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21600" windowHeight="9495"/>
  </bookViews>
  <sheets>
    <sheet name="สรุป .สนอ 62" sheetId="1" r:id="rId1"/>
    <sheet name="ให้ตรวจสอบ จากDP 62 นี้" sheetId="3" r:id="rId2"/>
    <sheet name="ความเชื่อมโยง" sheetId="4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_FilterDatabase" localSheetId="1" hidden="1">'ให้ตรวจสอบ จากDP 62 นี้'!$A$5:$IF$1231</definedName>
    <definedName name="A_1" localSheetId="2">ความเชื่อมโยง!$H$14:$H$22</definedName>
    <definedName name="A_1">[1]ความเชื่อมโยง!$H$14:$H$22</definedName>
    <definedName name="A_2" localSheetId="2">ความเชื่อมโยง!$H$24:$H$27</definedName>
    <definedName name="A_2">[1]ความเชื่อมโยง!$H$24:$H$27</definedName>
    <definedName name="A_3" localSheetId="2">ความเชื่อมโยง!$H$31:$H$35</definedName>
    <definedName name="A_3">[1]ความเชื่อมโยง!$H$31:$H$35</definedName>
    <definedName name="A_4" localSheetId="2">ความเชื่อมโยง!$H$37:$H$42</definedName>
    <definedName name="A_4">[1]ความเชื่อมโยง!$H$37:$H$42</definedName>
    <definedName name="A_5" localSheetId="2">ความเชื่อมโยง!$H$45:$H$47</definedName>
    <definedName name="A_5">[1]ความเชื่อมโยง!$H$45:$H$47</definedName>
    <definedName name="A_6" localSheetId="2">ความเชื่อมโยง!$H$50:$H$52</definedName>
    <definedName name="A_6">[1]ความเชื่อมโยง!$H$50:$H$52</definedName>
    <definedName name="A_7" localSheetId="2">ความเชื่อมโยง!$H$56</definedName>
    <definedName name="A_7">[1]ความเชื่อมโยง!$H$56</definedName>
    <definedName name="_xlnm.Print_Titles" localSheetId="0">'สรุป .สนอ 62'!$6:$6</definedName>
    <definedName name="กิจกรรมใหม่2" localSheetId="2">[2]กิจกรรมใหม่!#REF!</definedName>
    <definedName name="กิจกรรมใหม่2">[1]กิจกรรมใหม่!#REF!</definedName>
    <definedName name="ข้อนโยบายจัดสรร">ความเชื่อมโยง!$A$2:$A$10</definedName>
    <definedName name="ข้อพันธกิจ" localSheetId="2">ความเชื่อมโยง!#REF!</definedName>
    <definedName name="ข้อพันธกิจ">[1]ความเชื่อมโยง!#REF!</definedName>
    <definedName name="ชื่อกิจกรรมใหม่" localSheetId="2">[2]กิจกรรมใหม่!$A$2:$A$5000</definedName>
    <definedName name="ชื่อกิจกรรมใหม่">[1]กิจกรรมใหม่!$A$2:$A$5000</definedName>
    <definedName name="ชื่อหน่วยงานหลัก" localSheetId="2">[2]หน่วยงานหลัก!$A$2:$A$18</definedName>
    <definedName name="ชื่อหน่วยงานหลัก">[1]หน่วยงานหลัก!$A$2:$A$18</definedName>
    <definedName name="ด้านการผลิตบัณฑิต">ความเชื่อมโยง!$D$13:$D$15</definedName>
    <definedName name="ด้านพัฒนาขีดความสามารถด้านการวิจัย">ความเชื่อมโยง!$D$17</definedName>
    <definedName name="ด้านพัฒนาโครงสร้างพื้นฐานด้านเทคโนโลยีสารสนสนเทศการสื่อสาร">ความเชื่อมโยง!$D$27</definedName>
    <definedName name="ด้านพัฒนาทรัพยากรมนุษย์">ความเชื่อมโยง!$D$25</definedName>
    <definedName name="ด้านพัฒนาระบบบริหารจัดการ">ความเชื่อมโยง!$D$23</definedName>
    <definedName name="ด้านสืบสานเผยแพร่ฟื้นฟูและอนุรักษ์ศิลปวัฒนธรรม">ความเชื่อมโยง!$D$21</definedName>
    <definedName name="ด้านให้บริการวิชาการและถ่ายทอดเทคโนโลยี">ความเชื่อมโยง!$D$19</definedName>
    <definedName name="นโยบายจัดสรร">ความเชื่อมโยง!$B$4:$B$10</definedName>
    <definedName name="นโยบายจัดสรรA" localSheetId="2">ความเชื่อมโยง!$B$12:$B$18</definedName>
    <definedName name="นโยบายจัดสรรA">[1]ความเชื่อมโยง!$B$12:$B$18</definedName>
    <definedName name="ประเภทโครงการ" localSheetId="2">ความเชื่อมโยง!$H$2:$H$4</definedName>
    <definedName name="ประเภทโครงการ">[1]ความเชื่อมโยง!$H$2:$H$4</definedName>
    <definedName name="ประเภทงบประมาณ" localSheetId="2">[2]งบรายจ่าย!$B$9:$B$13</definedName>
    <definedName name="ประเภทงบประมาณ">[1]งบรายจ่าย!$B$9:$B$13</definedName>
    <definedName name="รหัสกองทุน" localSheetId="2">[2]กองทุน!$A$2:$A$14</definedName>
    <definedName name="รหัสกองทุน">[1]กองทุน!$A$2:$A$14</definedName>
    <definedName name="รหัสงานโครงการ" localSheetId="2">'[2]งาน-โครงการ'!$A$2:$A$59</definedName>
    <definedName name="รหัสงานโครงการ">'[1]งาน-โครงการ'!$A$2:$A$58</definedName>
    <definedName name="รหัสแหล่งเงิน" localSheetId="2">[2]แหล่งเงิน!$A$2:$A$3</definedName>
    <definedName name="รหัสแหล่งเงิน">[1]แหล่งเงิน!$A$2:$A$3</definedName>
    <definedName name="แหล่งงบประมาณย่อย" localSheetId="2">[2]แหล่งเงิน!$A$8:$A$10</definedName>
    <definedName name="แหล่งงบประมาณย่อย">[1]แหล่งเงิน!$A$8:$A$10</definedName>
  </definedNames>
  <calcPr calcId="125725"/>
  <pivotCaches>
    <pivotCache cacheId="14" r:id="rId24"/>
  </pivotCaches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226" i="3"/>
  <c r="V1225"/>
  <c r="V1224"/>
  <c r="V1223"/>
  <c r="V1222"/>
  <c r="V1221"/>
  <c r="V1220"/>
  <c r="V1219"/>
  <c r="V1218"/>
  <c r="V1217"/>
  <c r="V1216"/>
  <c r="V1215"/>
  <c r="V1214"/>
  <c r="V1213"/>
  <c r="V1212"/>
  <c r="V1211"/>
  <c r="V1210"/>
  <c r="V1209"/>
  <c r="V1208"/>
  <c r="V1207"/>
  <c r="V1206"/>
  <c r="V1205"/>
  <c r="V1204"/>
  <c r="V1203"/>
  <c r="V1202"/>
  <c r="V1201"/>
  <c r="V1200"/>
  <c r="V1199"/>
  <c r="V1198"/>
  <c r="V1197"/>
  <c r="V1196"/>
  <c r="V1195"/>
  <c r="V1194"/>
  <c r="V1193"/>
  <c r="V1192"/>
  <c r="V1191"/>
  <c r="V1190"/>
  <c r="V1189"/>
  <c r="V1188"/>
  <c r="V1187"/>
  <c r="V1186"/>
  <c r="V1185"/>
  <c r="V1184"/>
  <c r="V1183"/>
  <c r="V1182"/>
  <c r="V1181"/>
  <c r="V1180"/>
  <c r="V1179"/>
  <c r="V1178"/>
  <c r="V1177"/>
  <c r="V1176"/>
  <c r="V1175"/>
  <c r="V1174"/>
  <c r="V1173"/>
  <c r="V1172"/>
  <c r="V1171"/>
  <c r="V1170"/>
  <c r="V1169"/>
  <c r="V1168"/>
  <c r="V1167"/>
  <c r="V1166"/>
  <c r="V1165"/>
  <c r="V1164"/>
  <c r="V1163"/>
  <c r="V1162"/>
  <c r="V1161"/>
  <c r="V1160"/>
  <c r="V1159"/>
  <c r="V1158"/>
  <c r="V1157"/>
  <c r="V1156"/>
  <c r="V1155"/>
  <c r="V1154"/>
  <c r="V1153"/>
  <c r="V1152"/>
  <c r="V1151"/>
  <c r="V1150"/>
  <c r="V1149"/>
  <c r="V1148"/>
  <c r="V1145"/>
  <c r="V1144"/>
  <c r="V1143"/>
  <c r="V1142"/>
  <c r="V1141"/>
  <c r="V1140"/>
  <c r="V1139"/>
  <c r="V1138"/>
  <c r="V1135"/>
  <c r="V1134"/>
  <c r="V1133"/>
  <c r="V1132"/>
  <c r="V1131"/>
  <c r="V1130"/>
  <c r="V1129"/>
  <c r="V1128"/>
  <c r="V1127"/>
  <c r="V1126"/>
  <c r="V1125"/>
  <c r="V1124"/>
  <c r="V1123"/>
  <c r="V1122"/>
  <c r="V1121"/>
  <c r="V1120"/>
  <c r="V1119"/>
  <c r="V1118"/>
  <c r="V1117"/>
  <c r="V1116"/>
  <c r="V1115"/>
  <c r="V1114"/>
  <c r="V1113"/>
  <c r="V1112"/>
  <c r="V1111"/>
  <c r="V1110"/>
  <c r="V1109"/>
  <c r="V1108"/>
  <c r="V1107"/>
  <c r="V1106"/>
  <c r="V1105"/>
  <c r="V1104"/>
  <c r="V1103"/>
  <c r="V1102"/>
  <c r="V1101"/>
  <c r="V1100"/>
  <c r="V1099"/>
  <c r="V1098"/>
  <c r="V1097"/>
  <c r="V1096"/>
  <c r="V1095"/>
  <c r="V1094"/>
  <c r="V1093"/>
  <c r="V1092"/>
  <c r="V1091"/>
  <c r="V1090"/>
  <c r="V1089"/>
  <c r="V1088"/>
  <c r="V1087"/>
  <c r="V1086"/>
  <c r="V1085"/>
  <c r="V1084"/>
  <c r="V1083"/>
  <c r="V1082"/>
  <c r="V1081"/>
  <c r="V1080"/>
  <c r="V1079"/>
  <c r="V1078"/>
  <c r="V1077"/>
  <c r="V1076"/>
  <c r="V1075"/>
  <c r="V1074"/>
  <c r="V1073"/>
  <c r="V1072"/>
  <c r="V1071"/>
  <c r="V1070"/>
  <c r="V1069"/>
  <c r="V1068"/>
  <c r="V1067"/>
  <c r="V1066"/>
  <c r="V1065"/>
  <c r="V1064"/>
  <c r="V1063"/>
  <c r="V1062"/>
  <c r="V1061"/>
  <c r="V1060"/>
  <c r="V1059"/>
  <c r="V1058"/>
  <c r="V1057"/>
  <c r="V1056"/>
  <c r="V1055"/>
  <c r="V1054"/>
  <c r="V1053"/>
  <c r="V1052"/>
  <c r="V1051"/>
  <c r="V1050"/>
  <c r="V1049"/>
  <c r="V1048"/>
  <c r="V1047"/>
  <c r="V1046"/>
  <c r="V1045"/>
  <c r="V1044"/>
  <c r="V1043"/>
  <c r="V1042"/>
  <c r="V1041"/>
  <c r="V1040"/>
  <c r="V1039"/>
  <c r="V1038"/>
  <c r="V1037"/>
  <c r="V1036"/>
  <c r="V1035"/>
  <c r="V1034"/>
  <c r="V1033"/>
  <c r="V1032"/>
  <c r="V1031"/>
  <c r="V1030"/>
  <c r="V1029"/>
  <c r="V1028"/>
  <c r="V1027"/>
  <c r="V1026"/>
  <c r="V1025"/>
  <c r="V1024"/>
  <c r="V1023"/>
  <c r="V1022"/>
  <c r="V1021"/>
  <c r="V1020"/>
  <c r="V1019"/>
  <c r="V1018"/>
  <c r="V1017"/>
  <c r="V1016"/>
  <c r="V1015"/>
  <c r="V1014"/>
  <c r="V1013"/>
  <c r="V1012"/>
  <c r="V1011"/>
  <c r="V1010"/>
  <c r="V1009"/>
  <c r="V1008"/>
  <c r="V1007"/>
  <c r="V1006"/>
  <c r="V1005"/>
  <c r="V1004"/>
  <c r="V1003"/>
  <c r="V1002"/>
  <c r="V1001"/>
  <c r="V1000"/>
  <c r="V999"/>
  <c r="V998"/>
  <c r="V997"/>
  <c r="V996"/>
  <c r="V995"/>
  <c r="V994"/>
  <c r="V993"/>
  <c r="V992"/>
  <c r="V991"/>
  <c r="V990"/>
  <c r="V989"/>
  <c r="V988"/>
  <c r="V987"/>
  <c r="V986"/>
  <c r="V985"/>
  <c r="V984"/>
  <c r="V983"/>
  <c r="V982"/>
  <c r="V981"/>
  <c r="V980"/>
  <c r="V979"/>
  <c r="V978"/>
  <c r="V977"/>
  <c r="V976"/>
  <c r="V975"/>
  <c r="V974"/>
  <c r="V973"/>
  <c r="V972"/>
  <c r="V971"/>
  <c r="V970"/>
  <c r="V969"/>
  <c r="V968"/>
  <c r="V967"/>
  <c r="V966"/>
  <c r="V965"/>
  <c r="V964"/>
  <c r="V963"/>
  <c r="V962"/>
  <c r="V961"/>
  <c r="V960"/>
  <c r="V959"/>
  <c r="V958"/>
  <c r="V957"/>
  <c r="V956"/>
  <c r="V955"/>
  <c r="V954"/>
  <c r="V953"/>
  <c r="V952"/>
  <c r="V944"/>
  <c r="V943"/>
  <c r="V942"/>
  <c r="V941"/>
  <c r="V940"/>
  <c r="V939"/>
  <c r="V938"/>
  <c r="V937"/>
  <c r="V934"/>
  <c r="V933"/>
  <c r="V932"/>
  <c r="V931"/>
  <c r="V930"/>
  <c r="V929"/>
  <c r="V928"/>
  <c r="V927"/>
  <c r="V926"/>
  <c r="V925"/>
  <c r="V924"/>
  <c r="V923"/>
  <c r="V922"/>
  <c r="V921"/>
  <c r="V920"/>
  <c r="V919"/>
  <c r="V918"/>
  <c r="V917"/>
  <c r="V916"/>
  <c r="V909"/>
  <c r="V908"/>
  <c r="V907"/>
  <c r="V906"/>
  <c r="V905"/>
  <c r="V904"/>
  <c r="V903"/>
  <c r="V902"/>
  <c r="V901"/>
  <c r="V900"/>
  <c r="V899"/>
  <c r="V898"/>
  <c r="V897"/>
  <c r="V896"/>
  <c r="V895"/>
  <c r="V894"/>
  <c r="V893"/>
  <c r="V892"/>
  <c r="V891"/>
  <c r="V890"/>
  <c r="V889"/>
  <c r="V888"/>
  <c r="V887"/>
  <c r="V886"/>
  <c r="V885"/>
  <c r="V884"/>
  <c r="V883"/>
  <c r="V882"/>
  <c r="V881"/>
  <c r="V880"/>
  <c r="V879"/>
  <c r="V878"/>
  <c r="V877"/>
  <c r="V876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57"/>
  <c r="V856"/>
  <c r="V855"/>
  <c r="V854"/>
  <c r="V853"/>
  <c r="V852"/>
  <c r="V851"/>
  <c r="V850"/>
  <c r="V849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831"/>
  <c r="V830"/>
  <c r="V829"/>
  <c r="V828"/>
  <c r="V827"/>
  <c r="V826"/>
  <c r="V825"/>
  <c r="V824"/>
  <c r="V823"/>
  <c r="V822"/>
  <c r="V821"/>
  <c r="V820"/>
  <c r="V819"/>
  <c r="V818"/>
  <c r="V817"/>
  <c r="V816"/>
  <c r="V815"/>
  <c r="V814"/>
  <c r="V813"/>
  <c r="V812"/>
  <c r="V811"/>
  <c r="V810"/>
  <c r="V809"/>
  <c r="V808"/>
  <c r="V807"/>
  <c r="V806"/>
  <c r="V805"/>
  <c r="V804"/>
  <c r="V803"/>
  <c r="V802"/>
  <c r="V801"/>
  <c r="V800"/>
  <c r="V799"/>
  <c r="V798"/>
  <c r="V797"/>
  <c r="V796"/>
  <c r="V795"/>
  <c r="V794"/>
  <c r="V793"/>
  <c r="V792"/>
  <c r="V791"/>
  <c r="V790"/>
  <c r="V789"/>
  <c r="V788"/>
  <c r="V787"/>
  <c r="V786"/>
  <c r="V785"/>
  <c r="V784"/>
  <c r="V783"/>
  <c r="V782"/>
  <c r="V781"/>
  <c r="V780"/>
  <c r="V779"/>
  <c r="V778"/>
  <c r="V777"/>
  <c r="V776"/>
  <c r="V775"/>
  <c r="V774"/>
  <c r="V773"/>
  <c r="V772"/>
  <c r="V771"/>
  <c r="V770"/>
  <c r="V769"/>
  <c r="V768"/>
  <c r="V767"/>
  <c r="V766"/>
  <c r="V765"/>
  <c r="V764"/>
  <c r="V763"/>
  <c r="V762"/>
  <c r="V761"/>
  <c r="V760"/>
  <c r="V759"/>
  <c r="V758"/>
  <c r="V757"/>
  <c r="V756"/>
  <c r="V755"/>
  <c r="V754"/>
  <c r="V753"/>
  <c r="V752"/>
  <c r="V751"/>
  <c r="V750"/>
  <c r="V749"/>
  <c r="V748"/>
  <c r="V747"/>
  <c r="V746"/>
  <c r="V745"/>
  <c r="V744"/>
  <c r="V743"/>
  <c r="V742"/>
  <c r="V741"/>
  <c r="V740"/>
  <c r="V739"/>
  <c r="V738"/>
  <c r="V737"/>
  <c r="V736"/>
  <c r="V735"/>
  <c r="V734"/>
  <c r="V733"/>
  <c r="V732"/>
  <c r="V731"/>
  <c r="V730"/>
  <c r="V729"/>
  <c r="V728"/>
  <c r="V727"/>
  <c r="V726"/>
  <c r="V725"/>
  <c r="V724"/>
  <c r="V723"/>
  <c r="V722"/>
  <c r="V721"/>
  <c r="V720"/>
  <c r="V719"/>
  <c r="V718"/>
  <c r="V717"/>
  <c r="V716"/>
  <c r="V715"/>
  <c r="V714"/>
  <c r="V713"/>
  <c r="V712"/>
  <c r="V711"/>
  <c r="V710"/>
  <c r="V709"/>
  <c r="V708"/>
  <c r="V707"/>
  <c r="V706"/>
  <c r="V705"/>
  <c r="V704"/>
  <c r="V703"/>
  <c r="V702"/>
  <c r="V701"/>
  <c r="V700"/>
  <c r="V699"/>
  <c r="V698"/>
  <c r="V697"/>
  <c r="V696"/>
  <c r="V695"/>
  <c r="V694"/>
  <c r="V693"/>
  <c r="V692"/>
  <c r="V691"/>
  <c r="V690"/>
  <c r="V689"/>
  <c r="V688"/>
  <c r="V687"/>
  <c r="V686"/>
  <c r="V685"/>
  <c r="V684"/>
  <c r="V683"/>
  <c r="V682"/>
  <c r="V681"/>
  <c r="V680"/>
  <c r="V679"/>
  <c r="V678"/>
  <c r="V677"/>
  <c r="V676"/>
  <c r="V675"/>
  <c r="V674"/>
  <c r="V673"/>
  <c r="V672"/>
  <c r="V671"/>
  <c r="V670"/>
  <c r="V669"/>
  <c r="V668"/>
  <c r="V667"/>
  <c r="V666"/>
  <c r="V665"/>
  <c r="V664"/>
  <c r="V663"/>
  <c r="V662"/>
  <c r="V661"/>
  <c r="V660"/>
  <c r="V659"/>
  <c r="V658"/>
  <c r="V657"/>
  <c r="V656"/>
  <c r="V655"/>
  <c r="V654"/>
  <c r="V653"/>
  <c r="V652"/>
  <c r="V651"/>
  <c r="V650"/>
  <c r="V649"/>
  <c r="V648"/>
  <c r="V647"/>
  <c r="V646"/>
  <c r="V645"/>
  <c r="V644"/>
  <c r="V643"/>
  <c r="V642"/>
  <c r="V641"/>
  <c r="V640"/>
  <c r="V639"/>
  <c r="V638"/>
  <c r="V637"/>
  <c r="V636"/>
  <c r="V635"/>
  <c r="V634"/>
  <c r="V633"/>
  <c r="V632"/>
  <c r="V631"/>
  <c r="V630"/>
  <c r="V629"/>
  <c r="V628"/>
  <c r="V627"/>
  <c r="V626"/>
  <c r="V625"/>
  <c r="V624"/>
  <c r="V623"/>
  <c r="V622"/>
  <c r="V621"/>
  <c r="V620"/>
  <c r="V619"/>
  <c r="V618"/>
  <c r="V617"/>
  <c r="V616"/>
  <c r="V615"/>
  <c r="V614"/>
  <c r="V613"/>
  <c r="V612"/>
  <c r="V611"/>
  <c r="V610"/>
  <c r="V609"/>
  <c r="V608"/>
  <c r="V607"/>
  <c r="V606"/>
  <c r="V605"/>
  <c r="V604"/>
  <c r="V603"/>
  <c r="V602"/>
  <c r="V601"/>
  <c r="V600"/>
  <c r="V599"/>
  <c r="V598"/>
  <c r="V597"/>
  <c r="V596"/>
  <c r="V595"/>
  <c r="V594"/>
  <c r="V593"/>
  <c r="V592"/>
  <c r="V591"/>
  <c r="V590"/>
  <c r="V589"/>
  <c r="V588"/>
  <c r="V587"/>
  <c r="V586"/>
  <c r="V585"/>
  <c r="V584"/>
  <c r="V583"/>
  <c r="V582"/>
  <c r="V581"/>
  <c r="V580"/>
  <c r="V579"/>
  <c r="V578"/>
  <c r="V577"/>
  <c r="V576"/>
  <c r="V575"/>
  <c r="V574"/>
  <c r="V573"/>
  <c r="V572"/>
  <c r="V571"/>
  <c r="V570"/>
  <c r="V569"/>
  <c r="V568"/>
  <c r="V567"/>
  <c r="V566"/>
  <c r="V565"/>
  <c r="V564"/>
  <c r="V563"/>
  <c r="V562"/>
  <c r="V561"/>
  <c r="V560"/>
  <c r="V559"/>
  <c r="V558"/>
  <c r="V557"/>
  <c r="V556"/>
  <c r="V555"/>
  <c r="V554"/>
  <c r="V553"/>
  <c r="V552"/>
  <c r="V551"/>
  <c r="V550"/>
  <c r="V549"/>
  <c r="V548"/>
  <c r="V547"/>
  <c r="V546"/>
  <c r="V545"/>
  <c r="V544"/>
  <c r="V543"/>
  <c r="V542"/>
  <c r="V541"/>
  <c r="V540"/>
  <c r="V539"/>
  <c r="V538"/>
  <c r="V537"/>
  <c r="V536"/>
  <c r="V535"/>
  <c r="V534"/>
  <c r="V533"/>
  <c r="V532"/>
  <c r="V531"/>
  <c r="V530"/>
  <c r="V529"/>
  <c r="V528"/>
  <c r="V527"/>
  <c r="V526"/>
  <c r="V525"/>
  <c r="V524"/>
  <c r="V523"/>
  <c r="V522"/>
  <c r="V521"/>
  <c r="V520"/>
  <c r="V519"/>
  <c r="V518"/>
  <c r="V517"/>
  <c r="V516"/>
  <c r="V515"/>
  <c r="V514"/>
  <c r="V513"/>
  <c r="V512"/>
  <c r="V511"/>
  <c r="V510"/>
  <c r="V509"/>
  <c r="V508"/>
  <c r="V507"/>
  <c r="V506"/>
  <c r="V505"/>
  <c r="V504"/>
  <c r="V503"/>
  <c r="V502"/>
  <c r="V501"/>
  <c r="V500"/>
  <c r="V499"/>
  <c r="V498"/>
  <c r="V497"/>
  <c r="V496"/>
  <c r="V495"/>
  <c r="V494"/>
  <c r="V493"/>
  <c r="V492"/>
  <c r="V491"/>
  <c r="V490"/>
  <c r="V489"/>
  <c r="V488"/>
  <c r="V487"/>
  <c r="V486"/>
  <c r="V485"/>
  <c r="V484"/>
  <c r="V483"/>
  <c r="V482"/>
  <c r="V481"/>
  <c r="V480"/>
  <c r="V479"/>
  <c r="V478"/>
  <c r="V476"/>
  <c r="V469"/>
  <c r="V461"/>
  <c r="V454"/>
  <c r="V447"/>
  <c r="V446"/>
  <c r="V440"/>
  <c r="V437"/>
  <c r="V436"/>
  <c r="V428"/>
  <c r="V425"/>
  <c r="V416"/>
  <c r="V411"/>
  <c r="V410"/>
  <c r="V409"/>
  <c r="V408"/>
  <c r="V407"/>
  <c r="V406"/>
  <c r="V405"/>
  <c r="V404"/>
  <c r="V403"/>
  <c r="V402"/>
  <c r="V401"/>
  <c r="V400"/>
  <c r="V399"/>
  <c r="V398"/>
  <c r="V397"/>
  <c r="V396"/>
  <c r="V395"/>
  <c r="V394"/>
  <c r="V393"/>
  <c r="V392"/>
  <c r="V391"/>
  <c r="V390"/>
  <c r="V389"/>
  <c r="V388"/>
  <c r="V387"/>
  <c r="V386"/>
  <c r="V373"/>
  <c r="V367"/>
  <c r="V358"/>
  <c r="V349"/>
  <c r="V338"/>
  <c r="V333"/>
  <c r="V320"/>
  <c r="V317"/>
  <c r="V315"/>
  <c r="V303"/>
  <c r="V294"/>
  <c r="V283"/>
  <c r="V272"/>
  <c r="V261"/>
  <c r="V257"/>
  <c r="V255"/>
  <c r="V252"/>
  <c r="V251"/>
  <c r="V250"/>
  <c r="V241"/>
  <c r="V232"/>
  <c r="V231"/>
  <c r="V230"/>
  <c r="V229"/>
  <c r="V228"/>
  <c r="V227"/>
  <c r="V226"/>
  <c r="V225"/>
  <c r="V224"/>
  <c r="V223"/>
  <c r="V222"/>
  <c r="V221"/>
  <c r="V220"/>
  <c r="V219"/>
  <c r="V218"/>
  <c r="V217"/>
  <c r="V216"/>
  <c r="V215"/>
  <c r="V214"/>
  <c r="V213"/>
  <c r="V212"/>
  <c r="V211"/>
  <c r="V210"/>
  <c r="V209"/>
  <c r="V208"/>
  <c r="V207"/>
  <c r="V206"/>
  <c r="V205"/>
  <c r="V204"/>
  <c r="V203"/>
  <c r="V202"/>
  <c r="V201"/>
  <c r="V200"/>
  <c r="V199"/>
  <c r="V198"/>
  <c r="V197"/>
  <c r="V196"/>
  <c r="V195"/>
  <c r="V194"/>
  <c r="V193"/>
  <c r="V192"/>
  <c r="V191"/>
  <c r="V190"/>
  <c r="V189"/>
  <c r="V188"/>
  <c r="V187"/>
  <c r="V186"/>
  <c r="V185"/>
  <c r="V184"/>
  <c r="V183"/>
  <c r="V182"/>
  <c r="V181"/>
  <c r="V180"/>
  <c r="V179"/>
  <c r="V178"/>
  <c r="V177"/>
  <c r="V176"/>
  <c r="V175"/>
  <c r="V174"/>
  <c r="V173"/>
  <c r="V172"/>
  <c r="V171"/>
  <c r="V170"/>
  <c r="V169"/>
  <c r="V168"/>
  <c r="V167"/>
  <c r="V166"/>
  <c r="V165"/>
  <c r="V164"/>
  <c r="V163"/>
  <c r="V162"/>
  <c r="V161"/>
  <c r="V160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4"/>
  <c r="V7"/>
  <c r="V6"/>
  <c r="AI1232" l="1"/>
  <c r="AE1231"/>
  <c r="AI1227"/>
  <c r="BH1226"/>
  <c r="BI1226" s="1"/>
  <c r="S1226"/>
  <c r="Q1226"/>
  <c r="U1226" s="1"/>
  <c r="BH1225"/>
  <c r="AI1225"/>
  <c r="BI1225" s="1"/>
  <c r="S1225"/>
  <c r="Q1225"/>
  <c r="U1225" s="1"/>
  <c r="BH1224"/>
  <c r="AI1224"/>
  <c r="BI1224" s="1"/>
  <c r="S1224"/>
  <c r="Q1224"/>
  <c r="U1224" s="1"/>
  <c r="BH1223"/>
  <c r="BI1223" s="1"/>
  <c r="S1223"/>
  <c r="Q1223"/>
  <c r="U1223" s="1"/>
  <c r="BH1222"/>
  <c r="BI1222" s="1"/>
  <c r="S1222"/>
  <c r="Q1222"/>
  <c r="U1222" s="1"/>
  <c r="BH1221"/>
  <c r="BI1221" s="1"/>
  <c r="S1221"/>
  <c r="Q1221"/>
  <c r="U1221" s="1"/>
  <c r="BH1220"/>
  <c r="BI1220" s="1"/>
  <c r="S1220"/>
  <c r="Q1220"/>
  <c r="U1220" s="1"/>
  <c r="BH1219"/>
  <c r="BI1219" s="1"/>
  <c r="S1219"/>
  <c r="Q1219"/>
  <c r="U1219" s="1"/>
  <c r="BH1218"/>
  <c r="BI1218" s="1"/>
  <c r="S1218"/>
  <c r="Q1218"/>
  <c r="U1218" s="1"/>
  <c r="BH1217"/>
  <c r="BI1217" s="1"/>
  <c r="S1217"/>
  <c r="Q1217"/>
  <c r="U1217" s="1"/>
  <c r="BH1216"/>
  <c r="BI1216" s="1"/>
  <c r="S1216"/>
  <c r="Q1216"/>
  <c r="U1216" s="1"/>
  <c r="BH1215"/>
  <c r="BI1215" s="1"/>
  <c r="S1215"/>
  <c r="Q1215"/>
  <c r="U1215" s="1"/>
  <c r="BH1214"/>
  <c r="BI1214" s="1"/>
  <c r="S1214"/>
  <c r="Q1214"/>
  <c r="U1214" s="1"/>
  <c r="BH1213"/>
  <c r="BI1213" s="1"/>
  <c r="S1213"/>
  <c r="Q1213"/>
  <c r="U1213" s="1"/>
  <c r="BH1212"/>
  <c r="BI1212" s="1"/>
  <c r="S1212"/>
  <c r="Q1212"/>
  <c r="U1212" s="1"/>
  <c r="BH1211"/>
  <c r="BI1211" s="1"/>
  <c r="S1211"/>
  <c r="Q1211"/>
  <c r="U1211" s="1"/>
  <c r="BH1210"/>
  <c r="BI1210" s="1"/>
  <c r="S1210"/>
  <c r="Q1210"/>
  <c r="U1210" s="1"/>
  <c r="BH1209"/>
  <c r="BI1209" s="1"/>
  <c r="S1209"/>
  <c r="Q1209"/>
  <c r="U1209" s="1"/>
  <c r="BH1208"/>
  <c r="BI1208" s="1"/>
  <c r="S1208"/>
  <c r="Q1208"/>
  <c r="U1208" s="1"/>
  <c r="BH1207"/>
  <c r="BI1207" s="1"/>
  <c r="S1207"/>
  <c r="Q1207"/>
  <c r="U1207" s="1"/>
  <c r="BH1206"/>
  <c r="BI1206" s="1"/>
  <c r="S1206"/>
  <c r="Q1206"/>
  <c r="U1206" s="1"/>
  <c r="BH1205"/>
  <c r="BI1205" s="1"/>
  <c r="S1205"/>
  <c r="Q1205"/>
  <c r="U1205" s="1"/>
  <c r="BH1204"/>
  <c r="BI1204" s="1"/>
  <c r="S1204"/>
  <c r="Q1204"/>
  <c r="U1204" s="1"/>
  <c r="BH1203"/>
  <c r="BI1203" s="1"/>
  <c r="S1203"/>
  <c r="Q1203"/>
  <c r="U1203" s="1"/>
  <c r="BH1202"/>
  <c r="BI1202" s="1"/>
  <c r="S1202"/>
  <c r="Q1202"/>
  <c r="U1202" s="1"/>
  <c r="BH1201"/>
  <c r="BI1201" s="1"/>
  <c r="S1201"/>
  <c r="Q1201"/>
  <c r="U1201" s="1"/>
  <c r="BH1200"/>
  <c r="BI1200" s="1"/>
  <c r="S1200"/>
  <c r="Q1200"/>
  <c r="U1200" s="1"/>
  <c r="BH1199"/>
  <c r="BI1199" s="1"/>
  <c r="S1199"/>
  <c r="Q1199"/>
  <c r="U1199" s="1"/>
  <c r="BH1198"/>
  <c r="BI1198" s="1"/>
  <c r="S1198"/>
  <c r="Q1198"/>
  <c r="U1198" s="1"/>
  <c r="BH1197"/>
  <c r="BI1197" s="1"/>
  <c r="S1197"/>
  <c r="Q1197"/>
  <c r="U1197" s="1"/>
  <c r="BH1196"/>
  <c r="BI1196" s="1"/>
  <c r="S1196"/>
  <c r="Q1196"/>
  <c r="U1196" s="1"/>
  <c r="BH1195"/>
  <c r="BI1195" s="1"/>
  <c r="S1195"/>
  <c r="Q1195"/>
  <c r="U1195" s="1"/>
  <c r="BH1194"/>
  <c r="BI1194" s="1"/>
  <c r="S1194"/>
  <c r="Q1194"/>
  <c r="U1194" s="1"/>
  <c r="BH1193"/>
  <c r="BI1193" s="1"/>
  <c r="S1193"/>
  <c r="Q1193"/>
  <c r="U1193" s="1"/>
  <c r="BH1192"/>
  <c r="BI1192" s="1"/>
  <c r="S1192"/>
  <c r="Q1192"/>
  <c r="U1192" s="1"/>
  <c r="AE1191"/>
  <c r="AI1191" s="1"/>
  <c r="S1191"/>
  <c r="Q1191"/>
  <c r="U1191" s="1"/>
  <c r="BH1190"/>
  <c r="BI1190" s="1"/>
  <c r="S1190"/>
  <c r="Q1190"/>
  <c r="U1190" s="1"/>
  <c r="BH1189"/>
  <c r="BI1189" s="1"/>
  <c r="S1189"/>
  <c r="Q1189"/>
  <c r="U1189" s="1"/>
  <c r="BH1188"/>
  <c r="BI1188" s="1"/>
  <c r="S1188"/>
  <c r="Q1188"/>
  <c r="U1188" s="1"/>
  <c r="BH1187"/>
  <c r="BI1187" s="1"/>
  <c r="S1187"/>
  <c r="Q1187"/>
  <c r="U1187" s="1"/>
  <c r="BH1186"/>
  <c r="BI1186" s="1"/>
  <c r="S1186"/>
  <c r="Q1186"/>
  <c r="U1186" s="1"/>
  <c r="AE1185"/>
  <c r="S1185"/>
  <c r="Q1185"/>
  <c r="U1185" s="1"/>
  <c r="BH1184"/>
  <c r="AI1184"/>
  <c r="BI1184" s="1"/>
  <c r="S1184"/>
  <c r="Q1184"/>
  <c r="U1184" s="1"/>
  <c r="BH1183"/>
  <c r="AI1183"/>
  <c r="BI1183" s="1"/>
  <c r="S1183"/>
  <c r="Q1183"/>
  <c r="U1183" s="1"/>
  <c r="BH1182"/>
  <c r="AI1182"/>
  <c r="BI1182" s="1"/>
  <c r="S1182"/>
  <c r="Q1182"/>
  <c r="U1182" s="1"/>
  <c r="BH1181"/>
  <c r="AI1181"/>
  <c r="S1181"/>
  <c r="Q1181"/>
  <c r="U1181" s="1"/>
  <c r="BH1180"/>
  <c r="AI1180"/>
  <c r="BI1180" s="1"/>
  <c r="S1180"/>
  <c r="Q1180"/>
  <c r="U1180" s="1"/>
  <c r="BH1179"/>
  <c r="AI1179"/>
  <c r="BI1179" s="1"/>
  <c r="S1179"/>
  <c r="Q1179"/>
  <c r="U1179" s="1"/>
  <c r="BH1178"/>
  <c r="BI1178" s="1"/>
  <c r="S1178"/>
  <c r="Q1178"/>
  <c r="U1178" s="1"/>
  <c r="BH1177"/>
  <c r="BI1177" s="1"/>
  <c r="S1177"/>
  <c r="Q1177"/>
  <c r="U1177" s="1"/>
  <c r="BH1176"/>
  <c r="BI1176" s="1"/>
  <c r="S1176"/>
  <c r="Q1176"/>
  <c r="U1176" s="1"/>
  <c r="BH1175"/>
  <c r="BI1175" s="1"/>
  <c r="S1175"/>
  <c r="Q1175"/>
  <c r="U1175" s="1"/>
  <c r="BH1174"/>
  <c r="BI1174" s="1"/>
  <c r="S1174"/>
  <c r="Q1174"/>
  <c r="U1174" s="1"/>
  <c r="BH1173"/>
  <c r="AI1173"/>
  <c r="BI1173" s="1"/>
  <c r="S1173"/>
  <c r="Q1173"/>
  <c r="U1173" s="1"/>
  <c r="BH1172"/>
  <c r="AI1172"/>
  <c r="BI1172" s="1"/>
  <c r="S1172"/>
  <c r="Q1172"/>
  <c r="U1172" s="1"/>
  <c r="BH1171"/>
  <c r="BI1171" s="1"/>
  <c r="S1171"/>
  <c r="Q1171"/>
  <c r="U1171" s="1"/>
  <c r="BH1170"/>
  <c r="BI1170" s="1"/>
  <c r="U1170"/>
  <c r="S1170"/>
  <c r="F1170"/>
  <c r="BH1169"/>
  <c r="BI1169" s="1"/>
  <c r="U1169"/>
  <c r="S1169"/>
  <c r="F1169"/>
  <c r="AE1168"/>
  <c r="BH1168" s="1"/>
  <c r="U1168"/>
  <c r="S1168"/>
  <c r="F1168"/>
  <c r="BH1167"/>
  <c r="BI1167" s="1"/>
  <c r="U1167"/>
  <c r="F1167"/>
  <c r="BH1166"/>
  <c r="BI1166" s="1"/>
  <c r="U1166"/>
  <c r="S1166"/>
  <c r="F1166"/>
  <c r="BH1165"/>
  <c r="BI1165" s="1"/>
  <c r="U1165"/>
  <c r="F1165"/>
  <c r="BH1164"/>
  <c r="BI1164" s="1"/>
  <c r="S1164"/>
  <c r="Q1164"/>
  <c r="U1164" s="1"/>
  <c r="BH1163"/>
  <c r="BI1163" s="1"/>
  <c r="S1163"/>
  <c r="Q1163"/>
  <c r="U1163" s="1"/>
  <c r="BH1162"/>
  <c r="BI1162" s="1"/>
  <c r="S1162"/>
  <c r="Q1162"/>
  <c r="U1162" s="1"/>
  <c r="BH1161"/>
  <c r="BI1161" s="1"/>
  <c r="S1161"/>
  <c r="Q1161"/>
  <c r="U1161" s="1"/>
  <c r="BH1160"/>
  <c r="BI1160" s="1"/>
  <c r="S1160"/>
  <c r="Q1160"/>
  <c r="U1160" s="1"/>
  <c r="BH1159"/>
  <c r="BI1159" s="1"/>
  <c r="S1159"/>
  <c r="Q1159"/>
  <c r="U1159" s="1"/>
  <c r="BH1158"/>
  <c r="AI1158"/>
  <c r="BI1158" s="1"/>
  <c r="U1158"/>
  <c r="S1158"/>
  <c r="L1158"/>
  <c r="K1158"/>
  <c r="I1158"/>
  <c r="C1158"/>
  <c r="A1158"/>
  <c r="BH1157"/>
  <c r="AI1157"/>
  <c r="U1157"/>
  <c r="C1157"/>
  <c r="A1157"/>
  <c r="BH1156"/>
  <c r="AI1156"/>
  <c r="BI1156" s="1"/>
  <c r="U1156"/>
  <c r="K1156"/>
  <c r="I1156"/>
  <c r="C1156"/>
  <c r="A1156"/>
  <c r="BH1155"/>
  <c r="AI1155"/>
  <c r="BI1155" s="1"/>
  <c r="U1155"/>
  <c r="L1155"/>
  <c r="K1155"/>
  <c r="I1155"/>
  <c r="C1155"/>
  <c r="A1155"/>
  <c r="AE1154"/>
  <c r="AI1154" s="1"/>
  <c r="U1154"/>
  <c r="L1154"/>
  <c r="K1154"/>
  <c r="I1154"/>
  <c r="C1154"/>
  <c r="A1154"/>
  <c r="BH1153"/>
  <c r="AI1153"/>
  <c r="BI1153" s="1"/>
  <c r="S1153"/>
  <c r="Q1153"/>
  <c r="U1153" s="1"/>
  <c r="K1153"/>
  <c r="BH1152"/>
  <c r="AI1152"/>
  <c r="BI1152" s="1"/>
  <c r="S1152"/>
  <c r="Q1152"/>
  <c r="U1152" s="1"/>
  <c r="K1152"/>
  <c r="BH1151"/>
  <c r="AI1151"/>
  <c r="S1151"/>
  <c r="Q1151"/>
  <c r="U1151" s="1"/>
  <c r="BH1150"/>
  <c r="AI1150"/>
  <c r="S1150"/>
  <c r="Q1150"/>
  <c r="U1150" s="1"/>
  <c r="K1150"/>
  <c r="BH1149"/>
  <c r="BI1149" s="1"/>
  <c r="U1149"/>
  <c r="BH1148"/>
  <c r="AI1148"/>
  <c r="S1148"/>
  <c r="Q1148"/>
  <c r="U1148" s="1"/>
  <c r="BH1147"/>
  <c r="AI1147"/>
  <c r="BI1147" s="1"/>
  <c r="Q1147"/>
  <c r="L1147"/>
  <c r="K1147"/>
  <c r="I1147"/>
  <c r="C1147"/>
  <c r="A1147"/>
  <c r="BH1146"/>
  <c r="AI1146"/>
  <c r="Q1146"/>
  <c r="L1146"/>
  <c r="K1146"/>
  <c r="I1146"/>
  <c r="C1146"/>
  <c r="A1146"/>
  <c r="BH1145"/>
  <c r="AI1145"/>
  <c r="U1145"/>
  <c r="F1145"/>
  <c r="C1145"/>
  <c r="A1145"/>
  <c r="BH1144"/>
  <c r="AI1144"/>
  <c r="BI1144" s="1"/>
  <c r="U1144"/>
  <c r="F1144"/>
  <c r="C1144"/>
  <c r="A1144"/>
  <c r="BH1143"/>
  <c r="AI1143"/>
  <c r="S1143"/>
  <c r="Q1143"/>
  <c r="U1143" s="1"/>
  <c r="F1143"/>
  <c r="C1143"/>
  <c r="A1143"/>
  <c r="BH1142"/>
  <c r="AI1142"/>
  <c r="BI1142" s="1"/>
  <c r="U1142"/>
  <c r="K1142"/>
  <c r="I1142"/>
  <c r="F1142"/>
  <c r="C1142"/>
  <c r="A1142"/>
  <c r="BH1141"/>
  <c r="AI1141"/>
  <c r="BI1141" s="1"/>
  <c r="U1141"/>
  <c r="K1141"/>
  <c r="I1141"/>
  <c r="F1141"/>
  <c r="C1141"/>
  <c r="A1141"/>
  <c r="BH1140"/>
  <c r="AI1140"/>
  <c r="BI1140" s="1"/>
  <c r="U1140"/>
  <c r="K1140"/>
  <c r="I1140"/>
  <c r="F1140"/>
  <c r="C1140"/>
  <c r="A1140"/>
  <c r="BH1139"/>
  <c r="AI1139"/>
  <c r="BI1139" s="1"/>
  <c r="U1139"/>
  <c r="L1139"/>
  <c r="K1139"/>
  <c r="I1139"/>
  <c r="F1139"/>
  <c r="C1139"/>
  <c r="A1139"/>
  <c r="BH1138"/>
  <c r="AI1138"/>
  <c r="U1138"/>
  <c r="L1138"/>
  <c r="K1138"/>
  <c r="I1138"/>
  <c r="F1138"/>
  <c r="C1138"/>
  <c r="A1138"/>
  <c r="BH1137"/>
  <c r="AI1137"/>
  <c r="S1137"/>
  <c r="Q1137"/>
  <c r="L1137"/>
  <c r="K1137"/>
  <c r="I1137"/>
  <c r="F1137"/>
  <c r="C1137"/>
  <c r="A1137"/>
  <c r="BH1136"/>
  <c r="AI1136"/>
  <c r="S1136"/>
  <c r="Q1136"/>
  <c r="L1136"/>
  <c r="K1136"/>
  <c r="I1136"/>
  <c r="F1136"/>
  <c r="C1136"/>
  <c r="A1136"/>
  <c r="BI1135"/>
  <c r="BH1135"/>
  <c r="U1135"/>
  <c r="BI1134"/>
  <c r="BH1134"/>
  <c r="U1134"/>
  <c r="BI1133"/>
  <c r="BH1133"/>
  <c r="U1133"/>
  <c r="BI1132"/>
  <c r="BH1132"/>
  <c r="U1132"/>
  <c r="BH1131"/>
  <c r="AI1131"/>
  <c r="U1131"/>
  <c r="BH1130"/>
  <c r="AI1130"/>
  <c r="BI1130" s="1"/>
  <c r="U1130"/>
  <c r="BH1129"/>
  <c r="AI1129"/>
  <c r="BI1129" s="1"/>
  <c r="U1129"/>
  <c r="BH1128"/>
  <c r="AI1128"/>
  <c r="U1128"/>
  <c r="BI1127"/>
  <c r="BH1127"/>
  <c r="U1127"/>
  <c r="BI1126"/>
  <c r="BH1126"/>
  <c r="U1126"/>
  <c r="BI1125"/>
  <c r="BH1125"/>
  <c r="U1125"/>
  <c r="BH1124"/>
  <c r="AI1124"/>
  <c r="U1124"/>
  <c r="S1124"/>
  <c r="BH1123"/>
  <c r="AI1123"/>
  <c r="U1123"/>
  <c r="S1123"/>
  <c r="BI1122"/>
  <c r="BH1122"/>
  <c r="U1122"/>
  <c r="S1122"/>
  <c r="BH1121"/>
  <c r="BI1121" s="1"/>
  <c r="U1121"/>
  <c r="BH1120"/>
  <c r="BI1120" s="1"/>
  <c r="U1120"/>
  <c r="BH1119"/>
  <c r="BI1119" s="1"/>
  <c r="U1119"/>
  <c r="BH1118"/>
  <c r="BI1118" s="1"/>
  <c r="U1118"/>
  <c r="BH1117"/>
  <c r="BI1117" s="1"/>
  <c r="U1117"/>
  <c r="BH1116"/>
  <c r="BI1116" s="1"/>
  <c r="U1116"/>
  <c r="BH1115"/>
  <c r="BI1115" s="1"/>
  <c r="U1115"/>
  <c r="BH1114"/>
  <c r="BI1114" s="1"/>
  <c r="U1114"/>
  <c r="BH1113"/>
  <c r="BI1113" s="1"/>
  <c r="U1113"/>
  <c r="BH1112"/>
  <c r="BI1112" s="1"/>
  <c r="U1112"/>
  <c r="BH1111"/>
  <c r="BI1111" s="1"/>
  <c r="U1111"/>
  <c r="BH1110"/>
  <c r="BI1110" s="1"/>
  <c r="U1110"/>
  <c r="BH1109"/>
  <c r="BI1109" s="1"/>
  <c r="U1109"/>
  <c r="BH1108"/>
  <c r="BI1108" s="1"/>
  <c r="U1108"/>
  <c r="BH1107"/>
  <c r="BI1107" s="1"/>
  <c r="U1107"/>
  <c r="BH1106"/>
  <c r="BI1106" s="1"/>
  <c r="U1106"/>
  <c r="BH1105"/>
  <c r="BI1105" s="1"/>
  <c r="U1105"/>
  <c r="BH1104"/>
  <c r="BI1104" s="1"/>
  <c r="U1104"/>
  <c r="BH1103"/>
  <c r="BI1103" s="1"/>
  <c r="U1103"/>
  <c r="BH1102"/>
  <c r="BI1102" s="1"/>
  <c r="U1102"/>
  <c r="BH1101"/>
  <c r="BI1101" s="1"/>
  <c r="U1101"/>
  <c r="BH1100"/>
  <c r="BI1100" s="1"/>
  <c r="U1100"/>
  <c r="BH1099"/>
  <c r="BI1099" s="1"/>
  <c r="U1099"/>
  <c r="BH1098"/>
  <c r="AI1098"/>
  <c r="BI1098" s="1"/>
  <c r="U1098"/>
  <c r="S1098"/>
  <c r="L1098"/>
  <c r="K1098"/>
  <c r="I1098"/>
  <c r="F1098"/>
  <c r="C1098"/>
  <c r="A1098"/>
  <c r="BH1097"/>
  <c r="AI1097"/>
  <c r="U1097"/>
  <c r="S1097"/>
  <c r="L1097"/>
  <c r="K1097"/>
  <c r="I1097"/>
  <c r="F1097"/>
  <c r="C1097"/>
  <c r="A1097"/>
  <c r="BH1096"/>
  <c r="AI1096"/>
  <c r="BI1096" s="1"/>
  <c r="U1096"/>
  <c r="S1096"/>
  <c r="L1096"/>
  <c r="K1096"/>
  <c r="I1096"/>
  <c r="F1096"/>
  <c r="C1096"/>
  <c r="A1096"/>
  <c r="BH1095"/>
  <c r="AI1095"/>
  <c r="U1095"/>
  <c r="S1095"/>
  <c r="L1095"/>
  <c r="K1095"/>
  <c r="I1095"/>
  <c r="F1095"/>
  <c r="C1095"/>
  <c r="A1095"/>
  <c r="BH1094"/>
  <c r="AI1094"/>
  <c r="BI1094" s="1"/>
  <c r="U1094"/>
  <c r="S1094"/>
  <c r="L1094"/>
  <c r="K1094"/>
  <c r="I1094"/>
  <c r="F1094"/>
  <c r="C1094"/>
  <c r="A1094"/>
  <c r="BH1093"/>
  <c r="AI1093"/>
  <c r="U1093"/>
  <c r="S1093"/>
  <c r="L1093"/>
  <c r="K1093"/>
  <c r="I1093"/>
  <c r="F1093"/>
  <c r="C1093"/>
  <c r="A1093"/>
  <c r="BH1092"/>
  <c r="AI1092"/>
  <c r="BI1092" s="1"/>
  <c r="U1092"/>
  <c r="S1092"/>
  <c r="L1092"/>
  <c r="K1092"/>
  <c r="I1092"/>
  <c r="F1092"/>
  <c r="C1092"/>
  <c r="A1092"/>
  <c r="BH1091"/>
  <c r="AI1091"/>
  <c r="U1091"/>
  <c r="S1091"/>
  <c r="L1091"/>
  <c r="K1091"/>
  <c r="I1091"/>
  <c r="F1091"/>
  <c r="C1091"/>
  <c r="A1091"/>
  <c r="BH1090"/>
  <c r="BI1090" s="1"/>
  <c r="U1090"/>
  <c r="BH1089"/>
  <c r="BI1089" s="1"/>
  <c r="U1089"/>
  <c r="BH1088"/>
  <c r="BI1088" s="1"/>
  <c r="U1088"/>
  <c r="BH1087"/>
  <c r="BI1087" s="1"/>
  <c r="U1087"/>
  <c r="BH1086"/>
  <c r="BI1086" s="1"/>
  <c r="U1086"/>
  <c r="BH1085"/>
  <c r="BI1085" s="1"/>
  <c r="U1085"/>
  <c r="BH1084"/>
  <c r="BI1084" s="1"/>
  <c r="U1084"/>
  <c r="BH1083"/>
  <c r="BI1083" s="1"/>
  <c r="U1083"/>
  <c r="BH1082"/>
  <c r="BI1082" s="1"/>
  <c r="U1082"/>
  <c r="BH1081"/>
  <c r="BI1081" s="1"/>
  <c r="U1081"/>
  <c r="BH1080"/>
  <c r="BI1080" s="1"/>
  <c r="U1080"/>
  <c r="BH1079"/>
  <c r="BI1079" s="1"/>
  <c r="U1079"/>
  <c r="BH1078"/>
  <c r="BI1078" s="1"/>
  <c r="U1078"/>
  <c r="BH1077"/>
  <c r="BI1077" s="1"/>
  <c r="U1077"/>
  <c r="BH1076"/>
  <c r="BI1076" s="1"/>
  <c r="U1076"/>
  <c r="BH1075"/>
  <c r="BI1075" s="1"/>
  <c r="U1075"/>
  <c r="BH1074"/>
  <c r="BI1074" s="1"/>
  <c r="U1074"/>
  <c r="BH1073"/>
  <c r="BI1073" s="1"/>
  <c r="U1073"/>
  <c r="BH1072"/>
  <c r="BI1072" s="1"/>
  <c r="U1072"/>
  <c r="BH1071"/>
  <c r="BI1071" s="1"/>
  <c r="U1071"/>
  <c r="BH1070"/>
  <c r="BI1070" s="1"/>
  <c r="U1070"/>
  <c r="BH1069"/>
  <c r="BI1069" s="1"/>
  <c r="U1069"/>
  <c r="BH1068"/>
  <c r="BI1068" s="1"/>
  <c r="U1068"/>
  <c r="BH1067"/>
  <c r="BI1067" s="1"/>
  <c r="U1067"/>
  <c r="BH1066"/>
  <c r="BI1066" s="1"/>
  <c r="U1066"/>
  <c r="BH1065"/>
  <c r="BI1065" s="1"/>
  <c r="U1065"/>
  <c r="BH1064"/>
  <c r="BI1064" s="1"/>
  <c r="U1064"/>
  <c r="BH1063"/>
  <c r="BI1063" s="1"/>
  <c r="U1063"/>
  <c r="BH1062"/>
  <c r="BI1062" s="1"/>
  <c r="U1062"/>
  <c r="BH1061"/>
  <c r="BI1061" s="1"/>
  <c r="U1061"/>
  <c r="BH1060"/>
  <c r="BI1060" s="1"/>
  <c r="U1060"/>
  <c r="BH1059"/>
  <c r="BI1059" s="1"/>
  <c r="U1059"/>
  <c r="BH1058"/>
  <c r="BI1058" s="1"/>
  <c r="U1058"/>
  <c r="BH1057"/>
  <c r="BI1057" s="1"/>
  <c r="U1057"/>
  <c r="BH1056"/>
  <c r="BI1056" s="1"/>
  <c r="U1056"/>
  <c r="BH1055"/>
  <c r="BI1055" s="1"/>
  <c r="U1055"/>
  <c r="BH1054"/>
  <c r="BI1054" s="1"/>
  <c r="U1054"/>
  <c r="BH1053"/>
  <c r="BI1053" s="1"/>
  <c r="U1053"/>
  <c r="BH1052"/>
  <c r="BI1052" s="1"/>
  <c r="U1052"/>
  <c r="BH1051"/>
  <c r="BI1051" s="1"/>
  <c r="U1051"/>
  <c r="BH1050"/>
  <c r="BI1050" s="1"/>
  <c r="U1050"/>
  <c r="BH1049"/>
  <c r="BI1049" s="1"/>
  <c r="U1049"/>
  <c r="BH1048"/>
  <c r="BI1048" s="1"/>
  <c r="U1048"/>
  <c r="BH1047"/>
  <c r="BI1047" s="1"/>
  <c r="U1047"/>
  <c r="BH1046"/>
  <c r="BI1046" s="1"/>
  <c r="U1046"/>
  <c r="BH1045"/>
  <c r="BI1045" s="1"/>
  <c r="U1045"/>
  <c r="BH1044"/>
  <c r="BI1044" s="1"/>
  <c r="U1044"/>
  <c r="BH1043"/>
  <c r="BI1043" s="1"/>
  <c r="U1043"/>
  <c r="BH1042"/>
  <c r="BI1042" s="1"/>
  <c r="U1042"/>
  <c r="BH1041"/>
  <c r="BI1041" s="1"/>
  <c r="U1041"/>
  <c r="BH1040"/>
  <c r="BI1040" s="1"/>
  <c r="U1040"/>
  <c r="BH1039"/>
  <c r="BI1039" s="1"/>
  <c r="U1039"/>
  <c r="BH1038"/>
  <c r="BI1038" s="1"/>
  <c r="U1038"/>
  <c r="BH1037"/>
  <c r="BI1037" s="1"/>
  <c r="U1037"/>
  <c r="BH1036"/>
  <c r="BI1036" s="1"/>
  <c r="U1036"/>
  <c r="BH1035"/>
  <c r="BI1035" s="1"/>
  <c r="U1035"/>
  <c r="BH1034"/>
  <c r="BI1034" s="1"/>
  <c r="U1034"/>
  <c r="BH1033"/>
  <c r="BI1033" s="1"/>
  <c r="U1033"/>
  <c r="BH1032"/>
  <c r="BI1032" s="1"/>
  <c r="U1032"/>
  <c r="BH1031"/>
  <c r="BI1031" s="1"/>
  <c r="U1031"/>
  <c r="BH1030"/>
  <c r="BI1030" s="1"/>
  <c r="U1030"/>
  <c r="BH1029"/>
  <c r="BI1029" s="1"/>
  <c r="U1029"/>
  <c r="BH1028"/>
  <c r="BI1028" s="1"/>
  <c r="U1028"/>
  <c r="BH1027"/>
  <c r="BI1027" s="1"/>
  <c r="U1027"/>
  <c r="BH1026"/>
  <c r="BI1026" s="1"/>
  <c r="U1026"/>
  <c r="BH1025"/>
  <c r="BI1025" s="1"/>
  <c r="U1025"/>
  <c r="BH1024"/>
  <c r="BI1024" s="1"/>
  <c r="U1024"/>
  <c r="BH1023"/>
  <c r="BI1023" s="1"/>
  <c r="U1023"/>
  <c r="S1023"/>
  <c r="BI1022"/>
  <c r="BH1022"/>
  <c r="U1022"/>
  <c r="S1022"/>
  <c r="BH1021"/>
  <c r="BI1021" s="1"/>
  <c r="U1021"/>
  <c r="S1021"/>
  <c r="BI1020"/>
  <c r="BH1020"/>
  <c r="U1020"/>
  <c r="S1020"/>
  <c r="BH1019"/>
  <c r="BI1019" s="1"/>
  <c r="U1019"/>
  <c r="S1019"/>
  <c r="BI1018"/>
  <c r="BH1018"/>
  <c r="U1018"/>
  <c r="S1018"/>
  <c r="BH1017"/>
  <c r="BI1017" s="1"/>
  <c r="U1017"/>
  <c r="S1017"/>
  <c r="BI1016"/>
  <c r="BH1016"/>
  <c r="U1016"/>
  <c r="S1016"/>
  <c r="BH1015"/>
  <c r="BI1015" s="1"/>
  <c r="U1015"/>
  <c r="S1015"/>
  <c r="BI1014"/>
  <c r="BH1014"/>
  <c r="U1014"/>
  <c r="S1014"/>
  <c r="BH1013"/>
  <c r="BI1013" s="1"/>
  <c r="U1013"/>
  <c r="S1013"/>
  <c r="BI1012"/>
  <c r="BH1012"/>
  <c r="U1012"/>
  <c r="S1012"/>
  <c r="BH1011"/>
  <c r="BI1011" s="1"/>
  <c r="U1011"/>
  <c r="S1011"/>
  <c r="BI1010"/>
  <c r="BH1010"/>
  <c r="U1010"/>
  <c r="S1010"/>
  <c r="BH1009"/>
  <c r="BI1009" s="1"/>
  <c r="U1009"/>
  <c r="S1009"/>
  <c r="BI1008"/>
  <c r="BH1008"/>
  <c r="U1008"/>
  <c r="S1008"/>
  <c r="BH1007"/>
  <c r="BI1007" s="1"/>
  <c r="U1007"/>
  <c r="S1007"/>
  <c r="BI1006"/>
  <c r="BH1006"/>
  <c r="U1006"/>
  <c r="S1006"/>
  <c r="BH1005"/>
  <c r="BI1005" s="1"/>
  <c r="U1005"/>
  <c r="S1005"/>
  <c r="BI1004"/>
  <c r="BH1004"/>
  <c r="U1004"/>
  <c r="S1004"/>
  <c r="BH1003"/>
  <c r="BI1003" s="1"/>
  <c r="S1003"/>
  <c r="Q1003"/>
  <c r="U1003" s="1"/>
  <c r="BH1002"/>
  <c r="BI1002" s="1"/>
  <c r="S1002"/>
  <c r="Q1002"/>
  <c r="U1002" s="1"/>
  <c r="BH1001"/>
  <c r="BI1001" s="1"/>
  <c r="S1001"/>
  <c r="Q1001"/>
  <c r="U1001" s="1"/>
  <c r="BH1000"/>
  <c r="BI1000" s="1"/>
  <c r="S1000"/>
  <c r="Q1000"/>
  <c r="U1000" s="1"/>
  <c r="BH999"/>
  <c r="BI999" s="1"/>
  <c r="S999"/>
  <c r="Q999"/>
  <c r="U999" s="1"/>
  <c r="BH998"/>
  <c r="BI998" s="1"/>
  <c r="S998"/>
  <c r="Q998"/>
  <c r="U998" s="1"/>
  <c r="BH997"/>
  <c r="BI997" s="1"/>
  <c r="S997"/>
  <c r="Q997"/>
  <c r="U997" s="1"/>
  <c r="BH996"/>
  <c r="BI996" s="1"/>
  <c r="S996"/>
  <c r="Q996"/>
  <c r="U996" s="1"/>
  <c r="BH995"/>
  <c r="BI995" s="1"/>
  <c r="S995"/>
  <c r="Q995"/>
  <c r="U995" s="1"/>
  <c r="BH994"/>
  <c r="BI994" s="1"/>
  <c r="S994"/>
  <c r="Q994"/>
  <c r="U994" s="1"/>
  <c r="BH993"/>
  <c r="BI993" s="1"/>
  <c r="S993"/>
  <c r="Q993"/>
  <c r="U993" s="1"/>
  <c r="BH992"/>
  <c r="BI992" s="1"/>
  <c r="S992"/>
  <c r="Q992"/>
  <c r="U992" s="1"/>
  <c r="BH991"/>
  <c r="BI991" s="1"/>
  <c r="S991"/>
  <c r="Q991"/>
  <c r="U991" s="1"/>
  <c r="BH990"/>
  <c r="BI990" s="1"/>
  <c r="S990"/>
  <c r="Q990"/>
  <c r="U990" s="1"/>
  <c r="BH989"/>
  <c r="BI989" s="1"/>
  <c r="S989"/>
  <c r="Q989"/>
  <c r="U989" s="1"/>
  <c r="BH988"/>
  <c r="BI988" s="1"/>
  <c r="S988"/>
  <c r="Q988"/>
  <c r="U988" s="1"/>
  <c r="BH987"/>
  <c r="BI987" s="1"/>
  <c r="S987"/>
  <c r="Q987"/>
  <c r="U987" s="1"/>
  <c r="BH986"/>
  <c r="BI986" s="1"/>
  <c r="U986"/>
  <c r="S986"/>
  <c r="BH985"/>
  <c r="BI985" s="1"/>
  <c r="U985"/>
  <c r="S985"/>
  <c r="BH984"/>
  <c r="BI984" s="1"/>
  <c r="U984"/>
  <c r="S984"/>
  <c r="BH983"/>
  <c r="BI983" s="1"/>
  <c r="U983"/>
  <c r="S983"/>
  <c r="BH982"/>
  <c r="BI982" s="1"/>
  <c r="U982"/>
  <c r="S982"/>
  <c r="BH981"/>
  <c r="BI981" s="1"/>
  <c r="U981"/>
  <c r="S981"/>
  <c r="BH980"/>
  <c r="BI980" s="1"/>
  <c r="U980"/>
  <c r="S980"/>
  <c r="BH979"/>
  <c r="BI979" s="1"/>
  <c r="U979"/>
  <c r="BH978"/>
  <c r="BI978" s="1"/>
  <c r="U978"/>
  <c r="BH977"/>
  <c r="BI977" s="1"/>
  <c r="U977"/>
  <c r="BH976"/>
  <c r="BI976" s="1"/>
  <c r="U976"/>
  <c r="BH975"/>
  <c r="BI975" s="1"/>
  <c r="U975"/>
  <c r="BH974"/>
  <c r="BI974" s="1"/>
  <c r="U974"/>
  <c r="BH973"/>
  <c r="BI973" s="1"/>
  <c r="U973"/>
  <c r="BH972"/>
  <c r="BI972" s="1"/>
  <c r="U972"/>
  <c r="BH971"/>
  <c r="BI971" s="1"/>
  <c r="U971"/>
  <c r="BH970"/>
  <c r="BI970" s="1"/>
  <c r="U970"/>
  <c r="BH969"/>
  <c r="BI969" s="1"/>
  <c r="U969"/>
  <c r="BH968"/>
  <c r="BI968" s="1"/>
  <c r="U968"/>
  <c r="BH967"/>
  <c r="BI967" s="1"/>
  <c r="U967"/>
  <c r="BH966"/>
  <c r="BI966" s="1"/>
  <c r="U966"/>
  <c r="BH965"/>
  <c r="BI965" s="1"/>
  <c r="U965"/>
  <c r="BH964"/>
  <c r="BI964" s="1"/>
  <c r="U964"/>
  <c r="BH963"/>
  <c r="AI963"/>
  <c r="AR963" s="1"/>
  <c r="U963"/>
  <c r="S963"/>
  <c r="L963"/>
  <c r="K963"/>
  <c r="I963"/>
  <c r="F963"/>
  <c r="BH962"/>
  <c r="AI962"/>
  <c r="U962"/>
  <c r="S962"/>
  <c r="L962"/>
  <c r="K962"/>
  <c r="I962"/>
  <c r="F962"/>
  <c r="BI961"/>
  <c r="BH961"/>
  <c r="AR961"/>
  <c r="AI961"/>
  <c r="U961"/>
  <c r="S961"/>
  <c r="L961"/>
  <c r="K961"/>
  <c r="I961"/>
  <c r="F961"/>
  <c r="BH960"/>
  <c r="AI960"/>
  <c r="U960"/>
  <c r="S960"/>
  <c r="L960"/>
  <c r="K960"/>
  <c r="I960"/>
  <c r="F960"/>
  <c r="BH959"/>
  <c r="AI959"/>
  <c r="BI959" s="1"/>
  <c r="U959"/>
  <c r="S959"/>
  <c r="L959"/>
  <c r="K959"/>
  <c r="I959"/>
  <c r="F959"/>
  <c r="BH958"/>
  <c r="AI958"/>
  <c r="U958"/>
  <c r="S958"/>
  <c r="L958"/>
  <c r="K958"/>
  <c r="I958"/>
  <c r="F958"/>
  <c r="BI957"/>
  <c r="BH957"/>
  <c r="AR957"/>
  <c r="AI957"/>
  <c r="U957"/>
  <c r="S957"/>
  <c r="L957"/>
  <c r="K957"/>
  <c r="I957"/>
  <c r="F957"/>
  <c r="BH956"/>
  <c r="AI956"/>
  <c r="U956"/>
  <c r="S956"/>
  <c r="L956"/>
  <c r="K956"/>
  <c r="I956"/>
  <c r="F956"/>
  <c r="BH955"/>
  <c r="AI955"/>
  <c r="AR955" s="1"/>
  <c r="U955"/>
  <c r="S955"/>
  <c r="L955"/>
  <c r="K955"/>
  <c r="I955"/>
  <c r="F955"/>
  <c r="BH954"/>
  <c r="AI954"/>
  <c r="U954"/>
  <c r="S954"/>
  <c r="L954"/>
  <c r="K954"/>
  <c r="I954"/>
  <c r="F954"/>
  <c r="BI953"/>
  <c r="BH953"/>
  <c r="AR953"/>
  <c r="AI953"/>
  <c r="U953"/>
  <c r="S953"/>
  <c r="L953"/>
  <c r="K953"/>
  <c r="I953"/>
  <c r="F953"/>
  <c r="BH952"/>
  <c r="AI952"/>
  <c r="U952"/>
  <c r="S952"/>
  <c r="L952"/>
  <c r="K952"/>
  <c r="I952"/>
  <c r="F952"/>
  <c r="BH951"/>
  <c r="AI951"/>
  <c r="BI951" s="1"/>
  <c r="S951"/>
  <c r="Q951"/>
  <c r="L951"/>
  <c r="K951"/>
  <c r="I951"/>
  <c r="F951"/>
  <c r="BH950"/>
  <c r="AI950"/>
  <c r="BI950" s="1"/>
  <c r="S950"/>
  <c r="Q950"/>
  <c r="L950"/>
  <c r="K950"/>
  <c r="I950"/>
  <c r="F950"/>
  <c r="BH949"/>
  <c r="BI949" s="1"/>
  <c r="S949"/>
  <c r="Q949"/>
  <c r="L949"/>
  <c r="K949"/>
  <c r="I949"/>
  <c r="F949"/>
  <c r="BH948"/>
  <c r="AI948"/>
  <c r="BI948" s="1"/>
  <c r="S948"/>
  <c r="Q948"/>
  <c r="L948"/>
  <c r="K948"/>
  <c r="I948"/>
  <c r="F948"/>
  <c r="BH947"/>
  <c r="AI947"/>
  <c r="BI947" s="1"/>
  <c r="S947"/>
  <c r="Q947"/>
  <c r="L947"/>
  <c r="K947"/>
  <c r="I947"/>
  <c r="F947"/>
  <c r="BH946"/>
  <c r="BI946" s="1"/>
  <c r="S946"/>
  <c r="Q946"/>
  <c r="L946"/>
  <c r="K946"/>
  <c r="I946"/>
  <c r="F946"/>
  <c r="BH945"/>
  <c r="BI945" s="1"/>
  <c r="S945"/>
  <c r="Q945"/>
  <c r="L945"/>
  <c r="K945"/>
  <c r="I945"/>
  <c r="F945"/>
  <c r="BH944"/>
  <c r="AI944"/>
  <c r="BI944" s="1"/>
  <c r="U944"/>
  <c r="L944"/>
  <c r="K944"/>
  <c r="I944"/>
  <c r="F944"/>
  <c r="BH943"/>
  <c r="AI943"/>
  <c r="BI943" s="1"/>
  <c r="U943"/>
  <c r="S943"/>
  <c r="K943"/>
  <c r="I943"/>
  <c r="F943"/>
  <c r="BH942"/>
  <c r="AI942"/>
  <c r="U942"/>
  <c r="S942"/>
  <c r="K942"/>
  <c r="I942"/>
  <c r="F942"/>
  <c r="BI941"/>
  <c r="BH941"/>
  <c r="S941"/>
  <c r="Q941"/>
  <c r="U941" s="1"/>
  <c r="BH940"/>
  <c r="AI940"/>
  <c r="S940"/>
  <c r="Q940"/>
  <c r="U940" s="1"/>
  <c r="K940"/>
  <c r="I940"/>
  <c r="F940"/>
  <c r="BH939"/>
  <c r="AI939"/>
  <c r="BI939" s="1"/>
  <c r="U939"/>
  <c r="S939"/>
  <c r="K939"/>
  <c r="I939"/>
  <c r="F939"/>
  <c r="BH938"/>
  <c r="AI938"/>
  <c r="U938"/>
  <c r="S938"/>
  <c r="K938"/>
  <c r="I938"/>
  <c r="F938"/>
  <c r="BH937"/>
  <c r="AI937"/>
  <c r="U937"/>
  <c r="S937"/>
  <c r="K937"/>
  <c r="I937"/>
  <c r="F937"/>
  <c r="BH936"/>
  <c r="AI936"/>
  <c r="S936"/>
  <c r="Q936"/>
  <c r="L936"/>
  <c r="K936"/>
  <c r="I936"/>
  <c r="F936"/>
  <c r="BH935"/>
  <c r="AI935"/>
  <c r="BI935" s="1"/>
  <c r="S935"/>
  <c r="Q935"/>
  <c r="L935"/>
  <c r="K935"/>
  <c r="I935"/>
  <c r="F935"/>
  <c r="BH934"/>
  <c r="AI934"/>
  <c r="BI934" s="1"/>
  <c r="U934"/>
  <c r="S934"/>
  <c r="L934"/>
  <c r="K934"/>
  <c r="I934"/>
  <c r="F934"/>
  <c r="BH933"/>
  <c r="BI933" s="1"/>
  <c r="U933"/>
  <c r="S933"/>
  <c r="L933"/>
  <c r="K933"/>
  <c r="I933"/>
  <c r="F933"/>
  <c r="BH932"/>
  <c r="AI932"/>
  <c r="U932"/>
  <c r="S932"/>
  <c r="K932"/>
  <c r="I932"/>
  <c r="F932"/>
  <c r="BH931"/>
  <c r="AI931"/>
  <c r="U931"/>
  <c r="S931"/>
  <c r="K931"/>
  <c r="I931"/>
  <c r="F931"/>
  <c r="BH930"/>
  <c r="AI930"/>
  <c r="BI930" s="1"/>
  <c r="U930"/>
  <c r="S930"/>
  <c r="K930"/>
  <c r="I930"/>
  <c r="F930"/>
  <c r="BH929"/>
  <c r="BI929" s="1"/>
  <c r="U929"/>
  <c r="S929"/>
  <c r="K929"/>
  <c r="I929"/>
  <c r="F929"/>
  <c r="BH928"/>
  <c r="AI928"/>
  <c r="BI928" s="1"/>
  <c r="U928"/>
  <c r="S928"/>
  <c r="I928"/>
  <c r="F928"/>
  <c r="C928"/>
  <c r="A928"/>
  <c r="BH927"/>
  <c r="BI927" s="1"/>
  <c r="U927"/>
  <c r="S927"/>
  <c r="I927"/>
  <c r="F927"/>
  <c r="A927"/>
  <c r="BH926"/>
  <c r="BI926" s="1"/>
  <c r="S926"/>
  <c r="Q926"/>
  <c r="U926" s="1"/>
  <c r="I926"/>
  <c r="C926"/>
  <c r="BH925"/>
  <c r="AI925"/>
  <c r="BI925" s="1"/>
  <c r="U925"/>
  <c r="S925"/>
  <c r="K925"/>
  <c r="I925"/>
  <c r="F925"/>
  <c r="C925"/>
  <c r="A925"/>
  <c r="BH924"/>
  <c r="AI924"/>
  <c r="S924"/>
  <c r="Q924"/>
  <c r="U924" s="1"/>
  <c r="K924"/>
  <c r="C924"/>
  <c r="A924"/>
  <c r="BH923"/>
  <c r="AI923"/>
  <c r="BI923" s="1"/>
  <c r="S923"/>
  <c r="Q923"/>
  <c r="U923" s="1"/>
  <c r="K923"/>
  <c r="C923"/>
  <c r="A923"/>
  <c r="BH922"/>
  <c r="AI922"/>
  <c r="S922"/>
  <c r="Q922"/>
  <c r="U922" s="1"/>
  <c r="L922"/>
  <c r="K922"/>
  <c r="I922"/>
  <c r="C922"/>
  <c r="A922"/>
  <c r="BH921"/>
  <c r="AI921"/>
  <c r="BI921" s="1"/>
  <c r="U921"/>
  <c r="S921"/>
  <c r="L921"/>
  <c r="K921"/>
  <c r="I921"/>
  <c r="C921"/>
  <c r="A921"/>
  <c r="BH920"/>
  <c r="AI920"/>
  <c r="BI920" s="1"/>
  <c r="U920"/>
  <c r="S920"/>
  <c r="L920"/>
  <c r="K920"/>
  <c r="I920"/>
  <c r="C920"/>
  <c r="A920"/>
  <c r="BH919"/>
  <c r="AI919"/>
  <c r="U919"/>
  <c r="S919"/>
  <c r="L919"/>
  <c r="K919"/>
  <c r="I919"/>
  <c r="C919"/>
  <c r="A919"/>
  <c r="BH918"/>
  <c r="AI918"/>
  <c r="U918"/>
  <c r="S918"/>
  <c r="L918"/>
  <c r="K918"/>
  <c r="I918"/>
  <c r="C918"/>
  <c r="A918"/>
  <c r="BH917"/>
  <c r="AI917"/>
  <c r="BI917" s="1"/>
  <c r="U917"/>
  <c r="S917"/>
  <c r="L917"/>
  <c r="K917"/>
  <c r="I917"/>
  <c r="C917"/>
  <c r="A917"/>
  <c r="BH916"/>
  <c r="BI916" s="1"/>
  <c r="U916"/>
  <c r="S916"/>
  <c r="L916"/>
  <c r="I916"/>
  <c r="C916"/>
  <c r="A916"/>
  <c r="BH915"/>
  <c r="AI915"/>
  <c r="S915"/>
  <c r="Q915"/>
  <c r="K915"/>
  <c r="F915"/>
  <c r="C915"/>
  <c r="A915"/>
  <c r="BH914"/>
  <c r="AI914"/>
  <c r="S914"/>
  <c r="Q914"/>
  <c r="K914"/>
  <c r="F914"/>
  <c r="C914"/>
  <c r="A914"/>
  <c r="BH913"/>
  <c r="AI913"/>
  <c r="S913"/>
  <c r="Q913"/>
  <c r="K913"/>
  <c r="F913"/>
  <c r="C913"/>
  <c r="A913"/>
  <c r="BH912"/>
  <c r="AI912"/>
  <c r="S912"/>
  <c r="Q912"/>
  <c r="K912"/>
  <c r="F912"/>
  <c r="C912"/>
  <c r="A912"/>
  <c r="BH911"/>
  <c r="AI911"/>
  <c r="Q911"/>
  <c r="V911" s="1"/>
  <c r="K911"/>
  <c r="F911"/>
  <c r="BH910"/>
  <c r="AI910"/>
  <c r="Q910"/>
  <c r="K910"/>
  <c r="F910"/>
  <c r="BH909"/>
  <c r="BI909" s="1"/>
  <c r="U909"/>
  <c r="BH908"/>
  <c r="BI908" s="1"/>
  <c r="U908"/>
  <c r="BH907"/>
  <c r="BI907" s="1"/>
  <c r="U907"/>
  <c r="BH906"/>
  <c r="BI906" s="1"/>
  <c r="U906"/>
  <c r="BH905"/>
  <c r="BI905" s="1"/>
  <c r="S905"/>
  <c r="Q905"/>
  <c r="U905" s="1"/>
  <c r="BI904"/>
  <c r="BH904"/>
  <c r="U904"/>
  <c r="BI903"/>
  <c r="BH903"/>
  <c r="S903"/>
  <c r="Q903"/>
  <c r="U903" s="1"/>
  <c r="BH902"/>
  <c r="AI902"/>
  <c r="S902"/>
  <c r="Q902"/>
  <c r="U902" s="1"/>
  <c r="BH901"/>
  <c r="AI901"/>
  <c r="S901"/>
  <c r="Q901"/>
  <c r="U901" s="1"/>
  <c r="BI900"/>
  <c r="BH900"/>
  <c r="U900"/>
  <c r="BI899"/>
  <c r="BH899"/>
  <c r="U899"/>
  <c r="BI898"/>
  <c r="BH898"/>
  <c r="U898"/>
  <c r="BI897"/>
  <c r="BH897"/>
  <c r="U897"/>
  <c r="BI896"/>
  <c r="BH896"/>
  <c r="U896"/>
  <c r="BI895"/>
  <c r="BH895"/>
  <c r="U895"/>
  <c r="BI894"/>
  <c r="BH894"/>
  <c r="U894"/>
  <c r="BI893"/>
  <c r="BH893"/>
  <c r="U893"/>
  <c r="BI892"/>
  <c r="BH892"/>
  <c r="U892"/>
  <c r="BI891"/>
  <c r="BH891"/>
  <c r="U891"/>
  <c r="BI890"/>
  <c r="BH890"/>
  <c r="S890"/>
  <c r="Q890"/>
  <c r="U890" s="1"/>
  <c r="BI889"/>
  <c r="BH889"/>
  <c r="U889"/>
  <c r="BI888"/>
  <c r="BH888"/>
  <c r="U888"/>
  <c r="BI887"/>
  <c r="BH887"/>
  <c r="U887"/>
  <c r="BI886"/>
  <c r="BH886"/>
  <c r="S886"/>
  <c r="Q886"/>
  <c r="U886" s="1"/>
  <c r="BI885"/>
  <c r="BH885"/>
  <c r="S885"/>
  <c r="Q885"/>
  <c r="U885" s="1"/>
  <c r="BI884"/>
  <c r="BH884"/>
  <c r="S884"/>
  <c r="Q884"/>
  <c r="U884" s="1"/>
  <c r="BI883"/>
  <c r="BH883"/>
  <c r="S883"/>
  <c r="Q883"/>
  <c r="U883" s="1"/>
  <c r="BI882"/>
  <c r="BH882"/>
  <c r="S882"/>
  <c r="Q882"/>
  <c r="U882" s="1"/>
  <c r="BI881"/>
  <c r="BH881"/>
  <c r="S881"/>
  <c r="Q881"/>
  <c r="U881" s="1"/>
  <c r="BI880"/>
  <c r="BH880"/>
  <c r="S880"/>
  <c r="Q880"/>
  <c r="U880" s="1"/>
  <c r="BI879"/>
  <c r="BH879"/>
  <c r="S879"/>
  <c r="Q879"/>
  <c r="U879" s="1"/>
  <c r="BI878"/>
  <c r="BH878"/>
  <c r="S878"/>
  <c r="Q878"/>
  <c r="U878" s="1"/>
  <c r="BI877"/>
  <c r="BH877"/>
  <c r="S877"/>
  <c r="Q877"/>
  <c r="U877" s="1"/>
  <c r="BI876"/>
  <c r="BH876"/>
  <c r="S876"/>
  <c r="Q876"/>
  <c r="U876" s="1"/>
  <c r="BI875"/>
  <c r="BH875"/>
  <c r="S875"/>
  <c r="Q875"/>
  <c r="U875" s="1"/>
  <c r="BI874"/>
  <c r="BH874"/>
  <c r="S874"/>
  <c r="Q874"/>
  <c r="U874" s="1"/>
  <c r="BI873"/>
  <c r="BH873"/>
  <c r="S873"/>
  <c r="Q873"/>
  <c r="U873" s="1"/>
  <c r="BI872"/>
  <c r="BH872"/>
  <c r="U872"/>
  <c r="BI871"/>
  <c r="BH871"/>
  <c r="U871"/>
  <c r="BI870"/>
  <c r="BH870"/>
  <c r="U870"/>
  <c r="BI869"/>
  <c r="BH869"/>
  <c r="U869"/>
  <c r="BI868"/>
  <c r="BH868"/>
  <c r="U868"/>
  <c r="BI867"/>
  <c r="BH867"/>
  <c r="U867"/>
  <c r="BI866"/>
  <c r="BH866"/>
  <c r="U866"/>
  <c r="BI865"/>
  <c r="BH865"/>
  <c r="U865"/>
  <c r="BI864"/>
  <c r="BH864"/>
  <c r="U864"/>
  <c r="BI863"/>
  <c r="BH863"/>
  <c r="U863"/>
  <c r="BI862"/>
  <c r="BH862"/>
  <c r="U862"/>
  <c r="BI861"/>
  <c r="BH861"/>
  <c r="U861"/>
  <c r="BI860"/>
  <c r="BH860"/>
  <c r="U860"/>
  <c r="BI859"/>
  <c r="BH859"/>
  <c r="U859"/>
  <c r="BI858"/>
  <c r="BH858"/>
  <c r="U858"/>
  <c r="BI857"/>
  <c r="BH857"/>
  <c r="U857"/>
  <c r="BI856"/>
  <c r="BH856"/>
  <c r="U856"/>
  <c r="BI855"/>
  <c r="BH855"/>
  <c r="U855"/>
  <c r="BI854"/>
  <c r="BH854"/>
  <c r="U854"/>
  <c r="BI853"/>
  <c r="BH853"/>
  <c r="U853"/>
  <c r="BI852"/>
  <c r="BH852"/>
  <c r="U852"/>
  <c r="BI851"/>
  <c r="BH851"/>
  <c r="U851"/>
  <c r="BI850"/>
  <c r="BH850"/>
  <c r="U850"/>
  <c r="BI849"/>
  <c r="BH849"/>
  <c r="U849"/>
  <c r="BI848"/>
  <c r="BH848"/>
  <c r="U848"/>
  <c r="BI847"/>
  <c r="BH847"/>
  <c r="U847"/>
  <c r="BI846"/>
  <c r="BH846"/>
  <c r="U846"/>
  <c r="BI845"/>
  <c r="BH845"/>
  <c r="U845"/>
  <c r="BI844"/>
  <c r="BH844"/>
  <c r="U844"/>
  <c r="BI843"/>
  <c r="BH843"/>
  <c r="U843"/>
  <c r="BI842"/>
  <c r="BH842"/>
  <c r="U842"/>
  <c r="BI841"/>
  <c r="BH841"/>
  <c r="U841"/>
  <c r="BI840"/>
  <c r="BH840"/>
  <c r="U840"/>
  <c r="BI839"/>
  <c r="BH839"/>
  <c r="U839"/>
  <c r="BI838"/>
  <c r="BH838"/>
  <c r="U838"/>
  <c r="BI837"/>
  <c r="BH837"/>
  <c r="U837"/>
  <c r="BI836"/>
  <c r="BH836"/>
  <c r="U836"/>
  <c r="BI835"/>
  <c r="BH835"/>
  <c r="U835"/>
  <c r="BI834"/>
  <c r="BH834"/>
  <c r="U834"/>
  <c r="BI833"/>
  <c r="BH833"/>
  <c r="U833"/>
  <c r="BI832"/>
  <c r="BH832"/>
  <c r="U832"/>
  <c r="BI831"/>
  <c r="BH831"/>
  <c r="U831"/>
  <c r="BI830"/>
  <c r="BH830"/>
  <c r="U830"/>
  <c r="BI829"/>
  <c r="BH829"/>
  <c r="U829"/>
  <c r="BI828"/>
  <c r="BH828"/>
  <c r="U828"/>
  <c r="BI827"/>
  <c r="BH827"/>
  <c r="U827"/>
  <c r="BI826"/>
  <c r="BH826"/>
  <c r="U826"/>
  <c r="BI825"/>
  <c r="BH825"/>
  <c r="U825"/>
  <c r="BI824"/>
  <c r="BH824"/>
  <c r="U824"/>
  <c r="BI823"/>
  <c r="BH823"/>
  <c r="U823"/>
  <c r="BI822"/>
  <c r="BH822"/>
  <c r="U822"/>
  <c r="BI821"/>
  <c r="BH821"/>
  <c r="U821"/>
  <c r="BI820"/>
  <c r="BH820"/>
  <c r="U820"/>
  <c r="BI819"/>
  <c r="BH819"/>
  <c r="S819"/>
  <c r="Q819"/>
  <c r="U819" s="1"/>
  <c r="BI818"/>
  <c r="BH818"/>
  <c r="S818"/>
  <c r="Q818"/>
  <c r="U818" s="1"/>
  <c r="BI817"/>
  <c r="BH817"/>
  <c r="U817"/>
  <c r="BI816"/>
  <c r="BH816"/>
  <c r="U816"/>
  <c r="BI815"/>
  <c r="BH815"/>
  <c r="U815"/>
  <c r="BI814"/>
  <c r="BH814"/>
  <c r="U814"/>
  <c r="BI813"/>
  <c r="BH813"/>
  <c r="U813"/>
  <c r="BI812"/>
  <c r="BH812"/>
  <c r="U812"/>
  <c r="BI811"/>
  <c r="BH811"/>
  <c r="U811"/>
  <c r="BI810"/>
  <c r="BH810"/>
  <c r="U810"/>
  <c r="BI809"/>
  <c r="BH809"/>
  <c r="U809"/>
  <c r="BI808"/>
  <c r="BH808"/>
  <c r="U808"/>
  <c r="BI807"/>
  <c r="BH807"/>
  <c r="U807"/>
  <c r="BI806"/>
  <c r="BH806"/>
  <c r="U806"/>
  <c r="BI805"/>
  <c r="BH805"/>
  <c r="U805"/>
  <c r="BI804"/>
  <c r="BH804"/>
  <c r="U804"/>
  <c r="BI803"/>
  <c r="BH803"/>
  <c r="U803"/>
  <c r="BI802"/>
  <c r="BH802"/>
  <c r="U802"/>
  <c r="BI801"/>
  <c r="BH801"/>
  <c r="U801"/>
  <c r="BI800"/>
  <c r="BH800"/>
  <c r="U800"/>
  <c r="BI799"/>
  <c r="BH799"/>
  <c r="U799"/>
  <c r="BI798"/>
  <c r="BH798"/>
  <c r="U798"/>
  <c r="BI797"/>
  <c r="BH797"/>
  <c r="U797"/>
  <c r="BI796"/>
  <c r="BH796"/>
  <c r="U796"/>
  <c r="BI795"/>
  <c r="BH795"/>
  <c r="U795"/>
  <c r="BI794"/>
  <c r="BH794"/>
  <c r="U794"/>
  <c r="BI793"/>
  <c r="BH793"/>
  <c r="U793"/>
  <c r="BI792"/>
  <c r="BH792"/>
  <c r="U792"/>
  <c r="BI791"/>
  <c r="BH791"/>
  <c r="U791"/>
  <c r="BI790"/>
  <c r="BH790"/>
  <c r="U790"/>
  <c r="BI789"/>
  <c r="BH789"/>
  <c r="U789"/>
  <c r="BI788"/>
  <c r="BH788"/>
  <c r="U788"/>
  <c r="BI787"/>
  <c r="BH787"/>
  <c r="U787"/>
  <c r="BI786"/>
  <c r="BH786"/>
  <c r="U786"/>
  <c r="BI785"/>
  <c r="BH785"/>
  <c r="U785"/>
  <c r="BI784"/>
  <c r="BH784"/>
  <c r="U784"/>
  <c r="BI783"/>
  <c r="BH783"/>
  <c r="U783"/>
  <c r="BI782"/>
  <c r="BH782"/>
  <c r="U782"/>
  <c r="BI781"/>
  <c r="BH781"/>
  <c r="U781"/>
  <c r="BI780"/>
  <c r="BH780"/>
  <c r="U780"/>
  <c r="BI779"/>
  <c r="BH779"/>
  <c r="S779"/>
  <c r="Q779"/>
  <c r="U779" s="1"/>
  <c r="BI778"/>
  <c r="BH778"/>
  <c r="S778"/>
  <c r="Q778"/>
  <c r="U778" s="1"/>
  <c r="BI777"/>
  <c r="BH777"/>
  <c r="S777"/>
  <c r="Q777"/>
  <c r="U777" s="1"/>
  <c r="BI776"/>
  <c r="BH776"/>
  <c r="S776"/>
  <c r="Q776"/>
  <c r="U776" s="1"/>
  <c r="BI775"/>
  <c r="BH775"/>
  <c r="S775"/>
  <c r="Q775"/>
  <c r="U775" s="1"/>
  <c r="BI774"/>
  <c r="BH774"/>
  <c r="S774"/>
  <c r="Q774"/>
  <c r="U774" s="1"/>
  <c r="BI773"/>
  <c r="BH773"/>
  <c r="S773"/>
  <c r="Q773"/>
  <c r="U773" s="1"/>
  <c r="BI772"/>
  <c r="BH772"/>
  <c r="U772"/>
  <c r="S772"/>
  <c r="BH771"/>
  <c r="BI771" s="1"/>
  <c r="U771"/>
  <c r="S771"/>
  <c r="BI770"/>
  <c r="BH770"/>
  <c r="U770"/>
  <c r="S770"/>
  <c r="BH769"/>
  <c r="BI769" s="1"/>
  <c r="U769"/>
  <c r="S769"/>
  <c r="BI768"/>
  <c r="BH768"/>
  <c r="U768"/>
  <c r="S768"/>
  <c r="BH767"/>
  <c r="BI767" s="1"/>
  <c r="U767"/>
  <c r="S767"/>
  <c r="BI766"/>
  <c r="BH766"/>
  <c r="U766"/>
  <c r="S766"/>
  <c r="BH765"/>
  <c r="BI765" s="1"/>
  <c r="U765"/>
  <c r="S765"/>
  <c r="BI764"/>
  <c r="BH764"/>
  <c r="U764"/>
  <c r="S764"/>
  <c r="BH763"/>
  <c r="BI763" s="1"/>
  <c r="U763"/>
  <c r="S763"/>
  <c r="BI762"/>
  <c r="BH762"/>
  <c r="U762"/>
  <c r="S762"/>
  <c r="BH761"/>
  <c r="BI761" s="1"/>
  <c r="U761"/>
  <c r="S761"/>
  <c r="BI760"/>
  <c r="BH760"/>
  <c r="U760"/>
  <c r="S760"/>
  <c r="BH759"/>
  <c r="BI759" s="1"/>
  <c r="U759"/>
  <c r="S759"/>
  <c r="BI758"/>
  <c r="BH758"/>
  <c r="U758"/>
  <c r="S758"/>
  <c r="BH757"/>
  <c r="BI757" s="1"/>
  <c r="U757"/>
  <c r="S757"/>
  <c r="BI756"/>
  <c r="BH756"/>
  <c r="U756"/>
  <c r="S756"/>
  <c r="BH755"/>
  <c r="BI755" s="1"/>
  <c r="S755"/>
  <c r="Q755"/>
  <c r="U755" s="1"/>
  <c r="BH754"/>
  <c r="BI754" s="1"/>
  <c r="S754"/>
  <c r="Q754"/>
  <c r="U754" s="1"/>
  <c r="BH753"/>
  <c r="BI753" s="1"/>
  <c r="U753"/>
  <c r="S753"/>
  <c r="BI752"/>
  <c r="BH752"/>
  <c r="S752"/>
  <c r="Q752"/>
  <c r="U752" s="1"/>
  <c r="BI751"/>
  <c r="BH751"/>
  <c r="S751"/>
  <c r="Q751"/>
  <c r="U751" s="1"/>
  <c r="BI750"/>
  <c r="BH750"/>
  <c r="S750"/>
  <c r="Q750"/>
  <c r="U750" s="1"/>
  <c r="BI749"/>
  <c r="BH749"/>
  <c r="S749"/>
  <c r="Q749"/>
  <c r="U749" s="1"/>
  <c r="BI748"/>
  <c r="BH748"/>
  <c r="S748"/>
  <c r="Q748"/>
  <c r="U748" s="1"/>
  <c r="BI747"/>
  <c r="BH747"/>
  <c r="U747"/>
  <c r="BI746"/>
  <c r="BH746"/>
  <c r="U746"/>
  <c r="BI745"/>
  <c r="BH745"/>
  <c r="U745"/>
  <c r="BH744"/>
  <c r="AI744"/>
  <c r="U744"/>
  <c r="L744"/>
  <c r="K744"/>
  <c r="I744"/>
  <c r="F744"/>
  <c r="C744"/>
  <c r="A744"/>
  <c r="BH743"/>
  <c r="AI743"/>
  <c r="BI743" s="1"/>
  <c r="U743"/>
  <c r="L743"/>
  <c r="K743"/>
  <c r="I743"/>
  <c r="F743"/>
  <c r="C743"/>
  <c r="A743"/>
  <c r="BH742"/>
  <c r="AI742"/>
  <c r="BI742" s="1"/>
  <c r="U742"/>
  <c r="L742"/>
  <c r="K742"/>
  <c r="I742"/>
  <c r="F742"/>
  <c r="C742"/>
  <c r="A742"/>
  <c r="BH741"/>
  <c r="AI741"/>
  <c r="U741"/>
  <c r="L741"/>
  <c r="K741"/>
  <c r="I741"/>
  <c r="F741"/>
  <c r="C741"/>
  <c r="A741"/>
  <c r="BH740"/>
  <c r="AI740"/>
  <c r="U740"/>
  <c r="L740"/>
  <c r="K740"/>
  <c r="I740"/>
  <c r="F740"/>
  <c r="C740"/>
  <c r="A740"/>
  <c r="BH739"/>
  <c r="AI739"/>
  <c r="BI739" s="1"/>
  <c r="U739"/>
  <c r="L739"/>
  <c r="K739"/>
  <c r="I739"/>
  <c r="F739"/>
  <c r="C739"/>
  <c r="A739"/>
  <c r="BH738"/>
  <c r="AI738"/>
  <c r="BI738" s="1"/>
  <c r="U738"/>
  <c r="L738"/>
  <c r="K738"/>
  <c r="I738"/>
  <c r="F738"/>
  <c r="C738"/>
  <c r="A738"/>
  <c r="BH737"/>
  <c r="AI737"/>
  <c r="U737"/>
  <c r="L737"/>
  <c r="K737"/>
  <c r="I737"/>
  <c r="F737"/>
  <c r="C737"/>
  <c r="A737"/>
  <c r="BH736"/>
  <c r="AI736"/>
  <c r="U736"/>
  <c r="L736"/>
  <c r="K736"/>
  <c r="I736"/>
  <c r="F736"/>
  <c r="C736"/>
  <c r="A736"/>
  <c r="BH735"/>
  <c r="AI735"/>
  <c r="BI735" s="1"/>
  <c r="U735"/>
  <c r="L735"/>
  <c r="K735"/>
  <c r="I735"/>
  <c r="F735"/>
  <c r="C735"/>
  <c r="A735"/>
  <c r="BH734"/>
  <c r="AI734"/>
  <c r="BI734" s="1"/>
  <c r="U734"/>
  <c r="L734"/>
  <c r="K734"/>
  <c r="I734"/>
  <c r="F734"/>
  <c r="C734"/>
  <c r="A734"/>
  <c r="BH733"/>
  <c r="AI733"/>
  <c r="U733"/>
  <c r="L733"/>
  <c r="K733"/>
  <c r="I733"/>
  <c r="F733"/>
  <c r="C733"/>
  <c r="A733"/>
  <c r="BH732"/>
  <c r="AI732"/>
  <c r="U732"/>
  <c r="L732"/>
  <c r="K732"/>
  <c r="I732"/>
  <c r="F732"/>
  <c r="C732"/>
  <c r="A732"/>
  <c r="BH731"/>
  <c r="AI731"/>
  <c r="BI731" s="1"/>
  <c r="U731"/>
  <c r="L731"/>
  <c r="K731"/>
  <c r="I731"/>
  <c r="F731"/>
  <c r="C731"/>
  <c r="A731"/>
  <c r="BH730"/>
  <c r="AI730"/>
  <c r="BI730" s="1"/>
  <c r="U730"/>
  <c r="L730"/>
  <c r="K730"/>
  <c r="I730"/>
  <c r="C730"/>
  <c r="A730"/>
  <c r="BH729"/>
  <c r="AI729"/>
  <c r="BI729" s="1"/>
  <c r="U729"/>
  <c r="L729"/>
  <c r="K729"/>
  <c r="I729"/>
  <c r="C729"/>
  <c r="A729"/>
  <c r="BH728"/>
  <c r="AI728"/>
  <c r="BI728" s="1"/>
  <c r="U728"/>
  <c r="L728"/>
  <c r="K728"/>
  <c r="I728"/>
  <c r="C728"/>
  <c r="A728"/>
  <c r="BH727"/>
  <c r="AI727"/>
  <c r="BI727" s="1"/>
  <c r="U727"/>
  <c r="L727"/>
  <c r="K727"/>
  <c r="I727"/>
  <c r="C727"/>
  <c r="A727"/>
  <c r="BH726"/>
  <c r="AI726"/>
  <c r="BI726" s="1"/>
  <c r="U726"/>
  <c r="L726"/>
  <c r="K726"/>
  <c r="I726"/>
  <c r="C726"/>
  <c r="A726"/>
  <c r="BH725"/>
  <c r="AI725"/>
  <c r="BI725" s="1"/>
  <c r="U725"/>
  <c r="L725"/>
  <c r="K725"/>
  <c r="I725"/>
  <c r="C725"/>
  <c r="A725"/>
  <c r="BH724"/>
  <c r="AI724"/>
  <c r="BI724" s="1"/>
  <c r="U724"/>
  <c r="L724"/>
  <c r="K724"/>
  <c r="I724"/>
  <c r="C724"/>
  <c r="A724"/>
  <c r="BH723"/>
  <c r="AI723"/>
  <c r="BI723" s="1"/>
  <c r="U723"/>
  <c r="L723"/>
  <c r="K723"/>
  <c r="I723"/>
  <c r="C723"/>
  <c r="A723"/>
  <c r="BH722"/>
  <c r="AI722"/>
  <c r="BI722" s="1"/>
  <c r="U722"/>
  <c r="L722"/>
  <c r="K722"/>
  <c r="I722"/>
  <c r="C722"/>
  <c r="A722"/>
  <c r="BH721"/>
  <c r="AI721"/>
  <c r="BI721" s="1"/>
  <c r="U721"/>
  <c r="L721"/>
  <c r="K721"/>
  <c r="I721"/>
  <c r="C721"/>
  <c r="A721"/>
  <c r="BH720"/>
  <c r="AI720"/>
  <c r="BI720" s="1"/>
  <c r="U720"/>
  <c r="L720"/>
  <c r="K720"/>
  <c r="I720"/>
  <c r="C720"/>
  <c r="A720"/>
  <c r="BH719"/>
  <c r="AI719"/>
  <c r="BI719" s="1"/>
  <c r="U719"/>
  <c r="L719"/>
  <c r="K719"/>
  <c r="I719"/>
  <c r="C719"/>
  <c r="A719"/>
  <c r="BH718"/>
  <c r="AI718"/>
  <c r="BI718" s="1"/>
  <c r="U718"/>
  <c r="L718"/>
  <c r="K718"/>
  <c r="I718"/>
  <c r="C718"/>
  <c r="A718"/>
  <c r="BH717"/>
  <c r="AI717"/>
  <c r="BI717" s="1"/>
  <c r="U717"/>
  <c r="L717"/>
  <c r="K717"/>
  <c r="I717"/>
  <c r="C717"/>
  <c r="A717"/>
  <c r="BH716"/>
  <c r="AI716"/>
  <c r="BI716" s="1"/>
  <c r="U716"/>
  <c r="L716"/>
  <c r="K716"/>
  <c r="I716"/>
  <c r="C716"/>
  <c r="A716"/>
  <c r="BH715"/>
  <c r="AI715"/>
  <c r="BI715" s="1"/>
  <c r="U715"/>
  <c r="L715"/>
  <c r="K715"/>
  <c r="I715"/>
  <c r="C715"/>
  <c r="A715"/>
  <c r="BH714"/>
  <c r="AI714"/>
  <c r="BI714" s="1"/>
  <c r="U714"/>
  <c r="L714"/>
  <c r="K714"/>
  <c r="I714"/>
  <c r="C714"/>
  <c r="A714"/>
  <c r="BH713"/>
  <c r="AI713"/>
  <c r="BI713" s="1"/>
  <c r="U713"/>
  <c r="L713"/>
  <c r="K713"/>
  <c r="I713"/>
  <c r="C713"/>
  <c r="A713"/>
  <c r="BH712"/>
  <c r="AI712"/>
  <c r="BI712" s="1"/>
  <c r="U712"/>
  <c r="L712"/>
  <c r="K712"/>
  <c r="I712"/>
  <c r="C712"/>
  <c r="A712"/>
  <c r="BH711"/>
  <c r="AI711"/>
  <c r="BI711" s="1"/>
  <c r="U711"/>
  <c r="L711"/>
  <c r="K711"/>
  <c r="I711"/>
  <c r="C711"/>
  <c r="A711"/>
  <c r="BH710"/>
  <c r="AI710"/>
  <c r="BI710" s="1"/>
  <c r="U710"/>
  <c r="L710"/>
  <c r="K710"/>
  <c r="I710"/>
  <c r="C710"/>
  <c r="A710"/>
  <c r="BH709"/>
  <c r="AI709"/>
  <c r="BI709" s="1"/>
  <c r="U709"/>
  <c r="L709"/>
  <c r="K709"/>
  <c r="I709"/>
  <c r="C709"/>
  <c r="A709"/>
  <c r="BH708"/>
  <c r="AI708"/>
  <c r="BI708" s="1"/>
  <c r="U708"/>
  <c r="L708"/>
  <c r="K708"/>
  <c r="I708"/>
  <c r="C708"/>
  <c r="A708"/>
  <c r="BH707"/>
  <c r="AI707"/>
  <c r="BI707" s="1"/>
  <c r="U707"/>
  <c r="L707"/>
  <c r="K707"/>
  <c r="I707"/>
  <c r="C707"/>
  <c r="A707"/>
  <c r="BH706"/>
  <c r="AI706"/>
  <c r="BI706" s="1"/>
  <c r="U706"/>
  <c r="L706"/>
  <c r="K706"/>
  <c r="I706"/>
  <c r="C706"/>
  <c r="A706"/>
  <c r="BH705"/>
  <c r="AI705"/>
  <c r="BI705" s="1"/>
  <c r="U705"/>
  <c r="L705"/>
  <c r="K705"/>
  <c r="I705"/>
  <c r="C705"/>
  <c r="A705"/>
  <c r="BH704"/>
  <c r="AI704"/>
  <c r="BI704" s="1"/>
  <c r="U704"/>
  <c r="L704"/>
  <c r="K704"/>
  <c r="I704"/>
  <c r="C704"/>
  <c r="A704"/>
  <c r="BH703"/>
  <c r="AI703"/>
  <c r="BI703" s="1"/>
  <c r="U703"/>
  <c r="L703"/>
  <c r="K703"/>
  <c r="I703"/>
  <c r="C703"/>
  <c r="A703"/>
  <c r="BH702"/>
  <c r="AI702"/>
  <c r="BI702" s="1"/>
  <c r="U702"/>
  <c r="L702"/>
  <c r="K702"/>
  <c r="I702"/>
  <c r="C702"/>
  <c r="A702"/>
  <c r="BH701"/>
  <c r="AI701"/>
  <c r="BI701" s="1"/>
  <c r="U701"/>
  <c r="L701"/>
  <c r="K701"/>
  <c r="I701"/>
  <c r="C701"/>
  <c r="A701"/>
  <c r="BH700"/>
  <c r="AI700"/>
  <c r="BI700" s="1"/>
  <c r="U700"/>
  <c r="L700"/>
  <c r="K700"/>
  <c r="I700"/>
  <c r="C700"/>
  <c r="A700"/>
  <c r="BH699"/>
  <c r="AI699"/>
  <c r="BI699" s="1"/>
  <c r="U699"/>
  <c r="K699"/>
  <c r="I699"/>
  <c r="C699"/>
  <c r="A699"/>
  <c r="BH698"/>
  <c r="AI698"/>
  <c r="U698"/>
  <c r="L698"/>
  <c r="K698"/>
  <c r="I698"/>
  <c r="C698"/>
  <c r="A698"/>
  <c r="BH697"/>
  <c r="AI697"/>
  <c r="BI697" s="1"/>
  <c r="U697"/>
  <c r="L697"/>
  <c r="K697"/>
  <c r="I697"/>
  <c r="C697"/>
  <c r="A697"/>
  <c r="BH696"/>
  <c r="AI696"/>
  <c r="U696"/>
  <c r="L696"/>
  <c r="K696"/>
  <c r="I696"/>
  <c r="C696"/>
  <c r="A696"/>
  <c r="BH695"/>
  <c r="AI695"/>
  <c r="BI695" s="1"/>
  <c r="U695"/>
  <c r="L695"/>
  <c r="K695"/>
  <c r="I695"/>
  <c r="C695"/>
  <c r="A695"/>
  <c r="BH694"/>
  <c r="AI694"/>
  <c r="U694"/>
  <c r="L694"/>
  <c r="K694"/>
  <c r="I694"/>
  <c r="C694"/>
  <c r="A694"/>
  <c r="BH693"/>
  <c r="AI693"/>
  <c r="BI693" s="1"/>
  <c r="U693"/>
  <c r="L693"/>
  <c r="K693"/>
  <c r="I693"/>
  <c r="C693"/>
  <c r="A693"/>
  <c r="BH692"/>
  <c r="AI692"/>
  <c r="U692"/>
  <c r="L692"/>
  <c r="K692"/>
  <c r="I692"/>
  <c r="C692"/>
  <c r="A692"/>
  <c r="BH691"/>
  <c r="AI691"/>
  <c r="BI691" s="1"/>
  <c r="U691"/>
  <c r="L691"/>
  <c r="K691"/>
  <c r="I691"/>
  <c r="C691"/>
  <c r="A691"/>
  <c r="BH690"/>
  <c r="AI690"/>
  <c r="U690"/>
  <c r="L690"/>
  <c r="K690"/>
  <c r="I690"/>
  <c r="C690"/>
  <c r="A690"/>
  <c r="BH689"/>
  <c r="AI689"/>
  <c r="BI689" s="1"/>
  <c r="U689"/>
  <c r="L689"/>
  <c r="K689"/>
  <c r="I689"/>
  <c r="C689"/>
  <c r="A689"/>
  <c r="BH688"/>
  <c r="AI688"/>
  <c r="U688"/>
  <c r="L688"/>
  <c r="K688"/>
  <c r="I688"/>
  <c r="C688"/>
  <c r="A688"/>
  <c r="BH687"/>
  <c r="AI687"/>
  <c r="BI687" s="1"/>
  <c r="U687"/>
  <c r="L687"/>
  <c r="K687"/>
  <c r="I687"/>
  <c r="C687"/>
  <c r="A687"/>
  <c r="BH686"/>
  <c r="AI686"/>
  <c r="U686"/>
  <c r="L686"/>
  <c r="K686"/>
  <c r="I686"/>
  <c r="C686"/>
  <c r="A686"/>
  <c r="BH685"/>
  <c r="AI685"/>
  <c r="BI685" s="1"/>
  <c r="U685"/>
  <c r="L685"/>
  <c r="K685"/>
  <c r="I685"/>
  <c r="C685"/>
  <c r="A685"/>
  <c r="BH684"/>
  <c r="AI684"/>
  <c r="U684"/>
  <c r="L684"/>
  <c r="K684"/>
  <c r="I684"/>
  <c r="C684"/>
  <c r="A684"/>
  <c r="BH683"/>
  <c r="AI683"/>
  <c r="BI683" s="1"/>
  <c r="U683"/>
  <c r="L683"/>
  <c r="K683"/>
  <c r="I683"/>
  <c r="C683"/>
  <c r="A683"/>
  <c r="BH682"/>
  <c r="AI682"/>
  <c r="U682"/>
  <c r="L682"/>
  <c r="K682"/>
  <c r="I682"/>
  <c r="C682"/>
  <c r="A682"/>
  <c r="BH681"/>
  <c r="AI681"/>
  <c r="BI681" s="1"/>
  <c r="U681"/>
  <c r="L681"/>
  <c r="K681"/>
  <c r="I681"/>
  <c r="C681"/>
  <c r="A681"/>
  <c r="BH680"/>
  <c r="AI680"/>
  <c r="U680"/>
  <c r="L680"/>
  <c r="K680"/>
  <c r="I680"/>
  <c r="C680"/>
  <c r="A680"/>
  <c r="BH679"/>
  <c r="AI679"/>
  <c r="BI679" s="1"/>
  <c r="U679"/>
  <c r="L679"/>
  <c r="K679"/>
  <c r="I679"/>
  <c r="C679"/>
  <c r="A679"/>
  <c r="BH678"/>
  <c r="AI678"/>
  <c r="U678"/>
  <c r="L678"/>
  <c r="K678"/>
  <c r="I678"/>
  <c r="C678"/>
  <c r="A678"/>
  <c r="BH677"/>
  <c r="AI677"/>
  <c r="BI677" s="1"/>
  <c r="U677"/>
  <c r="L677"/>
  <c r="K677"/>
  <c r="I677"/>
  <c r="C677"/>
  <c r="A677"/>
  <c r="BH676"/>
  <c r="AI676"/>
  <c r="U676"/>
  <c r="L676"/>
  <c r="K676"/>
  <c r="I676"/>
  <c r="C676"/>
  <c r="A676"/>
  <c r="BH675"/>
  <c r="AI675"/>
  <c r="BI675" s="1"/>
  <c r="U675"/>
  <c r="L675"/>
  <c r="K675"/>
  <c r="I675"/>
  <c r="C675"/>
  <c r="A675"/>
  <c r="BH674"/>
  <c r="AI674"/>
  <c r="U674"/>
  <c r="L674"/>
  <c r="K674"/>
  <c r="I674"/>
  <c r="C674"/>
  <c r="A674"/>
  <c r="BH673"/>
  <c r="AI673"/>
  <c r="BI673" s="1"/>
  <c r="U673"/>
  <c r="L673"/>
  <c r="K673"/>
  <c r="I673"/>
  <c r="C673"/>
  <c r="A673"/>
  <c r="BH672"/>
  <c r="AI672"/>
  <c r="U672"/>
  <c r="L672"/>
  <c r="K672"/>
  <c r="I672"/>
  <c r="C672"/>
  <c r="A672"/>
  <c r="BH671"/>
  <c r="AI671"/>
  <c r="BI671" s="1"/>
  <c r="U671"/>
  <c r="L671"/>
  <c r="K671"/>
  <c r="I671"/>
  <c r="C671"/>
  <c r="A671"/>
  <c r="BH670"/>
  <c r="AI670"/>
  <c r="U670"/>
  <c r="L670"/>
  <c r="K670"/>
  <c r="I670"/>
  <c r="C670"/>
  <c r="A670"/>
  <c r="BH669"/>
  <c r="AI669"/>
  <c r="BI669" s="1"/>
  <c r="U669"/>
  <c r="L669"/>
  <c r="K669"/>
  <c r="I669"/>
  <c r="C669"/>
  <c r="A669"/>
  <c r="BH668"/>
  <c r="AI668"/>
  <c r="U668"/>
  <c r="L668"/>
  <c r="K668"/>
  <c r="I668"/>
  <c r="C668"/>
  <c r="A668"/>
  <c r="BH667"/>
  <c r="AI667"/>
  <c r="BI667" s="1"/>
  <c r="U667"/>
  <c r="L667"/>
  <c r="K667"/>
  <c r="I667"/>
  <c r="C667"/>
  <c r="A667"/>
  <c r="BH666"/>
  <c r="AI666"/>
  <c r="U666"/>
  <c r="L666"/>
  <c r="K666"/>
  <c r="I666"/>
  <c r="C666"/>
  <c r="A666"/>
  <c r="BH665"/>
  <c r="AI665"/>
  <c r="BI665" s="1"/>
  <c r="U665"/>
  <c r="L665"/>
  <c r="K665"/>
  <c r="I665"/>
  <c r="C665"/>
  <c r="A665"/>
  <c r="BH664"/>
  <c r="AI664"/>
  <c r="BI664" s="1"/>
  <c r="U664"/>
  <c r="L664"/>
  <c r="K664"/>
  <c r="I664"/>
  <c r="C664"/>
  <c r="A664"/>
  <c r="BH663"/>
  <c r="AI663"/>
  <c r="U663"/>
  <c r="L663"/>
  <c r="K663"/>
  <c r="I663"/>
  <c r="C663"/>
  <c r="A663"/>
  <c r="BH662"/>
  <c r="AI662"/>
  <c r="U662"/>
  <c r="L662"/>
  <c r="K662"/>
  <c r="I662"/>
  <c r="C662"/>
  <c r="A662"/>
  <c r="BH661"/>
  <c r="AI661"/>
  <c r="BI661" s="1"/>
  <c r="U661"/>
  <c r="L661"/>
  <c r="K661"/>
  <c r="I661"/>
  <c r="C661"/>
  <c r="A661"/>
  <c r="BH660"/>
  <c r="AI660"/>
  <c r="U660"/>
  <c r="L660"/>
  <c r="K660"/>
  <c r="I660"/>
  <c r="C660"/>
  <c r="A660"/>
  <c r="BH659"/>
  <c r="AI659"/>
  <c r="BI659" s="1"/>
  <c r="U659"/>
  <c r="L659"/>
  <c r="K659"/>
  <c r="I659"/>
  <c r="F659"/>
  <c r="C659"/>
  <c r="A659"/>
  <c r="BH658"/>
  <c r="AI658"/>
  <c r="BI658" s="1"/>
  <c r="U658"/>
  <c r="L658"/>
  <c r="K658"/>
  <c r="I658"/>
  <c r="F658"/>
  <c r="C658"/>
  <c r="A658"/>
  <c r="BH657"/>
  <c r="AI657"/>
  <c r="BI657" s="1"/>
  <c r="U657"/>
  <c r="L657"/>
  <c r="K657"/>
  <c r="I657"/>
  <c r="F657"/>
  <c r="C657"/>
  <c r="A657"/>
  <c r="BH656"/>
  <c r="AI656"/>
  <c r="U656"/>
  <c r="L656"/>
  <c r="K656"/>
  <c r="I656"/>
  <c r="F656"/>
  <c r="C656"/>
  <c r="A656"/>
  <c r="BH655"/>
  <c r="AI655"/>
  <c r="BI655" s="1"/>
  <c r="U655"/>
  <c r="L655"/>
  <c r="K655"/>
  <c r="I655"/>
  <c r="F655"/>
  <c r="C655"/>
  <c r="A655"/>
  <c r="BH654"/>
  <c r="AI654"/>
  <c r="U654"/>
  <c r="L654"/>
  <c r="K654"/>
  <c r="I654"/>
  <c r="F654"/>
  <c r="C654"/>
  <c r="A654"/>
  <c r="BH653"/>
  <c r="AI653"/>
  <c r="U653"/>
  <c r="L653"/>
  <c r="K653"/>
  <c r="I653"/>
  <c r="F653"/>
  <c r="C653"/>
  <c r="A653"/>
  <c r="BH652"/>
  <c r="AI652"/>
  <c r="BI652" s="1"/>
  <c r="U652"/>
  <c r="L652"/>
  <c r="K652"/>
  <c r="I652"/>
  <c r="F652"/>
  <c r="C652"/>
  <c r="A652"/>
  <c r="BH651"/>
  <c r="AI651"/>
  <c r="U651"/>
  <c r="L651"/>
  <c r="K651"/>
  <c r="I651"/>
  <c r="F651"/>
  <c r="C651"/>
  <c r="A651"/>
  <c r="BH650"/>
  <c r="AI650"/>
  <c r="U650"/>
  <c r="L650"/>
  <c r="K650"/>
  <c r="I650"/>
  <c r="F650"/>
  <c r="C650"/>
  <c r="BH649"/>
  <c r="AI649"/>
  <c r="U649"/>
  <c r="L649"/>
  <c r="K649"/>
  <c r="I649"/>
  <c r="F649"/>
  <c r="C649"/>
  <c r="BH648"/>
  <c r="AI648"/>
  <c r="U648"/>
  <c r="L648"/>
  <c r="K648"/>
  <c r="I648"/>
  <c r="F648"/>
  <c r="C648"/>
  <c r="A648"/>
  <c r="BH647"/>
  <c r="AI647"/>
  <c r="BI647" s="1"/>
  <c r="U647"/>
  <c r="L647"/>
  <c r="K647"/>
  <c r="I647"/>
  <c r="F647"/>
  <c r="C647"/>
  <c r="A647"/>
  <c r="BH646"/>
  <c r="AI646"/>
  <c r="BI646" s="1"/>
  <c r="U646"/>
  <c r="L646"/>
  <c r="K646"/>
  <c r="I646"/>
  <c r="F646"/>
  <c r="C646"/>
  <c r="A646"/>
  <c r="BH645"/>
  <c r="AI645"/>
  <c r="U645"/>
  <c r="L645"/>
  <c r="K645"/>
  <c r="I645"/>
  <c r="F645"/>
  <c r="C645"/>
  <c r="A645"/>
  <c r="BH644"/>
  <c r="AI644"/>
  <c r="U644"/>
  <c r="L644"/>
  <c r="K644"/>
  <c r="I644"/>
  <c r="F644"/>
  <c r="C644"/>
  <c r="A644"/>
  <c r="BH643"/>
  <c r="AI643"/>
  <c r="BI643" s="1"/>
  <c r="U643"/>
  <c r="L643"/>
  <c r="K643"/>
  <c r="I643"/>
  <c r="F643"/>
  <c r="C643"/>
  <c r="A643"/>
  <c r="BH642"/>
  <c r="AI642"/>
  <c r="BI642" s="1"/>
  <c r="U642"/>
  <c r="L642"/>
  <c r="K642"/>
  <c r="I642"/>
  <c r="F642"/>
  <c r="C642"/>
  <c r="A642"/>
  <c r="BH641"/>
  <c r="AI641"/>
  <c r="U641"/>
  <c r="L641"/>
  <c r="K641"/>
  <c r="I641"/>
  <c r="F641"/>
  <c r="C641"/>
  <c r="A641"/>
  <c r="BH640"/>
  <c r="AI640"/>
  <c r="U640"/>
  <c r="L640"/>
  <c r="K640"/>
  <c r="I640"/>
  <c r="F640"/>
  <c r="C640"/>
  <c r="A640"/>
  <c r="BH639"/>
  <c r="AI639"/>
  <c r="BI639" s="1"/>
  <c r="U639"/>
  <c r="L639"/>
  <c r="K639"/>
  <c r="I639"/>
  <c r="F639"/>
  <c r="C639"/>
  <c r="A639"/>
  <c r="BH638"/>
  <c r="AI638"/>
  <c r="BI638" s="1"/>
  <c r="U638"/>
  <c r="L638"/>
  <c r="K638"/>
  <c r="I638"/>
  <c r="F638"/>
  <c r="C638"/>
  <c r="A638"/>
  <c r="BH637"/>
  <c r="AI637"/>
  <c r="U637"/>
  <c r="L637"/>
  <c r="K637"/>
  <c r="I637"/>
  <c r="F637"/>
  <c r="C637"/>
  <c r="A637"/>
  <c r="BH636"/>
  <c r="AI636"/>
  <c r="U636"/>
  <c r="L636"/>
  <c r="K636"/>
  <c r="I636"/>
  <c r="F636"/>
  <c r="C636"/>
  <c r="A636"/>
  <c r="BH635"/>
  <c r="AI635"/>
  <c r="U635"/>
  <c r="L635"/>
  <c r="K635"/>
  <c r="I635"/>
  <c r="F635"/>
  <c r="C635"/>
  <c r="A635"/>
  <c r="BH634"/>
  <c r="AI634"/>
  <c r="BI634" s="1"/>
  <c r="U634"/>
  <c r="L634"/>
  <c r="K634"/>
  <c r="I634"/>
  <c r="F634"/>
  <c r="C634"/>
  <c r="A634"/>
  <c r="BH633"/>
  <c r="AI633"/>
  <c r="U633"/>
  <c r="L633"/>
  <c r="K633"/>
  <c r="I633"/>
  <c r="F633"/>
  <c r="C633"/>
  <c r="A633"/>
  <c r="BH632"/>
  <c r="AI632"/>
  <c r="U632"/>
  <c r="L632"/>
  <c r="K632"/>
  <c r="I632"/>
  <c r="F632"/>
  <c r="C632"/>
  <c r="A632"/>
  <c r="BH631"/>
  <c r="AI631"/>
  <c r="U631"/>
  <c r="L631"/>
  <c r="K631"/>
  <c r="I631"/>
  <c r="F631"/>
  <c r="C631"/>
  <c r="A631"/>
  <c r="BH630"/>
  <c r="AI630"/>
  <c r="BI630" s="1"/>
  <c r="U630"/>
  <c r="L630"/>
  <c r="K630"/>
  <c r="I630"/>
  <c r="F630"/>
  <c r="C630"/>
  <c r="A630"/>
  <c r="BH629"/>
  <c r="AI629"/>
  <c r="U629"/>
  <c r="L629"/>
  <c r="K629"/>
  <c r="I629"/>
  <c r="F629"/>
  <c r="C629"/>
  <c r="A629"/>
  <c r="BH628"/>
  <c r="AI628"/>
  <c r="U628"/>
  <c r="L628"/>
  <c r="K628"/>
  <c r="I628"/>
  <c r="F628"/>
  <c r="C628"/>
  <c r="A628"/>
  <c r="BH627"/>
  <c r="AI627"/>
  <c r="U627"/>
  <c r="L627"/>
  <c r="K627"/>
  <c r="I627"/>
  <c r="F627"/>
  <c r="C627"/>
  <c r="A627"/>
  <c r="BH626"/>
  <c r="AI626"/>
  <c r="BI626" s="1"/>
  <c r="U626"/>
  <c r="L626"/>
  <c r="K626"/>
  <c r="I626"/>
  <c r="F626"/>
  <c r="C626"/>
  <c r="A626"/>
  <c r="BH625"/>
  <c r="AI625"/>
  <c r="U625"/>
  <c r="L625"/>
  <c r="K625"/>
  <c r="I625"/>
  <c r="F625"/>
  <c r="C625"/>
  <c r="A625"/>
  <c r="BH624"/>
  <c r="AI624"/>
  <c r="U624"/>
  <c r="L624"/>
  <c r="K624"/>
  <c r="I624"/>
  <c r="F624"/>
  <c r="C624"/>
  <c r="A624"/>
  <c r="BH623"/>
  <c r="AI623"/>
  <c r="U623"/>
  <c r="L623"/>
  <c r="K623"/>
  <c r="I623"/>
  <c r="F623"/>
  <c r="C623"/>
  <c r="A623"/>
  <c r="BH622"/>
  <c r="AI622"/>
  <c r="U622"/>
  <c r="L622"/>
  <c r="K622"/>
  <c r="I622"/>
  <c r="F622"/>
  <c r="C622"/>
  <c r="A622"/>
  <c r="BH621"/>
  <c r="AI621"/>
  <c r="U621"/>
  <c r="L621"/>
  <c r="K621"/>
  <c r="I621"/>
  <c r="F621"/>
  <c r="C621"/>
  <c r="A621"/>
  <c r="BH620"/>
  <c r="AI620"/>
  <c r="U620"/>
  <c r="L620"/>
  <c r="K620"/>
  <c r="I620"/>
  <c r="F620"/>
  <c r="C620"/>
  <c r="A620"/>
  <c r="BH619"/>
  <c r="BI619" s="1"/>
  <c r="U619"/>
  <c r="BH618"/>
  <c r="BI618" s="1"/>
  <c r="U618"/>
  <c r="BH617"/>
  <c r="BI617" s="1"/>
  <c r="U617"/>
  <c r="BH616"/>
  <c r="BI616" s="1"/>
  <c r="U616"/>
  <c r="BH615"/>
  <c r="BI615" s="1"/>
  <c r="U615"/>
  <c r="BH614"/>
  <c r="BI614" s="1"/>
  <c r="U614"/>
  <c r="BH613"/>
  <c r="BI613" s="1"/>
  <c r="U613"/>
  <c r="BH612"/>
  <c r="BI612" s="1"/>
  <c r="U612"/>
  <c r="BH611"/>
  <c r="BI611" s="1"/>
  <c r="U611"/>
  <c r="BH610"/>
  <c r="BI610" s="1"/>
  <c r="U610"/>
  <c r="BH609"/>
  <c r="BI609" s="1"/>
  <c r="U609"/>
  <c r="BH608"/>
  <c r="BI608" s="1"/>
  <c r="U608"/>
  <c r="BH607"/>
  <c r="BI607" s="1"/>
  <c r="U607"/>
  <c r="BH606"/>
  <c r="BI606" s="1"/>
  <c r="U606"/>
  <c r="BH605"/>
  <c r="BI605" s="1"/>
  <c r="U605"/>
  <c r="BH604"/>
  <c r="BI604" s="1"/>
  <c r="U604"/>
  <c r="BH603"/>
  <c r="BI603" s="1"/>
  <c r="U603"/>
  <c r="BH602"/>
  <c r="BI602" s="1"/>
  <c r="U602"/>
  <c r="BH601"/>
  <c r="BI601" s="1"/>
  <c r="U601"/>
  <c r="BH600"/>
  <c r="BI600" s="1"/>
  <c r="U600"/>
  <c r="BH599"/>
  <c r="BI599" s="1"/>
  <c r="U599"/>
  <c r="BH598"/>
  <c r="BI598" s="1"/>
  <c r="U598"/>
  <c r="BH597"/>
  <c r="BI597" s="1"/>
  <c r="U597"/>
  <c r="BH596"/>
  <c r="BI596" s="1"/>
  <c r="U596"/>
  <c r="BH595"/>
  <c r="BI595" s="1"/>
  <c r="U595"/>
  <c r="BH594"/>
  <c r="BI594" s="1"/>
  <c r="U594"/>
  <c r="BH593"/>
  <c r="BI593" s="1"/>
  <c r="U593"/>
  <c r="BH592"/>
  <c r="BI592" s="1"/>
  <c r="U592"/>
  <c r="BH591"/>
  <c r="BI591" s="1"/>
  <c r="U591"/>
  <c r="BH590"/>
  <c r="BI590" s="1"/>
  <c r="U590"/>
  <c r="BH589"/>
  <c r="BI589" s="1"/>
  <c r="U589"/>
  <c r="BH588"/>
  <c r="BI588" s="1"/>
  <c r="U588"/>
  <c r="BH587"/>
  <c r="BI587" s="1"/>
  <c r="U587"/>
  <c r="BH586"/>
  <c r="BI586" s="1"/>
  <c r="U586"/>
  <c r="BH585"/>
  <c r="BI585" s="1"/>
  <c r="U585"/>
  <c r="BH584"/>
  <c r="BI584" s="1"/>
  <c r="U584"/>
  <c r="BH583"/>
  <c r="BI583" s="1"/>
  <c r="U583"/>
  <c r="BH582"/>
  <c r="BI582" s="1"/>
  <c r="U582"/>
  <c r="BH581"/>
  <c r="BI581" s="1"/>
  <c r="U581"/>
  <c r="BH580"/>
  <c r="BI580" s="1"/>
  <c r="U580"/>
  <c r="BH579"/>
  <c r="BI579" s="1"/>
  <c r="U579"/>
  <c r="BH578"/>
  <c r="BI578" s="1"/>
  <c r="U578"/>
  <c r="BH577"/>
  <c r="BI577" s="1"/>
  <c r="U577"/>
  <c r="BH576"/>
  <c r="BI576" s="1"/>
  <c r="U576"/>
  <c r="S576"/>
  <c r="AE575"/>
  <c r="AI575" s="1"/>
  <c r="U575"/>
  <c r="BH574"/>
  <c r="BI574" s="1"/>
  <c r="U574"/>
  <c r="BH573"/>
  <c r="AI573"/>
  <c r="U573"/>
  <c r="BI572"/>
  <c r="BH572"/>
  <c r="U572"/>
  <c r="BI571"/>
  <c r="BH571"/>
  <c r="U571"/>
  <c r="BI570"/>
  <c r="BH570"/>
  <c r="U570"/>
  <c r="BI569"/>
  <c r="BH569"/>
  <c r="U569"/>
  <c r="BI568"/>
  <c r="BH568"/>
  <c r="U568"/>
  <c r="BI567"/>
  <c r="BH567"/>
  <c r="U567"/>
  <c r="BI566"/>
  <c r="BH566"/>
  <c r="U566"/>
  <c r="BI565"/>
  <c r="BH565"/>
  <c r="U565"/>
  <c r="BI564"/>
  <c r="BH564"/>
  <c r="U564"/>
  <c r="BI563"/>
  <c r="BH563"/>
  <c r="U563"/>
  <c r="BH562"/>
  <c r="AI562"/>
  <c r="U562"/>
  <c r="BH561"/>
  <c r="AI561"/>
  <c r="U561"/>
  <c r="BH560"/>
  <c r="BI560" s="1"/>
  <c r="U560"/>
  <c r="BH559"/>
  <c r="BI559" s="1"/>
  <c r="U559"/>
  <c r="BH558"/>
  <c r="BI558" s="1"/>
  <c r="U558"/>
  <c r="BH557"/>
  <c r="BI557" s="1"/>
  <c r="U557"/>
  <c r="BH556"/>
  <c r="BI556" s="1"/>
  <c r="U556"/>
  <c r="BH555"/>
  <c r="BI555" s="1"/>
  <c r="U555"/>
  <c r="BH554"/>
  <c r="BI554" s="1"/>
  <c r="U554"/>
  <c r="BH553"/>
  <c r="BI553" s="1"/>
  <c r="U553"/>
  <c r="BH552"/>
  <c r="BI552" s="1"/>
  <c r="U552"/>
  <c r="BH551"/>
  <c r="BI551" s="1"/>
  <c r="U551"/>
  <c r="BH550"/>
  <c r="BI550" s="1"/>
  <c r="U550"/>
  <c r="BH549"/>
  <c r="BI549" s="1"/>
  <c r="U549"/>
  <c r="BH548"/>
  <c r="BI548" s="1"/>
  <c r="U548"/>
  <c r="BH547"/>
  <c r="BI547" s="1"/>
  <c r="U547"/>
  <c r="BH546"/>
  <c r="BI546" s="1"/>
  <c r="U546"/>
  <c r="BH545"/>
  <c r="BI545" s="1"/>
  <c r="U545"/>
  <c r="BH544"/>
  <c r="BI544" s="1"/>
  <c r="U544"/>
  <c r="BH543"/>
  <c r="BI543" s="1"/>
  <c r="U543"/>
  <c r="BH542"/>
  <c r="BI542" s="1"/>
  <c r="U542"/>
  <c r="BH541"/>
  <c r="AI541"/>
  <c r="BI541" s="1"/>
  <c r="U541"/>
  <c r="BH540"/>
  <c r="BI540" s="1"/>
  <c r="U540"/>
  <c r="BH539"/>
  <c r="BI539" s="1"/>
  <c r="U539"/>
  <c r="BH538"/>
  <c r="BI538" s="1"/>
  <c r="U538"/>
  <c r="BH537"/>
  <c r="BI537" s="1"/>
  <c r="U537"/>
  <c r="BH536"/>
  <c r="BI536" s="1"/>
  <c r="U536"/>
  <c r="BH535"/>
  <c r="AI535"/>
  <c r="U535"/>
  <c r="BH534"/>
  <c r="AI534"/>
  <c r="U534"/>
  <c r="BH533"/>
  <c r="BI533" s="1"/>
  <c r="U533"/>
  <c r="BH532"/>
  <c r="BI532" s="1"/>
  <c r="U532"/>
  <c r="BH531"/>
  <c r="BI531" s="1"/>
  <c r="U531"/>
  <c r="BH530"/>
  <c r="BI530" s="1"/>
  <c r="U530"/>
  <c r="BH529"/>
  <c r="AI529"/>
  <c r="U529"/>
  <c r="BH528"/>
  <c r="AI528"/>
  <c r="BI528" s="1"/>
  <c r="U528"/>
  <c r="BH527"/>
  <c r="BI527" s="1"/>
  <c r="U527"/>
  <c r="BH526"/>
  <c r="BI526" s="1"/>
  <c r="U526"/>
  <c r="BH525"/>
  <c r="BI525" s="1"/>
  <c r="U525"/>
  <c r="BH524"/>
  <c r="BI524" s="1"/>
  <c r="U524"/>
  <c r="BH523"/>
  <c r="AI523"/>
  <c r="U523"/>
  <c r="BH522"/>
  <c r="AI522"/>
  <c r="U522"/>
  <c r="BH521"/>
  <c r="AI521"/>
  <c r="S521"/>
  <c r="Q521"/>
  <c r="U521" s="1"/>
  <c r="N521"/>
  <c r="L521"/>
  <c r="K521"/>
  <c r="I521"/>
  <c r="F521"/>
  <c r="C521"/>
  <c r="A521"/>
  <c r="BH520"/>
  <c r="AI520"/>
  <c r="S520"/>
  <c r="Q520"/>
  <c r="U520" s="1"/>
  <c r="N520"/>
  <c r="L520"/>
  <c r="K520"/>
  <c r="I520"/>
  <c r="F520"/>
  <c r="C520"/>
  <c r="A520"/>
  <c r="BH519"/>
  <c r="AI519"/>
  <c r="BI519" s="1"/>
  <c r="U519"/>
  <c r="BH518"/>
  <c r="AI518"/>
  <c r="BI518" s="1"/>
  <c r="U518"/>
  <c r="BH517"/>
  <c r="AI517"/>
  <c r="U517"/>
  <c r="BH516"/>
  <c r="AI516"/>
  <c r="U516"/>
  <c r="BH515"/>
  <c r="AI515"/>
  <c r="BI515" s="1"/>
  <c r="U515"/>
  <c r="BH514"/>
  <c r="AI514"/>
  <c r="U514"/>
  <c r="BH513"/>
  <c r="AI513"/>
  <c r="BI513" s="1"/>
  <c r="U513"/>
  <c r="BH512"/>
  <c r="AI512"/>
  <c r="BI512" s="1"/>
  <c r="U512"/>
  <c r="BH511"/>
  <c r="AI511"/>
  <c r="U511"/>
  <c r="BH510"/>
  <c r="AI510"/>
  <c r="U510"/>
  <c r="BH509"/>
  <c r="BI509" s="1"/>
  <c r="U509"/>
  <c r="BH508"/>
  <c r="BI508" s="1"/>
  <c r="U508"/>
  <c r="BH507"/>
  <c r="BI507" s="1"/>
  <c r="U507"/>
  <c r="BH506"/>
  <c r="BI506" s="1"/>
  <c r="U506"/>
  <c r="BH505"/>
  <c r="BI505" s="1"/>
  <c r="U505"/>
  <c r="BH504"/>
  <c r="BI504" s="1"/>
  <c r="U504"/>
  <c r="BH503"/>
  <c r="BI503" s="1"/>
  <c r="U503"/>
  <c r="BH502"/>
  <c r="BI502" s="1"/>
  <c r="U502"/>
  <c r="BH501"/>
  <c r="BI501" s="1"/>
  <c r="U501"/>
  <c r="BH500"/>
  <c r="BI500" s="1"/>
  <c r="U500"/>
  <c r="BH499"/>
  <c r="BI499" s="1"/>
  <c r="U499"/>
  <c r="BH498"/>
  <c r="BI498" s="1"/>
  <c r="U498"/>
  <c r="BH497"/>
  <c r="BI497" s="1"/>
  <c r="U497"/>
  <c r="BH496"/>
  <c r="BI496" s="1"/>
  <c r="U496"/>
  <c r="BH495"/>
  <c r="BI495" s="1"/>
  <c r="U495"/>
  <c r="BH494"/>
  <c r="BI494" s="1"/>
  <c r="U494"/>
  <c r="BH493"/>
  <c r="AI493"/>
  <c r="BI493" s="1"/>
  <c r="U493"/>
  <c r="BH492"/>
  <c r="BI492" s="1"/>
  <c r="U492"/>
  <c r="BH491"/>
  <c r="BI491" s="1"/>
  <c r="U491"/>
  <c r="BH490"/>
  <c r="AI490"/>
  <c r="BI490" s="1"/>
  <c r="U490"/>
  <c r="BH489"/>
  <c r="BI489" s="1"/>
  <c r="U489"/>
  <c r="BH488"/>
  <c r="BI488" s="1"/>
  <c r="U488"/>
  <c r="BH487"/>
  <c r="BI487" s="1"/>
  <c r="U487"/>
  <c r="BH486"/>
  <c r="BI486" s="1"/>
  <c r="U486"/>
  <c r="BH485"/>
  <c r="BI485" s="1"/>
  <c r="U485"/>
  <c r="BH484"/>
  <c r="AI484"/>
  <c r="U484"/>
  <c r="BH483"/>
  <c r="AI483"/>
  <c r="U483"/>
  <c r="BH482"/>
  <c r="BI482" s="1"/>
  <c r="U482"/>
  <c r="BH481"/>
  <c r="BI481" s="1"/>
  <c r="U481"/>
  <c r="BH480"/>
  <c r="BI480" s="1"/>
  <c r="U480"/>
  <c r="BH479"/>
  <c r="BI479" s="1"/>
  <c r="U479"/>
  <c r="BH478"/>
  <c r="BI478" s="1"/>
  <c r="U478"/>
  <c r="BH477"/>
  <c r="BI477" s="1"/>
  <c r="S477"/>
  <c r="Q477"/>
  <c r="O477"/>
  <c r="M477"/>
  <c r="K477"/>
  <c r="I477"/>
  <c r="F477"/>
  <c r="D477"/>
  <c r="B477"/>
  <c r="BH476"/>
  <c r="AI476"/>
  <c r="BI476" s="1"/>
  <c r="S476"/>
  <c r="Q476"/>
  <c r="U476" s="1"/>
  <c r="O476"/>
  <c r="M476"/>
  <c r="K476"/>
  <c r="I476"/>
  <c r="F476"/>
  <c r="D476"/>
  <c r="B476"/>
  <c r="BH475"/>
  <c r="AI475"/>
  <c r="S475"/>
  <c r="Q475"/>
  <c r="O475"/>
  <c r="M475"/>
  <c r="K475"/>
  <c r="I475"/>
  <c r="F475"/>
  <c r="D475"/>
  <c r="B475"/>
  <c r="BH474"/>
  <c r="AI474"/>
  <c r="BI474" s="1"/>
  <c r="S474"/>
  <c r="Q474"/>
  <c r="O474"/>
  <c r="M474"/>
  <c r="K474"/>
  <c r="I474"/>
  <c r="F474"/>
  <c r="D474"/>
  <c r="B474"/>
  <c r="BH473"/>
  <c r="AI473"/>
  <c r="S473"/>
  <c r="Q473"/>
  <c r="O473"/>
  <c r="M473"/>
  <c r="K473"/>
  <c r="I473"/>
  <c r="F473"/>
  <c r="D473"/>
  <c r="B473"/>
  <c r="BH472"/>
  <c r="AI472"/>
  <c r="BI472" s="1"/>
  <c r="S472"/>
  <c r="Q472"/>
  <c r="O472"/>
  <c r="M472"/>
  <c r="K472"/>
  <c r="I472"/>
  <c r="F472"/>
  <c r="D472"/>
  <c r="B472"/>
  <c r="BH471"/>
  <c r="AI471"/>
  <c r="S471"/>
  <c r="Q471"/>
  <c r="O471"/>
  <c r="M471"/>
  <c r="K471"/>
  <c r="I471"/>
  <c r="F471"/>
  <c r="D471"/>
  <c r="B471"/>
  <c r="BH470"/>
  <c r="AI470"/>
  <c r="BI470" s="1"/>
  <c r="S470"/>
  <c r="Q470"/>
  <c r="O470"/>
  <c r="M470"/>
  <c r="K470"/>
  <c r="I470"/>
  <c r="F470"/>
  <c r="D470"/>
  <c r="B470"/>
  <c r="BH469"/>
  <c r="AI469"/>
  <c r="S469"/>
  <c r="Q469"/>
  <c r="U469" s="1"/>
  <c r="O469"/>
  <c r="M469"/>
  <c r="K469"/>
  <c r="I469"/>
  <c r="F469"/>
  <c r="D469"/>
  <c r="B469"/>
  <c r="BH468"/>
  <c r="AI468"/>
  <c r="BI468" s="1"/>
  <c r="S468"/>
  <c r="Q468"/>
  <c r="O468"/>
  <c r="M468"/>
  <c r="K468"/>
  <c r="I468"/>
  <c r="F468"/>
  <c r="D468"/>
  <c r="B468"/>
  <c r="BH467"/>
  <c r="AI467"/>
  <c r="S467"/>
  <c r="Q467"/>
  <c r="O467"/>
  <c r="M467"/>
  <c r="K467"/>
  <c r="I467"/>
  <c r="F467"/>
  <c r="D467"/>
  <c r="B467"/>
  <c r="BH466"/>
  <c r="AI466"/>
  <c r="BI466" s="1"/>
  <c r="S466"/>
  <c r="Q466"/>
  <c r="O466"/>
  <c r="M466"/>
  <c r="K466"/>
  <c r="I466"/>
  <c r="F466"/>
  <c r="D466"/>
  <c r="B466"/>
  <c r="BH465"/>
  <c r="AI465"/>
  <c r="S465"/>
  <c r="Q465"/>
  <c r="O465"/>
  <c r="M465"/>
  <c r="K465"/>
  <c r="I465"/>
  <c r="F465"/>
  <c r="D465"/>
  <c r="B465"/>
  <c r="BH464"/>
  <c r="AI464"/>
  <c r="BI464" s="1"/>
  <c r="S464"/>
  <c r="Q464"/>
  <c r="O464"/>
  <c r="M464"/>
  <c r="K464"/>
  <c r="I464"/>
  <c r="F464"/>
  <c r="D464"/>
  <c r="B464"/>
  <c r="BH463"/>
  <c r="AI463"/>
  <c r="S463"/>
  <c r="Q463"/>
  <c r="O463"/>
  <c r="M463"/>
  <c r="K463"/>
  <c r="I463"/>
  <c r="F463"/>
  <c r="D463"/>
  <c r="B463"/>
  <c r="BH462"/>
  <c r="AI462"/>
  <c r="BI462" s="1"/>
  <c r="S462"/>
  <c r="Q462"/>
  <c r="O462"/>
  <c r="M462"/>
  <c r="K462"/>
  <c r="I462"/>
  <c r="F462"/>
  <c r="D462"/>
  <c r="B462"/>
  <c r="BH461"/>
  <c r="AI461"/>
  <c r="S461"/>
  <c r="Q461"/>
  <c r="U461" s="1"/>
  <c r="O461"/>
  <c r="M461"/>
  <c r="K461"/>
  <c r="I461"/>
  <c r="F461"/>
  <c r="D461"/>
  <c r="B461"/>
  <c r="BH460"/>
  <c r="AI460"/>
  <c r="BI460" s="1"/>
  <c r="S460"/>
  <c r="Q460"/>
  <c r="O460"/>
  <c r="M460"/>
  <c r="K460"/>
  <c r="I460"/>
  <c r="F460"/>
  <c r="D460"/>
  <c r="B460"/>
  <c r="BH459"/>
  <c r="AI459"/>
  <c r="S459"/>
  <c r="Q459"/>
  <c r="O459"/>
  <c r="M459"/>
  <c r="K459"/>
  <c r="I459"/>
  <c r="F459"/>
  <c r="D459"/>
  <c r="B459"/>
  <c r="BH458"/>
  <c r="AI458"/>
  <c r="BI458" s="1"/>
  <c r="S458"/>
  <c r="Q458"/>
  <c r="O458"/>
  <c r="M458"/>
  <c r="K458"/>
  <c r="I458"/>
  <c r="F458"/>
  <c r="D458"/>
  <c r="B458"/>
  <c r="BH457"/>
  <c r="AI457"/>
  <c r="S457"/>
  <c r="Q457"/>
  <c r="O457"/>
  <c r="M457"/>
  <c r="K457"/>
  <c r="I457"/>
  <c r="F457"/>
  <c r="D457"/>
  <c r="B457"/>
  <c r="BH456"/>
  <c r="AI456"/>
  <c r="BI456" s="1"/>
  <c r="S456"/>
  <c r="Q456"/>
  <c r="O456"/>
  <c r="M456"/>
  <c r="K456"/>
  <c r="I456"/>
  <c r="F456"/>
  <c r="D456"/>
  <c r="B456"/>
  <c r="BH455"/>
  <c r="AI455"/>
  <c r="S455"/>
  <c r="Q455"/>
  <c r="O455"/>
  <c r="M455"/>
  <c r="K455"/>
  <c r="I455"/>
  <c r="F455"/>
  <c r="D455"/>
  <c r="B455"/>
  <c r="BH454"/>
  <c r="AI454"/>
  <c r="BI454" s="1"/>
  <c r="S454"/>
  <c r="Q454"/>
  <c r="U454" s="1"/>
  <c r="O454"/>
  <c r="M454"/>
  <c r="K454"/>
  <c r="I454"/>
  <c r="F454"/>
  <c r="D454"/>
  <c r="B454"/>
  <c r="BH453"/>
  <c r="AI453"/>
  <c r="S453"/>
  <c r="Q453"/>
  <c r="O453"/>
  <c r="M453"/>
  <c r="K453"/>
  <c r="I453"/>
  <c r="F453"/>
  <c r="D453"/>
  <c r="B453"/>
  <c r="BH452"/>
  <c r="AI452"/>
  <c r="BI452" s="1"/>
  <c r="S452"/>
  <c r="Q452"/>
  <c r="O452"/>
  <c r="M452"/>
  <c r="K452"/>
  <c r="I452"/>
  <c r="F452"/>
  <c r="D452"/>
  <c r="B452"/>
  <c r="BH451"/>
  <c r="AI451"/>
  <c r="S451"/>
  <c r="Q451"/>
  <c r="O451"/>
  <c r="M451"/>
  <c r="K451"/>
  <c r="I451"/>
  <c r="F451"/>
  <c r="D451"/>
  <c r="B451"/>
  <c r="BH450"/>
  <c r="AI450"/>
  <c r="BI450" s="1"/>
  <c r="S450"/>
  <c r="Q450"/>
  <c r="O450"/>
  <c r="M450"/>
  <c r="K450"/>
  <c r="I450"/>
  <c r="F450"/>
  <c r="D450"/>
  <c r="B450"/>
  <c r="BH449"/>
  <c r="AI449"/>
  <c r="S449"/>
  <c r="Q449"/>
  <c r="O449"/>
  <c r="M449"/>
  <c r="K449"/>
  <c r="I449"/>
  <c r="F449"/>
  <c r="D449"/>
  <c r="B449"/>
  <c r="BH448"/>
  <c r="AI448"/>
  <c r="BI448" s="1"/>
  <c r="S448"/>
  <c r="Q448"/>
  <c r="O448"/>
  <c r="M448"/>
  <c r="K448"/>
  <c r="I448"/>
  <c r="F448"/>
  <c r="D448"/>
  <c r="B448"/>
  <c r="BH447"/>
  <c r="AI447"/>
  <c r="S447"/>
  <c r="Q447"/>
  <c r="U447" s="1"/>
  <c r="O447"/>
  <c r="M447"/>
  <c r="K447"/>
  <c r="I447"/>
  <c r="F447"/>
  <c r="D447"/>
  <c r="B447"/>
  <c r="BH446"/>
  <c r="AI446"/>
  <c r="BI446" s="1"/>
  <c r="S446"/>
  <c r="Q446"/>
  <c r="U446" s="1"/>
  <c r="O446"/>
  <c r="M446"/>
  <c r="K446"/>
  <c r="I446"/>
  <c r="F446"/>
  <c r="D446"/>
  <c r="B446"/>
  <c r="BH445"/>
  <c r="AI445"/>
  <c r="S445"/>
  <c r="Q445"/>
  <c r="O445"/>
  <c r="M445"/>
  <c r="K445"/>
  <c r="I445"/>
  <c r="F445"/>
  <c r="D445"/>
  <c r="B445"/>
  <c r="BH444"/>
  <c r="AI444"/>
  <c r="BI444" s="1"/>
  <c r="S444"/>
  <c r="Q444"/>
  <c r="O444"/>
  <c r="M444"/>
  <c r="K444"/>
  <c r="I444"/>
  <c r="F444"/>
  <c r="D444"/>
  <c r="B444"/>
  <c r="BH443"/>
  <c r="AI443"/>
  <c r="S443"/>
  <c r="Q443"/>
  <c r="O443"/>
  <c r="M443"/>
  <c r="K443"/>
  <c r="I443"/>
  <c r="F443"/>
  <c r="D443"/>
  <c r="B443"/>
  <c r="BH442"/>
  <c r="AI442"/>
  <c r="BI442" s="1"/>
  <c r="S442"/>
  <c r="Q442"/>
  <c r="O442"/>
  <c r="M442"/>
  <c r="K442"/>
  <c r="I442"/>
  <c r="F442"/>
  <c r="D442"/>
  <c r="B442"/>
  <c r="BH441"/>
  <c r="AI441"/>
  <c r="S441"/>
  <c r="Q441"/>
  <c r="O441"/>
  <c r="M441"/>
  <c r="K441"/>
  <c r="I441"/>
  <c r="F441"/>
  <c r="D441"/>
  <c r="B441"/>
  <c r="BH440"/>
  <c r="AI440"/>
  <c r="S440"/>
  <c r="Q440"/>
  <c r="U440" s="1"/>
  <c r="O440"/>
  <c r="M440"/>
  <c r="K440"/>
  <c r="I440"/>
  <c r="F440"/>
  <c r="D440"/>
  <c r="B440"/>
  <c r="BH439"/>
  <c r="AI439"/>
  <c r="S439"/>
  <c r="Q439"/>
  <c r="O439"/>
  <c r="M439"/>
  <c r="K439"/>
  <c r="I439"/>
  <c r="F439"/>
  <c r="D439"/>
  <c r="B439"/>
  <c r="BH438"/>
  <c r="AI438"/>
  <c r="Q438"/>
  <c r="O438"/>
  <c r="M438"/>
  <c r="K438"/>
  <c r="I438"/>
  <c r="F438"/>
  <c r="D438"/>
  <c r="B438"/>
  <c r="BH437"/>
  <c r="AI437"/>
  <c r="S437"/>
  <c r="Q437"/>
  <c r="U437" s="1"/>
  <c r="O437"/>
  <c r="M437"/>
  <c r="K437"/>
  <c r="I437"/>
  <c r="F437"/>
  <c r="D437"/>
  <c r="B437"/>
  <c r="BH436"/>
  <c r="AI436"/>
  <c r="S436"/>
  <c r="Q436"/>
  <c r="U436" s="1"/>
  <c r="O436"/>
  <c r="M436"/>
  <c r="K436"/>
  <c r="I436"/>
  <c r="F436"/>
  <c r="D436"/>
  <c r="B436"/>
  <c r="BH435"/>
  <c r="AI435"/>
  <c r="Q435"/>
  <c r="O435"/>
  <c r="M435"/>
  <c r="K435"/>
  <c r="I435"/>
  <c r="F435"/>
  <c r="D435"/>
  <c r="B435"/>
  <c r="BH434"/>
  <c r="AI434"/>
  <c r="Q434"/>
  <c r="O434"/>
  <c r="M434"/>
  <c r="K434"/>
  <c r="I434"/>
  <c r="F434"/>
  <c r="D434"/>
  <c r="B434"/>
  <c r="BH433"/>
  <c r="AI433"/>
  <c r="Q433"/>
  <c r="O433"/>
  <c r="M433"/>
  <c r="K433"/>
  <c r="I433"/>
  <c r="F433"/>
  <c r="D433"/>
  <c r="B433"/>
  <c r="BH432"/>
  <c r="AI432"/>
  <c r="Q432"/>
  <c r="O432"/>
  <c r="M432"/>
  <c r="K432"/>
  <c r="I432"/>
  <c r="F432"/>
  <c r="D432"/>
  <c r="B432"/>
  <c r="BH431"/>
  <c r="AI431"/>
  <c r="Q431"/>
  <c r="O431"/>
  <c r="M431"/>
  <c r="K431"/>
  <c r="I431"/>
  <c r="F431"/>
  <c r="D431"/>
  <c r="B431"/>
  <c r="BH430"/>
  <c r="AI430"/>
  <c r="Q430"/>
  <c r="O430"/>
  <c r="M430"/>
  <c r="K430"/>
  <c r="I430"/>
  <c r="F430"/>
  <c r="D430"/>
  <c r="B430"/>
  <c r="BH429"/>
  <c r="AI429"/>
  <c r="BI429" s="1"/>
  <c r="Q429"/>
  <c r="O429"/>
  <c r="M429"/>
  <c r="K429"/>
  <c r="I429"/>
  <c r="F429"/>
  <c r="D429"/>
  <c r="B429"/>
  <c r="BH428"/>
  <c r="AI428"/>
  <c r="S428"/>
  <c r="Q428"/>
  <c r="U428" s="1"/>
  <c r="O428"/>
  <c r="M428"/>
  <c r="K428"/>
  <c r="I428"/>
  <c r="F428"/>
  <c r="D428"/>
  <c r="B428"/>
  <c r="BH427"/>
  <c r="AI427"/>
  <c r="BI427" s="1"/>
  <c r="Q427"/>
  <c r="O427"/>
  <c r="M427"/>
  <c r="K427"/>
  <c r="I427"/>
  <c r="F427"/>
  <c r="D427"/>
  <c r="B427"/>
  <c r="BH426"/>
  <c r="BI426" s="1"/>
  <c r="AJ426"/>
  <c r="U426"/>
  <c r="Q426"/>
  <c r="V426" s="1"/>
  <c r="O426"/>
  <c r="M426"/>
  <c r="K426"/>
  <c r="I426"/>
  <c r="F426"/>
  <c r="D426"/>
  <c r="B426"/>
  <c r="BH425"/>
  <c r="AI425"/>
  <c r="BI425" s="1"/>
  <c r="S425"/>
  <c r="Q425"/>
  <c r="U425" s="1"/>
  <c r="O425"/>
  <c r="M425"/>
  <c r="K425"/>
  <c r="I425"/>
  <c r="F425"/>
  <c r="D425"/>
  <c r="B425"/>
  <c r="BH424"/>
  <c r="AI424"/>
  <c r="Q424"/>
  <c r="O424"/>
  <c r="M424"/>
  <c r="K424"/>
  <c r="I424"/>
  <c r="F424"/>
  <c r="D424"/>
  <c r="B424"/>
  <c r="BH423"/>
  <c r="AI423"/>
  <c r="U423"/>
  <c r="Q423"/>
  <c r="V423" s="1"/>
  <c r="O423"/>
  <c r="M423"/>
  <c r="K423"/>
  <c r="I423"/>
  <c r="F423"/>
  <c r="D423"/>
  <c r="B423"/>
  <c r="BH422"/>
  <c r="AI422"/>
  <c r="BI422" s="1"/>
  <c r="Q422"/>
  <c r="O422"/>
  <c r="M422"/>
  <c r="K422"/>
  <c r="I422"/>
  <c r="F422"/>
  <c r="D422"/>
  <c r="B422"/>
  <c r="BH421"/>
  <c r="AI421"/>
  <c r="BI421" s="1"/>
  <c r="Q421"/>
  <c r="O421"/>
  <c r="M421"/>
  <c r="K421"/>
  <c r="I421"/>
  <c r="F421"/>
  <c r="D421"/>
  <c r="B421"/>
  <c r="BH420"/>
  <c r="AI420"/>
  <c r="Q420"/>
  <c r="O420"/>
  <c r="M420"/>
  <c r="K420"/>
  <c r="I420"/>
  <c r="F420"/>
  <c r="D420"/>
  <c r="B420"/>
  <c r="BH419"/>
  <c r="AI419"/>
  <c r="Q419"/>
  <c r="V419" s="1"/>
  <c r="O419"/>
  <c r="M419"/>
  <c r="K419"/>
  <c r="I419"/>
  <c r="F419"/>
  <c r="D419"/>
  <c r="B419"/>
  <c r="BH418"/>
  <c r="AI418"/>
  <c r="BI418" s="1"/>
  <c r="Q418"/>
  <c r="O418"/>
  <c r="M418"/>
  <c r="K418"/>
  <c r="I418"/>
  <c r="F418"/>
  <c r="D418"/>
  <c r="B418"/>
  <c r="BH417"/>
  <c r="AI417"/>
  <c r="BI417" s="1"/>
  <c r="Q417"/>
  <c r="O417"/>
  <c r="M417"/>
  <c r="K417"/>
  <c r="I417"/>
  <c r="F417"/>
  <c r="D417"/>
  <c r="B417"/>
  <c r="BH416"/>
  <c r="AI416"/>
  <c r="S416"/>
  <c r="Q416"/>
  <c r="U416" s="1"/>
  <c r="O416"/>
  <c r="M416"/>
  <c r="K416"/>
  <c r="I416"/>
  <c r="F416"/>
  <c r="D416"/>
  <c r="B416"/>
  <c r="BH415"/>
  <c r="AI415"/>
  <c r="BI415" s="1"/>
  <c r="Q415"/>
  <c r="O415"/>
  <c r="M415"/>
  <c r="K415"/>
  <c r="I415"/>
  <c r="F415"/>
  <c r="D415"/>
  <c r="B415"/>
  <c r="BH414"/>
  <c r="AI414"/>
  <c r="BI414" s="1"/>
  <c r="Q414"/>
  <c r="O414"/>
  <c r="M414"/>
  <c r="K414"/>
  <c r="I414"/>
  <c r="F414"/>
  <c r="D414"/>
  <c r="B414"/>
  <c r="BH413"/>
  <c r="AI413"/>
  <c r="Q413"/>
  <c r="O413"/>
  <c r="M413"/>
  <c r="K413"/>
  <c r="I413"/>
  <c r="F413"/>
  <c r="D413"/>
  <c r="B413"/>
  <c r="BH412"/>
  <c r="AI412"/>
  <c r="Q412"/>
  <c r="V412" s="1"/>
  <c r="O412"/>
  <c r="M412"/>
  <c r="K412"/>
  <c r="I412"/>
  <c r="F412"/>
  <c r="D412"/>
  <c r="B412"/>
  <c r="BH411"/>
  <c r="AI411"/>
  <c r="BI411" s="1"/>
  <c r="U411"/>
  <c r="O411"/>
  <c r="M411"/>
  <c r="K411"/>
  <c r="I411"/>
  <c r="F411"/>
  <c r="D411"/>
  <c r="B411"/>
  <c r="BH410"/>
  <c r="AI410"/>
  <c r="BI410" s="1"/>
  <c r="U410"/>
  <c r="O410"/>
  <c r="M410"/>
  <c r="K410"/>
  <c r="I410"/>
  <c r="F410"/>
  <c r="D410"/>
  <c r="B410"/>
  <c r="BH409"/>
  <c r="AI409"/>
  <c r="BI409" s="1"/>
  <c r="U409"/>
  <c r="O409"/>
  <c r="M409"/>
  <c r="K409"/>
  <c r="I409"/>
  <c r="F409"/>
  <c r="D409"/>
  <c r="B409"/>
  <c r="BH408"/>
  <c r="AI408"/>
  <c r="BI408" s="1"/>
  <c r="U408"/>
  <c r="O408"/>
  <c r="M408"/>
  <c r="K408"/>
  <c r="I408"/>
  <c r="F408"/>
  <c r="D408"/>
  <c r="B408"/>
  <c r="BH407"/>
  <c r="AI407"/>
  <c r="BI407" s="1"/>
  <c r="U407"/>
  <c r="O407"/>
  <c r="M407"/>
  <c r="K407"/>
  <c r="I407"/>
  <c r="F407"/>
  <c r="D407"/>
  <c r="B407"/>
  <c r="BH406"/>
  <c r="AI406"/>
  <c r="BI406" s="1"/>
  <c r="U406"/>
  <c r="O406"/>
  <c r="M406"/>
  <c r="K406"/>
  <c r="I406"/>
  <c r="F406"/>
  <c r="D406"/>
  <c r="B406"/>
  <c r="BH405"/>
  <c r="AI405"/>
  <c r="BI405" s="1"/>
  <c r="U405"/>
  <c r="O405"/>
  <c r="M405"/>
  <c r="K405"/>
  <c r="I405"/>
  <c r="F405"/>
  <c r="D405"/>
  <c r="B405"/>
  <c r="BH404"/>
  <c r="AI404"/>
  <c r="BI404" s="1"/>
  <c r="U404"/>
  <c r="O404"/>
  <c r="M404"/>
  <c r="K404"/>
  <c r="I404"/>
  <c r="F404"/>
  <c r="D404"/>
  <c r="B404"/>
  <c r="BH403"/>
  <c r="AI403"/>
  <c r="BI403" s="1"/>
  <c r="U403"/>
  <c r="O403"/>
  <c r="M403"/>
  <c r="K403"/>
  <c r="I403"/>
  <c r="F403"/>
  <c r="D403"/>
  <c r="B403"/>
  <c r="BH402"/>
  <c r="AI402"/>
  <c r="BI402" s="1"/>
  <c r="U402"/>
  <c r="O402"/>
  <c r="M402"/>
  <c r="K402"/>
  <c r="I402"/>
  <c r="F402"/>
  <c r="D402"/>
  <c r="B402"/>
  <c r="BH401"/>
  <c r="AI401"/>
  <c r="BI401" s="1"/>
  <c r="U401"/>
  <c r="O401"/>
  <c r="M401"/>
  <c r="K401"/>
  <c r="I401"/>
  <c r="F401"/>
  <c r="D401"/>
  <c r="B401"/>
  <c r="BH400"/>
  <c r="AI400"/>
  <c r="BI400" s="1"/>
  <c r="U400"/>
  <c r="O400"/>
  <c r="M400"/>
  <c r="K400"/>
  <c r="I400"/>
  <c r="F400"/>
  <c r="D400"/>
  <c r="B400"/>
  <c r="BH399"/>
  <c r="AI399"/>
  <c r="BI399" s="1"/>
  <c r="U399"/>
  <c r="O399"/>
  <c r="M399"/>
  <c r="K399"/>
  <c r="I399"/>
  <c r="F399"/>
  <c r="D399"/>
  <c r="B399"/>
  <c r="BH398"/>
  <c r="AI398"/>
  <c r="BI398" s="1"/>
  <c r="U398"/>
  <c r="O398"/>
  <c r="M398"/>
  <c r="K398"/>
  <c r="I398"/>
  <c r="F398"/>
  <c r="D398"/>
  <c r="B398"/>
  <c r="BH397"/>
  <c r="BI397" s="1"/>
  <c r="S397"/>
  <c r="Q397"/>
  <c r="U397" s="1"/>
  <c r="O397"/>
  <c r="M397"/>
  <c r="K397"/>
  <c r="I397"/>
  <c r="F397"/>
  <c r="D397"/>
  <c r="B397"/>
  <c r="BH396"/>
  <c r="BI396" s="1"/>
  <c r="S396"/>
  <c r="Q396"/>
  <c r="U396" s="1"/>
  <c r="O396"/>
  <c r="M396"/>
  <c r="K396"/>
  <c r="I396"/>
  <c r="F396"/>
  <c r="D396"/>
  <c r="B396"/>
  <c r="BI395"/>
  <c r="BH395"/>
  <c r="S395"/>
  <c r="Q395"/>
  <c r="U395" s="1"/>
  <c r="O395"/>
  <c r="M395"/>
  <c r="K395"/>
  <c r="I395"/>
  <c r="F395"/>
  <c r="D395"/>
  <c r="B395"/>
  <c r="BH394"/>
  <c r="BI394" s="1"/>
  <c r="S394"/>
  <c r="Q394"/>
  <c r="U394" s="1"/>
  <c r="O394"/>
  <c r="M394"/>
  <c r="K394"/>
  <c r="I394"/>
  <c r="F394"/>
  <c r="D394"/>
  <c r="B394"/>
  <c r="BH393"/>
  <c r="BI393" s="1"/>
  <c r="S393"/>
  <c r="Q393"/>
  <c r="U393" s="1"/>
  <c r="O393"/>
  <c r="M393"/>
  <c r="K393"/>
  <c r="I393"/>
  <c r="F393"/>
  <c r="D393"/>
  <c r="B393"/>
  <c r="BH392"/>
  <c r="BI392" s="1"/>
  <c r="S392"/>
  <c r="Q392"/>
  <c r="U392" s="1"/>
  <c r="O392"/>
  <c r="M392"/>
  <c r="K392"/>
  <c r="I392"/>
  <c r="F392"/>
  <c r="D392"/>
  <c r="B392"/>
  <c r="BI391"/>
  <c r="BH391"/>
  <c r="S391"/>
  <c r="Q391"/>
  <c r="U391" s="1"/>
  <c r="O391"/>
  <c r="M391"/>
  <c r="K391"/>
  <c r="I391"/>
  <c r="F391"/>
  <c r="D391"/>
  <c r="B391"/>
  <c r="BH390"/>
  <c r="BI390" s="1"/>
  <c r="S390"/>
  <c r="Q390"/>
  <c r="U390" s="1"/>
  <c r="O390"/>
  <c r="M390"/>
  <c r="K390"/>
  <c r="I390"/>
  <c r="F390"/>
  <c r="D390"/>
  <c r="B390"/>
  <c r="BH389"/>
  <c r="AI389"/>
  <c r="BI389" s="1"/>
  <c r="S389"/>
  <c r="Q389"/>
  <c r="U389" s="1"/>
  <c r="O389"/>
  <c r="M389"/>
  <c r="K389"/>
  <c r="I389"/>
  <c r="F389"/>
  <c r="D389"/>
  <c r="B389"/>
  <c r="BH388"/>
  <c r="AI388"/>
  <c r="S388"/>
  <c r="Q388"/>
  <c r="U388" s="1"/>
  <c r="O388"/>
  <c r="M388"/>
  <c r="K388"/>
  <c r="I388"/>
  <c r="F388"/>
  <c r="D388"/>
  <c r="B388"/>
  <c r="BH387"/>
  <c r="BI387" s="1"/>
  <c r="S387"/>
  <c r="Q387"/>
  <c r="U387" s="1"/>
  <c r="O387"/>
  <c r="M387"/>
  <c r="K387"/>
  <c r="I387"/>
  <c r="F387"/>
  <c r="D387"/>
  <c r="B387"/>
  <c r="BH386"/>
  <c r="BI386" s="1"/>
  <c r="S386"/>
  <c r="Q386"/>
  <c r="U386" s="1"/>
  <c r="O386"/>
  <c r="M386"/>
  <c r="K386"/>
  <c r="I386"/>
  <c r="F386"/>
  <c r="D386"/>
  <c r="B386"/>
  <c r="BH385"/>
  <c r="AI385"/>
  <c r="U385"/>
  <c r="Q385"/>
  <c r="V385" s="1"/>
  <c r="O385"/>
  <c r="M385"/>
  <c r="K385"/>
  <c r="I385"/>
  <c r="F385"/>
  <c r="D385"/>
  <c r="B385"/>
  <c r="BH384"/>
  <c r="AI384"/>
  <c r="BI384" s="1"/>
  <c r="Q384"/>
  <c r="O384"/>
  <c r="M384"/>
  <c r="K384"/>
  <c r="I384"/>
  <c r="F384"/>
  <c r="D384"/>
  <c r="B384"/>
  <c r="BH383"/>
  <c r="AI383"/>
  <c r="BI383" s="1"/>
  <c r="Q383"/>
  <c r="O383"/>
  <c r="M383"/>
  <c r="K383"/>
  <c r="I383"/>
  <c r="F383"/>
  <c r="D383"/>
  <c r="B383"/>
  <c r="BH382"/>
  <c r="AI382"/>
  <c r="Q382"/>
  <c r="O382"/>
  <c r="M382"/>
  <c r="K382"/>
  <c r="I382"/>
  <c r="F382"/>
  <c r="D382"/>
  <c r="B382"/>
  <c r="BH381"/>
  <c r="AI381"/>
  <c r="Q381"/>
  <c r="V381" s="1"/>
  <c r="O381"/>
  <c r="M381"/>
  <c r="K381"/>
  <c r="I381"/>
  <c r="F381"/>
  <c r="D381"/>
  <c r="B381"/>
  <c r="BH380"/>
  <c r="AI380"/>
  <c r="BI380" s="1"/>
  <c r="Q380"/>
  <c r="O380"/>
  <c r="M380"/>
  <c r="K380"/>
  <c r="I380"/>
  <c r="F380"/>
  <c r="D380"/>
  <c r="B380"/>
  <c r="BH379"/>
  <c r="AI379"/>
  <c r="BI379" s="1"/>
  <c r="Q379"/>
  <c r="O379"/>
  <c r="M379"/>
  <c r="K379"/>
  <c r="I379"/>
  <c r="F379"/>
  <c r="D379"/>
  <c r="B379"/>
  <c r="BH378"/>
  <c r="AI378"/>
  <c r="Q378"/>
  <c r="O378"/>
  <c r="M378"/>
  <c r="K378"/>
  <c r="I378"/>
  <c r="F378"/>
  <c r="D378"/>
  <c r="B378"/>
  <c r="BH377"/>
  <c r="AI377"/>
  <c r="Q377"/>
  <c r="V377" s="1"/>
  <c r="O377"/>
  <c r="M377"/>
  <c r="K377"/>
  <c r="I377"/>
  <c r="F377"/>
  <c r="D377"/>
  <c r="B377"/>
  <c r="BH376"/>
  <c r="AI376"/>
  <c r="BI376" s="1"/>
  <c r="Q376"/>
  <c r="O376"/>
  <c r="M376"/>
  <c r="K376"/>
  <c r="I376"/>
  <c r="F376"/>
  <c r="D376"/>
  <c r="B376"/>
  <c r="BH375"/>
  <c r="AI375"/>
  <c r="BI375" s="1"/>
  <c r="Q375"/>
  <c r="O375"/>
  <c r="M375"/>
  <c r="K375"/>
  <c r="I375"/>
  <c r="F375"/>
  <c r="D375"/>
  <c r="B375"/>
  <c r="BH374"/>
  <c r="AI374"/>
  <c r="Q374"/>
  <c r="O374"/>
  <c r="M374"/>
  <c r="K374"/>
  <c r="I374"/>
  <c r="F374"/>
  <c r="D374"/>
  <c r="B374"/>
  <c r="BI373"/>
  <c r="BH373"/>
  <c r="AJ373"/>
  <c r="AI373"/>
  <c r="S373"/>
  <c r="Q373"/>
  <c r="U373" s="1"/>
  <c r="O373"/>
  <c r="M373"/>
  <c r="K373"/>
  <c r="I373"/>
  <c r="F373"/>
  <c r="D373"/>
  <c r="B373"/>
  <c r="BH372"/>
  <c r="AI372"/>
  <c r="Q372"/>
  <c r="O372"/>
  <c r="M372"/>
  <c r="K372"/>
  <c r="I372"/>
  <c r="F372"/>
  <c r="D372"/>
  <c r="B372"/>
  <c r="BH371"/>
  <c r="AI371"/>
  <c r="Q371"/>
  <c r="V371" s="1"/>
  <c r="O371"/>
  <c r="M371"/>
  <c r="K371"/>
  <c r="I371"/>
  <c r="F371"/>
  <c r="D371"/>
  <c r="B371"/>
  <c r="BH370"/>
  <c r="AI370"/>
  <c r="Q370"/>
  <c r="O370"/>
  <c r="M370"/>
  <c r="K370"/>
  <c r="I370"/>
  <c r="F370"/>
  <c r="D370"/>
  <c r="B370"/>
  <c r="BH369"/>
  <c r="AI369"/>
  <c r="U369"/>
  <c r="Q369"/>
  <c r="V369" s="1"/>
  <c r="O369"/>
  <c r="M369"/>
  <c r="K369"/>
  <c r="I369"/>
  <c r="F369"/>
  <c r="D369"/>
  <c r="B369"/>
  <c r="BH368"/>
  <c r="AI368"/>
  <c r="Q368"/>
  <c r="O368"/>
  <c r="M368"/>
  <c r="K368"/>
  <c r="I368"/>
  <c r="F368"/>
  <c r="D368"/>
  <c r="B368"/>
  <c r="BH367"/>
  <c r="AI367"/>
  <c r="S367"/>
  <c r="Q367"/>
  <c r="U367" s="1"/>
  <c r="O367"/>
  <c r="M367"/>
  <c r="K367"/>
  <c r="I367"/>
  <c r="F367"/>
  <c r="D367"/>
  <c r="B367"/>
  <c r="BH366"/>
  <c r="AI366"/>
  <c r="Q366"/>
  <c r="O366"/>
  <c r="M366"/>
  <c r="K366"/>
  <c r="I366"/>
  <c r="F366"/>
  <c r="D366"/>
  <c r="B366"/>
  <c r="BI365"/>
  <c r="BH365"/>
  <c r="AJ365"/>
  <c r="AI365"/>
  <c r="Q365"/>
  <c r="O365"/>
  <c r="M365"/>
  <c r="K365"/>
  <c r="I365"/>
  <c r="F365"/>
  <c r="D365"/>
  <c r="B365"/>
  <c r="BI364"/>
  <c r="BH364"/>
  <c r="AJ364"/>
  <c r="AI364"/>
  <c r="Q364"/>
  <c r="O364"/>
  <c r="M364"/>
  <c r="K364"/>
  <c r="I364"/>
  <c r="F364"/>
  <c r="D364"/>
  <c r="B364"/>
  <c r="BH363"/>
  <c r="AI363"/>
  <c r="Q363"/>
  <c r="O363"/>
  <c r="M363"/>
  <c r="K363"/>
  <c r="I363"/>
  <c r="F363"/>
  <c r="D363"/>
  <c r="B363"/>
  <c r="BH362"/>
  <c r="AI362"/>
  <c r="Q362"/>
  <c r="O362"/>
  <c r="M362"/>
  <c r="K362"/>
  <c r="I362"/>
  <c r="F362"/>
  <c r="D362"/>
  <c r="B362"/>
  <c r="BI361"/>
  <c r="BH361"/>
  <c r="AJ361"/>
  <c r="AI361"/>
  <c r="Q361"/>
  <c r="O361"/>
  <c r="M361"/>
  <c r="K361"/>
  <c r="I361"/>
  <c r="F361"/>
  <c r="D361"/>
  <c r="B361"/>
  <c r="BI360"/>
  <c r="BH360"/>
  <c r="AJ360"/>
  <c r="AI360"/>
  <c r="Q360"/>
  <c r="O360"/>
  <c r="M360"/>
  <c r="K360"/>
  <c r="I360"/>
  <c r="F360"/>
  <c r="D360"/>
  <c r="B360"/>
  <c r="BH359"/>
  <c r="AI359"/>
  <c r="BI359" s="1"/>
  <c r="Q359"/>
  <c r="O359"/>
  <c r="M359"/>
  <c r="K359"/>
  <c r="I359"/>
  <c r="F359"/>
  <c r="D359"/>
  <c r="B359"/>
  <c r="BH358"/>
  <c r="AI358"/>
  <c r="S358"/>
  <c r="Q358"/>
  <c r="U358" s="1"/>
  <c r="O358"/>
  <c r="M358"/>
  <c r="K358"/>
  <c r="I358"/>
  <c r="F358"/>
  <c r="D358"/>
  <c r="B358"/>
  <c r="BH357"/>
  <c r="AI357"/>
  <c r="Q357"/>
  <c r="O357"/>
  <c r="M357"/>
  <c r="K357"/>
  <c r="I357"/>
  <c r="F357"/>
  <c r="D357"/>
  <c r="B357"/>
  <c r="BH356"/>
  <c r="AI356"/>
  <c r="Q356"/>
  <c r="O356"/>
  <c r="M356"/>
  <c r="K356"/>
  <c r="I356"/>
  <c r="F356"/>
  <c r="D356"/>
  <c r="B356"/>
  <c r="BI355"/>
  <c r="BH355"/>
  <c r="AJ355"/>
  <c r="AI355"/>
  <c r="Q355"/>
  <c r="O355"/>
  <c r="M355"/>
  <c r="K355"/>
  <c r="I355"/>
  <c r="F355"/>
  <c r="D355"/>
  <c r="B355"/>
  <c r="BI354"/>
  <c r="BH354"/>
  <c r="AJ354"/>
  <c r="AI354"/>
  <c r="Q354"/>
  <c r="O354"/>
  <c r="M354"/>
  <c r="K354"/>
  <c r="I354"/>
  <c r="F354"/>
  <c r="D354"/>
  <c r="B354"/>
  <c r="BH353"/>
  <c r="AI353"/>
  <c r="Q353"/>
  <c r="O353"/>
  <c r="M353"/>
  <c r="K353"/>
  <c r="I353"/>
  <c r="F353"/>
  <c r="D353"/>
  <c r="B353"/>
  <c r="BH352"/>
  <c r="AI352"/>
  <c r="Q352"/>
  <c r="O352"/>
  <c r="M352"/>
  <c r="K352"/>
  <c r="I352"/>
  <c r="F352"/>
  <c r="D352"/>
  <c r="B352"/>
  <c r="BI351"/>
  <c r="BH351"/>
  <c r="AJ351"/>
  <c r="AI351"/>
  <c r="Q351"/>
  <c r="O351"/>
  <c r="M351"/>
  <c r="K351"/>
  <c r="I351"/>
  <c r="F351"/>
  <c r="D351"/>
  <c r="B351"/>
  <c r="BI350"/>
  <c r="BH350"/>
  <c r="AJ350"/>
  <c r="AI350"/>
  <c r="Q350"/>
  <c r="O350"/>
  <c r="M350"/>
  <c r="K350"/>
  <c r="I350"/>
  <c r="F350"/>
  <c r="D350"/>
  <c r="B350"/>
  <c r="BH349"/>
  <c r="AI349"/>
  <c r="S349"/>
  <c r="Q349"/>
  <c r="U349" s="1"/>
  <c r="O349"/>
  <c r="M349"/>
  <c r="K349"/>
  <c r="I349"/>
  <c r="F349"/>
  <c r="D349"/>
  <c r="B349"/>
  <c r="BH348"/>
  <c r="AI348"/>
  <c r="Q348"/>
  <c r="V348" s="1"/>
  <c r="O348"/>
  <c r="M348"/>
  <c r="K348"/>
  <c r="I348"/>
  <c r="F348"/>
  <c r="D348"/>
  <c r="B348"/>
  <c r="BH347"/>
  <c r="AI347"/>
  <c r="Q347"/>
  <c r="O347"/>
  <c r="M347"/>
  <c r="K347"/>
  <c r="I347"/>
  <c r="F347"/>
  <c r="D347"/>
  <c r="B347"/>
  <c r="BH346"/>
  <c r="AI346"/>
  <c r="Q346"/>
  <c r="V346" s="1"/>
  <c r="O346"/>
  <c r="M346"/>
  <c r="K346"/>
  <c r="I346"/>
  <c r="F346"/>
  <c r="D346"/>
  <c r="B346"/>
  <c r="BH345"/>
  <c r="AI345"/>
  <c r="Q345"/>
  <c r="O345"/>
  <c r="M345"/>
  <c r="K345"/>
  <c r="I345"/>
  <c r="F345"/>
  <c r="D345"/>
  <c r="B345"/>
  <c r="BH344"/>
  <c r="AI344"/>
  <c r="U344"/>
  <c r="Q344"/>
  <c r="V344" s="1"/>
  <c r="O344"/>
  <c r="M344"/>
  <c r="K344"/>
  <c r="I344"/>
  <c r="F344"/>
  <c r="D344"/>
  <c r="B344"/>
  <c r="BH343"/>
  <c r="AI343"/>
  <c r="Q343"/>
  <c r="O343"/>
  <c r="M343"/>
  <c r="K343"/>
  <c r="I343"/>
  <c r="F343"/>
  <c r="D343"/>
  <c r="B343"/>
  <c r="BH342"/>
  <c r="AI342"/>
  <c r="U342"/>
  <c r="Q342"/>
  <c r="V342" s="1"/>
  <c r="O342"/>
  <c r="M342"/>
  <c r="K342"/>
  <c r="I342"/>
  <c r="F342"/>
  <c r="D342"/>
  <c r="B342"/>
  <c r="BH341"/>
  <c r="AI341"/>
  <c r="Q341"/>
  <c r="O341"/>
  <c r="M341"/>
  <c r="K341"/>
  <c r="I341"/>
  <c r="F341"/>
  <c r="D341"/>
  <c r="B341"/>
  <c r="BH340"/>
  <c r="AI340"/>
  <c r="Q340"/>
  <c r="V340" s="1"/>
  <c r="O340"/>
  <c r="M340"/>
  <c r="K340"/>
  <c r="I340"/>
  <c r="F340"/>
  <c r="D340"/>
  <c r="B340"/>
  <c r="BH339"/>
  <c r="AI339"/>
  <c r="Q339"/>
  <c r="O339"/>
  <c r="M339"/>
  <c r="K339"/>
  <c r="I339"/>
  <c r="F339"/>
  <c r="D339"/>
  <c r="B339"/>
  <c r="BH338"/>
  <c r="AI338"/>
  <c r="S338"/>
  <c r="Q338"/>
  <c r="U338" s="1"/>
  <c r="O338"/>
  <c r="M338"/>
  <c r="K338"/>
  <c r="I338"/>
  <c r="F338"/>
  <c r="D338"/>
  <c r="B338"/>
  <c r="BH337"/>
  <c r="AI337"/>
  <c r="BI337" s="1"/>
  <c r="Q337"/>
  <c r="O337"/>
  <c r="M337"/>
  <c r="K337"/>
  <c r="I337"/>
  <c r="F337"/>
  <c r="D337"/>
  <c r="B337"/>
  <c r="BH336"/>
  <c r="AI336"/>
  <c r="BI336" s="1"/>
  <c r="Q336"/>
  <c r="O336"/>
  <c r="M336"/>
  <c r="K336"/>
  <c r="I336"/>
  <c r="F336"/>
  <c r="D336"/>
  <c r="B336"/>
  <c r="BH335"/>
  <c r="AI335"/>
  <c r="Q335"/>
  <c r="O335"/>
  <c r="M335"/>
  <c r="K335"/>
  <c r="I335"/>
  <c r="F335"/>
  <c r="D335"/>
  <c r="B335"/>
  <c r="BH334"/>
  <c r="AI334"/>
  <c r="BI334" s="1"/>
  <c r="Q334"/>
  <c r="O334"/>
  <c r="M334"/>
  <c r="K334"/>
  <c r="I334"/>
  <c r="F334"/>
  <c r="D334"/>
  <c r="B334"/>
  <c r="BH333"/>
  <c r="AI333"/>
  <c r="S333"/>
  <c r="Q333"/>
  <c r="U333" s="1"/>
  <c r="O333"/>
  <c r="M333"/>
  <c r="K333"/>
  <c r="I333"/>
  <c r="F333"/>
  <c r="D333"/>
  <c r="B333"/>
  <c r="BH332"/>
  <c r="AI332"/>
  <c r="BI332" s="1"/>
  <c r="Q332"/>
  <c r="O332"/>
  <c r="M332"/>
  <c r="K332"/>
  <c r="I332"/>
  <c r="F332"/>
  <c r="D332"/>
  <c r="B332"/>
  <c r="BH331"/>
  <c r="AI331"/>
  <c r="BI331" s="1"/>
  <c r="Q331"/>
  <c r="O331"/>
  <c r="M331"/>
  <c r="K331"/>
  <c r="I331"/>
  <c r="F331"/>
  <c r="D331"/>
  <c r="B331"/>
  <c r="BH330"/>
  <c r="AI330"/>
  <c r="Q330"/>
  <c r="O330"/>
  <c r="M330"/>
  <c r="K330"/>
  <c r="I330"/>
  <c r="F330"/>
  <c r="D330"/>
  <c r="B330"/>
  <c r="BH329"/>
  <c r="AI329"/>
  <c r="BI329" s="1"/>
  <c r="Q329"/>
  <c r="O329"/>
  <c r="M329"/>
  <c r="K329"/>
  <c r="I329"/>
  <c r="F329"/>
  <c r="D329"/>
  <c r="B329"/>
  <c r="BH328"/>
  <c r="AI328"/>
  <c r="Q328"/>
  <c r="O328"/>
  <c r="M328"/>
  <c r="K328"/>
  <c r="I328"/>
  <c r="F328"/>
  <c r="D328"/>
  <c r="B328"/>
  <c r="BH327"/>
  <c r="AI327"/>
  <c r="Q327"/>
  <c r="V327" s="1"/>
  <c r="O327"/>
  <c r="M327"/>
  <c r="K327"/>
  <c r="I327"/>
  <c r="F327"/>
  <c r="D327"/>
  <c r="B327"/>
  <c r="BH326"/>
  <c r="AI326"/>
  <c r="Q326"/>
  <c r="O326"/>
  <c r="M326"/>
  <c r="K326"/>
  <c r="I326"/>
  <c r="F326"/>
  <c r="D326"/>
  <c r="B326"/>
  <c r="BH325"/>
  <c r="AI325"/>
  <c r="U325"/>
  <c r="Q325"/>
  <c r="V325" s="1"/>
  <c r="O325"/>
  <c r="M325"/>
  <c r="K325"/>
  <c r="I325"/>
  <c r="F325"/>
  <c r="D325"/>
  <c r="B325"/>
  <c r="BH324"/>
  <c r="AI324"/>
  <c r="BI324" s="1"/>
  <c r="Q324"/>
  <c r="O324"/>
  <c r="M324"/>
  <c r="K324"/>
  <c r="I324"/>
  <c r="F324"/>
  <c r="D324"/>
  <c r="B324"/>
  <c r="BH323"/>
  <c r="AI323"/>
  <c r="BI323" s="1"/>
  <c r="Q323"/>
  <c r="O323"/>
  <c r="M323"/>
  <c r="K323"/>
  <c r="I323"/>
  <c r="F323"/>
  <c r="D323"/>
  <c r="B323"/>
  <c r="BH322"/>
  <c r="AI322"/>
  <c r="Q322"/>
  <c r="O322"/>
  <c r="M322"/>
  <c r="K322"/>
  <c r="I322"/>
  <c r="F322"/>
  <c r="D322"/>
  <c r="B322"/>
  <c r="BH321"/>
  <c r="AI321"/>
  <c r="BI321" s="1"/>
  <c r="Q321"/>
  <c r="O321"/>
  <c r="M321"/>
  <c r="K321"/>
  <c r="I321"/>
  <c r="F321"/>
  <c r="D321"/>
  <c r="B321"/>
  <c r="BH320"/>
  <c r="AI320"/>
  <c r="S320"/>
  <c r="Q320"/>
  <c r="U320" s="1"/>
  <c r="O320"/>
  <c r="M320"/>
  <c r="K320"/>
  <c r="I320"/>
  <c r="F320"/>
  <c r="D320"/>
  <c r="B320"/>
  <c r="BH319"/>
  <c r="AI319"/>
  <c r="BI319" s="1"/>
  <c r="Q319"/>
  <c r="O319"/>
  <c r="M319"/>
  <c r="K319"/>
  <c r="I319"/>
  <c r="F319"/>
  <c r="D319"/>
  <c r="B319"/>
  <c r="BH318"/>
  <c r="AI318"/>
  <c r="BI318" s="1"/>
  <c r="Q318"/>
  <c r="O318"/>
  <c r="M318"/>
  <c r="K318"/>
  <c r="I318"/>
  <c r="F318"/>
  <c r="D318"/>
  <c r="B318"/>
  <c r="BH317"/>
  <c r="AI317"/>
  <c r="S317"/>
  <c r="Q317"/>
  <c r="U317" s="1"/>
  <c r="O317"/>
  <c r="M317"/>
  <c r="K317"/>
  <c r="I317"/>
  <c r="F317"/>
  <c r="D317"/>
  <c r="B317"/>
  <c r="BH316"/>
  <c r="AI316"/>
  <c r="Q316"/>
  <c r="O316"/>
  <c r="M316"/>
  <c r="K316"/>
  <c r="I316"/>
  <c r="F316"/>
  <c r="D316"/>
  <c r="B316"/>
  <c r="BH315"/>
  <c r="AI315"/>
  <c r="S315"/>
  <c r="Q315"/>
  <c r="U315" s="1"/>
  <c r="O315"/>
  <c r="M315"/>
  <c r="K315"/>
  <c r="I315"/>
  <c r="F315"/>
  <c r="D315"/>
  <c r="B315"/>
  <c r="BH314"/>
  <c r="AI314"/>
  <c r="BI314" s="1"/>
  <c r="Q314"/>
  <c r="O314"/>
  <c r="M314"/>
  <c r="K314"/>
  <c r="I314"/>
  <c r="F314"/>
  <c r="D314"/>
  <c r="B314"/>
  <c r="BH313"/>
  <c r="AI313"/>
  <c r="Q313"/>
  <c r="O313"/>
  <c r="M313"/>
  <c r="K313"/>
  <c r="I313"/>
  <c r="F313"/>
  <c r="D313"/>
  <c r="B313"/>
  <c r="BH312"/>
  <c r="AI312"/>
  <c r="BI312" s="1"/>
  <c r="Q312"/>
  <c r="O312"/>
  <c r="M312"/>
  <c r="K312"/>
  <c r="I312"/>
  <c r="F312"/>
  <c r="D312"/>
  <c r="B312"/>
  <c r="BH311"/>
  <c r="AI311"/>
  <c r="Q311"/>
  <c r="O311"/>
  <c r="M311"/>
  <c r="K311"/>
  <c r="I311"/>
  <c r="F311"/>
  <c r="D311"/>
  <c r="B311"/>
  <c r="BH310"/>
  <c r="AI310"/>
  <c r="Q310"/>
  <c r="V310" s="1"/>
  <c r="O310"/>
  <c r="M310"/>
  <c r="K310"/>
  <c r="I310"/>
  <c r="F310"/>
  <c r="D310"/>
  <c r="B310"/>
  <c r="BH309"/>
  <c r="AI309"/>
  <c r="Q309"/>
  <c r="O309"/>
  <c r="M309"/>
  <c r="K309"/>
  <c r="I309"/>
  <c r="F309"/>
  <c r="D309"/>
  <c r="B309"/>
  <c r="BH308"/>
  <c r="AI308"/>
  <c r="Q308"/>
  <c r="V308" s="1"/>
  <c r="O308"/>
  <c r="M308"/>
  <c r="K308"/>
  <c r="I308"/>
  <c r="F308"/>
  <c r="D308"/>
  <c r="B308"/>
  <c r="BH307"/>
  <c r="AI307"/>
  <c r="BI307" s="1"/>
  <c r="Q307"/>
  <c r="O307"/>
  <c r="M307"/>
  <c r="K307"/>
  <c r="I307"/>
  <c r="F307"/>
  <c r="D307"/>
  <c r="B307"/>
  <c r="BH306"/>
  <c r="AI306"/>
  <c r="BI306" s="1"/>
  <c r="Q306"/>
  <c r="O306"/>
  <c r="M306"/>
  <c r="K306"/>
  <c r="I306"/>
  <c r="F306"/>
  <c r="D306"/>
  <c r="B306"/>
  <c r="BH305"/>
  <c r="AI305"/>
  <c r="Q305"/>
  <c r="O305"/>
  <c r="M305"/>
  <c r="K305"/>
  <c r="I305"/>
  <c r="F305"/>
  <c r="D305"/>
  <c r="B305"/>
  <c r="BH304"/>
  <c r="AI304"/>
  <c r="BI304" s="1"/>
  <c r="Q304"/>
  <c r="O304"/>
  <c r="M304"/>
  <c r="K304"/>
  <c r="I304"/>
  <c r="F304"/>
  <c r="D304"/>
  <c r="B304"/>
  <c r="BH303"/>
  <c r="AI303"/>
  <c r="S303"/>
  <c r="Q303"/>
  <c r="U303" s="1"/>
  <c r="O303"/>
  <c r="M303"/>
  <c r="K303"/>
  <c r="I303"/>
  <c r="F303"/>
  <c r="D303"/>
  <c r="B303"/>
  <c r="BH302"/>
  <c r="AI302"/>
  <c r="BI302" s="1"/>
  <c r="Q302"/>
  <c r="O302"/>
  <c r="M302"/>
  <c r="K302"/>
  <c r="I302"/>
  <c r="F302"/>
  <c r="D302"/>
  <c r="B302"/>
  <c r="BH301"/>
  <c r="AI301"/>
  <c r="BI301" s="1"/>
  <c r="Q301"/>
  <c r="O301"/>
  <c r="M301"/>
  <c r="K301"/>
  <c r="I301"/>
  <c r="F301"/>
  <c r="D301"/>
  <c r="B301"/>
  <c r="BH300"/>
  <c r="AI300"/>
  <c r="Q300"/>
  <c r="O300"/>
  <c r="M300"/>
  <c r="K300"/>
  <c r="I300"/>
  <c r="F300"/>
  <c r="D300"/>
  <c r="B300"/>
  <c r="BH299"/>
  <c r="AI299"/>
  <c r="BI299" s="1"/>
  <c r="Q299"/>
  <c r="O299"/>
  <c r="M299"/>
  <c r="K299"/>
  <c r="I299"/>
  <c r="F299"/>
  <c r="D299"/>
  <c r="B299"/>
  <c r="BH298"/>
  <c r="AI298"/>
  <c r="Q298"/>
  <c r="O298"/>
  <c r="M298"/>
  <c r="K298"/>
  <c r="I298"/>
  <c r="F298"/>
  <c r="D298"/>
  <c r="B298"/>
  <c r="BH297"/>
  <c r="AI297"/>
  <c r="Q297"/>
  <c r="V297" s="1"/>
  <c r="O297"/>
  <c r="M297"/>
  <c r="K297"/>
  <c r="I297"/>
  <c r="F297"/>
  <c r="D297"/>
  <c r="B297"/>
  <c r="BH296"/>
  <c r="AI296"/>
  <c r="Q296"/>
  <c r="O296"/>
  <c r="M296"/>
  <c r="K296"/>
  <c r="I296"/>
  <c r="F296"/>
  <c r="D296"/>
  <c r="B296"/>
  <c r="BH295"/>
  <c r="AI295"/>
  <c r="U295"/>
  <c r="Q295"/>
  <c r="V295" s="1"/>
  <c r="O295"/>
  <c r="M295"/>
  <c r="K295"/>
  <c r="I295"/>
  <c r="F295"/>
  <c r="D295"/>
  <c r="B295"/>
  <c r="BH294"/>
  <c r="AI294"/>
  <c r="BI294" s="1"/>
  <c r="S294"/>
  <c r="Q294"/>
  <c r="U294" s="1"/>
  <c r="O294"/>
  <c r="M294"/>
  <c r="K294"/>
  <c r="I294"/>
  <c r="F294"/>
  <c r="D294"/>
  <c r="B294"/>
  <c r="BH293"/>
  <c r="AI293"/>
  <c r="Q293"/>
  <c r="O293"/>
  <c r="M293"/>
  <c r="K293"/>
  <c r="I293"/>
  <c r="F293"/>
  <c r="D293"/>
  <c r="B293"/>
  <c r="BH292"/>
  <c r="AI292"/>
  <c r="U292"/>
  <c r="Q292"/>
  <c r="V292" s="1"/>
  <c r="O292"/>
  <c r="M292"/>
  <c r="K292"/>
  <c r="I292"/>
  <c r="F292"/>
  <c r="D292"/>
  <c r="B292"/>
  <c r="BH291"/>
  <c r="AI291"/>
  <c r="Q291"/>
  <c r="O291"/>
  <c r="M291"/>
  <c r="K291"/>
  <c r="I291"/>
  <c r="F291"/>
  <c r="D291"/>
  <c r="B291"/>
  <c r="BH290"/>
  <c r="AI290"/>
  <c r="U290"/>
  <c r="Q290"/>
  <c r="V290" s="1"/>
  <c r="O290"/>
  <c r="M290"/>
  <c r="K290"/>
  <c r="I290"/>
  <c r="F290"/>
  <c r="D290"/>
  <c r="B290"/>
  <c r="BH289"/>
  <c r="AI289"/>
  <c r="BI289" s="1"/>
  <c r="Q289"/>
  <c r="O289"/>
  <c r="M289"/>
  <c r="K289"/>
  <c r="I289"/>
  <c r="F289"/>
  <c r="D289"/>
  <c r="B289"/>
  <c r="BH288"/>
  <c r="AI288"/>
  <c r="Q288"/>
  <c r="O288"/>
  <c r="M288"/>
  <c r="K288"/>
  <c r="I288"/>
  <c r="F288"/>
  <c r="D288"/>
  <c r="B288"/>
  <c r="BH287"/>
  <c r="AI287"/>
  <c r="Q287"/>
  <c r="O287"/>
  <c r="M287"/>
  <c r="K287"/>
  <c r="I287"/>
  <c r="F287"/>
  <c r="D287"/>
  <c r="B287"/>
  <c r="BH286"/>
  <c r="AI286"/>
  <c r="BI286" s="1"/>
  <c r="Q286"/>
  <c r="O286"/>
  <c r="M286"/>
  <c r="K286"/>
  <c r="I286"/>
  <c r="F286"/>
  <c r="D286"/>
  <c r="B286"/>
  <c r="BH285"/>
  <c r="AI285"/>
  <c r="Q285"/>
  <c r="O285"/>
  <c r="M285"/>
  <c r="K285"/>
  <c r="I285"/>
  <c r="F285"/>
  <c r="D285"/>
  <c r="B285"/>
  <c r="BH284"/>
  <c r="AI284"/>
  <c r="BI284" s="1"/>
  <c r="Q284"/>
  <c r="V284" s="1"/>
  <c r="O284"/>
  <c r="M284"/>
  <c r="K284"/>
  <c r="I284"/>
  <c r="F284"/>
  <c r="D284"/>
  <c r="B284"/>
  <c r="BH283"/>
  <c r="AI283"/>
  <c r="S283"/>
  <c r="Q283"/>
  <c r="U283" s="1"/>
  <c r="O283"/>
  <c r="M283"/>
  <c r="K283"/>
  <c r="I283"/>
  <c r="F283"/>
  <c r="D283"/>
  <c r="B283"/>
  <c r="BH282"/>
  <c r="AI282"/>
  <c r="Q282"/>
  <c r="O282"/>
  <c r="M282"/>
  <c r="K282"/>
  <c r="I282"/>
  <c r="F282"/>
  <c r="D282"/>
  <c r="B282"/>
  <c r="BH281"/>
  <c r="AI281"/>
  <c r="BI281" s="1"/>
  <c r="Q281"/>
  <c r="O281"/>
  <c r="M281"/>
  <c r="K281"/>
  <c r="I281"/>
  <c r="F281"/>
  <c r="D281"/>
  <c r="B281"/>
  <c r="BH280"/>
  <c r="AI280"/>
  <c r="BI280" s="1"/>
  <c r="Q280"/>
  <c r="O280"/>
  <c r="M280"/>
  <c r="K280"/>
  <c r="I280"/>
  <c r="F280"/>
  <c r="D280"/>
  <c r="B280"/>
  <c r="BH279"/>
  <c r="AI279"/>
  <c r="Q279"/>
  <c r="O279"/>
  <c r="M279"/>
  <c r="K279"/>
  <c r="I279"/>
  <c r="F279"/>
  <c r="D279"/>
  <c r="B279"/>
  <c r="BH278"/>
  <c r="AI278"/>
  <c r="Q278"/>
  <c r="O278"/>
  <c r="M278"/>
  <c r="K278"/>
  <c r="I278"/>
  <c r="F278"/>
  <c r="D278"/>
  <c r="B278"/>
  <c r="BH277"/>
  <c r="AI277"/>
  <c r="Q277"/>
  <c r="V277" s="1"/>
  <c r="O277"/>
  <c r="M277"/>
  <c r="K277"/>
  <c r="I277"/>
  <c r="F277"/>
  <c r="D277"/>
  <c r="B277"/>
  <c r="BH276"/>
  <c r="AI276"/>
  <c r="BI276" s="1"/>
  <c r="Q276"/>
  <c r="O276"/>
  <c r="M276"/>
  <c r="K276"/>
  <c r="I276"/>
  <c r="F276"/>
  <c r="D276"/>
  <c r="B276"/>
  <c r="BH275"/>
  <c r="AI275"/>
  <c r="Q275"/>
  <c r="O275"/>
  <c r="M275"/>
  <c r="K275"/>
  <c r="I275"/>
  <c r="F275"/>
  <c r="D275"/>
  <c r="B275"/>
  <c r="BH274"/>
  <c r="AI274"/>
  <c r="Q274"/>
  <c r="O274"/>
  <c r="M274"/>
  <c r="K274"/>
  <c r="I274"/>
  <c r="F274"/>
  <c r="D274"/>
  <c r="B274"/>
  <c r="BH273"/>
  <c r="AI273"/>
  <c r="BI273" s="1"/>
  <c r="Q273"/>
  <c r="V273" s="1"/>
  <c r="O273"/>
  <c r="M273"/>
  <c r="K273"/>
  <c r="I273"/>
  <c r="F273"/>
  <c r="D273"/>
  <c r="B273"/>
  <c r="BH272"/>
  <c r="AI272"/>
  <c r="S272"/>
  <c r="Q272"/>
  <c r="U272" s="1"/>
  <c r="O272"/>
  <c r="M272"/>
  <c r="K272"/>
  <c r="I272"/>
  <c r="F272"/>
  <c r="D272"/>
  <c r="B272"/>
  <c r="BH271"/>
  <c r="AI271"/>
  <c r="Q271"/>
  <c r="O271"/>
  <c r="M271"/>
  <c r="K271"/>
  <c r="I271"/>
  <c r="F271"/>
  <c r="D271"/>
  <c r="B271"/>
  <c r="BH270"/>
  <c r="AI270"/>
  <c r="BI270" s="1"/>
  <c r="Q270"/>
  <c r="V270" s="1"/>
  <c r="O270"/>
  <c r="M270"/>
  <c r="K270"/>
  <c r="I270"/>
  <c r="F270"/>
  <c r="D270"/>
  <c r="B270"/>
  <c r="BH269"/>
  <c r="AI269"/>
  <c r="Q269"/>
  <c r="O269"/>
  <c r="M269"/>
  <c r="K269"/>
  <c r="I269"/>
  <c r="F269"/>
  <c r="D269"/>
  <c r="B269"/>
  <c r="BH268"/>
  <c r="AI268"/>
  <c r="Q268"/>
  <c r="O268"/>
  <c r="M268"/>
  <c r="K268"/>
  <c r="I268"/>
  <c r="F268"/>
  <c r="D268"/>
  <c r="B268"/>
  <c r="BH267"/>
  <c r="AI267"/>
  <c r="BI267" s="1"/>
  <c r="Q267"/>
  <c r="O267"/>
  <c r="M267"/>
  <c r="K267"/>
  <c r="I267"/>
  <c r="F267"/>
  <c r="D267"/>
  <c r="B267"/>
  <c r="BH266"/>
  <c r="AI266"/>
  <c r="Q266"/>
  <c r="O266"/>
  <c r="M266"/>
  <c r="K266"/>
  <c r="I266"/>
  <c r="F266"/>
  <c r="D266"/>
  <c r="B266"/>
  <c r="BH265"/>
  <c r="AI265"/>
  <c r="Q265"/>
  <c r="O265"/>
  <c r="M265"/>
  <c r="K265"/>
  <c r="I265"/>
  <c r="F265"/>
  <c r="D265"/>
  <c r="B265"/>
  <c r="BH264"/>
  <c r="AI264"/>
  <c r="U264"/>
  <c r="Q264"/>
  <c r="V264" s="1"/>
  <c r="O264"/>
  <c r="M264"/>
  <c r="K264"/>
  <c r="I264"/>
  <c r="F264"/>
  <c r="D264"/>
  <c r="B264"/>
  <c r="BH263"/>
  <c r="AI263"/>
  <c r="BI263" s="1"/>
  <c r="Q263"/>
  <c r="O263"/>
  <c r="M263"/>
  <c r="K263"/>
  <c r="I263"/>
  <c r="F263"/>
  <c r="D263"/>
  <c r="B263"/>
  <c r="BH262"/>
  <c r="AI262"/>
  <c r="BI262" s="1"/>
  <c r="Q262"/>
  <c r="O262"/>
  <c r="M262"/>
  <c r="K262"/>
  <c r="I262"/>
  <c r="F262"/>
  <c r="D262"/>
  <c r="B262"/>
  <c r="BH261"/>
  <c r="AI261"/>
  <c r="S261"/>
  <c r="Q261"/>
  <c r="U261" s="1"/>
  <c r="O261"/>
  <c r="M261"/>
  <c r="K261"/>
  <c r="I261"/>
  <c r="F261"/>
  <c r="D261"/>
  <c r="B261"/>
  <c r="BH260"/>
  <c r="AJ260"/>
  <c r="AI260"/>
  <c r="Q260"/>
  <c r="O260"/>
  <c r="M260"/>
  <c r="K260"/>
  <c r="I260"/>
  <c r="F260"/>
  <c r="D260"/>
  <c r="B260"/>
  <c r="BH259"/>
  <c r="AI259"/>
  <c r="BI259" s="1"/>
  <c r="Q259"/>
  <c r="O259"/>
  <c r="M259"/>
  <c r="K259"/>
  <c r="I259"/>
  <c r="F259"/>
  <c r="D259"/>
  <c r="B259"/>
  <c r="BH258"/>
  <c r="AI258"/>
  <c r="BI258" s="1"/>
  <c r="Q258"/>
  <c r="O258"/>
  <c r="M258"/>
  <c r="K258"/>
  <c r="I258"/>
  <c r="F258"/>
  <c r="D258"/>
  <c r="B258"/>
  <c r="BH257"/>
  <c r="AJ257"/>
  <c r="AI257"/>
  <c r="S257"/>
  <c r="Q257"/>
  <c r="U257" s="1"/>
  <c r="O257"/>
  <c r="M257"/>
  <c r="K257"/>
  <c r="I257"/>
  <c r="F257"/>
  <c r="D257"/>
  <c r="B257"/>
  <c r="BH256"/>
  <c r="AI256"/>
  <c r="Q256"/>
  <c r="O256"/>
  <c r="M256"/>
  <c r="K256"/>
  <c r="I256"/>
  <c r="F256"/>
  <c r="D256"/>
  <c r="B256"/>
  <c r="BH255"/>
  <c r="AI255"/>
  <c r="BI255" s="1"/>
  <c r="S255"/>
  <c r="Q255"/>
  <c r="U255" s="1"/>
  <c r="O255"/>
  <c r="M255"/>
  <c r="K255"/>
  <c r="I255"/>
  <c r="F255"/>
  <c r="D255"/>
  <c r="B255"/>
  <c r="BH254"/>
  <c r="AJ254"/>
  <c r="AI254"/>
  <c r="BI254" s="1"/>
  <c r="Q254"/>
  <c r="O254"/>
  <c r="M254"/>
  <c r="K254"/>
  <c r="I254"/>
  <c r="F254"/>
  <c r="D254"/>
  <c r="B254"/>
  <c r="BH253"/>
  <c r="AJ253"/>
  <c r="AI253"/>
  <c r="BI253" s="1"/>
  <c r="Q253"/>
  <c r="O253"/>
  <c r="M253"/>
  <c r="K253"/>
  <c r="I253"/>
  <c r="D253"/>
  <c r="B253"/>
  <c r="BH252"/>
  <c r="AI252"/>
  <c r="S252"/>
  <c r="Q252"/>
  <c r="U252" s="1"/>
  <c r="O252"/>
  <c r="M252"/>
  <c r="K252"/>
  <c r="I252"/>
  <c r="F252"/>
  <c r="D252"/>
  <c r="B252"/>
  <c r="BI251"/>
  <c r="BH251"/>
  <c r="AI251"/>
  <c r="AJ251" s="1"/>
  <c r="S251"/>
  <c r="Q251"/>
  <c r="U251" s="1"/>
  <c r="O251"/>
  <c r="M251"/>
  <c r="K251"/>
  <c r="I251"/>
  <c r="F251"/>
  <c r="D251"/>
  <c r="B251"/>
  <c r="BH250"/>
  <c r="AI250"/>
  <c r="U250"/>
  <c r="O250"/>
  <c r="M250"/>
  <c r="K250"/>
  <c r="I250"/>
  <c r="F250"/>
  <c r="D250"/>
  <c r="B250"/>
  <c r="BH249"/>
  <c r="AI249"/>
  <c r="BI249" s="1"/>
  <c r="U249"/>
  <c r="Q249"/>
  <c r="V249" s="1"/>
  <c r="O249"/>
  <c r="M249"/>
  <c r="K249"/>
  <c r="I249"/>
  <c r="F249"/>
  <c r="D249"/>
  <c r="B249"/>
  <c r="BH248"/>
  <c r="AI248"/>
  <c r="BI248" s="1"/>
  <c r="Q248"/>
  <c r="L248"/>
  <c r="K248"/>
  <c r="I248"/>
  <c r="F248"/>
  <c r="C248"/>
  <c r="A248"/>
  <c r="BH247"/>
  <c r="AI247"/>
  <c r="BI247" s="1"/>
  <c r="Q247"/>
  <c r="L247"/>
  <c r="K247"/>
  <c r="I247"/>
  <c r="F247"/>
  <c r="C247"/>
  <c r="A247"/>
  <c r="BH246"/>
  <c r="AI246"/>
  <c r="Q246"/>
  <c r="L246"/>
  <c r="K246"/>
  <c r="I246"/>
  <c r="F246"/>
  <c r="C246"/>
  <c r="A246"/>
  <c r="BH245"/>
  <c r="AI245"/>
  <c r="Q245"/>
  <c r="L245"/>
  <c r="K245"/>
  <c r="I245"/>
  <c r="F245"/>
  <c r="C245"/>
  <c r="A245"/>
  <c r="BH244"/>
  <c r="AI244"/>
  <c r="BI244" s="1"/>
  <c r="Q244"/>
  <c r="L244"/>
  <c r="K244"/>
  <c r="I244"/>
  <c r="F244"/>
  <c r="C244"/>
  <c r="A244"/>
  <c r="BH243"/>
  <c r="AI243"/>
  <c r="BI243" s="1"/>
  <c r="Q243"/>
  <c r="L243"/>
  <c r="K243"/>
  <c r="I243"/>
  <c r="F243"/>
  <c r="C243"/>
  <c r="A243"/>
  <c r="BH242"/>
  <c r="AI242"/>
  <c r="Q242"/>
  <c r="L242"/>
  <c r="K242"/>
  <c r="I242"/>
  <c r="F242"/>
  <c r="C242"/>
  <c r="A242"/>
  <c r="BH241"/>
  <c r="AI241"/>
  <c r="U241"/>
  <c r="L241"/>
  <c r="K241"/>
  <c r="I241"/>
  <c r="F241"/>
  <c r="C241"/>
  <c r="A241"/>
  <c r="BH240"/>
  <c r="AI240"/>
  <c r="BI240" s="1"/>
  <c r="Q240"/>
  <c r="V240" s="1"/>
  <c r="L240"/>
  <c r="K240"/>
  <c r="I240"/>
  <c r="F240"/>
  <c r="C240"/>
  <c r="A240"/>
  <c r="BH239"/>
  <c r="AI239"/>
  <c r="Q239"/>
  <c r="L239"/>
  <c r="K239"/>
  <c r="I239"/>
  <c r="F239"/>
  <c r="C239"/>
  <c r="A239"/>
  <c r="BH238"/>
  <c r="AI238"/>
  <c r="BI238" s="1"/>
  <c r="Q238"/>
  <c r="V238" s="1"/>
  <c r="L238"/>
  <c r="K238"/>
  <c r="I238"/>
  <c r="F238"/>
  <c r="C238"/>
  <c r="A238"/>
  <c r="BH237"/>
  <c r="AI237"/>
  <c r="Q237"/>
  <c r="L237"/>
  <c r="K237"/>
  <c r="I237"/>
  <c r="F237"/>
  <c r="C237"/>
  <c r="A237"/>
  <c r="BH236"/>
  <c r="AI236"/>
  <c r="BI236" s="1"/>
  <c r="U236"/>
  <c r="Q236"/>
  <c r="V236" s="1"/>
  <c r="L236"/>
  <c r="K236"/>
  <c r="I236"/>
  <c r="F236"/>
  <c r="C236"/>
  <c r="A236"/>
  <c r="BH235"/>
  <c r="AI235"/>
  <c r="Q235"/>
  <c r="L235"/>
  <c r="K235"/>
  <c r="I235"/>
  <c r="F235"/>
  <c r="C235"/>
  <c r="A235"/>
  <c r="BH234"/>
  <c r="AI234"/>
  <c r="BI234" s="1"/>
  <c r="U234"/>
  <c r="Q234"/>
  <c r="V234" s="1"/>
  <c r="L234"/>
  <c r="K234"/>
  <c r="I234"/>
  <c r="F234"/>
  <c r="C234"/>
  <c r="A234"/>
  <c r="BH233"/>
  <c r="AI233"/>
  <c r="Q233"/>
  <c r="L233"/>
  <c r="K233"/>
  <c r="I233"/>
  <c r="F233"/>
  <c r="C233"/>
  <c r="A233"/>
  <c r="BH232"/>
  <c r="AI232"/>
  <c r="BI232" s="1"/>
  <c r="U232"/>
  <c r="L232"/>
  <c r="K232"/>
  <c r="I232"/>
  <c r="F232"/>
  <c r="C232"/>
  <c r="A232"/>
  <c r="BH231"/>
  <c r="AI231"/>
  <c r="U231"/>
  <c r="L231"/>
  <c r="K231"/>
  <c r="I231"/>
  <c r="F231"/>
  <c r="C231"/>
  <c r="A231"/>
  <c r="BH230"/>
  <c r="AI230"/>
  <c r="BI230" s="1"/>
  <c r="U230"/>
  <c r="L230"/>
  <c r="K230"/>
  <c r="I230"/>
  <c r="F230"/>
  <c r="C230"/>
  <c r="A230"/>
  <c r="BH229"/>
  <c r="AI229"/>
  <c r="BI229" s="1"/>
  <c r="U229"/>
  <c r="L229"/>
  <c r="K229"/>
  <c r="I229"/>
  <c r="F229"/>
  <c r="C229"/>
  <c r="A229"/>
  <c r="BH228"/>
  <c r="AI228"/>
  <c r="U228"/>
  <c r="L228"/>
  <c r="K228"/>
  <c r="I228"/>
  <c r="F228"/>
  <c r="C228"/>
  <c r="A228"/>
  <c r="BH227"/>
  <c r="AI227"/>
  <c r="BI227" s="1"/>
  <c r="U227"/>
  <c r="L227"/>
  <c r="K227"/>
  <c r="I227"/>
  <c r="F227"/>
  <c r="C227"/>
  <c r="A227"/>
  <c r="BH226"/>
  <c r="AI226"/>
  <c r="U226"/>
  <c r="L226"/>
  <c r="K226"/>
  <c r="I226"/>
  <c r="F226"/>
  <c r="C226"/>
  <c r="A226"/>
  <c r="BH225"/>
  <c r="AI225"/>
  <c r="U225"/>
  <c r="L225"/>
  <c r="K225"/>
  <c r="I225"/>
  <c r="F225"/>
  <c r="C225"/>
  <c r="A225"/>
  <c r="BH224"/>
  <c r="AI224"/>
  <c r="BI224" s="1"/>
  <c r="U224"/>
  <c r="L224"/>
  <c r="K224"/>
  <c r="I224"/>
  <c r="F224"/>
  <c r="C224"/>
  <c r="A224"/>
  <c r="BH223"/>
  <c r="AI223"/>
  <c r="U223"/>
  <c r="L223"/>
  <c r="K223"/>
  <c r="I223"/>
  <c r="F223"/>
  <c r="C223"/>
  <c r="A223"/>
  <c r="BH222"/>
  <c r="AI222"/>
  <c r="BI222" s="1"/>
  <c r="U222"/>
  <c r="L222"/>
  <c r="K222"/>
  <c r="I222"/>
  <c r="F222"/>
  <c r="C222"/>
  <c r="A222"/>
  <c r="BH221"/>
  <c r="AI221"/>
  <c r="BI221" s="1"/>
  <c r="U221"/>
  <c r="L221"/>
  <c r="K221"/>
  <c r="I221"/>
  <c r="F221"/>
  <c r="C221"/>
  <c r="A221"/>
  <c r="BH220"/>
  <c r="AI220"/>
  <c r="U220"/>
  <c r="L220"/>
  <c r="K220"/>
  <c r="I220"/>
  <c r="F220"/>
  <c r="C220"/>
  <c r="A220"/>
  <c r="BH219"/>
  <c r="AI219"/>
  <c r="BI219" s="1"/>
  <c r="U219"/>
  <c r="L219"/>
  <c r="K219"/>
  <c r="I219"/>
  <c r="F219"/>
  <c r="C219"/>
  <c r="A219"/>
  <c r="BH218"/>
  <c r="AI218"/>
  <c r="U218"/>
  <c r="L218"/>
  <c r="K218"/>
  <c r="I218"/>
  <c r="F218"/>
  <c r="C218"/>
  <c r="A218"/>
  <c r="BH217"/>
  <c r="AI217"/>
  <c r="U217"/>
  <c r="L217"/>
  <c r="K217"/>
  <c r="I217"/>
  <c r="F217"/>
  <c r="C217"/>
  <c r="A217"/>
  <c r="BH216"/>
  <c r="AI216"/>
  <c r="BI216" s="1"/>
  <c r="U216"/>
  <c r="L216"/>
  <c r="K216"/>
  <c r="I216"/>
  <c r="F216"/>
  <c r="C216"/>
  <c r="A216"/>
  <c r="BH215"/>
  <c r="BI215" s="1"/>
  <c r="U215"/>
  <c r="L215"/>
  <c r="K215"/>
  <c r="I215"/>
  <c r="F215"/>
  <c r="C215"/>
  <c r="A215"/>
  <c r="BH214"/>
  <c r="AI214"/>
  <c r="U214"/>
  <c r="K214"/>
  <c r="I214"/>
  <c r="F214"/>
  <c r="C214"/>
  <c r="A214"/>
  <c r="BH213"/>
  <c r="AI213"/>
  <c r="U213"/>
  <c r="L213"/>
  <c r="K213"/>
  <c r="I213"/>
  <c r="F213"/>
  <c r="C213"/>
  <c r="A213"/>
  <c r="BH212"/>
  <c r="AI212"/>
  <c r="BI212" s="1"/>
  <c r="U212"/>
  <c r="L212"/>
  <c r="K212"/>
  <c r="I212"/>
  <c r="F212"/>
  <c r="C212"/>
  <c r="A212"/>
  <c r="BH211"/>
  <c r="BI211" s="1"/>
  <c r="S211"/>
  <c r="Q211"/>
  <c r="U211" s="1"/>
  <c r="BH210"/>
  <c r="BI210" s="1"/>
  <c r="S210"/>
  <c r="Q210"/>
  <c r="U210" s="1"/>
  <c r="BH209"/>
  <c r="BI209" s="1"/>
  <c r="S209"/>
  <c r="Q209"/>
  <c r="U209" s="1"/>
  <c r="BH208"/>
  <c r="BI208" s="1"/>
  <c r="S208"/>
  <c r="Q208"/>
  <c r="U208" s="1"/>
  <c r="BH207"/>
  <c r="BI207" s="1"/>
  <c r="U207"/>
  <c r="S207"/>
  <c r="BH206"/>
  <c r="BI206" s="1"/>
  <c r="U206"/>
  <c r="S206"/>
  <c r="BH205"/>
  <c r="BI205" s="1"/>
  <c r="U205"/>
  <c r="S205"/>
  <c r="BH204"/>
  <c r="BI204" s="1"/>
  <c r="U204"/>
  <c r="S204"/>
  <c r="BH203"/>
  <c r="BI203" s="1"/>
  <c r="U203"/>
  <c r="S203"/>
  <c r="BH202"/>
  <c r="BI202" s="1"/>
  <c r="U202"/>
  <c r="S202"/>
  <c r="BH201"/>
  <c r="BI201" s="1"/>
  <c r="U201"/>
  <c r="S201"/>
  <c r="BH200"/>
  <c r="BI200" s="1"/>
  <c r="U200"/>
  <c r="S200"/>
  <c r="BH199"/>
  <c r="BI199" s="1"/>
  <c r="U199"/>
  <c r="S199"/>
  <c r="BH198"/>
  <c r="AI198"/>
  <c r="BI198" s="1"/>
  <c r="U198"/>
  <c r="S198"/>
  <c r="BH197"/>
  <c r="BI197" s="1"/>
  <c r="U197"/>
  <c r="S197"/>
  <c r="BH196"/>
  <c r="BI196" s="1"/>
  <c r="U196"/>
  <c r="S196"/>
  <c r="BH195"/>
  <c r="BI195" s="1"/>
  <c r="U195"/>
  <c r="S195"/>
  <c r="BH194"/>
  <c r="BI194" s="1"/>
  <c r="U194"/>
  <c r="BH193"/>
  <c r="BI193" s="1"/>
  <c r="U193"/>
  <c r="BH192"/>
  <c r="BI192" s="1"/>
  <c r="U192"/>
  <c r="BH191"/>
  <c r="BI191" s="1"/>
  <c r="U191"/>
  <c r="BH190"/>
  <c r="BI190" s="1"/>
  <c r="U190"/>
  <c r="BH189"/>
  <c r="BI189" s="1"/>
  <c r="U189"/>
  <c r="BH188"/>
  <c r="BI188" s="1"/>
  <c r="U188"/>
  <c r="BH187"/>
  <c r="AI187"/>
  <c r="BI187" s="1"/>
  <c r="U187"/>
  <c r="BH186"/>
  <c r="BI186" s="1"/>
  <c r="U186"/>
  <c r="BH185"/>
  <c r="BI185" s="1"/>
  <c r="U185"/>
  <c r="BH184"/>
  <c r="BI184" s="1"/>
  <c r="S184"/>
  <c r="Q184"/>
  <c r="U184" s="1"/>
  <c r="BH183"/>
  <c r="BI183" s="1"/>
  <c r="S183"/>
  <c r="Q183"/>
  <c r="U183" s="1"/>
  <c r="BH182"/>
  <c r="BI182" s="1"/>
  <c r="S182"/>
  <c r="Q182"/>
  <c r="U182" s="1"/>
  <c r="BH181"/>
  <c r="BI181" s="1"/>
  <c r="S181"/>
  <c r="Q181"/>
  <c r="U181" s="1"/>
  <c r="BH180"/>
  <c r="BI180" s="1"/>
  <c r="S180"/>
  <c r="Q180"/>
  <c r="U180" s="1"/>
  <c r="BH179"/>
  <c r="BI179" s="1"/>
  <c r="S179"/>
  <c r="Q179"/>
  <c r="U179" s="1"/>
  <c r="BH178"/>
  <c r="BI178" s="1"/>
  <c r="S178"/>
  <c r="Q178"/>
  <c r="U178" s="1"/>
  <c r="BH177"/>
  <c r="BI177" s="1"/>
  <c r="S177"/>
  <c r="Q177"/>
  <c r="U177" s="1"/>
  <c r="BH176"/>
  <c r="BI176" s="1"/>
  <c r="S176"/>
  <c r="Q176"/>
  <c r="U176" s="1"/>
  <c r="BH175"/>
  <c r="BI175" s="1"/>
  <c r="S175"/>
  <c r="Q175"/>
  <c r="U175" s="1"/>
  <c r="BH174"/>
  <c r="BI174" s="1"/>
  <c r="S174"/>
  <c r="Q174"/>
  <c r="U174" s="1"/>
  <c r="BH173"/>
  <c r="BI173" s="1"/>
  <c r="S173"/>
  <c r="Q173"/>
  <c r="U173" s="1"/>
  <c r="BH172"/>
  <c r="BI172" s="1"/>
  <c r="S172"/>
  <c r="Q172"/>
  <c r="U172" s="1"/>
  <c r="BH171"/>
  <c r="AI171"/>
  <c r="BI171" s="1"/>
  <c r="S171"/>
  <c r="Q171"/>
  <c r="U171" s="1"/>
  <c r="BH170"/>
  <c r="BI170" s="1"/>
  <c r="S170"/>
  <c r="Q170"/>
  <c r="U170" s="1"/>
  <c r="BH169"/>
  <c r="BI169" s="1"/>
  <c r="S169"/>
  <c r="Q169"/>
  <c r="U169" s="1"/>
  <c r="BH168"/>
  <c r="BI168" s="1"/>
  <c r="S168"/>
  <c r="Q168"/>
  <c r="U168" s="1"/>
  <c r="BH167"/>
  <c r="BI167" s="1"/>
  <c r="S167"/>
  <c r="Q167"/>
  <c r="U167" s="1"/>
  <c r="BH166"/>
  <c r="BI166" s="1"/>
  <c r="S166"/>
  <c r="Q166"/>
  <c r="U166" s="1"/>
  <c r="BH165"/>
  <c r="BI165" s="1"/>
  <c r="S165"/>
  <c r="Q165"/>
  <c r="U165" s="1"/>
  <c r="BH164"/>
  <c r="BI164" s="1"/>
  <c r="S164"/>
  <c r="Q164"/>
  <c r="U164" s="1"/>
  <c r="BH163"/>
  <c r="BI163" s="1"/>
  <c r="S163"/>
  <c r="Q163"/>
  <c r="U163" s="1"/>
  <c r="BH162"/>
  <c r="BI162" s="1"/>
  <c r="S162"/>
  <c r="Q162"/>
  <c r="U162" s="1"/>
  <c r="BH161"/>
  <c r="AI161"/>
  <c r="S161"/>
  <c r="Q161"/>
  <c r="U161" s="1"/>
  <c r="BI160"/>
  <c r="BH160"/>
  <c r="S160"/>
  <c r="Q160"/>
  <c r="U160" s="1"/>
  <c r="BH159"/>
  <c r="AI159"/>
  <c r="S159"/>
  <c r="Q159"/>
  <c r="U159" s="1"/>
  <c r="BH158"/>
  <c r="BI158" s="1"/>
  <c r="S158"/>
  <c r="Q158"/>
  <c r="U158" s="1"/>
  <c r="BH157"/>
  <c r="AI157"/>
  <c r="S157"/>
  <c r="Q157"/>
  <c r="U157" s="1"/>
  <c r="BH156"/>
  <c r="AI156"/>
  <c r="S156"/>
  <c r="Q156"/>
  <c r="U156" s="1"/>
  <c r="BH155"/>
  <c r="AI155"/>
  <c r="S155"/>
  <c r="Q155"/>
  <c r="U155" s="1"/>
  <c r="BI154"/>
  <c r="BH154"/>
  <c r="S154"/>
  <c r="Q154"/>
  <c r="U154" s="1"/>
  <c r="BI153"/>
  <c r="BH153"/>
  <c r="S153"/>
  <c r="Q153"/>
  <c r="U153" s="1"/>
  <c r="BH152"/>
  <c r="AI152"/>
  <c r="S152"/>
  <c r="Q152"/>
  <c r="U152" s="1"/>
  <c r="BH151"/>
  <c r="BI151" s="1"/>
  <c r="S151"/>
  <c r="Q151"/>
  <c r="U151" s="1"/>
  <c r="BH150"/>
  <c r="BI150" s="1"/>
  <c r="S150"/>
  <c r="Q150"/>
  <c r="U150" s="1"/>
  <c r="BH149"/>
  <c r="BI149" s="1"/>
  <c r="S149"/>
  <c r="Q149"/>
  <c r="U149" s="1"/>
  <c r="BH148"/>
  <c r="BI148" s="1"/>
  <c r="S148"/>
  <c r="Q148"/>
  <c r="U148" s="1"/>
  <c r="BH147"/>
  <c r="BI147" s="1"/>
  <c r="S147"/>
  <c r="Q147"/>
  <c r="U147" s="1"/>
  <c r="BH146"/>
  <c r="BI146" s="1"/>
  <c r="S146"/>
  <c r="Q146"/>
  <c r="U146" s="1"/>
  <c r="BH145"/>
  <c r="BI145" s="1"/>
  <c r="S145"/>
  <c r="Q145"/>
  <c r="U145" s="1"/>
  <c r="BH144"/>
  <c r="BI144" s="1"/>
  <c r="S144"/>
  <c r="Q144"/>
  <c r="U144" s="1"/>
  <c r="BH143"/>
  <c r="BI143" s="1"/>
  <c r="S143"/>
  <c r="Q143"/>
  <c r="U143" s="1"/>
  <c r="BH142"/>
  <c r="BI142" s="1"/>
  <c r="S142"/>
  <c r="Q142"/>
  <c r="U142" s="1"/>
  <c r="BH141"/>
  <c r="BI141" s="1"/>
  <c r="S141"/>
  <c r="Q141"/>
  <c r="U141" s="1"/>
  <c r="BH140"/>
  <c r="BI140" s="1"/>
  <c r="S140"/>
  <c r="Q140"/>
  <c r="U140" s="1"/>
  <c r="BH139"/>
  <c r="BI139" s="1"/>
  <c r="S139"/>
  <c r="Q139"/>
  <c r="U139" s="1"/>
  <c r="BH138"/>
  <c r="BI138" s="1"/>
  <c r="S138"/>
  <c r="Q138"/>
  <c r="U138" s="1"/>
  <c r="BH137"/>
  <c r="BI137" s="1"/>
  <c r="S137"/>
  <c r="Q137"/>
  <c r="U137" s="1"/>
  <c r="BH136"/>
  <c r="BI136" s="1"/>
  <c r="S136"/>
  <c r="Q136"/>
  <c r="U136" s="1"/>
  <c r="BH135"/>
  <c r="BI135" s="1"/>
  <c r="S135"/>
  <c r="Q135"/>
  <c r="U135" s="1"/>
  <c r="BH134"/>
  <c r="BI134" s="1"/>
  <c r="S134"/>
  <c r="Q134"/>
  <c r="U134" s="1"/>
  <c r="BH133"/>
  <c r="BI133" s="1"/>
  <c r="S133"/>
  <c r="Q133"/>
  <c r="U133" s="1"/>
  <c r="BH132"/>
  <c r="BI132" s="1"/>
  <c r="U132"/>
  <c r="BH131"/>
  <c r="BI131" s="1"/>
  <c r="U131"/>
  <c r="BH130"/>
  <c r="BI130" s="1"/>
  <c r="S130"/>
  <c r="Q130"/>
  <c r="U130" s="1"/>
  <c r="BH129"/>
  <c r="BI129" s="1"/>
  <c r="S129"/>
  <c r="Q129"/>
  <c r="U129" s="1"/>
  <c r="BH128"/>
  <c r="BI128" s="1"/>
  <c r="S128"/>
  <c r="Q128"/>
  <c r="U128" s="1"/>
  <c r="BH127"/>
  <c r="BI127" s="1"/>
  <c r="S127"/>
  <c r="Q127"/>
  <c r="U127" s="1"/>
  <c r="BH126"/>
  <c r="BI126" s="1"/>
  <c r="S126"/>
  <c r="Q126"/>
  <c r="U126" s="1"/>
  <c r="BH125"/>
  <c r="BI125" s="1"/>
  <c r="S125"/>
  <c r="Q125"/>
  <c r="U125" s="1"/>
  <c r="BH124"/>
  <c r="BI124" s="1"/>
  <c r="S124"/>
  <c r="Q124"/>
  <c r="U124" s="1"/>
  <c r="BH123"/>
  <c r="BI123" s="1"/>
  <c r="U123"/>
  <c r="BH122"/>
  <c r="BI122" s="1"/>
  <c r="U122"/>
  <c r="BH121"/>
  <c r="BI121" s="1"/>
  <c r="U121"/>
  <c r="BH120"/>
  <c r="BI120" s="1"/>
  <c r="U120"/>
  <c r="BH119"/>
  <c r="BI119" s="1"/>
  <c r="U119"/>
  <c r="BH118"/>
  <c r="BI118" s="1"/>
  <c r="U118"/>
  <c r="BH117"/>
  <c r="BI117" s="1"/>
  <c r="U117"/>
  <c r="BH116"/>
  <c r="BI116" s="1"/>
  <c r="U116"/>
  <c r="BH115"/>
  <c r="BI115" s="1"/>
  <c r="U115"/>
  <c r="BH114"/>
  <c r="BI114" s="1"/>
  <c r="U114"/>
  <c r="BH113"/>
  <c r="BI113" s="1"/>
  <c r="U113"/>
  <c r="BH112"/>
  <c r="BI112" s="1"/>
  <c r="U112"/>
  <c r="BH111"/>
  <c r="BI111" s="1"/>
  <c r="U111"/>
  <c r="BH110"/>
  <c r="BI110" s="1"/>
  <c r="U110"/>
  <c r="BH109"/>
  <c r="BI109" s="1"/>
  <c r="U109"/>
  <c r="BH108"/>
  <c r="BI108" s="1"/>
  <c r="U108"/>
  <c r="BH107"/>
  <c r="BI107" s="1"/>
  <c r="U107"/>
  <c r="BH106"/>
  <c r="BI106" s="1"/>
  <c r="U106"/>
  <c r="BH105"/>
  <c r="BI105" s="1"/>
  <c r="U105"/>
  <c r="BH104"/>
  <c r="BI104" s="1"/>
  <c r="U104"/>
  <c r="BH103"/>
  <c r="BI103" s="1"/>
  <c r="U103"/>
  <c r="BH102"/>
  <c r="BI102" s="1"/>
  <c r="U102"/>
  <c r="BH101"/>
  <c r="BI101" s="1"/>
  <c r="U101"/>
  <c r="BH100"/>
  <c r="BI100" s="1"/>
  <c r="U100"/>
  <c r="BH99"/>
  <c r="BI99" s="1"/>
  <c r="U99"/>
  <c r="BH98"/>
  <c r="BI98" s="1"/>
  <c r="U98"/>
  <c r="BH97"/>
  <c r="BI97" s="1"/>
  <c r="U97"/>
  <c r="S97"/>
  <c r="BI96"/>
  <c r="BH96"/>
  <c r="U96"/>
  <c r="S96"/>
  <c r="BH95"/>
  <c r="BI95" s="1"/>
  <c r="Q95"/>
  <c r="BI94"/>
  <c r="BH94"/>
  <c r="U94"/>
  <c r="BI93"/>
  <c r="BH93"/>
  <c r="U93"/>
  <c r="BH92"/>
  <c r="AI92"/>
  <c r="U92"/>
  <c r="BH91"/>
  <c r="AI91"/>
  <c r="U91"/>
  <c r="BH90"/>
  <c r="AI90"/>
  <c r="U90"/>
  <c r="BH89"/>
  <c r="AI89"/>
  <c r="BI89" s="1"/>
  <c r="U89"/>
  <c r="BH88"/>
  <c r="AI88"/>
  <c r="BI88" s="1"/>
  <c r="U88"/>
  <c r="BH87"/>
  <c r="AI87"/>
  <c r="BI87" s="1"/>
  <c r="U87"/>
  <c r="BH86"/>
  <c r="AI86"/>
  <c r="BI86" s="1"/>
  <c r="U86"/>
  <c r="BH85"/>
  <c r="AI85"/>
  <c r="U85"/>
  <c r="BH84"/>
  <c r="AI84"/>
  <c r="U84"/>
  <c r="BH83"/>
  <c r="AI83"/>
  <c r="U83"/>
  <c r="BH82"/>
  <c r="AI82"/>
  <c r="U82"/>
  <c r="BH81"/>
  <c r="AI81"/>
  <c r="BI81" s="1"/>
  <c r="U81"/>
  <c r="BH80"/>
  <c r="AI80"/>
  <c r="BI80" s="1"/>
  <c r="U80"/>
  <c r="BH79"/>
  <c r="AI79"/>
  <c r="BI79" s="1"/>
  <c r="U79"/>
  <c r="BH78"/>
  <c r="AI78"/>
  <c r="BI78" s="1"/>
  <c r="U78"/>
  <c r="BH77"/>
  <c r="AI77"/>
  <c r="U77"/>
  <c r="BH76"/>
  <c r="AI76"/>
  <c r="U76"/>
  <c r="BH75"/>
  <c r="AI75"/>
  <c r="U75"/>
  <c r="BH74"/>
  <c r="AI74"/>
  <c r="U74"/>
  <c r="BH73"/>
  <c r="AI73"/>
  <c r="BI73" s="1"/>
  <c r="U73"/>
  <c r="BH72"/>
  <c r="AI72"/>
  <c r="BI72" s="1"/>
  <c r="U72"/>
  <c r="K72"/>
  <c r="I72"/>
  <c r="F72"/>
  <c r="C72"/>
  <c r="A72"/>
  <c r="BH71"/>
  <c r="AI71"/>
  <c r="BI71" s="1"/>
  <c r="U71"/>
  <c r="S71"/>
  <c r="K71"/>
  <c r="I71"/>
  <c r="F71"/>
  <c r="C71"/>
  <c r="A71"/>
  <c r="BH70"/>
  <c r="AI70"/>
  <c r="S70"/>
  <c r="Q70"/>
  <c r="N70"/>
  <c r="K70"/>
  <c r="I70"/>
  <c r="F70"/>
  <c r="C70"/>
  <c r="A70"/>
  <c r="BH69"/>
  <c r="AI69"/>
  <c r="BI69" s="1"/>
  <c r="S69"/>
  <c r="Q69"/>
  <c r="N69"/>
  <c r="K69"/>
  <c r="I69"/>
  <c r="F69"/>
  <c r="C69"/>
  <c r="A69"/>
  <c r="BH68"/>
  <c r="AI68"/>
  <c r="S68"/>
  <c r="Q68"/>
  <c r="N68"/>
  <c r="K68"/>
  <c r="I68"/>
  <c r="F68"/>
  <c r="C68"/>
  <c r="A68"/>
  <c r="BH67"/>
  <c r="AI67"/>
  <c r="BI67" s="1"/>
  <c r="S67"/>
  <c r="Q67"/>
  <c r="N67"/>
  <c r="K67"/>
  <c r="I67"/>
  <c r="F67"/>
  <c r="C67"/>
  <c r="A67"/>
  <c r="BH66"/>
  <c r="AI66"/>
  <c r="S66"/>
  <c r="Q66"/>
  <c r="N66"/>
  <c r="K66"/>
  <c r="I66"/>
  <c r="F66"/>
  <c r="C66"/>
  <c r="A66"/>
  <c r="BH65"/>
  <c r="AI65"/>
  <c r="BI65" s="1"/>
  <c r="S65"/>
  <c r="Q65"/>
  <c r="N65"/>
  <c r="K65"/>
  <c r="I65"/>
  <c r="F65"/>
  <c r="C65"/>
  <c r="A65"/>
  <c r="BH64"/>
  <c r="AI64"/>
  <c r="S64"/>
  <c r="Q64"/>
  <c r="U64" s="1"/>
  <c r="N64"/>
  <c r="K64"/>
  <c r="I64"/>
  <c r="F64"/>
  <c r="C64"/>
  <c r="A64"/>
  <c r="BH63"/>
  <c r="AI63"/>
  <c r="BI63" s="1"/>
  <c r="S63"/>
  <c r="Q63"/>
  <c r="N63"/>
  <c r="K63"/>
  <c r="I63"/>
  <c r="F63"/>
  <c r="BH62"/>
  <c r="AI62"/>
  <c r="BI62" s="1"/>
  <c r="S62"/>
  <c r="Q62"/>
  <c r="N62"/>
  <c r="K62"/>
  <c r="I62"/>
  <c r="F62"/>
  <c r="BH61"/>
  <c r="AI61"/>
  <c r="BI61" s="1"/>
  <c r="S61"/>
  <c r="Q61"/>
  <c r="N61"/>
  <c r="K61"/>
  <c r="I61"/>
  <c r="F61"/>
  <c r="BH60"/>
  <c r="AI60"/>
  <c r="BI60" s="1"/>
  <c r="S60"/>
  <c r="Q60"/>
  <c r="N60"/>
  <c r="K60"/>
  <c r="I60"/>
  <c r="F60"/>
  <c r="BH59"/>
  <c r="AI59"/>
  <c r="BI59" s="1"/>
  <c r="S59"/>
  <c r="Q59"/>
  <c r="N59"/>
  <c r="K59"/>
  <c r="I59"/>
  <c r="F59"/>
  <c r="BH58"/>
  <c r="AI58"/>
  <c r="BI58" s="1"/>
  <c r="S58"/>
  <c r="Q58"/>
  <c r="N58"/>
  <c r="K58"/>
  <c r="I58"/>
  <c r="F58"/>
  <c r="BH57"/>
  <c r="AI57"/>
  <c r="BI57" s="1"/>
  <c r="S57"/>
  <c r="Q57"/>
  <c r="N57"/>
  <c r="K57"/>
  <c r="I57"/>
  <c r="F57"/>
  <c r="BH56"/>
  <c r="AI56"/>
  <c r="BI56" s="1"/>
  <c r="S56"/>
  <c r="Q56"/>
  <c r="N56"/>
  <c r="K56"/>
  <c r="I56"/>
  <c r="F56"/>
  <c r="BH55"/>
  <c r="AI55"/>
  <c r="BI55" s="1"/>
  <c r="S55"/>
  <c r="Q55"/>
  <c r="N55"/>
  <c r="K55"/>
  <c r="I55"/>
  <c r="F55"/>
  <c r="BH54"/>
  <c r="AI54"/>
  <c r="BI54" s="1"/>
  <c r="S54"/>
  <c r="Q54"/>
  <c r="N54"/>
  <c r="K54"/>
  <c r="I54"/>
  <c r="F54"/>
  <c r="BH53"/>
  <c r="AI53"/>
  <c r="BI53" s="1"/>
  <c r="S53"/>
  <c r="Q53"/>
  <c r="N53"/>
  <c r="K53"/>
  <c r="I53"/>
  <c r="F53"/>
  <c r="BH52"/>
  <c r="AI52"/>
  <c r="BI52" s="1"/>
  <c r="S52"/>
  <c r="Q52"/>
  <c r="N52"/>
  <c r="K52"/>
  <c r="I52"/>
  <c r="F52"/>
  <c r="BH51"/>
  <c r="AI51"/>
  <c r="BI51" s="1"/>
  <c r="S51"/>
  <c r="Q51"/>
  <c r="N51"/>
  <c r="K51"/>
  <c r="I51"/>
  <c r="F51"/>
  <c r="BH50"/>
  <c r="AI50"/>
  <c r="BI50" s="1"/>
  <c r="S50"/>
  <c r="Q50"/>
  <c r="N50"/>
  <c r="K50"/>
  <c r="I50"/>
  <c r="F50"/>
  <c r="BH49"/>
  <c r="AI49"/>
  <c r="BI49" s="1"/>
  <c r="S49"/>
  <c r="Q49"/>
  <c r="N49"/>
  <c r="K49"/>
  <c r="I49"/>
  <c r="F49"/>
  <c r="BH48"/>
  <c r="AI48"/>
  <c r="S48"/>
  <c r="Q48"/>
  <c r="N48"/>
  <c r="K48"/>
  <c r="I48"/>
  <c r="F48"/>
  <c r="BH47"/>
  <c r="AI47"/>
  <c r="S47"/>
  <c r="Q47"/>
  <c r="N47"/>
  <c r="K47"/>
  <c r="I47"/>
  <c r="F47"/>
  <c r="BH46"/>
  <c r="AI46"/>
  <c r="S46"/>
  <c r="Q46"/>
  <c r="N46"/>
  <c r="K46"/>
  <c r="I46"/>
  <c r="F46"/>
  <c r="BH45"/>
  <c r="AI45"/>
  <c r="S45"/>
  <c r="Q45"/>
  <c r="N45"/>
  <c r="K45"/>
  <c r="I45"/>
  <c r="F45"/>
  <c r="BH44"/>
  <c r="AI44"/>
  <c r="S44"/>
  <c r="Q44"/>
  <c r="N44"/>
  <c r="K44"/>
  <c r="I44"/>
  <c r="F44"/>
  <c r="BH43"/>
  <c r="AI43"/>
  <c r="S43"/>
  <c r="Q43"/>
  <c r="N43"/>
  <c r="K43"/>
  <c r="I43"/>
  <c r="F43"/>
  <c r="BH42"/>
  <c r="AI42"/>
  <c r="S42"/>
  <c r="Q42"/>
  <c r="N42"/>
  <c r="K42"/>
  <c r="I42"/>
  <c r="F42"/>
  <c r="BH41"/>
  <c r="AI41"/>
  <c r="S41"/>
  <c r="Q41"/>
  <c r="N41"/>
  <c r="K41"/>
  <c r="I41"/>
  <c r="F41"/>
  <c r="BH40"/>
  <c r="AI40"/>
  <c r="S40"/>
  <c r="Q40"/>
  <c r="N40"/>
  <c r="K40"/>
  <c r="I40"/>
  <c r="F40"/>
  <c r="BH39"/>
  <c r="AI39"/>
  <c r="S39"/>
  <c r="Q39"/>
  <c r="N39"/>
  <c r="K39"/>
  <c r="I39"/>
  <c r="F39"/>
  <c r="BH38"/>
  <c r="AI38"/>
  <c r="S38"/>
  <c r="Q38"/>
  <c r="N38"/>
  <c r="K38"/>
  <c r="I38"/>
  <c r="F38"/>
  <c r="BH37"/>
  <c r="AI37"/>
  <c r="S37"/>
  <c r="Q37"/>
  <c r="N37"/>
  <c r="K37"/>
  <c r="I37"/>
  <c r="F37"/>
  <c r="BH36"/>
  <c r="AI36"/>
  <c r="S36"/>
  <c r="Q36"/>
  <c r="N36"/>
  <c r="K36"/>
  <c r="I36"/>
  <c r="F36"/>
  <c r="BH35"/>
  <c r="AI35"/>
  <c r="S35"/>
  <c r="Q35"/>
  <c r="N35"/>
  <c r="K35"/>
  <c r="I35"/>
  <c r="F35"/>
  <c r="BH34"/>
  <c r="AI34"/>
  <c r="S34"/>
  <c r="Q34"/>
  <c r="N34"/>
  <c r="K34"/>
  <c r="I34"/>
  <c r="F34"/>
  <c r="BH33"/>
  <c r="AI33"/>
  <c r="S33"/>
  <c r="Q33"/>
  <c r="N33"/>
  <c r="K33"/>
  <c r="I33"/>
  <c r="F33"/>
  <c r="BH32"/>
  <c r="AI32"/>
  <c r="S32"/>
  <c r="Q32"/>
  <c r="N32"/>
  <c r="K32"/>
  <c r="I32"/>
  <c r="F32"/>
  <c r="BH31"/>
  <c r="AI31"/>
  <c r="S31"/>
  <c r="Q31"/>
  <c r="N31"/>
  <c r="K31"/>
  <c r="I31"/>
  <c r="F31"/>
  <c r="BH30"/>
  <c r="AI30"/>
  <c r="S30"/>
  <c r="Q30"/>
  <c r="N30"/>
  <c r="K30"/>
  <c r="I30"/>
  <c r="F30"/>
  <c r="BH29"/>
  <c r="AI29"/>
  <c r="S29"/>
  <c r="Q29"/>
  <c r="N29"/>
  <c r="K29"/>
  <c r="I29"/>
  <c r="F29"/>
  <c r="BH28"/>
  <c r="AI28"/>
  <c r="S28"/>
  <c r="Q28"/>
  <c r="N28"/>
  <c r="K28"/>
  <c r="I28"/>
  <c r="F28"/>
  <c r="BH27"/>
  <c r="AI27"/>
  <c r="S27"/>
  <c r="Q27"/>
  <c r="N27"/>
  <c r="K27"/>
  <c r="I27"/>
  <c r="F27"/>
  <c r="BH26"/>
  <c r="AI26"/>
  <c r="S26"/>
  <c r="Q26"/>
  <c r="N26"/>
  <c r="K26"/>
  <c r="I26"/>
  <c r="F26"/>
  <c r="BH25"/>
  <c r="AI25"/>
  <c r="S25"/>
  <c r="Q25"/>
  <c r="N25"/>
  <c r="K25"/>
  <c r="I25"/>
  <c r="F25"/>
  <c r="BH24"/>
  <c r="AI24"/>
  <c r="S24"/>
  <c r="Q24"/>
  <c r="N24"/>
  <c r="K24"/>
  <c r="I24"/>
  <c r="F24"/>
  <c r="BH23"/>
  <c r="AI23"/>
  <c r="S23"/>
  <c r="Q23"/>
  <c r="N23"/>
  <c r="K23"/>
  <c r="I23"/>
  <c r="F23"/>
  <c r="BH22"/>
  <c r="AI22"/>
  <c r="S22"/>
  <c r="Q22"/>
  <c r="N22"/>
  <c r="K22"/>
  <c r="I22"/>
  <c r="F22"/>
  <c r="BH21"/>
  <c r="AI21"/>
  <c r="S21"/>
  <c r="Q21"/>
  <c r="N21"/>
  <c r="K21"/>
  <c r="I21"/>
  <c r="F21"/>
  <c r="BH20"/>
  <c r="AI20"/>
  <c r="S20"/>
  <c r="Q20"/>
  <c r="N20"/>
  <c r="K20"/>
  <c r="I20"/>
  <c r="F20"/>
  <c r="BH19"/>
  <c r="AI19"/>
  <c r="S19"/>
  <c r="Q19"/>
  <c r="N19"/>
  <c r="K19"/>
  <c r="I19"/>
  <c r="F19"/>
  <c r="BH18"/>
  <c r="AI18"/>
  <c r="S18"/>
  <c r="Q18"/>
  <c r="N18"/>
  <c r="K18"/>
  <c r="I18"/>
  <c r="F18"/>
  <c r="BH17"/>
  <c r="AI17"/>
  <c r="S17"/>
  <c r="Q17"/>
  <c r="N17"/>
  <c r="K17"/>
  <c r="I17"/>
  <c r="F17"/>
  <c r="BH16"/>
  <c r="AI16"/>
  <c r="S16"/>
  <c r="Q16"/>
  <c r="N16"/>
  <c r="K16"/>
  <c r="I16"/>
  <c r="F16"/>
  <c r="BH15"/>
  <c r="AI15"/>
  <c r="S15"/>
  <c r="Q15"/>
  <c r="N15"/>
  <c r="K15"/>
  <c r="I15"/>
  <c r="F15"/>
  <c r="BH14"/>
  <c r="AI14"/>
  <c r="S14"/>
  <c r="Q14"/>
  <c r="N14"/>
  <c r="K14"/>
  <c r="I14"/>
  <c r="F14"/>
  <c r="BH13"/>
  <c r="AI13"/>
  <c r="S13"/>
  <c r="Q13"/>
  <c r="N13"/>
  <c r="K13"/>
  <c r="I13"/>
  <c r="F13"/>
  <c r="BH12"/>
  <c r="AI12"/>
  <c r="S12"/>
  <c r="Q12"/>
  <c r="N12"/>
  <c r="K12"/>
  <c r="I12"/>
  <c r="F12"/>
  <c r="BH11"/>
  <c r="AI11"/>
  <c r="S11"/>
  <c r="Q11"/>
  <c r="N11"/>
  <c r="K11"/>
  <c r="I11"/>
  <c r="F11"/>
  <c r="BH10"/>
  <c r="AI10"/>
  <c r="S10"/>
  <c r="Q10"/>
  <c r="N10"/>
  <c r="K10"/>
  <c r="I10"/>
  <c r="F10"/>
  <c r="BH9"/>
  <c r="AI9"/>
  <c r="S9"/>
  <c r="Q9"/>
  <c r="N9"/>
  <c r="K9"/>
  <c r="I9"/>
  <c r="F9"/>
  <c r="BH8"/>
  <c r="AI8"/>
  <c r="S8"/>
  <c r="Q8"/>
  <c r="N8"/>
  <c r="K8"/>
  <c r="I8"/>
  <c r="F8"/>
  <c r="C8"/>
  <c r="A8"/>
  <c r="BH7"/>
  <c r="AI7"/>
  <c r="BI7" s="1"/>
  <c r="S7"/>
  <c r="U7"/>
  <c r="N7"/>
  <c r="K7"/>
  <c r="I7"/>
  <c r="F7"/>
  <c r="C7"/>
  <c r="A7"/>
  <c r="BH6"/>
  <c r="AI6"/>
  <c r="S6"/>
  <c r="U6"/>
  <c r="N6"/>
  <c r="K6"/>
  <c r="I6"/>
  <c r="F6"/>
  <c r="C6"/>
  <c r="A6"/>
  <c r="AE2"/>
  <c r="S2"/>
  <c r="Q2"/>
  <c r="U2" s="1"/>
  <c r="V2" s="1"/>
  <c r="U95" l="1"/>
  <c r="V95"/>
  <c r="U243"/>
  <c r="V243"/>
  <c r="U266"/>
  <c r="V266"/>
  <c r="U278"/>
  <c r="V278"/>
  <c r="U282"/>
  <c r="V282"/>
  <c r="U287"/>
  <c r="V287"/>
  <c r="U306"/>
  <c r="V306"/>
  <c r="U311"/>
  <c r="V311"/>
  <c r="U318"/>
  <c r="V318"/>
  <c r="U336"/>
  <c r="V336"/>
  <c r="U360"/>
  <c r="V360"/>
  <c r="U362"/>
  <c r="V362"/>
  <c r="U365"/>
  <c r="V365"/>
  <c r="U375"/>
  <c r="V375"/>
  <c r="U384"/>
  <c r="V384"/>
  <c r="U413"/>
  <c r="V413"/>
  <c r="U420"/>
  <c r="V420"/>
  <c r="U430"/>
  <c r="V430"/>
  <c r="U432"/>
  <c r="V432"/>
  <c r="U434"/>
  <c r="V434"/>
  <c r="U439"/>
  <c r="V439"/>
  <c r="U443"/>
  <c r="V443"/>
  <c r="U451"/>
  <c r="V451"/>
  <c r="U455"/>
  <c r="V455"/>
  <c r="U459"/>
  <c r="V459"/>
  <c r="U463"/>
  <c r="V463"/>
  <c r="U467"/>
  <c r="V467"/>
  <c r="U471"/>
  <c r="V471"/>
  <c r="U475"/>
  <c r="V475"/>
  <c r="U66"/>
  <c r="V66"/>
  <c r="U68"/>
  <c r="V68"/>
  <c r="U70"/>
  <c r="V70"/>
  <c r="U235"/>
  <c r="V235"/>
  <c r="U240"/>
  <c r="U244"/>
  <c r="V244"/>
  <c r="U248"/>
  <c r="V248"/>
  <c r="U254"/>
  <c r="V254"/>
  <c r="U258"/>
  <c r="V258"/>
  <c r="U260"/>
  <c r="V260"/>
  <c r="U263"/>
  <c r="V263"/>
  <c r="U270"/>
  <c r="U273"/>
  <c r="U275"/>
  <c r="V275"/>
  <c r="U291"/>
  <c r="V291"/>
  <c r="U297"/>
  <c r="U299"/>
  <c r="V299"/>
  <c r="U301"/>
  <c r="V301"/>
  <c r="U308"/>
  <c r="U322"/>
  <c r="V322"/>
  <c r="U324"/>
  <c r="V324"/>
  <c r="U327"/>
  <c r="U329"/>
  <c r="V329"/>
  <c r="U331"/>
  <c r="V331"/>
  <c r="U343"/>
  <c r="V343"/>
  <c r="U346"/>
  <c r="U353"/>
  <c r="V353"/>
  <c r="U357"/>
  <c r="V357"/>
  <c r="U368"/>
  <c r="V368"/>
  <c r="U371"/>
  <c r="U377"/>
  <c r="U379"/>
  <c r="V379"/>
  <c r="U417"/>
  <c r="V417"/>
  <c r="U424"/>
  <c r="V424"/>
  <c r="U427"/>
  <c r="V427"/>
  <c r="U442"/>
  <c r="V442"/>
  <c r="U450"/>
  <c r="V450"/>
  <c r="U458"/>
  <c r="V458"/>
  <c r="U462"/>
  <c r="V462"/>
  <c r="U466"/>
  <c r="V466"/>
  <c r="U470"/>
  <c r="V470"/>
  <c r="U474"/>
  <c r="V474"/>
  <c r="U911"/>
  <c r="U935"/>
  <c r="V935"/>
  <c r="U936"/>
  <c r="V936"/>
  <c r="U946"/>
  <c r="V946"/>
  <c r="U233"/>
  <c r="V233"/>
  <c r="U238"/>
  <c r="U245"/>
  <c r="V245"/>
  <c r="U253"/>
  <c r="V253"/>
  <c r="U265"/>
  <c r="V265"/>
  <c r="U267"/>
  <c r="V267"/>
  <c r="U269"/>
  <c r="V269"/>
  <c r="U277"/>
  <c r="U279"/>
  <c r="V279"/>
  <c r="U281"/>
  <c r="V281"/>
  <c r="U284"/>
  <c r="U286"/>
  <c r="V286"/>
  <c r="U288"/>
  <c r="V288"/>
  <c r="U293"/>
  <c r="V293"/>
  <c r="U296"/>
  <c r="V296"/>
  <c r="U305"/>
  <c r="V305"/>
  <c r="U307"/>
  <c r="V307"/>
  <c r="U310"/>
  <c r="U312"/>
  <c r="V312"/>
  <c r="U314"/>
  <c r="V314"/>
  <c r="U319"/>
  <c r="V319"/>
  <c r="U326"/>
  <c r="V326"/>
  <c r="U335"/>
  <c r="V335"/>
  <c r="U337"/>
  <c r="V337"/>
  <c r="U340"/>
  <c r="U345"/>
  <c r="V345"/>
  <c r="U348"/>
  <c r="U359"/>
  <c r="V359"/>
  <c r="U363"/>
  <c r="V363"/>
  <c r="U370"/>
  <c r="V370"/>
  <c r="U374"/>
  <c r="V374"/>
  <c r="U376"/>
  <c r="V376"/>
  <c r="U381"/>
  <c r="U383"/>
  <c r="V383"/>
  <c r="U412"/>
  <c r="U414"/>
  <c r="V414"/>
  <c r="U419"/>
  <c r="U421"/>
  <c r="V421"/>
  <c r="U429"/>
  <c r="V429"/>
  <c r="U431"/>
  <c r="V431"/>
  <c r="U433"/>
  <c r="V433"/>
  <c r="U435"/>
  <c r="V435"/>
  <c r="U438"/>
  <c r="V438"/>
  <c r="U441"/>
  <c r="V441"/>
  <c r="U445"/>
  <c r="V445"/>
  <c r="U449"/>
  <c r="V449"/>
  <c r="U453"/>
  <c r="V453"/>
  <c r="U457"/>
  <c r="V457"/>
  <c r="U465"/>
  <c r="V465"/>
  <c r="U473"/>
  <c r="V473"/>
  <c r="U477"/>
  <c r="V477"/>
  <c r="U945"/>
  <c r="V945"/>
  <c r="U1136"/>
  <c r="V1136"/>
  <c r="U1146"/>
  <c r="V1146"/>
  <c r="U1147"/>
  <c r="V1147"/>
  <c r="U8"/>
  <c r="V8"/>
  <c r="U9"/>
  <c r="V9"/>
  <c r="U10"/>
  <c r="V10"/>
  <c r="U11"/>
  <c r="V11"/>
  <c r="U12"/>
  <c r="V12"/>
  <c r="U13"/>
  <c r="V13"/>
  <c r="U14"/>
  <c r="V14"/>
  <c r="U15"/>
  <c r="V15"/>
  <c r="U16"/>
  <c r="V16"/>
  <c r="U17"/>
  <c r="V17"/>
  <c r="U18"/>
  <c r="V18"/>
  <c r="U19"/>
  <c r="V19"/>
  <c r="U20"/>
  <c r="V20"/>
  <c r="U21"/>
  <c r="V21"/>
  <c r="U22"/>
  <c r="V22"/>
  <c r="U23"/>
  <c r="V23"/>
  <c r="U24"/>
  <c r="V24"/>
  <c r="U25"/>
  <c r="V25"/>
  <c r="U26"/>
  <c r="V26"/>
  <c r="U27"/>
  <c r="V27"/>
  <c r="U28"/>
  <c r="V28"/>
  <c r="U29"/>
  <c r="V29"/>
  <c r="U30"/>
  <c r="V30"/>
  <c r="U31"/>
  <c r="V31"/>
  <c r="U32"/>
  <c r="V32"/>
  <c r="U33"/>
  <c r="V33"/>
  <c r="U34"/>
  <c r="V34"/>
  <c r="U35"/>
  <c r="V35"/>
  <c r="U36"/>
  <c r="V36"/>
  <c r="U37"/>
  <c r="V37"/>
  <c r="U38"/>
  <c r="V38"/>
  <c r="U39"/>
  <c r="V39"/>
  <c r="U40"/>
  <c r="V40"/>
  <c r="U41"/>
  <c r="V41"/>
  <c r="U42"/>
  <c r="V42"/>
  <c r="U43"/>
  <c r="V43"/>
  <c r="U44"/>
  <c r="V44"/>
  <c r="U45"/>
  <c r="V45"/>
  <c r="U46"/>
  <c r="V46"/>
  <c r="U47"/>
  <c r="V47"/>
  <c r="U48"/>
  <c r="V48"/>
  <c r="U49"/>
  <c r="V49"/>
  <c r="U50"/>
  <c r="V50"/>
  <c r="U51"/>
  <c r="V51"/>
  <c r="U52"/>
  <c r="V52"/>
  <c r="U53"/>
  <c r="V53"/>
  <c r="U54"/>
  <c r="V54"/>
  <c r="U55"/>
  <c r="V55"/>
  <c r="U56"/>
  <c r="V56"/>
  <c r="U57"/>
  <c r="V57"/>
  <c r="U58"/>
  <c r="V58"/>
  <c r="U59"/>
  <c r="V59"/>
  <c r="U60"/>
  <c r="V60"/>
  <c r="U61"/>
  <c r="V61"/>
  <c r="U62"/>
  <c r="V62"/>
  <c r="U63"/>
  <c r="V63"/>
  <c r="U65"/>
  <c r="V65"/>
  <c r="U67"/>
  <c r="V67"/>
  <c r="U69"/>
  <c r="V69"/>
  <c r="U239"/>
  <c r="V239"/>
  <c r="U242"/>
  <c r="V242"/>
  <c r="U246"/>
  <c r="V246"/>
  <c r="U256"/>
  <c r="V256"/>
  <c r="U259"/>
  <c r="V259"/>
  <c r="U262"/>
  <c r="V262"/>
  <c r="U271"/>
  <c r="V271"/>
  <c r="U274"/>
  <c r="V274"/>
  <c r="U276"/>
  <c r="V276"/>
  <c r="U298"/>
  <c r="V298"/>
  <c r="U300"/>
  <c r="V300"/>
  <c r="U302"/>
  <c r="V302"/>
  <c r="U309"/>
  <c r="V309"/>
  <c r="U316"/>
  <c r="V316"/>
  <c r="U321"/>
  <c r="V321"/>
  <c r="U323"/>
  <c r="V323"/>
  <c r="U328"/>
  <c r="V328"/>
  <c r="U330"/>
  <c r="V330"/>
  <c r="U332"/>
  <c r="V332"/>
  <c r="U339"/>
  <c r="V339"/>
  <c r="U347"/>
  <c r="V347"/>
  <c r="U350"/>
  <c r="V350"/>
  <c r="U351"/>
  <c r="V351"/>
  <c r="U352"/>
  <c r="V352"/>
  <c r="U354"/>
  <c r="V354"/>
  <c r="U355"/>
  <c r="V355"/>
  <c r="U356"/>
  <c r="V356"/>
  <c r="U372"/>
  <c r="V372"/>
  <c r="U378"/>
  <c r="V378"/>
  <c r="U380"/>
  <c r="V380"/>
  <c r="U418"/>
  <c r="V418"/>
  <c r="U444"/>
  <c r="V444"/>
  <c r="U448"/>
  <c r="V448"/>
  <c r="U452"/>
  <c r="V452"/>
  <c r="U456"/>
  <c r="V456"/>
  <c r="U460"/>
  <c r="V460"/>
  <c r="U464"/>
  <c r="V464"/>
  <c r="U468"/>
  <c r="V468"/>
  <c r="U472"/>
  <c r="V472"/>
  <c r="U910"/>
  <c r="V910"/>
  <c r="U950"/>
  <c r="V950"/>
  <c r="U951"/>
  <c r="V951"/>
  <c r="U237"/>
  <c r="V237"/>
  <c r="U247"/>
  <c r="V247"/>
  <c r="U268"/>
  <c r="V268"/>
  <c r="U280"/>
  <c r="V280"/>
  <c r="U285"/>
  <c r="V285"/>
  <c r="U289"/>
  <c r="V289"/>
  <c r="U304"/>
  <c r="V304"/>
  <c r="U313"/>
  <c r="V313"/>
  <c r="U334"/>
  <c r="V334"/>
  <c r="U341"/>
  <c r="V341"/>
  <c r="U361"/>
  <c r="V361"/>
  <c r="U364"/>
  <c r="V364"/>
  <c r="U366"/>
  <c r="V366"/>
  <c r="U382"/>
  <c r="V382"/>
  <c r="U415"/>
  <c r="V415"/>
  <c r="U422"/>
  <c r="V422"/>
  <c r="U912"/>
  <c r="V912"/>
  <c r="U913"/>
  <c r="V913"/>
  <c r="U914"/>
  <c r="V914"/>
  <c r="U915"/>
  <c r="V915"/>
  <c r="U947"/>
  <c r="V947"/>
  <c r="U948"/>
  <c r="V948"/>
  <c r="U949"/>
  <c r="V949"/>
  <c r="U1137"/>
  <c r="V1137"/>
  <c r="BI6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AJ259"/>
  <c r="AJ353"/>
  <c r="BI353"/>
  <c r="AJ431"/>
  <c r="BI431"/>
  <c r="AJ433"/>
  <c r="BI433"/>
  <c r="AJ435"/>
  <c r="BI435"/>
  <c r="AJ438"/>
  <c r="BI438"/>
  <c r="BI76"/>
  <c r="BI77"/>
  <c r="BI84"/>
  <c r="BI85"/>
  <c r="BI92"/>
  <c r="BI159"/>
  <c r="BI161"/>
  <c r="BI213"/>
  <c r="BI217"/>
  <c r="BI220"/>
  <c r="BI225"/>
  <c r="BI228"/>
  <c r="BI233"/>
  <c r="BI235"/>
  <c r="BI237"/>
  <c r="BI239"/>
  <c r="BI241"/>
  <c r="BI245"/>
  <c r="BI250"/>
  <c r="BI252"/>
  <c r="BI257"/>
  <c r="AJ258"/>
  <c r="BI264"/>
  <c r="BI275"/>
  <c r="BI357"/>
  <c r="AJ357"/>
  <c r="BI362"/>
  <c r="AJ362"/>
  <c r="BI64"/>
  <c r="BI66"/>
  <c r="BI68"/>
  <c r="BI70"/>
  <c r="BI74"/>
  <c r="BI75"/>
  <c r="BI82"/>
  <c r="BI83"/>
  <c r="BI90"/>
  <c r="BI91"/>
  <c r="BI152"/>
  <c r="BI155"/>
  <c r="BI156"/>
  <c r="BI157"/>
  <c r="BI214"/>
  <c r="BI218"/>
  <c r="BI223"/>
  <c r="BI226"/>
  <c r="BI231"/>
  <c r="BI242"/>
  <c r="BI246"/>
  <c r="BI256"/>
  <c r="BI260"/>
  <c r="BI261"/>
  <c r="BI268"/>
  <c r="BI271"/>
  <c r="BI277"/>
  <c r="BI288"/>
  <c r="AJ352"/>
  <c r="BI352"/>
  <c r="AJ366"/>
  <c r="BI366"/>
  <c r="AJ430"/>
  <c r="BI430"/>
  <c r="AJ432"/>
  <c r="BI432"/>
  <c r="AJ434"/>
  <c r="BI434"/>
  <c r="AJ437"/>
  <c r="BI437"/>
  <c r="AJ440"/>
  <c r="BI440"/>
  <c r="BI349"/>
  <c r="AJ349"/>
  <c r="BI356"/>
  <c r="AJ356"/>
  <c r="BI363"/>
  <c r="AJ363"/>
  <c r="BI290"/>
  <c r="BI293"/>
  <c r="BI297"/>
  <c r="BI303"/>
  <c r="BI310"/>
  <c r="BI320"/>
  <c r="BI327"/>
  <c r="BI333"/>
  <c r="BI374"/>
  <c r="BI377"/>
  <c r="BI382"/>
  <c r="BI385"/>
  <c r="BI388"/>
  <c r="BI413"/>
  <c r="BI416"/>
  <c r="BI419"/>
  <c r="BI424"/>
  <c r="BI428"/>
  <c r="BI443"/>
  <c r="BI447"/>
  <c r="BI451"/>
  <c r="BI455"/>
  <c r="BI459"/>
  <c r="BI463"/>
  <c r="BI467"/>
  <c r="BI471"/>
  <c r="BI475"/>
  <c r="BI514"/>
  <c r="AJ622"/>
  <c r="BI622"/>
  <c r="BI266"/>
  <c r="BI272"/>
  <c r="BI279"/>
  <c r="BI285"/>
  <c r="BI292"/>
  <c r="BI295"/>
  <c r="BI298"/>
  <c r="BI308"/>
  <c r="BI311"/>
  <c r="BI315"/>
  <c r="BI325"/>
  <c r="BI328"/>
  <c r="BI338"/>
  <c r="BI378"/>
  <c r="BI381"/>
  <c r="BI412"/>
  <c r="BI420"/>
  <c r="BI423"/>
  <c r="BI436"/>
  <c r="BI439"/>
  <c r="BI441"/>
  <c r="BI445"/>
  <c r="BI449"/>
  <c r="BI453"/>
  <c r="BI457"/>
  <c r="BI461"/>
  <c r="BI465"/>
  <c r="BI469"/>
  <c r="BI473"/>
  <c r="BI483"/>
  <c r="BI484"/>
  <c r="BI510"/>
  <c r="BI511"/>
  <c r="AJ620"/>
  <c r="BI620"/>
  <c r="AJ621"/>
  <c r="BI621"/>
  <c r="BI516"/>
  <c r="BI517"/>
  <c r="BI522"/>
  <c r="BI628"/>
  <c r="BI636"/>
  <c r="BI641"/>
  <c r="BI644"/>
  <c r="BI651"/>
  <c r="BI654"/>
  <c r="BI660"/>
  <c r="BI534"/>
  <c r="BI562"/>
  <c r="BI624"/>
  <c r="BI632"/>
  <c r="BI637"/>
  <c r="BI640"/>
  <c r="BI645"/>
  <c r="BI648"/>
  <c r="BI649"/>
  <c r="BI650"/>
  <c r="BI663"/>
  <c r="BI653"/>
  <c r="BI656"/>
  <c r="BI662"/>
  <c r="BI666"/>
  <c r="BI670"/>
  <c r="BI674"/>
  <c r="BI678"/>
  <c r="BI682"/>
  <c r="BI686"/>
  <c r="BI690"/>
  <c r="BI694"/>
  <c r="BI698"/>
  <c r="BI733"/>
  <c r="BI736"/>
  <c r="BI741"/>
  <c r="BI744"/>
  <c r="BI911"/>
  <c r="BI912"/>
  <c r="BI913"/>
  <c r="BI914"/>
  <c r="BI915"/>
  <c r="BI918"/>
  <c r="BI924"/>
  <c r="BI940"/>
  <c r="AL944"/>
  <c r="BI955"/>
  <c r="AR959"/>
  <c r="BI963"/>
  <c r="BI1131"/>
  <c r="BI1137"/>
  <c r="BH1191"/>
  <c r="BH1154"/>
  <c r="BI1154" s="1"/>
  <c r="BI668"/>
  <c r="BI672"/>
  <c r="BI676"/>
  <c r="BI680"/>
  <c r="BI684"/>
  <c r="BI688"/>
  <c r="BI692"/>
  <c r="BI696"/>
  <c r="BI732"/>
  <c r="BI737"/>
  <c r="BI740"/>
  <c r="BI901"/>
  <c r="BI902"/>
  <c r="BI910"/>
  <c r="BI919"/>
  <c r="BI922"/>
  <c r="BI931"/>
  <c r="BI932"/>
  <c r="BI937"/>
  <c r="BI1123"/>
  <c r="BI1124"/>
  <c r="BI1128"/>
  <c r="BI1143"/>
  <c r="BI1145"/>
  <c r="BI1146"/>
  <c r="BI1151"/>
  <c r="BI1157"/>
  <c r="AI1168"/>
  <c r="BI1168" s="1"/>
  <c r="AJ250"/>
  <c r="AJ252"/>
  <c r="AJ255"/>
  <c r="AJ256"/>
  <c r="AJ261"/>
  <c r="BI265"/>
  <c r="BI269"/>
  <c r="BI274"/>
  <c r="BI278"/>
  <c r="BI282"/>
  <c r="BI283"/>
  <c r="BI287"/>
  <c r="BI291"/>
  <c r="BI296"/>
  <c r="BI300"/>
  <c r="BI305"/>
  <c r="BI309"/>
  <c r="BI313"/>
  <c r="BI316"/>
  <c r="BI317"/>
  <c r="BI322"/>
  <c r="BI326"/>
  <c r="BI330"/>
  <c r="BI335"/>
  <c r="BI339"/>
  <c r="AJ339"/>
  <c r="BI341"/>
  <c r="AJ341"/>
  <c r="BI343"/>
  <c r="AJ343"/>
  <c r="BI345"/>
  <c r="AJ345"/>
  <c r="BI347"/>
  <c r="AJ347"/>
  <c r="BI367"/>
  <c r="AJ367"/>
  <c r="BI369"/>
  <c r="AJ369"/>
  <c r="BI371"/>
  <c r="AJ371"/>
  <c r="BI340"/>
  <c r="AJ340"/>
  <c r="BI342"/>
  <c r="AJ342"/>
  <c r="BI344"/>
  <c r="AJ344"/>
  <c r="BI346"/>
  <c r="AJ346"/>
  <c r="BI348"/>
  <c r="AJ348"/>
  <c r="BI358"/>
  <c r="AJ358"/>
  <c r="BI368"/>
  <c r="AJ368"/>
  <c r="BI370"/>
  <c r="AJ370"/>
  <c r="BI372"/>
  <c r="AJ372"/>
  <c r="BI520"/>
  <c r="BI521"/>
  <c r="BI523"/>
  <c r="BI529"/>
  <c r="BI535"/>
  <c r="BI561"/>
  <c r="BI573"/>
  <c r="BH575"/>
  <c r="BI623"/>
  <c r="BI625"/>
  <c r="BI627"/>
  <c r="BI629"/>
  <c r="BI631"/>
  <c r="BI633"/>
  <c r="BI635"/>
  <c r="AJ411"/>
  <c r="AJ436"/>
  <c r="AJ439"/>
  <c r="BI575"/>
  <c r="BI952"/>
  <c r="AR952"/>
  <c r="BI956"/>
  <c r="AR956"/>
  <c r="BI960"/>
  <c r="AR960"/>
  <c r="BI936"/>
  <c r="BI938"/>
  <c r="BI942"/>
  <c r="BI954"/>
  <c r="AR954"/>
  <c r="BI958"/>
  <c r="AR958"/>
  <c r="BI962"/>
  <c r="AR962"/>
  <c r="BI1136"/>
  <c r="BI1138"/>
  <c r="BI1148"/>
  <c r="BI1150"/>
  <c r="AI1185"/>
  <c r="BH1185"/>
  <c r="BI1091"/>
  <c r="BI1093"/>
  <c r="BI1095"/>
  <c r="BI1097"/>
  <c r="BI1181"/>
  <c r="BI1191"/>
  <c r="BI1185" l="1"/>
</calcChain>
</file>

<file path=xl/comments1.xml><?xml version="1.0" encoding="utf-8"?>
<comments xmlns="http://schemas.openxmlformats.org/spreadsheetml/2006/main">
  <authors>
    <author>1234</author>
    <author>Patcharin</author>
    <author>Lenovo-User</author>
    <author>Windows User</author>
  </authors>
  <commentList>
    <comment ref="G5" authorId="0">
      <text>
        <r>
          <rPr>
            <sz val="8"/>
            <color indexed="81"/>
            <rFont val="Tahoma"/>
            <family val="2"/>
          </rPr>
          <t xml:space="preserve">ระบุ :
เงินงบประมาณแผ่นดิน
เงินรายได้
หรือ เงินกองทุนส่งเสริมการผลิตบัณฑิต
</t>
        </r>
      </text>
    </comment>
    <comment ref="AD577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ให้ partial scholar -&gt; ตั๋วภายในประเทศ + ที่พักในประเทศ</t>
        </r>
      </text>
    </comment>
    <comment ref="P578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เข้าพรรษา 17 ก.ค.
- Mini Fair
- Orientation
- International Night
- เรียนภาษาไทย
- เรียนรำไทย
- เรียนมวยไทย
- เรียนทำของเล่นไทย
- เวียนเทียน
- ดูแห่เทียน</t>
        </r>
      </text>
    </comment>
    <comment ref="AD581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International Night</t>
        </r>
      </text>
    </comment>
    <comment ref="AD582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Mini Fair คูปองอาหารให้ผู้เข้าร่วมกิจกรรม</t>
        </r>
      </text>
    </comment>
    <comment ref="P585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ทำ 2 วัน วันแรกเทรน วันที่สองค่ายสอนเด็ก</t>
        </r>
      </text>
    </comment>
    <comment ref="P593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ใช้ นศ.ต่างชาติ ที่อยู่ มอ ใน ไทย มาเข้าร่วม ออกค่าใช้จ่ายในการเดินทาง (ในประเทศ) ให้ // จัดกิจกรรม 1 สัปดาห์ // รวมกับ นศ.เต็มเวลา ม.อบ. // นร.มัธยม เป้า 400 คน (2 รร.) // เอา นศ.ม.อบ. Outstanding one มาช่วย PR </t>
        </r>
      </text>
    </comment>
    <comment ref="AF594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ทำ 3 วัน ใช้วันละ 1 คัน</t>
        </r>
      </text>
    </comment>
    <comment ref="AD595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นศ.ต่างชาติในไทย</t>
        </r>
      </text>
    </comment>
    <comment ref="AD596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ที่พักค่าย
</t>
        </r>
      </text>
    </comment>
    <comment ref="AF597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นร. 300 ต่อ รร. * 2 รร. + ทีมเรา</t>
        </r>
      </text>
    </comment>
    <comment ref="AH597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มื้อ
</t>
        </r>
      </text>
    </comment>
    <comment ref="P601" authorId="1">
      <text>
        <r>
          <rPr>
            <b/>
            <sz val="9"/>
            <color indexed="81"/>
            <rFont val="Tahoma"/>
            <family val="2"/>
          </rPr>
          <t>Patcharin:</t>
        </r>
        <r>
          <rPr>
            <sz val="9"/>
            <color indexed="81"/>
            <rFont val="Tahoma"/>
            <family val="2"/>
          </rPr>
          <t xml:space="preserve">
กลุ่มเป้าหมาย คือ นศ. บุคลากร ที่ได้ รับทุนภายนอก + ทุนจากวิเทศ + สหกิจศึกษานานาชาติ ที่ต้องเดินทางไปต่างประเทศ </t>
        </r>
      </text>
    </comment>
    <comment ref="P818" authorId="2">
      <text>
        <r>
          <rPr>
            <b/>
            <sz val="9"/>
            <color indexed="81"/>
            <rFont val="Tahoma"/>
            <family val="2"/>
          </rPr>
          <t>Lenovo-User:</t>
        </r>
        <r>
          <rPr>
            <sz val="9"/>
            <color indexed="81"/>
            <rFont val="Tahoma"/>
            <family val="2"/>
          </rPr>
          <t xml:space="preserve">
รวมตั้งที่โครงการพัฒนาบุคลากร ที่กองการเจ้าหน้าที่เป็นเจ้าภาพหลัก</t>
        </r>
      </text>
    </comment>
    <comment ref="P858" authorId="2">
      <text>
        <r>
          <rPr>
            <b/>
            <sz val="9"/>
            <color indexed="81"/>
            <rFont val="Tahoma"/>
            <family val="2"/>
          </rPr>
          <t>Lenovo-User:</t>
        </r>
        <r>
          <rPr>
            <sz val="9"/>
            <color indexed="81"/>
            <rFont val="Tahoma"/>
            <family val="2"/>
          </rPr>
          <t xml:space="preserve">
รวมตั้งที่โครงการพัฒนาบุคลากร ที่กองการเจ้าหน้าที่เป็นเจ้าภาพหลัก</t>
        </r>
      </text>
    </comment>
    <comment ref="AD906" authorId="3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พี่ขิ่ง</t>
        </r>
      </text>
    </comment>
  </commentList>
</comments>
</file>

<file path=xl/sharedStrings.xml><?xml version="1.0" encoding="utf-8"?>
<sst xmlns="http://schemas.openxmlformats.org/spreadsheetml/2006/main" count="27879" uniqueCount="1842">
  <si>
    <t>แผนปฏิบัติงานและแผนการใช้จ่ายงบประมาณ ประจำปีงบประมาณ พ.ศ. 2562</t>
  </si>
  <si>
    <t>สำนักงานอธิการบดี</t>
  </si>
  <si>
    <t>ชื่อหน่วยงานหลัก</t>
  </si>
  <si>
    <t>ผลรวม ของ งบประมาณ (บาท)</t>
  </si>
  <si>
    <t>แหล่งงบประมาณ</t>
  </si>
  <si>
    <t>ชื่อหน่วยงานย่อย</t>
  </si>
  <si>
    <t>ชื่อกิจกรรม/โครงการ</t>
  </si>
  <si>
    <t xml:space="preserve">ชื่อกิจกรรมย่อย </t>
  </si>
  <si>
    <t>ประเภทงบประมาณ</t>
  </si>
  <si>
    <t>งบรายจ่าย</t>
  </si>
  <si>
    <t>รายการครุภัณฑ์-สิ่งก่อสร้าง</t>
  </si>
  <si>
    <t>เงินงบประมาณแผ่นดิน</t>
  </si>
  <si>
    <t>เงินรายได้</t>
  </si>
  <si>
    <t>กองกลาง</t>
  </si>
  <si>
    <t>โครงการค่าใช้จ่ายค่าสาธารณูปโภค</t>
  </si>
  <si>
    <t>ค่าโทรศัพท์</t>
  </si>
  <si>
    <t>งบดำเนินงาน</t>
  </si>
  <si>
    <t>ค่าสาธารณูปโภค</t>
  </si>
  <si>
    <t>รวม</t>
  </si>
  <si>
    <t>ค่าไปรษณีย์</t>
  </si>
  <si>
    <t>ค่าใช้สอย</t>
  </si>
  <si>
    <t>โครงการบริหารจัดการทั่วไป</t>
  </si>
  <si>
    <t>ค่าวัสดุรวมศูนย์</t>
  </si>
  <si>
    <t>ค่าวัสดุ</t>
  </si>
  <si>
    <t>ค่าถ่ายเอกสาร</t>
  </si>
  <si>
    <t>ค่าใช้จ่ายเดินทางไปราชการของผู้บริหารกองกลาง</t>
  </si>
  <si>
    <t>โครงการประชาสัมพันธ์เชิงรุก</t>
  </si>
  <si>
    <t>การทำข่าวประชาสัมพันธ์</t>
  </si>
  <si>
    <t>ค่าตอบแทน</t>
  </si>
  <si>
    <t>ประชุมคณะทำงานประชาสัมพันธ์</t>
  </si>
  <si>
    <t>โครงการเชิดชูเกียรติผู้สร้างเชื่อเสียง</t>
  </si>
  <si>
    <t>ความร่วมมือกับสื่อมวลชนและเครือข่าย</t>
  </si>
  <si>
    <t>กิจกรรมการเผยแพร่ผ่านสื่อหนังสือพิมพ์</t>
  </si>
  <si>
    <t>โครงการบริหารและจัดการส่วนกลาง (เงินรายได้)</t>
  </si>
  <si>
    <t>สนับสนุนกิจกรรมสาธารณประโยชน์</t>
  </si>
  <si>
    <t>การรับรองแขกที่มาเยี่ยมชมมหาวิทยาลัย</t>
  </si>
  <si>
    <t>โครงการสนับสนุนการประชุมคณะกรรมการต่างๆ ของมหาวิทยาลัย</t>
  </si>
  <si>
    <t>การประชุมคณะกรรมการบริหารมหาวิทยาลัย</t>
  </si>
  <si>
    <t>การประชุมคณะกรรมการส่งเสริมกิจการมหาวิทยาลัย</t>
  </si>
  <si>
    <t>การประชุมคณะกรรมการประจำสำนักงานอธิการบดี</t>
  </si>
  <si>
    <t>การจัดการความรู้ของคณะกรรมการประจำสำนักงานอธิการบดี</t>
  </si>
  <si>
    <t>ค่าจ้างเหมาซ่อมบำรุงครุภัณฑ์ห้องประชุม</t>
  </si>
  <si>
    <t>ค่าวัสดุใช้ในการประชุม</t>
  </si>
  <si>
    <t>โครงการบริหารจัดการงานประสานงาน</t>
  </si>
  <si>
    <t>ค่าใช้จ่ายประจำของงานประสานงาน</t>
  </si>
  <si>
    <t>โครงการความสัมพันธ์กับหน่วยงานและชุมชน</t>
  </si>
  <si>
    <t>โครงการทำบุญวันขึ้นปีใหม่ 2562</t>
  </si>
  <si>
    <t>โครงการทำบุญวันสถาปนา 2562</t>
  </si>
  <si>
    <t>การร่วมงานพิธีการ/วันสำคัญของชาติกับหน่วยงานและชุมชน</t>
  </si>
  <si>
    <t>โครงการสนับสนุนค่าบำรุงสมาชิกหรือค่าวารสารด้านต่างๆ ของมหาวิทยาลัย</t>
  </si>
  <si>
    <t>ค่าบำรุงสมาชิก ทปอ.</t>
  </si>
  <si>
    <t>ค่าบำรุงสมาชิก สออ.</t>
  </si>
  <si>
    <t>โครงการสนับสนุนการผลิตสื่อประชาสัมพันธ์มหาวิทยาลัย</t>
  </si>
  <si>
    <t>ค่าใช้จ่ายในการจัดทำเอกสารประชาสัมพันธ์(สาร มอบ.)</t>
  </si>
  <si>
    <t>โครงการจัดทำสื่อสิ่งพิมพ์ประชาสัมพันธ์ปี 2561 (ส.ค.ส./แผ่นพับ)</t>
  </si>
  <si>
    <t>ผลิตป้ายประชาสัมพันธ์</t>
  </si>
  <si>
    <t>ซ่อมบำรุงจอภาพ LED</t>
  </si>
  <si>
    <t>โครงการค่าใช้จ่ายด้านยานพาหนะส่วนกลางมหาวิทยาลัย</t>
  </si>
  <si>
    <t>ค่าใช้จ่ายค่าน้ำมันเชื้อเพลิงไตรมาส 1-3</t>
  </si>
  <si>
    <t>ค่าใช้จ่ายค่าน้ำมันเชื้อเพลิงไตรมาส 4</t>
  </si>
  <si>
    <t>ค่าอาหารทำการนอกเวลาราชการของพนักงานขับรถสวัสดิการรับ-ส่งบุคลากร</t>
  </si>
  <si>
    <t>ค่าอาหารทำการนอกเวลาราชการของพนักงานขับรถ(เสาร์-อาทิตย์)</t>
  </si>
  <si>
    <t>ค่าใช้จ่ายค่าประกันภัยรถยนต์</t>
  </si>
  <si>
    <t>ค่าใช้จ่ายซ่อมบำรุงรักษายานพาหนะ</t>
  </si>
  <si>
    <t xml:space="preserve">ค่าซ่อมปรับปรุงสี/อุปกรณ์ภายในและนอกตัวรถบัสโดยสาร </t>
  </si>
  <si>
    <t>โครงการจัดหาและบำรุงรักษาครุภัณฑ์</t>
  </si>
  <si>
    <t>งบลงทุน</t>
  </si>
  <si>
    <t>ครุภัณฑ์</t>
  </si>
  <si>
    <t>ครุภัณฑ์คอมพิวเตอร์</t>
  </si>
  <si>
    <t>อุปกรณ์ใช้แปลงรูปแบบการส่งสัญญาณจากFiber obticเป็น Lan (Media Corverter)</t>
  </si>
  <si>
    <t>ครุภัณฑ์โรงงาน</t>
  </si>
  <si>
    <t>แม่แรงแบบตะเข้</t>
  </si>
  <si>
    <t>กองการเจ้าหน้าที่</t>
  </si>
  <si>
    <t>การบริหารจัดการในกองการเจ้าหน้าที่</t>
  </si>
  <si>
    <t>โครงการพัฒนาบุคลากร</t>
  </si>
  <si>
    <t xml:space="preserve"> โครงการอบรมผู้บริหารระดับสูง/กลาง/ต้น</t>
  </si>
  <si>
    <t>โครงการพัฒนาระบบและกลไกการบริหารงานบุคคล</t>
  </si>
  <si>
    <t>โครงการคัดเลือก/สอบคัดเลือกพนักงานมหาวิทยาลัยสังกัดสำนักงานอธิการบดี</t>
  </si>
  <si>
    <t>โครงการปฐมนิเทศบุคลากรใหม่</t>
  </si>
  <si>
    <t>โครงการเสริมสร้างสวัสดิการและสวัสดิภาพของบุคลากร</t>
  </si>
  <si>
    <t>โครงการตรวจสุขภาพประจำปี</t>
  </si>
  <si>
    <t>โครงการประชุมใหญ่สามัญประจำปีสมาชิกสวัสดิการมหาวิทยาลัยอุบลราชธานี ประจำปีงบประมาณ 2561</t>
  </si>
  <si>
    <t>โครงการเยี่ยมป่วย เยี่ยมคลอดบุคลากรสำนักงานอธิการบดี</t>
  </si>
  <si>
    <t>โครงการกองทุนสวัสดิการ</t>
  </si>
  <si>
    <t>งบเงินอุดหนุน</t>
  </si>
  <si>
    <t>เงินอุดหนุนทั่วไป</t>
  </si>
  <si>
    <t>โครงการกีฬาสกอ.(มหาวิทยาลัยราชภัฎสุราษฎร์ธานี)</t>
  </si>
  <si>
    <t>โครงการฌาปนกิจสงเคราะห์</t>
  </si>
  <si>
    <t>คณะกรรมการสวัสดิการมหาวิทยาลัยอุบลราชธานี</t>
  </si>
  <si>
    <t>คณะกรรมการสวัสดิการที่พักอาศัย</t>
  </si>
  <si>
    <t>คณะกรรมการกลั่นกรองการขออนุมัติปรับกรอบอัตรากำลังบุคลากร มหาวิทยาลัยอุบลราชธานี</t>
  </si>
  <si>
    <t>คณะกรรมการสรรหา(คณบดีคณะเภสัชศาสตร์)</t>
  </si>
  <si>
    <t>คณะกรรมการสรรหา(คณบดีคณะวิศวกรรมศาสตร์)</t>
  </si>
  <si>
    <t>คณะกรรมการสรรหา(คณบดีคณะบริหารศาสตร์)</t>
  </si>
  <si>
    <t>คณะกรรมการสรรหา(คณบดีคณะรัฐศาสตร์)</t>
  </si>
  <si>
    <t>คณะกรรมการสรรหา(ผู้อำนวยการสำนักวิทยบริการ)</t>
  </si>
  <si>
    <t>คณะกรรมการสภามหาวิทยาลัยประเภทผู้บริหาร</t>
  </si>
  <si>
    <t>คณะกรรมการสภามหาวิทยาลัยประเภทคณาจารย์ประจำ</t>
  </si>
  <si>
    <t>คณะกรรมการสรรหา(อธิการบดี)</t>
  </si>
  <si>
    <t>เลือกตั้งสภาอาจารย์</t>
  </si>
  <si>
    <t xml:space="preserve">คณะกรรมการผู้ทรงคุณวุฒิเพื่อทำหน้าที่ประเมินผลงานทางวิชาการ และจริยธรรมและจรรยาบรรณทางวิชาการ </t>
  </si>
  <si>
    <t xml:space="preserve">คณะกรรมการพิจารณาตำแหน่งทางวิชาการ </t>
  </si>
  <si>
    <t xml:space="preserve">คณะกรรมการบริหารงานบุคคล (ก.บ.บ.) </t>
  </si>
  <si>
    <t>คณะกรรมการส่งเสริมสนับสนุนการดำเนินงานด้านการบริหารงานและพัฒนาบุคลากร</t>
  </si>
  <si>
    <t>การประชุมผู้ปฏิบัติงานด้านบริหารงานบุคคล</t>
  </si>
  <si>
    <t>คณะกรรมการดำเนินการเพื่อพิจารณาแต่งตั้งบุคคลให้ดำรงตำแหน่งสูงขึ้น</t>
  </si>
  <si>
    <t>คณะกรรมการบริหารกองทุนพัฒนาบุคลากร</t>
  </si>
  <si>
    <t>คณะกรรมการรผู้ทรงคุณวุฒิเพื่อทำหน้าที่ประเมินผลงาน และจริยธรรมและจรรยาบรรณทางวิชาชีพ (สายสนับสนุน)</t>
  </si>
  <si>
    <t>คณะกรรมการประเมินค่างาน</t>
  </si>
  <si>
    <t>โครงการกองทุนพัฒนาบุคลากร</t>
  </si>
  <si>
    <t>โครงการเชิดชูเกียรติบุคลากร</t>
  </si>
  <si>
    <t>โครงการแลกเปลี่ยนประสบการณ์การทำงานก่อนเกษียณอายุราชการ</t>
  </si>
  <si>
    <t>โครงการแลกเปลี่ยนประสบการณ์การทำงานก่อนเกษียณอายุราชการ ประจำปีงบประมาณ 2562</t>
  </si>
  <si>
    <t>โครงการจัดการความรู้ Mini_UKM</t>
  </si>
  <si>
    <t xml:space="preserve">โครงการการเข้าร่วมสัมมนาสมาชิกเครือข่ายองค์การการเรียนรู้ Mini_UKM </t>
  </si>
  <si>
    <t>โครงการอบรมพัฒนาสมรรถนะของบุคลากร</t>
  </si>
  <si>
    <t>โครงการพัฒนาบุคลากรประเภทวิชาการด้านการจัดทำผลงานทางวิชาการเพื่อขอกำหนดตำแหน่งทางวิชาการ</t>
  </si>
  <si>
    <t>โครงการพัฒนาทักษะความรู้ความสามารถของบุคลากรสายสนับสนุน</t>
  </si>
  <si>
    <t>โครงการพัฒนาบุคลากรสายสนับสนุนด้านการจัดทำผลงาน เพื่อขอกำหนดตำแหน่งสูงขึ้น</t>
  </si>
  <si>
    <t>โครงการประชุมสัมมนาผู้บริหารและผู้ปฏิบัติงานด้านบุคคล</t>
  </si>
  <si>
    <t xml:space="preserve"> โครงการอบรมเชิงปฏิบัติการการเพิ่มประสิทธิภาพการปฏิบัติงานของบุคลากรสายสนับสนุนวิชาการ สังกัดสำนักงานอธิการบดี (OD)</t>
  </si>
  <si>
    <t>กองคลัง</t>
  </si>
  <si>
    <t>โครงการจัดหาครุภัณฑ์ของหน่วยงาน</t>
  </si>
  <si>
    <t>ครุภัณฑ์สำนักงาน</t>
  </si>
  <si>
    <t>ตู้เหล็ก 2 บานเปิด</t>
  </si>
  <si>
    <t>เครื่องคำนวณตั้งโต๊ะแบบมีกระดาษ</t>
  </si>
  <si>
    <t>ค่าถ่ายเอกสารรวมศูนย์กองคลัง</t>
  </si>
  <si>
    <t>วัสดุคอมพิวเตอร์กองคลัง</t>
  </si>
  <si>
    <t>วัสดุบริหารกองคลัง</t>
  </si>
  <si>
    <t>การประชุมเชิงปฎิบัติการทบทวนแผนกลยุทธ์หน่วยงาน</t>
  </si>
  <si>
    <t>โครงการปรับปรุงและพัฒนาระบบแผนงบประมาณ พัสดุ การเงินกองทุน โดยเกณฑ์พึงรับ-พึงจ่าย ลักษณะ 3 มิติ และระบบบัญชีต้นทุนกิจกรรมโดยความร่วมมือทางวิชาการ</t>
  </si>
  <si>
    <t>การให้คำปรึกษาของที่ปรึกษาด้านการเงิน ฯเพื่อพัฒนาระบบการเงินการคลังและพัสดุของมหาวิทยาลัย</t>
  </si>
  <si>
    <t>โครงการสอบทานความถูกต้องในการจัดทำบัญชีรายงานทางการเงินระดับมหาวิทยาลัย</t>
  </si>
  <si>
    <t>งานประจำตามภารกิจของหน่วยงาน</t>
  </si>
  <si>
    <t>โครงการค่าใช้จ่ายในการบริหารงบลงทุน</t>
  </si>
  <si>
    <t>บริหารสัญญาก่อสร้าง</t>
  </si>
  <si>
    <t>กองบริการการศึกษา</t>
  </si>
  <si>
    <t>โครงการพัฒนาการให้บริการและจัดการข้อมูลทางการศึกษา</t>
  </si>
  <si>
    <t>โครงการประชุมบริหารวิชาการ</t>
  </si>
  <si>
    <t>โครงการประชุมคณะกรรมการดำเนินการจัดสรรเงินรายได้ค่าธรรมเนียมการศึกษา</t>
  </si>
  <si>
    <t>โครงการประชุมคณะกรรมการกำหนดสิทธิ์และกำกับติดตามระบบบริการการศึกษา</t>
  </si>
  <si>
    <t>โครงการบริการด้านการจัดสอบ</t>
  </si>
  <si>
    <t>โครงการบริการด้านเอกสารทางการศึกษา</t>
  </si>
  <si>
    <t>โครงการบริการหลังสำเร็จการศึกษา</t>
  </si>
  <si>
    <t>โครงการบำรุงรักษาระบบฐานข้อมูลบริการการศึกษา</t>
  </si>
  <si>
    <t>โครงการบริการด้านการเรียนการสอน GE</t>
  </si>
  <si>
    <t>โครงการเตรียมความพร้อมทางด้านวิชาการและการใช้ชีวิตในมหาวิทยาลัยแก่นักศึกษาใหม่ ประจำปีการศึกษา 62</t>
  </si>
  <si>
    <t>โครงการบำรุงอาคารเรียนและโสตทัศนูปกรณ์</t>
  </si>
  <si>
    <t>โครงการบริหารจัดการอาคารเรียนรวม</t>
  </si>
  <si>
    <t>โครงการบริการห้องเรียนนอกเวลาราชการ</t>
  </si>
  <si>
    <t>โครงการพัฒนาปรับปรุงและซ่อมแซมวัสดุครุภัณฑ์</t>
  </si>
  <si>
    <t>โครงการจัดนิทรรศการตลาดนัดหลักสูตร ครั้งที่ 23(เข้าร่วมกิจกรรม ณ มหาวิทยาลัย/สถาบันทั่วประเทศ)</t>
  </si>
  <si>
    <t>จัดนิทรรศการตลาดหลักสูตร</t>
  </si>
  <si>
    <t>โครงการจัดนิทรรศการตลาดนัดหลักสูตร ครั้งที่ 23 (เจ้าภาพ ณ ม.อุบลฯ)</t>
  </si>
  <si>
    <t>โครงการแนะแนวการศึกษาต่อในกลุ่มพื้นที่อีสานตอนใต้ 10 จังหวัด(พื้นที่อีสานตอนใต้) สำหรับการคัดเลือกฯ ปีการศึกษา 2562</t>
  </si>
  <si>
    <t>แนะแนวการศึกษาต่อ</t>
  </si>
  <si>
    <t xml:space="preserve">โครงการสัมมนาเครือข่ายผู้บริหารและครูแนะแนวภาคอีสานกลุ่มพื้นที่บริการ </t>
  </si>
  <si>
    <t>สัมมนาเครือข่าย</t>
  </si>
  <si>
    <t>โครงการบริหารจัดการทดสอบศูนย์สอบมหาวิทยาลัยอุบลราชธานี</t>
  </si>
  <si>
    <t>บริหารจัดการทดสอบศูนย์สอบ</t>
  </si>
  <si>
    <t>เงินอุดหนุนทั่วไป-ค่าใช้จ่ายอุดหนุน</t>
  </si>
  <si>
    <t>โครงการบริหารการคัดเลือกบุคคลเข้าศึกษาในมหาวิทยาลัยอุบลราชธานี ประจำปีการศึกษา 2562</t>
  </si>
  <si>
    <t>บริหารคัดเลือกบุคคลเข้าศึกษาในมหาวิทยาลัยอุบลราชธานี</t>
  </si>
  <si>
    <t>โครงการค่ายเตรียมความพร้อมรับบุคคลเข้าศึกษาในมหาวิทยาลัยอุบลราชธานี ประจำปีการศึกษา 2562-2563</t>
  </si>
  <si>
    <t>ค่ายเตรียมความพร้อมรับบุคคลเข้าศึกษาในมหาวิทยาลัยอุบลราชธานี</t>
  </si>
  <si>
    <t>โครงการพัฒนาศักยภาพครู นักเรียน และบุคลากรทางการศึกษา โรงเรียนเครือข่ายทางวิชาการ ประจำปี 2562</t>
  </si>
  <si>
    <t>งบรายจ่ายอื่น</t>
  </si>
  <si>
    <t>งบรายจ่ายอื่น-ค่าใช้จ่ายอุดหนุน</t>
  </si>
  <si>
    <t>กองแผนงาน</t>
  </si>
  <si>
    <t>เครื่องพิมพ์ชนิดเลเซอร์</t>
  </si>
  <si>
    <t>ค่าใช้จ่ายในการเดินทางไปราชการร่วมประชุมต่างๆ ของบุคลากรกองแผนงาน</t>
  </si>
  <si>
    <t>ค่าวัสดุสำนักงาน</t>
  </si>
  <si>
    <t>ค่าอาหารว่างและเครื่องดื่ม</t>
  </si>
  <si>
    <t>ค่าใช้จ่ายในการเดินทางไปราชการผู้อำนวยการกองแผนงาน</t>
  </si>
  <si>
    <t>ประชุมแผนกลยุทธ์การเงิน ระดับมหาวิทยาลัย</t>
  </si>
  <si>
    <t>ประชุมแผนกลยุทธ์การเงิน ระดับสำนักงาน</t>
  </si>
  <si>
    <t>ประชุมคณะกรรมการด้านนโยบาย แผนงาน ยุทธศาสตร์ มหาวิทยาลัยอุบลราชธานี</t>
  </si>
  <si>
    <t>ประชุมคณะกรรมการต้นทุนต่อหน่วยผลผลิต</t>
  </si>
  <si>
    <t>ประชุมคณะทำงานภาวะการหางานทำของบัณฑิต</t>
  </si>
  <si>
    <t>ประชุมหน่วยงานหลักที่รับผิดชอบการบริหารความเสี่ยงและการควบคุมภายในระดับมหาวิทยาลัย (ทีละหน่วยงาน)</t>
  </si>
  <si>
    <t>โครงการจัดทำคำรับรองการปฏิบัติราชการ ปี 2562</t>
  </si>
  <si>
    <t>ประชุมการจัดทำข้อมูล EMENSCR ประจำปีงบประมาณ พ.ศ. 2562</t>
  </si>
  <si>
    <t>ประชุมการจัดทำแผนความเสี่ยงและการควบคุมภายในสำนักงานอธิการบดี</t>
  </si>
  <si>
    <t>ประชุมซักซ้อมความเข้าใจการใช้จ่ายงบประมารรายจ่ายประจำปีงบประมาณ พ.ศ. 2562</t>
  </si>
  <si>
    <t>ประชุมการจัดทำคำของบประมาณรายจ่ายประจำปีงบประมาณ พ.ศ. 2563</t>
  </si>
  <si>
    <t>โครงการจัดทำสารสนเทศและติดตามผลการดำเนินงานของมหาวิทยาลัย</t>
  </si>
  <si>
    <t>โครงการจัดทำเอกสารรายงานประจำปีสำนักงานอธิการบดี</t>
  </si>
  <si>
    <t>โครงการประชุมทบทวนแผนยุทธศาสตร์มหาวิทยาลัย</t>
  </si>
  <si>
    <t>ประชุมทบทวนแผนยุทธศาสตร์มหาวิทยาลัย</t>
  </si>
  <si>
    <t>ประชุมวิพากษ์แผนยุทธศาสตร์มหาวิทยาลัย</t>
  </si>
  <si>
    <t>โครงการจัดทำแผนยุทธศาสตร์และการบริหารยุทธศาสตร์ภาครัฐ</t>
  </si>
  <si>
    <t>ส่วนกลางมหาวิทยาลัย</t>
  </si>
  <si>
    <t>โครงการค่าใช้จ่ายบุคลาการภาครัฐ ยกระดับคุณภาพการศึกษาและการเรียนรู้</t>
  </si>
  <si>
    <t>โครงการสนับสนุนค่าใช้จ่ายบุคลากรส่วนกลาง</t>
  </si>
  <si>
    <t>เงินอุดหนุนทั่วไป-ค่าจ้างพนักงาน</t>
  </si>
  <si>
    <t>งบบุคลากร</t>
  </si>
  <si>
    <t>ค่าจ้างชั่วคราว</t>
  </si>
  <si>
    <t>ค่าจ้างประจำ</t>
  </si>
  <si>
    <t>เงินเดือน</t>
  </si>
  <si>
    <t>โครงการบริหารจัดการส่วนกลาง</t>
  </si>
  <si>
    <t>อาคารโรงงานต้นแบบด้านการผลิตอาหาร ตำบลธาตุ อำเภอวารินชำราบ จังหวัดอุบลราชธานี 1 รายการ</t>
  </si>
  <si>
    <t>สิ่งก่อสร้าง</t>
  </si>
  <si>
    <t>สิ่งก่อสร้าง.</t>
  </si>
  <si>
    <t>อาคารโรงงานต้นแบบด้านการผลิตอาหาร ตำบลเมืองศรีไค อำเภอวารินชำราบ จังหวัดอุบลราชธานี 1 รายการ</t>
  </si>
  <si>
    <t>โครงการพัฒนาเว็บไซต์ อพ.สธ. มหาวิทยาลัยอุบลราชธานี</t>
  </si>
  <si>
    <t>โครงการเตรียมความพร้อมการจัดงานประชุมวิชาการ นิทรรศการต่างๆ ของหน่วยงานที่ร่วมสนองพระราชดำริฯ</t>
  </si>
  <si>
    <t>โครงการการบริหารโครงการและสนับสนุนการดำเนินงานในกิจกรรมต่างๆของ อพ.สธ. และเครือข่ายของ อพ.สธ.</t>
  </si>
  <si>
    <t>โครงการเผยแพร่ ประชาสัมพันธ์ ผลงานโครงการอนุรักษ์พันธุกรรมพืชอันเนื่องมาจากพระราชดำริฯ</t>
  </si>
  <si>
    <t>โครงการสานสัมพันธ์มิตรภาพไทย - ลาว ครั้งที่ 15</t>
  </si>
  <si>
    <t>โครงการพิธีบายศรีสู่ขวัญนักศึกษาใหม่ ม.อุบลฯ ประจำปีการศึกษา 2562</t>
  </si>
  <si>
    <t>โครงการสดุดีวีรกรรมพระประทุมวรราชสุริยวงศ์ ประจำปี 2562</t>
  </si>
  <si>
    <t>โครงการบริหารงานทำนุบำรุงศิลปวัฒนธรรมมหาวิทยาลัยอุบลราชธานี</t>
  </si>
  <si>
    <t>โครงการบริหารจัดการอุทยานศิลปวัฒนธรรมอีสานและลุ่มน้ำโขง ปะจำปี 2562</t>
  </si>
  <si>
    <t>โครงการสืบสานประเพณีแห่เทียนพรรษาจังหวัดอุบลราชธานี</t>
  </si>
  <si>
    <t>โครงการวันรำลึกแห่งความดีร่วมกับจังหวัดอุบลราชธานี</t>
  </si>
  <si>
    <t>โครงการอนุรักษ์และสืบสานประเพณีไทยสงกรานต์ "ปีใหม่" มหาวิทยาลัยอุบลราชธานี</t>
  </si>
  <si>
    <t>โครงการจิตอาสาทำบุญ ตุนความดี วิธีธรรม ณ วัดหนองป่าพง</t>
  </si>
  <si>
    <t>โครงการความร่วมมือด้านศิลปวัฒนธรรมกับจังหวัดและภาคประชาชน</t>
  </si>
  <si>
    <t>โครงการสืบสานงานบุญอีสาน :บุญพระเวส บุญสงกรานต์ บุญจุลกฐิน</t>
  </si>
  <si>
    <t>โครงการสารสนเทศเพื่อสนับสนุนงานประเพณีแห่เทียนพรรษาจังหวัดอุบลราชธานี</t>
  </si>
  <si>
    <t>โครงการนิทรรศการทางวัฒนธรรม จังหวัดอุบลราชธานี</t>
  </si>
  <si>
    <t>ส่วนกลางมหาวิทยาลัยด้านวิทยาศาสตร์และเทคโนโลยี</t>
  </si>
  <si>
    <t>โครงการค่าสาธารณูปโภค</t>
  </si>
  <si>
    <t>โครงการบริหารและจัดการส่วนกลางด้านวิทยาศาสตร์และเทคโนโลยี</t>
  </si>
  <si>
    <t>โครงการค่าใช้จ่ายเงินประจำตำแหน่ง</t>
  </si>
  <si>
    <t>โครงการเงินอุดหนุนสำหรับโครงการแนะแนวทางการศึกษา</t>
  </si>
  <si>
    <t>โครงการค่าใช้จ่ายค่าธรรมเนียมและการจัดพิมพ์เอกสารทางการเงินต่างๆ</t>
  </si>
  <si>
    <t>โครงการค่าใช้จ่ายที่ปรึกษาด้านการเงินมหาวิทยาลัยอุบลราชธานี</t>
  </si>
  <si>
    <t>โครงการบริหารจัดการเอกสารมหาวิทยาลัย</t>
  </si>
  <si>
    <t>โครงการพัฒนาระบบบริหารและจัดการภายใน</t>
  </si>
  <si>
    <t>ค่าตอบแทนและค่าใช้จ่ายที่ปรึกษาด้านการเงินมหาวิทยาลัยอุบลราชธานี</t>
  </si>
  <si>
    <t>โครงการประกันอุบัติเหตุนักศึกษามหาวิทยาลัยอุบลราชธานี</t>
  </si>
  <si>
    <t>โครงการวันสำคัญของมหาวิทยาลัย</t>
  </si>
  <si>
    <t>โครงการอุทยานวิทยาศาสตร์</t>
  </si>
  <si>
    <t>โครงการค่าใช้จ่ายพิธีพระราชทานปริญญาบัตร</t>
  </si>
  <si>
    <t>โครงการค่าใช้จ่ายในการรักษาความสะอาด</t>
  </si>
  <si>
    <t>โครงการค่าใช้จ่ายในการรักษาความสะอาด (สมทบเงินรายได้เพื่อตั้งจ่ายของสำนักงานอธิการบดี)</t>
  </si>
  <si>
    <t>โครงการจัดชื้อวัสดุทางการศึกษา</t>
  </si>
  <si>
    <t>โครงการจัดหาและพัฒนาสื่อการเรียนรู้แก่นักศึกษา</t>
  </si>
  <si>
    <t>โครงการเงินสำรองจ่ายทั่วไปมหาวิทยาลัยอุบลราชธานี</t>
  </si>
  <si>
    <t>โครงการเงินทุนสำรองมหาวิทยาลัยอุบลราชธานี</t>
  </si>
  <si>
    <t>โครงการค่าใช้จ่ายผู้บริหาร</t>
  </si>
  <si>
    <t>โครงการบรรเทาความเดือดร้อนของนักศึกษา ณ หน่วยงานจัดการศึกษานอกที่ตั้ง จ.มุกดาหารที่จะย้ายมาเรียนยัง ม.อุบลฯ</t>
  </si>
  <si>
    <t>โครงการบรรเทาความเดือดร้อนของนักศึกษา ณ หน่วยงานจัดการศึกษานอกที่ตั้ง จ.มุกดาหารที่จะย้ายมาเรียนยังม.อุบลฯ</t>
  </si>
  <si>
    <t>โครงการก่อสร้างรั้วรอบมหาวิทยาลัย ระยะที่ 2  ตำบลเมืองศรีไค อำเภอวารินชำราบ จังหวัดอุบลราชธานี 1 รายการ</t>
  </si>
  <si>
    <t>ก่อสร้างรั้วรอบมหาวิทยาลัย ระยะที่ 2  ตำบลเมืองศรีไค อำเภอวารินชำราบ จังหวัดอุบลราชธานี 1 รายการ</t>
  </si>
  <si>
    <t>โครงการปรับปรุงอาคาร ระบบประกอบอาคาร และบริเวณโดยรอบกลุ่มอาคารคณะวิชาด้านวิทยาศาสตร์และเทคโนโลยี   ตำบลเมืองศรีไค อำเภอวารินชำราบ จังหวัดอุบลราชธานี 1 รายการ</t>
  </si>
  <si>
    <t>ปรับปรุงอาคาร ระบบประกอบอาคาร และบริเวณโดยรอบกลุ่มอาคารคณะวิชาด้านวิทยาศาสตร์และเทคโนโลยี   ตำบลเมืองศรีไค อำเภอวารินชำราบ จังหวัดอุบลราชธานี 1 รายการ</t>
  </si>
  <si>
    <t>โครงการ ปรับปรุงระบบไฟฟ้าแสงสว่างภายในมหาวิทยาลัย  ตำบลเมืองศรีไค อำเภอวารินชำราบ จังหวัดอุบลราชธานี 1 รายการ</t>
  </si>
  <si>
    <t xml:space="preserve"> ปรับปรุงระบบไฟฟ้าแสงสว่างภายในมหาวิทยาลัย  ตำบลเมืองศรีไค อำเภอวารินชำราบ จังหวัดอุบลราชธานี 1 รายการ</t>
  </si>
  <si>
    <t>โครงการ ปรับปรุงระบบจราจรเขตการศึกษา  ตำบลเมืองศรีไค อำเภอวารินชำราบ จังหวัดอุบลราชธานี 1 รายการ</t>
  </si>
  <si>
    <t xml:space="preserve"> ปรับปรุงระบบจราจรเขตการศึกษา  ตำบลเมืองศรีไค อำเภอวารินชำราบ จังหวัดอุบลราชธานี 1 รายการ</t>
  </si>
  <si>
    <t xml:space="preserve"> โครงการปรับปรุงกลุ่มอาคารสำนักงานบริหารกายภาพและสิ่งแวดล้อม  ตำบลเมืองศรีไค อำเภอวารินชำราบ จังหวัดอุบลราชธานี 1รายการ</t>
  </si>
  <si>
    <t>ปรับปรุงกลุ่มอาคารสำนักงานบริหารกายภาพและสิ่งแวดล้อม  ตำบลเมืองศรีไค อำเภอวารินชำราบ จังหวัดอุบลราชธานี 1รายการ</t>
  </si>
  <si>
    <t>โครงการปรุงภูมิทัศน์และระบบจราจรสำนักงานอธิการบดี  ตำบลเมืองศรีไค อำเภอวารินชำราบ จังหวัดอุบลราชธานี 1 รายการ</t>
  </si>
  <si>
    <t>ปรุงภูมิทัศน์และระบบจราจรสำนักงานอธิการบดี  ตำบลเมืองศรีไค อำเภอวารินชำราบ จังหวัดอุบลราชธานี 1 รายการ</t>
  </si>
  <si>
    <t>ส่วนกลางมหาวิทยาลัยด้านวิทยาศาสตร์สุขภาพ</t>
  </si>
  <si>
    <t>โครงการบริหารและจัดการส่วนกลางด้านวิทยาศาสตร์สุขภาพ</t>
  </si>
  <si>
    <t>โครงการ ปรับปรุงอาคาร ระบบประกอบอาคาร และบริเวณโดยรอบกลุ่มอาคารคณะวิชาด้านวิทยาศาสตร์สุขภาพ ตำบลเมืองศรีไค อำเภอวารินชำราบ จังหวัดอุบลราชธานี 1 รายการ</t>
  </si>
  <si>
    <t xml:space="preserve"> ปรับปรุงอาคาร ระบบประกอบอาคาร และบริเวณโดยรอบกลุ่มอาคารคณะวิชาด้านวิทยาศาสตร์สุขภาพ ตำบลเมืองศรีไค อำเภอวารินชำราบ จังหวัดอุบลราชธานี 1 รายการ</t>
  </si>
  <si>
    <t>โครงการปรับปรุงศูนย์เครื่องมือวิทยาศาสตร์  ตำบลเมืองศรีไค อำเภอวารินชำราบ จังหวัดอุบลราชธานี 1 รายการ</t>
  </si>
  <si>
    <t>โครงการ ปรับปรุงศูนย์เครื่องมือวิทยาศาสตร์  ตำบลเมืองศรีไค อำเภอวารินชำราบ จังหวัดอุบลราชธานี 1 รายการ</t>
  </si>
  <si>
    <t>ปรับปรุงศูนย์เครื่องมือวิทยาศาสตร์  ตำบลเมืองศรีไค อำเภอวารินชำราบ จังหวัดอุบลราชธานี 1 รายการ</t>
  </si>
  <si>
    <t>โครงการ ปรับปรุงระบบจราจรบริเวณกลุ่มอาคารโรงพยาบาลมหาวิทยาลัย  ตำบลเมืองศรีไค อำเภอวารินชำราบ จังหวัดอุบลราชธานี 1 รายการ</t>
  </si>
  <si>
    <t>โครงการก่อสร้างระบบสาธารณูปโภคบริเวณอุทยานวิทยาศาสตร์  ตำบลเมืองศรีไค อำเภอวารินชำราบ จังหวัดอุบลราชธานี 1 รายการ</t>
  </si>
  <si>
    <t>ก่อสร้างระบบสาธารณูปโภคบริเวณอุทยานวิทยาศาสตร์  ตำบลเมืองศรีไค อำเภอวารินชำราบ จังหวัดอุบลราชธานี 1 รายการ</t>
  </si>
  <si>
    <t>ส่วนกลางมหาวิทยาลัยด้านสังคมศาสตร์</t>
  </si>
  <si>
    <t>โครงการบริหารและจัดการส่วนกลางด้านสังคมศาสตร์</t>
  </si>
  <si>
    <t>ส่วนกลางสำนักงานอธิการบดี</t>
  </si>
  <si>
    <t>โครงการค่าใช้จ่ายในการจ้างเหมาแรงงาน</t>
  </si>
  <si>
    <t>โครงการสวัสดิการเครื่องดื่มบุคลากร</t>
  </si>
  <si>
    <t>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</t>
  </si>
  <si>
    <t>สำนักงานกฏหมายและนิติการ</t>
  </si>
  <si>
    <t>โครงการค่าใช้จ่ายค่าเดินทางไปราชการ</t>
  </si>
  <si>
    <t>โครงการจัดหาวัสดุสำนักงาน</t>
  </si>
  <si>
    <t>โครงการบริหารจัดการความรู้ของบุคลากรสำนักงานกฎหมายและนิติการ (KM)</t>
  </si>
  <si>
    <t>ประชุมการสอบสวนข้อเท็จจริงเบื้องต้น (ค่าบริหารจัดการประชุมกรรมการภายใน  จำนวน 3 เรื่อง กรรมการเรื่องละ 5 คน ประชุมเรื่องละ 5 ครั้ง)</t>
  </si>
  <si>
    <t>ประชุมการสอบสวนข้อเท็จจริงเบื้องต้น (ค่าบริหารจัดการประชุมกรรมการภายใน  จำนวน 3 เรื่อง กรรมการเรื่องละ  5 คน ประชุมเรื่องละ 5 ครั้ง)</t>
  </si>
  <si>
    <t>ประชุมการสอบสวนข้อเท็จจริงเบื้องต้น (ค่าตอบแทนกรรมการภายใน)</t>
  </si>
  <si>
    <t>ประชุมการสอบสวนวินัย (ค่าบริหารจัดการประชุม จำนวน 4 เรื่อง กรรมการเรื่องละ 5 คน ประชุมเรื่องละ 5 ครั้ง)</t>
  </si>
  <si>
    <t>ประชุมการสอบสวนวินัย (ค่าบริหารจัดการประชุมจำนวน 4 เรื่อง กรรมการเรื่องละ 5 คน ประชุมเรื่องละ 5 ครั้ง)</t>
  </si>
  <si>
    <t>ประชุมการสอบสวนข้อเท็จจริงความรับผิดทางละเมิดของเจ้าหน้าที่ (ค่าบริหารจัดการประชุมกรรมการภายใน  จำนวน 5 เรื่อง กรรมการเรื่องละ 5 คน ประชุมเรื่องละ 5 ครั้ง)</t>
  </si>
  <si>
    <t>ประชุมการสอบสวนข้อเท็จจริงความรับผิดทางละเมิดของเจ้าหน้าที่ (ค่าตอบแทนประธานกรรมการ)</t>
  </si>
  <si>
    <t xml:space="preserve">ประชุมคณะกรรมการอุทธรณ์และร้องทุกข์ </t>
  </si>
  <si>
    <t>โครงการสนับสนุนการดำเนินคดีต่างๆ และการบังคับคดี</t>
  </si>
  <si>
    <t>โครงการค่าใช้จ่ายในการพัฒนาบุคลากรของสำนักงานกฎหมายและนิติการ</t>
  </si>
  <si>
    <t>โครงการค่าใช้จ่ายในการพัฒนาบุคลากรของสำนักงานกฎหมายและนิติการ(หลักสูตรที่ สำนักงานคณะกรรมการกฤษฎีกาจัด)</t>
  </si>
  <si>
    <t>โครงการค่าใช้จ่ายในการพัฒนาบุคลากรของสำนักงานกฎหมายและนิติการ(หลักสูตรที่ ป.ป.ช./กรมบัญชีกลาง/ศาลปกครอง /สกอ.จัด)</t>
  </si>
  <si>
    <t>สำนักงานตรวจสอบภายใน</t>
  </si>
  <si>
    <t>สนับสนุนการปฏิบัติงานตามภารกิจของหน่วยงาน</t>
  </si>
  <si>
    <t>จัดโครงการสัมมนาการบริหารจัดการที่ดีฯ</t>
  </si>
  <si>
    <t>จัดการประชุมคณะกรรมการตรวจสอบประจำมหาวิทยาลัย</t>
  </si>
  <si>
    <t>จัดโครงการเสริมสร้างประสิทธิภาพการตรวจสอบภายในฯ</t>
  </si>
  <si>
    <t>โครงการยกระดับขีดความสามารถและประสิทธิภาพของหน่วยตรวจสอบภายใน</t>
  </si>
  <si>
    <t>การอบรมรายปีของนักตรวจสอบภายใน</t>
  </si>
  <si>
    <t>สำนักงานบริหารกายภาพและสิ่งแวดล้อม</t>
  </si>
  <si>
    <t>การจัดประชุมคณะกรรมการด้านระบบสาธารณูปโภค</t>
  </si>
  <si>
    <t>ค่าเดินทางไปราชการ</t>
  </si>
  <si>
    <t>ค่าวัสดุสำหรับการปฏิบัติงาน</t>
  </si>
  <si>
    <t>โครงการค่าใช้จ่ายประกันภัยรถยนต์(โครงการสำนักงานบริหารกายภาพฯ)</t>
  </si>
  <si>
    <t>โครงการบำรุงรักษาและพัฒนาระบบสาธารณูปโภค</t>
  </si>
  <si>
    <t>โครงการซ่อมแซมระบบสาธารณูปโภคภายในมหาวิทยาลัย</t>
  </si>
  <si>
    <t>การซ่อมแซมครุภัณฑ์</t>
  </si>
  <si>
    <t>การซ่อมบำรุงสถานีไฟฟ้าย่อยมหาวิทยาลัยอุบลราชธานี</t>
  </si>
  <si>
    <t>ค่าบริการกำจัดขยะ</t>
  </si>
  <si>
    <t>ค่าตรวจสอบคุณภาพน้ำประปา</t>
  </si>
  <si>
    <t>ค่าตรวจสอบและวิเคราะห์คุณภาพน้ำเสีย</t>
  </si>
  <si>
    <t>ค่าวัสดุเชื้อเพลิงและหล่อลื่น</t>
  </si>
  <si>
    <t>ค่าน้ำมันบัตรฟรีการ์ด</t>
  </si>
  <si>
    <t>สาร PAC</t>
  </si>
  <si>
    <t>ค่าปฏิบัติงานนอกเวลาราชการของผู้ดูแลระบบสาธารณูปโภค</t>
  </si>
  <si>
    <t>โครงการซ่อมแซมบำรุงถนนและซ่อมบำรุงระบบไฟฟ้า(ค่าใช้จ่ายจากโครงการประมาณการรายรับค่าธรรมเนียมการใช้เส้นทางและค่าบำรุงระบบไฟฟ้า)</t>
  </si>
  <si>
    <t>ค่าจ้างเหมาบุคคล</t>
  </si>
  <si>
    <t>โครงการอบรมการอนุรักษ์พลังงานตาม พรบ.อนุรักษ์พนักงาน</t>
  </si>
  <si>
    <t>โครงการดูแลรักษาอาคารและครุภัณฑ์ของอาคารเฉลิมพระเกียรติ 7 รอบ พระชนมพรรษา</t>
  </si>
  <si>
    <t>โครงการดูแลอาคารเฉลิมพระเกียรติ 7 รอบ พระชนมพรรษา</t>
  </si>
  <si>
    <t>ค่าวัสดุงานบ้านงานครัว</t>
  </si>
  <si>
    <t>สำนักงานบริหารบัณฑิตศึกษา</t>
  </si>
  <si>
    <t>บริหารจัดการทั่วไป</t>
  </si>
  <si>
    <t>โครงการประกันคุณภาพการศึกษาและการบริหารความเสี่ยง</t>
  </si>
  <si>
    <t>บริหารความเสี่ยงและควบคุมภายใน</t>
  </si>
  <si>
    <t>จัดประชุมคณะกรรมการบัณฑิตศึกษา มหาวิทยาลัยฯ</t>
  </si>
  <si>
    <t>สนับสนุนที่ประชุม ทคบร. ประจำปี</t>
  </si>
  <si>
    <t>สนับสนุนที่ประชุม สคบท. ประจำปี</t>
  </si>
  <si>
    <t>โครงการจัดทำคู่มือการศึกษาและหลักสูตรระดับบัณฑิตศึกษา</t>
  </si>
  <si>
    <t xml:space="preserve">จัดทำคู่มือนักศึกษาและหลักสูตรระดับบัณฑิตศึกษา </t>
  </si>
  <si>
    <t>โครงการสำรวจความพึงพอใจผู้ใช้บัณฑิต</t>
  </si>
  <si>
    <t>สำรวจความพึงพอใจผู้ใช้บัณฑิต</t>
  </si>
  <si>
    <t>โครงการสำรวจความพึงพอใจต่อคุณภาพหลักสูตรระดับบัณฑิตศึกษา</t>
  </si>
  <si>
    <t>สำรวจความพึงพอใจต่อคุณภาพหลักสูตรระดับบัณฑิตศึกษา</t>
  </si>
  <si>
    <t>โครงการสอบวัดความรู้ภาษาอังกฤษสำหรับนักศึกษาระดับบัณฑิตศึกษา</t>
  </si>
  <si>
    <t>จัดสอบวัดความรู้ภาษาอังกฤษระดับบัณฑิตศึกษา</t>
  </si>
  <si>
    <t>โครงการปฐมนิเทศนักศึกษาระดับบัณฑิตศึกษา</t>
  </si>
  <si>
    <t>จัดปฐมนิเทศนักศึกษาใหม่ระดับบัณฑิตศึกษา</t>
  </si>
  <si>
    <t>โครงการส่งเสริมคุณธรรมจริยธรรม</t>
  </si>
  <si>
    <t>จัดกิจกรรมส่งเสริมคุณธรรมจริยธรรม</t>
  </si>
  <si>
    <t>โครงการประชุมสัมมนาการจัดการเรียนรู้ด้านบัณฑิตศึกษา</t>
  </si>
  <si>
    <t>ประชุมแลกเปลี่ยนเรียนรู้ด้านบัณฑิตศึกษาร่วมกับคณะ/หลักสูตร</t>
  </si>
  <si>
    <t>โครงการประกวดวิทยานิพนธ์ดีเด่นระดับบัณฑิตศึกษา</t>
  </si>
  <si>
    <t xml:space="preserve">ประกวดวิทยานิพนธ์ระดับบัณฑืตศึกษา </t>
  </si>
  <si>
    <t>โครงการงานบริหารงานวิจัย</t>
  </si>
  <si>
    <t>สนับสนุนการตีพิมพ์เผยแพร่ผลงานวิจัยฯ</t>
  </si>
  <si>
    <t>จัดอบรมสถิติและการทำวิจัยระดับบัณฑิตศึกษา</t>
  </si>
  <si>
    <t>โครงการบารอมิเตอร์ของนักศึกษาระดับบัณฑิตศึกษา</t>
  </si>
  <si>
    <t>สำนักงานประกันคุณภาพการศึกษาและสารสนเทศ</t>
  </si>
  <si>
    <t>โครงการบริหารงานภายใน</t>
  </si>
  <si>
    <t>บริหารทั่วไป</t>
  </si>
  <si>
    <t>ระบบและกลไกการประกันคุณภาพ ระดับสำนักงานอธิการบดี</t>
  </si>
  <si>
    <t>การประเมินคุณภาพภายในของสำนักงานอธิการบดี ปีงบ 2562</t>
  </si>
  <si>
    <t>โครงการแลกเปลี่ยนเรียนรู้ระหว่างเครือข่าย</t>
  </si>
  <si>
    <t>สร้างความรู้ความเข้าใจเกี่ยวกับเกณฑ์คุณภาพการศึกษา เพื่อการดำเนินการที่เป็นเลิศ (EdPEx)</t>
  </si>
  <si>
    <t>การประชุมคณะอนุกรรมการประสานงานประกันคุณภาพ หน่วยงานสนับสนุน</t>
  </si>
  <si>
    <t>โครงการประเมินผู้บริหาร</t>
  </si>
  <si>
    <t>โครงการประเมินผลการปฏิบัติงานหัวหน้าส่วนราชการ</t>
  </si>
  <si>
    <t>โครงการการพัฒนาระบบราชการตามคำรับรองการปฏิบัติราชการ(ก.พ.ร)</t>
  </si>
  <si>
    <t>โครงการพัฒนาระบบราชการตามคำรับรองการปฏิบัติราชการ (กพร.)</t>
  </si>
  <si>
    <t>ระบบและกลไกการประกันคุณภาพ ระดับมหาวิทยาลัย</t>
  </si>
  <si>
    <t>ประชุม ค.กก.ประกันคุณภาพ ระดับมหาวิทยาลัย</t>
  </si>
  <si>
    <t>การประชุมชี้แจงสร้างความเข้าใจการประกันคุณภาพภายใน ระดับหลักสูตร (หลักสูตร และผู้รับผิดชอบระดับมหาวิทยาลัย)</t>
  </si>
  <si>
    <t>การชี้แจงแนวทางการประเมินคุณภาพภายใน แก่ ค.กก.ประเมินฯ</t>
  </si>
  <si>
    <t>สร้างระบบการสืบค้นกรรมการประเมินคุณภาพภายใน ระดับหลักสูตร</t>
  </si>
  <si>
    <t>โครงการจัดทำร่างองค์กร(OP)และจัดทำรายงานผลการดำเนินงานตามแผน</t>
  </si>
  <si>
    <t>โครงการอบรมการนำเกณฑ์ EdPExมาใช้ในการดำเนินการประกันคุณภาพภายใน การจัดอบรมในหมวด  3</t>
  </si>
  <si>
    <t>โครงการอบรมการนำเกณฑ์ EdPExมาใช้ในการดำเนินการประกันคุณภาพภายใน การจัดอบรมในหมวด  6</t>
  </si>
  <si>
    <t>การเข้าอบรมเกณฑ์ EdPexและTQA</t>
  </si>
  <si>
    <t>ผลักดันคณะ/สำนัก โครงการนำร่องผลการประเมินตามเกณฑ์ EdPex ตั้งแต่ 200 คะแนนขึ้นไป</t>
  </si>
  <si>
    <t>โครงการอบรมผู้ประเมินคุณภาพภายใน ระดับมหาวิทยาลัย</t>
  </si>
  <si>
    <t>โครงการการเข้าร่วมโครงการนำร่องการพัฒนาองค์กรโดยใช้เกณฑ์คุณภาพการศึกษาเพื่อการดำเนินงานที่เป็นเลิศ (EdPEx)</t>
  </si>
  <si>
    <t>จัดอบรมเชิงปฏิบัติการ</t>
  </si>
  <si>
    <t>โครงการพัฒนาระบบสารสนเทศเพื่อการบริหาร</t>
  </si>
  <si>
    <t>การพัฒนาระบบฐานข้อมูล</t>
  </si>
  <si>
    <t>สำนักงานพัฒนาคุณภาพการศึกษา</t>
  </si>
  <si>
    <t>โครงการ วัสดุรวมศูนย์</t>
  </si>
  <si>
    <t>โครงการ การเดินทางไปราชการของสำนักงานพัฒนาคุณภาพการศึกษา</t>
  </si>
  <si>
    <t>โครงการ การจัดการประชุมสำนักงาน  .</t>
  </si>
  <si>
    <t>โครงการ ประชุมคณะกรรมการคัดสรรผู้สมควรได้รับปริญญากิตติมศักดิ์ และรางวัลรัตโนบล</t>
  </si>
  <si>
    <t>โครงการ ประชุมคณะกรรมการพิจารณากลั่นกรองหลักสูตรของสภามหาวิทยาลัยอุบลราชธานี</t>
  </si>
  <si>
    <t>โครงการประกันคุณภาพการศึกษา : การผลิตบัณฑิต</t>
  </si>
  <si>
    <t>โครงการพัฒนาระบบและกลไกการบริหารหลักสูตรและบริหารวิชาการ</t>
  </si>
  <si>
    <t xml:space="preserve">โครงการ กิจกรรม KM ด้านการพัฒนาคุณภาพการสอนของอาจารย์ที่เน้นผลลัพธ์การเรียนรู้ </t>
  </si>
  <si>
    <t xml:space="preserve">โครงการบริหารความเสี่ยงและการควบคุมภายใน  </t>
  </si>
  <si>
    <t>โครงการส่งเสริมการพัฒนาหลักสูตรและการเรียนรู้</t>
  </si>
  <si>
    <t>โครงการประชุมการอบรม ประชุมชี้แจง สัมมนา เกณฑ์มาตรฐานหลักสูตรและการบริหารหลักสูตรตามแนวทางการผลิตหลักสูตรพันธ์ใหม่</t>
  </si>
  <si>
    <t>โครงการส่งเสริมและพัฒนาทักษะการปฏิบัติงานของบุคลากร</t>
  </si>
  <si>
    <t>อบรมพัฒนาให้อาจารย์มีสมรรถนะตามกรอบ PSF ด้านการจัดการเรียนการสอน สื่อ นวัตกรรม เทคนิคการสอน การวัดประเมินผล ที่เน้นผลลัพธ์การเรียนรู้ (Outcome Based Education)</t>
  </si>
  <si>
    <t>โครงการ ส่งเสริมการพัฒนาความร่วมมือกับเครือข่ายอุดมศึกษา</t>
  </si>
  <si>
    <t>โครงการ ค่าบำรุงสมาชิก ควอท./สหกิจศึกษา</t>
  </si>
  <si>
    <t>โครงการส่งเสริมการจัดการศึกษาวิชาศึกษาทั่วไป</t>
  </si>
  <si>
    <t>โครงการ ทวนสอบผลสัมฤทธิ์ทางการเรียนหมวดวิชาศึกษาทั่วไป   : การประชุมคณะกรรมการ</t>
  </si>
  <si>
    <t>โครงการ ทวนสอบผลสัมฤทธิ์ทางการเรียนหมวดวิชาศึกษาทั่วไป  : การจัดโครงการ</t>
  </si>
  <si>
    <t>โครงการส่งเสริมการบูรณาการการเรียนการสอนกับการทำงาน</t>
  </si>
  <si>
    <t>โครงการ ส่งเสริมกิจกรรมสหกิจศึกษา :  การนำเสนอผลงาน การจัดนิทรรศการ และกิจกรรมสหกิจศึกษาระดับประเทศและภูมิภาค</t>
  </si>
  <si>
    <t>โครงการ เตรียมความพร้อมนักศึกษาสหกิจศึกษา (ISO)</t>
  </si>
  <si>
    <t>โครงการ เตรียมความพร้อมนักศึกษาสหกิจศึกษา (การพัฒนาบุคลิกภาพ/ภาษาอังกฤษ)</t>
  </si>
  <si>
    <t>โครงการ บริหารรสหกิจศึกษา : การประชุมคณะกรรมการ/การประชาสัมพันธ์</t>
  </si>
  <si>
    <t>สำนักงานพัฒนานักศึกษา</t>
  </si>
  <si>
    <t>บริหารและจัดการสำนักงานพัฒนานักศึกษา</t>
  </si>
  <si>
    <t>โครงการสนับสนุนทุนการศึกษา</t>
  </si>
  <si>
    <t>สนับสนุนทุนการศึกษา</t>
  </si>
  <si>
    <t>โครงการสนับสนุนทุนการศึกษาจากแหล่งทุนภายนอก</t>
  </si>
  <si>
    <t>ทุนการศึกษาจากแหล่งทุนภายนอก</t>
  </si>
  <si>
    <t>สนับสนุนการประชุม</t>
  </si>
  <si>
    <t>บริหารจัดการสระว่ายน้ำยอดเศรณี</t>
  </si>
  <si>
    <t>โครงการเชิดชูเกียรติผู้สร้างชื่อเสียงให้มหาวิทยาลัยด้านกิจกรรมและกีฬา</t>
  </si>
  <si>
    <t>โครงการซ่อมบำรุงรถตัดหญ้านั้งขับ</t>
  </si>
  <si>
    <t>โครงการสนับสนุนการบริหารสถานศึกษาวิชากิจกรรมพลศึกษา</t>
  </si>
  <si>
    <t>โครงการแข่งขันกีฬามหาวิทยาลัยแห่งประเทศไทย</t>
  </si>
  <si>
    <t>แข่งขันกีฬามหาวิทยาลัยแห่งประเทศไทย</t>
  </si>
  <si>
    <t>โครงการบำรุงรักษาและค่าน้ำมันรถพยาบาลฉุกเฉิน</t>
  </si>
  <si>
    <t>โครงการพัฒนากายภาพ ระบบสาธารณูปโภคและโครงสร้างพื้นฐานของมหาวิทยาลัย</t>
  </si>
  <si>
    <t>วัสดุ</t>
  </si>
  <si>
    <t>โครงการประกันอุบัติเหตุสำหรับนักศึกษามหาวิทยาลัยอุบลราชธานี</t>
  </si>
  <si>
    <t>โครงการสนับสนุนและส่งเสริมสวัสดิการและสวัสดิภาพของนักศึกษา</t>
  </si>
  <si>
    <t>โครงการสนับสนุนการดำเนินการช่วยเหลือนักศึกษาด้านอุบัติเหตุ ตามระเบียบมหาวิทยาลัย</t>
  </si>
  <si>
    <t xml:space="preserve">UBU JOBFAIR </t>
  </si>
  <si>
    <t>โครงการเลี้ยงรับรองคณะผู้บริหารทุนการศึกษา</t>
  </si>
  <si>
    <t>เลี้ยงรับรองผู้บริหารทุนการศึกษา</t>
  </si>
  <si>
    <t>โครงการพิธีมอบทุนการศึกษา</t>
  </si>
  <si>
    <t>โครงการกองทุนบำรุงกีฬาและกิจกรรมนักศึกษา</t>
  </si>
  <si>
    <t>โครงการอาสาพัฒนาชนบท</t>
  </si>
  <si>
    <t>โครงการอบรมการประกันคุณภาพการจัดกิจกรรมนักศึกษา</t>
  </si>
  <si>
    <t>โครงการค่าย ม.อุบลฯ วิชาการ</t>
  </si>
  <si>
    <t>โครงการจัดซื้อครุภัณฑ์สำนักงาน</t>
  </si>
  <si>
    <t>จัดซื้อครุภัณฑ์</t>
  </si>
  <si>
    <t>คอมพิวเตอร์ All In ONE</t>
  </si>
  <si>
    <t xml:space="preserve">โครงการปฐมนิเทศนักศึกษา ประจำปี 2562 </t>
  </si>
  <si>
    <t>ปฐมนิเทศนักศึกษา</t>
  </si>
  <si>
    <t>โครงการปฐมนิเทศนักศึกษา ประจำปี 2562</t>
  </si>
  <si>
    <t>โครงการ “UBU WATCH ม.อุบลฯ และชุมชน น่าอยู่” ประจำปีงบประมาณ 2562</t>
  </si>
  <si>
    <t>สำนักงานรักษาความปลอดภัยและสวัสดิภาพบุคลากร</t>
  </si>
  <si>
    <t>โครงการค่าใช้จ่ายในการรักษาความปลอดภัยมหาวิทยาลัย</t>
  </si>
  <si>
    <t>โครงการพัฒนาระบบบริหารจัดการภายใน</t>
  </si>
  <si>
    <t>ครุภัณฑ์ยานพาหนะและขนส่ง</t>
  </si>
  <si>
    <t>รถจักรยานยนต์ 109.1 ซีซี</t>
  </si>
  <si>
    <t>เครื่องทำลายเอกสาร</t>
  </si>
  <si>
    <t>โครงการควบคุมภายในและบริหารความเสี่ยง</t>
  </si>
  <si>
    <t>สำนักงานวิเทศสัมพันธ์</t>
  </si>
  <si>
    <t>ครุภัณฑ์ไฟฟ้าและวิทยุ</t>
  </si>
  <si>
    <t>ตู้ลำโพงขยายเสียงพร้อมอุปกรณ์ต่อพ่วง</t>
  </si>
  <si>
    <t>โครงการรับรองอาคันตุกะ</t>
  </si>
  <si>
    <t>โครงการจัดการประชุมวิชาการสมาคมสถาบันการศึกษาขั้นอุดมแห่งภูมิภาคเอเชียตะวันออกเฉียงใต้ ประจำประเทศไทย (สออ.ประเทศไทย) ครั้งที่ 41</t>
  </si>
  <si>
    <t>โครงการสนับสนุนค่าบำรุงสมาชิกหรือค่าวารสารด้านต่าง ๆ ของมหาวิทยาลัย</t>
  </si>
  <si>
    <t>โครงการจัดกิจกรรมสำหรับนักศึกษาต่างชาติ</t>
  </si>
  <si>
    <t>International Student Activity</t>
  </si>
  <si>
    <t>โครงการสนับสนุนทุนการศึกษาแก่นักศึกษาทุน</t>
  </si>
  <si>
    <t>โครงการจัดอบรมเตรียมสอบวัดมาตรฐานการใช้ภาษาอังกฤษ</t>
  </si>
  <si>
    <t>Languange Trainings for UBU students and staff</t>
  </si>
  <si>
    <t>โครงการจัดสอบวัดมาตรฐานการใช้ภาษาอังกฤษ</t>
  </si>
  <si>
    <t>โครงการส่งเสริมและพัฒนาศักยภาพด้านการใช้ภาษาอังกฤษของเยาวชนในเขตอีสานใต้</t>
  </si>
  <si>
    <t>สำนักงานส่งเสริมบริหารการวิจัย บริการวิชาการและศิลปวัฒนธรรม</t>
  </si>
  <si>
    <t>ประชุมคณะกรรมการบริหารงานวิจัย</t>
  </si>
  <si>
    <t>โครงการทุนอุดหนุนการวิจัย</t>
  </si>
  <si>
    <t>เงินสบทบการวิจัยร่วมกับหน่วยงานภายนอก ทุนพัฒนานักวิจัย เมธีวิจัย (ต่อเนื่อง 60)</t>
  </si>
  <si>
    <t>เงินสบทบการวิจัยร่วมกับหน่วยงานภายนอก ทุนพัฒนานักวิจัย เมธีวิจัย (ต่อเนื่อง 61)</t>
  </si>
  <si>
    <t>เงินสบทบการวิจัยร่วมกับหน่วยงานภายนอก ทุนพัฒนานักวิจัยรุ่นกลาง ปี 2562</t>
  </si>
  <si>
    <t>โครงการทุนนักวิจัยรุ่นใหม่ 2562</t>
  </si>
  <si>
    <t>โครงการทุนวิจัยสถาบัน 2562</t>
  </si>
  <si>
    <t>โครงการทุนนักวิจัยรุ่นใหม่ ม.อุบลฯ  (ต่อเนื่อง)</t>
  </si>
  <si>
    <t>โครงการทุนวิจัยสถาบัน (ต่อเนื่อง)</t>
  </si>
  <si>
    <t>โครงการนวัตกรรมและเทคโนโลยีแปรรูปอาหารปลอดภัยครบวงจร</t>
  </si>
  <si>
    <t>โครงการเสริมสร้างศักยภาพเกษตรกรด้านเกษตรอินทรีย์ เพื่อความมั่นคงด้านอาหารและปรับตัวต่อการเปลี่ยนแปลงสภาพอากาศ จังหวัดอุบลราชธานี</t>
  </si>
  <si>
    <t>โครงการเผยแพร่และใช้ประโยชน์จากผลงานวิจัย</t>
  </si>
  <si>
    <t>โครงการเสริมแรงจูงใจให้ค่าตอบแทนการจดอนุสิทธิบัตร/สิทธิบัตร/การจดทะเบียนพันธุ์พืช-สัตว์</t>
  </si>
  <si>
    <t>โครงการจัดนิทรรศการงานวิจัย Thailand Research Xpo</t>
  </si>
  <si>
    <t>โครงการประชุมวิชาการ มอบ.วิจัย</t>
  </si>
  <si>
    <t>โครงการประชุมวิชาการเครือข่ายวิจัยสถาบันอุดมศึกษา</t>
  </si>
  <si>
    <t>โครงการพัฒนาระบบบริหารงานวิจัย</t>
  </si>
  <si>
    <t>โครงการประเมินข้อเสนอโครงการวิจัย -เพื่อขอรับทุน</t>
  </si>
  <si>
    <t>โครงการประเมินความก้าวหน้าและรายงานการวิจัย</t>
  </si>
  <si>
    <t>โครงการประเมินร่างรายงานการวิจัยฉบับสมบูรณ์</t>
  </si>
  <si>
    <t>โครงการสร้างเครือข่ายความร่วมมือด้านการวิจัย</t>
  </si>
  <si>
    <t>โครงการสนับสนุนการบริหารงานวิจัย</t>
  </si>
  <si>
    <t>โครงการพัฒนามาตรฐานงานวิจัย</t>
  </si>
  <si>
    <t>จริยธรรมการวิจัยในคน</t>
  </si>
  <si>
    <t>การเลี้ยงและใช้สัตว์ทดลองทางวิทยาศาสตร์</t>
  </si>
  <si>
    <t>ความปลอดภัยทางชีวภาพ</t>
  </si>
  <si>
    <t>โครงการอบรมเชิงปฏิบัติการ เรื่อง การบูรณาการองค์ความรู้สู่การปฏิบัติงานจริง</t>
  </si>
  <si>
    <t>โครงการบูรณาการองค์ความรู้สู่การปฏิบัติงานจริง</t>
  </si>
  <si>
    <t>โครงการคลินิกเทคโนโลยี</t>
  </si>
  <si>
    <t>โครงการสร้างนักวิจัยรุ่นใหม่ (ลูกไก่)</t>
  </si>
  <si>
    <t>โครงการ Innovation Hub (Creative Economy)</t>
  </si>
  <si>
    <t>โครงการบริหารจัดการศูนย์เครื่องมือวิทยาศาสตร์</t>
  </si>
  <si>
    <t>โครงการถ่ายทำวิดีโอการใช้เครื่องมือ</t>
  </si>
  <si>
    <t>โครงการพัฒนาและประชุมเครือข่ายสำหรับบุคลากรศูนย์เครื่องมือวิทยาศาสตร์</t>
  </si>
  <si>
    <t>โครงการประชุมเครือข่ายศูนย์เครื่องมือวิทยาศาสตร์ประเทศไทย (TSEN)</t>
  </si>
  <si>
    <t>โครงการประชาสัมพันธ์ศูนย์เครื่องมือวิทยาศาสตร์</t>
  </si>
  <si>
    <t>โครงการตรวจสอบและบำรุงรักษาอุปกรณ์ความปลอดภัย</t>
  </si>
  <si>
    <t>โครงการบริหารจัดการขยะและของเสียอันตราย</t>
  </si>
  <si>
    <t>โครงการจัดตั้งห้องปฏิบัติการตามาตรฐาน ISO17025</t>
  </si>
  <si>
    <t>โครงการประชุมคณะกรรมการบริหารศูนย์เครื่องมือวิทยาศาสตร์</t>
  </si>
  <si>
    <t>โครงการบริหารจัดการภายในศูนย์เครื่องมือวิทยาศาสตร์</t>
  </si>
  <si>
    <t>โครงการสนับสนุนการพัฒนาเทคโนโลยีของอุตสาหกรรมไทย (ITAP)</t>
  </si>
  <si>
    <t>โครงการวิจัยเพื่อพัฒนาโครงสร้างพื้นฐานบุคลากรและระบบมาตรฐานการวิจัย</t>
  </si>
  <si>
    <t>โครงการพัฒนาบุคลากรวิจัย</t>
  </si>
  <si>
    <t xml:space="preserve">โครงการติดตามและประเมินผลโครงการบริการวิชาการแก่ชุมชน มอบ. </t>
  </si>
  <si>
    <t>อบรมเชิงปฏิบัติการสวนพฤกษศาสตร์โรงเรียนและงานฐานทรัพยากรท้องถิ่น ภายใต้โครงการอนุรักษ์พันธุกรรมพืชอันเนื่องมาจากพระราชดำริฯ</t>
  </si>
  <si>
    <t>การสร้างองค์ความรู้และส่งเสริมศักยภาพในการพึ่งพาตนเองของชุมชนเพื่อนำไปสู่การพัฒนาคุณภาพชีวิตที่ยั่งยืน</t>
  </si>
  <si>
    <t>โครงการบูรณาการความรู้สู่ชุมชนเพื่อพัฒนาอาชีพและส่งเสริมเศรษฐกิจฐานราก</t>
  </si>
  <si>
    <t>โครงการบูรณาการความรู้สู่การปฏิบัติจริง ประจำปี 2562</t>
  </si>
  <si>
    <t>โครงการขับเคลื่อนปรัชญาของเศรษฐกิจพอเพียงด้วยพลังนิสิตนักศึกษา มหาวิทยาลัยอุบลราชธานี</t>
  </si>
  <si>
    <t>โครงการโรงเรียนเครือข่ายร่วมพัฒนาคุณภาพการศึกษา มหาวิทยาลัยอุบลราชธานี</t>
  </si>
  <si>
    <t>โครงการพัฒนาระบบสารสนเทศชุมชนและพื้นที่เพื่อรองรับการให้บริการวิชาการแก่ชุมชน มหาวิทยาลัยอุบลราชธานี</t>
  </si>
  <si>
    <t>โครงการเอกสารสนเทศเพื่อการเผยแพร่และประชาสัมพันธ์งานวิจัย บริการวิชาการ และทำนุบำรุงศิลปวัฒนธรรม มหาวิทยาลัยอุบลราชธานี</t>
  </si>
  <si>
    <t>สำนักงานสภามหาวิทยาลัย</t>
  </si>
  <si>
    <t>การประชุมคณะกรรมการสภามหาวิทยาลัย</t>
  </si>
  <si>
    <t>การประชุมคณะกรรมการต่างๆ ของของคณะกรรการสภามหาวิทยาลัยผู้ทรงคุณวุฒิ</t>
  </si>
  <si>
    <t>การประชุมคณะกรรมการต่างๆ ของของที่ปรึกษาด้านกฎหมายของสภามหาวิทยาลัย</t>
  </si>
  <si>
    <t>โครงการประชุมติดตามผลการดำเนินงานตามมติที่ประชุมสภามหาวิทยาลัย</t>
  </si>
  <si>
    <t>โครงการจัดประชุมสัมมนาเชิงปฏิบัติการ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</t>
  </si>
  <si>
    <t>โครงการประเมินผลการปฏิบัติงานของอธิการบดีมหาวิทยาลัยอุบลราชธานี ประจำปี พ.ศ. 2560 (รอบ 2 ปีแรก)</t>
  </si>
  <si>
    <t>โครงการประเมินผลการปฏิบัติงานของอธิการบดีมหาวิทยาลัยอุบลราชธานี</t>
  </si>
  <si>
    <t>สำนักงานสภาอาจารย์</t>
  </si>
  <si>
    <t>โครงการบริหารจัดการสภาอาจารย์</t>
  </si>
  <si>
    <t>โครงการจัดทำจุลสารสภาอาจารย์และรายงานประจำปี</t>
  </si>
  <si>
    <t>ประชุมกรรมการ ปอมท.และปขมท.</t>
  </si>
  <si>
    <t>ค่าเบี้ยประชุมกรรมการและอนุกรรมกรสภาอาจารย์</t>
  </si>
  <si>
    <t>โครงการสนับสนุน ปอมท.และปขมท.</t>
  </si>
  <si>
    <t>หน้าห้องอธิการบดี</t>
  </si>
  <si>
    <t>คณะเลือกตามตัวเลือกที่มีให้</t>
  </si>
  <si>
    <t>คณะกรอกข้อมูล</t>
  </si>
  <si>
    <t>ด้านการผลิตบัณฑิต</t>
  </si>
  <si>
    <t>งบเพื่อการพัฒนาศึกษาและจัดการศึกษา</t>
  </si>
  <si>
    <t>4. โครงการผลิตแพทย์และพยาบาลเพิ่ม</t>
  </si>
  <si>
    <t>รหัสหน่วยงานหลัก</t>
  </si>
  <si>
    <t>รหัสหน่วยงานย่อย</t>
  </si>
  <si>
    <t>รหัสแหล่งงบประมาณ</t>
  </si>
  <si>
    <t>แหล่งงบประมาณย่อย</t>
  </si>
  <si>
    <t>รหัสกองทุน</t>
  </si>
  <si>
    <t>กองทุน</t>
  </si>
  <si>
    <t>รหัสงาน/โครงการ</t>
  </si>
  <si>
    <t>งาน/โครงการ</t>
  </si>
  <si>
    <t>รหัสโครงการย่อย</t>
  </si>
  <si>
    <t>โครงการย่อย</t>
  </si>
  <si>
    <t xml:space="preserve">รหัสกิจกรรม </t>
  </si>
  <si>
    <t>ข้อนโยบายจัดสรร</t>
  </si>
  <si>
    <t>นโยบายจัดสรร</t>
  </si>
  <si>
    <t>ข้อนโยบายจัดสรร (ย่อย)</t>
  </si>
  <si>
    <t>นโยบายจัดสรร (ย่อย)</t>
  </si>
  <si>
    <t>พันธกิจ</t>
  </si>
  <si>
    <t>ประเด็นยุทธศาสตร์</t>
  </si>
  <si>
    <t>โครงการหลัก</t>
  </si>
  <si>
    <t>ประเภทโครงการ</t>
  </si>
  <si>
    <t>งบ
รายจ่าย</t>
  </si>
  <si>
    <t>รายการครุภัณฑ์-สิ่งก่อสร้างใหม่</t>
  </si>
  <si>
    <t>รายการ
ค่าใช้จ่าย</t>
  </si>
  <si>
    <t>อัตรา
ต่อ
หน่วย</t>
  </si>
  <si>
    <t>จำนวน
หน่วย</t>
  </si>
  <si>
    <t>หน่วย
นับ</t>
  </si>
  <si>
    <t>จำนวน
ครั้ง</t>
  </si>
  <si>
    <t>งบประมาณ (บาท)</t>
  </si>
  <si>
    <t>แผน
ใช้เงิน
ต.ค.61</t>
  </si>
  <si>
    <t>แผน
ใช้เงิน
พ.ย.61</t>
  </si>
  <si>
    <t>แผน
ใช้เงิน
ธ.ค.61</t>
  </si>
  <si>
    <t>แผน
ใช้เงิน
ม.ค.62</t>
  </si>
  <si>
    <t>แผน
ใช้เงิน
ก.พ.62</t>
  </si>
  <si>
    <t>แผน
ใช้เงิน
มี.ค.62</t>
  </si>
  <si>
    <t>แผน
ใช้เงิน
เม.ย.62</t>
  </si>
  <si>
    <t>แผน
ใช้เงิน
พ.ค.62</t>
  </si>
  <si>
    <t>แผน
ใช้เงิน
มิ.ย.62</t>
  </si>
  <si>
    <t>แผน
ใช้เงิน
ก.ค.62</t>
  </si>
  <si>
    <t>แผน
ใช้เงิน
ส.ค.62</t>
  </si>
  <si>
    <t>แผน
ใช้เงิน
ก.ย.62</t>
  </si>
  <si>
    <t>กลยุทธ์ของคณะ/หน่วยงาน</t>
  </si>
  <si>
    <t>มาตรการของคณะ/หน่วยงาน</t>
  </si>
  <si>
    <t>เป้าประสงค์ของคณะ/หน่วยงาน</t>
  </si>
  <si>
    <t>วัตถุประสงค์ของโครงการ</t>
  </si>
  <si>
    <t>ประเภทตัวบ่งชี้</t>
  </si>
  <si>
    <t>ตัวบ่งชี้</t>
  </si>
  <si>
    <t>หน่วยนับ</t>
  </si>
  <si>
    <t>ค่า
เป้าหมาย</t>
  </si>
  <si>
    <t>หน่วยงานหลักที่รับผิดชอบ</t>
  </si>
  <si>
    <t>หน่วยงานรองที่รับผิดชอบ</t>
  </si>
  <si>
    <t>ชื่อผู้รับผิดชอบหลัก</t>
  </si>
  <si>
    <t>ระยะเวลาดำเนินการ</t>
  </si>
  <si>
    <t>งบประมาณ2 (บาท)</t>
  </si>
  <si>
    <t>ผลต่าง</t>
  </si>
  <si>
    <t>ชม.</t>
  </si>
  <si>
    <t>ร้อยละ</t>
  </si>
  <si>
    <t>งานวิชาการ</t>
  </si>
  <si>
    <t>1 ต.ค.61-30 ก.ย.62</t>
  </si>
  <si>
    <t>ค่าตอบแทนวิทยากร</t>
  </si>
  <si>
    <t>คน</t>
  </si>
  <si>
    <t>ค่าอาหารกลางวัน</t>
  </si>
  <si>
    <t>ครั้ง</t>
  </si>
  <si>
    <t>แผ่น</t>
  </si>
  <si>
    <t>ค่าปฏิบัติงานนอกเวลาราชการ</t>
  </si>
  <si>
    <t>วัน</t>
  </si>
  <si>
    <t>เชิงปริมาณ</t>
  </si>
  <si>
    <t>งาน</t>
  </si>
  <si>
    <t>เล่ม</t>
  </si>
  <si>
    <t>ค่าตอบแทนการปฏิบัติงานนอกเวลา</t>
  </si>
  <si>
    <t>ชั่วโมง</t>
  </si>
  <si>
    <t>เชิงคุณภาพ</t>
  </si>
  <si>
    <t>ค่าเฉลี่ย</t>
  </si>
  <si>
    <t>งบลงทุนและค่าซ่อมแซมครุภัณฑ์และสิ่งก่อสร้าง</t>
  </si>
  <si>
    <t>ชุด</t>
  </si>
  <si>
    <t>เครื่อง</t>
  </si>
  <si>
    <t>ตัว</t>
  </si>
  <si>
    <t>ค่าวัสดุโครงการ</t>
  </si>
  <si>
    <t>โครงการ</t>
  </si>
  <si>
    <t>ค่าใช้จ่ายในการเดินทางไปราชการ</t>
  </si>
  <si>
    <t>ค่าจ้างเหมาบริการ</t>
  </si>
  <si>
    <t>ค่าวัสดุเชื้อเพลิง</t>
  </si>
  <si>
    <t>อัน</t>
  </si>
  <si>
    <t>ค่าอาหารเย็น</t>
  </si>
  <si>
    <t>กล่อง</t>
  </si>
  <si>
    <t>แพ็ค</t>
  </si>
  <si>
    <t>กระสอบ</t>
  </si>
  <si>
    <t>ถัง</t>
  </si>
  <si>
    <t>ม้วน</t>
  </si>
  <si>
    <t xml:space="preserve">ค่าถ่ายเอกสาร </t>
  </si>
  <si>
    <t>ชิ้น</t>
  </si>
  <si>
    <t>ค่าอาหาร</t>
  </si>
  <si>
    <t xml:space="preserve">ค่าตอบแทนวิทยากร </t>
  </si>
  <si>
    <t xml:space="preserve">ค่าอาหาร </t>
  </si>
  <si>
    <t>ค่าอาหารว่าง</t>
  </si>
  <si>
    <t>มื้อ</t>
  </si>
  <si>
    <t>ค่าน้ำมันเชื้อเพลิง</t>
  </si>
  <si>
    <t>ลิตร</t>
  </si>
  <si>
    <t>คัน</t>
  </si>
  <si>
    <t>ฉบับ</t>
  </si>
  <si>
    <t>ห้อง</t>
  </si>
  <si>
    <t>ค่าของที่ระลึก</t>
  </si>
  <si>
    <t>คืน</t>
  </si>
  <si>
    <t>เที่ยว</t>
  </si>
  <si>
    <t>ด้านพัฒนาขีดความสามารถด้านการวิจัย</t>
  </si>
  <si>
    <t>13. โครงการวิจัยเพื่อสร้าง/สะสมองค์ความรู้ที่มีศักยภาพ</t>
  </si>
  <si>
    <t>10. โครงการพัฒนาระบบกลไกการบริหารงานวิจัยของมหาวิทยาลัย</t>
  </si>
  <si>
    <t>เรื่อง</t>
  </si>
  <si>
    <t>ทุน</t>
  </si>
  <si>
    <t>โครงการบริการวิชาการ</t>
  </si>
  <si>
    <t>ด้านให้บริการวิชาการและถ่ายทอดเทคโนโลยี</t>
  </si>
  <si>
    <t>ด้านสืบสานเผยแพร่ฟื้นฟูและอนุรักษ์ศิลปวัฒนธรรม</t>
  </si>
  <si>
    <t>20. โครงการส่งเสริมเยาวชน นักศึกษาและบุคลากรให้ตระหนักถึงคุณค่า ความงามของศิลปะ ขนบธรรมเนียมประเพณี วัฒนธรรมอันดีงามของอีสานและของชาติ</t>
  </si>
  <si>
    <t>โครงการการพัฒนาระบบกลไกการประกันคุณภาพการศึกษาระดับอุดมศึกษา</t>
  </si>
  <si>
    <t>ด้านพัฒนาระบบบริหารจัดการ</t>
  </si>
  <si>
    <t>25. โครงการพัฒนาระบบบริหารจัดการของมหาวิทยาลัย</t>
  </si>
  <si>
    <t>งบบริหารจัดการของหน่วยงาน</t>
  </si>
  <si>
    <t>คะแนน</t>
  </si>
  <si>
    <t>วัสดุสำนักงาน</t>
  </si>
  <si>
    <t>งบบุคลากรและค่าใช้จ่ายเกี่ยวบุคลากร</t>
  </si>
  <si>
    <t>เดือน</t>
  </si>
  <si>
    <t>ด้านพัฒนาโครงสร้างพื้นฐานด้านเทคโนโลยีสารสนสนเทศการสื่อสาร</t>
  </si>
  <si>
    <t xml:space="preserve">30 โครงการพัฒนาโครงสร้างพื้นฐานด้านเทคโนโลยีสารสนเทศการสื่อสาร </t>
  </si>
  <si>
    <t>ด้านพัฒนาทรัพยากรมนุษย์</t>
  </si>
  <si>
    <t xml:space="preserve">28. โครงการพัฒนาทรัพยากรมนุษย์สายวิชาการ </t>
  </si>
  <si>
    <t>งานพัฒนาตามกลยุทธ์มหาวิทยาลัย</t>
  </si>
  <si>
    <t>มกราคม 2562</t>
  </si>
  <si>
    <t>ค่าตอบแทนผู้ทรงคุณวุฒิ</t>
  </si>
  <si>
    <t>โครงการพัฒนาบุคลากรสายสนับสนุน</t>
  </si>
  <si>
    <t xml:space="preserve">29. โครงการพัฒนาทรัพยากรมนุษย์สายสนับสนุน </t>
  </si>
  <si>
    <t>30. โครงการพัฒนาระบบกลไกการบริหารทรัพยากรมนุษย์ (HRM) </t>
  </si>
  <si>
    <t>กรกฎาคม 2562</t>
  </si>
  <si>
    <t>เมษายน 2562</t>
  </si>
  <si>
    <t>ค่าเบี้ยเลี้ยง</t>
  </si>
  <si>
    <t>โครงการประชุมสัมมนาและอบรมวิชาชีพต่างๆ เพื่อเสริมสร้างความมั่นคงในการประกอบอาชีพ</t>
  </si>
  <si>
    <t>1. โครงการผลิตบัณฑิตด้านวิทยาศาสตร์และเทคโนโลยี</t>
  </si>
  <si>
    <t>1 ตุลาคม 2561 - 30 กันยายน 2562</t>
  </si>
  <si>
    <t>งานบริหารทั่วไป</t>
  </si>
  <si>
    <t xml:space="preserve">27. โครงการพัฒนาระบบสาธารณูปโภคและโครงสร้างพื้นฐานของมหาวิทยาลัย </t>
  </si>
  <si>
    <t>ค่าไฟฟ้า</t>
  </si>
  <si>
    <t>ระดับ</t>
  </si>
  <si>
    <t xml:space="preserve"> </t>
  </si>
  <si>
    <t>14. โครงการพัฒนาระบบกลไกการบริหารงานบริการวิชาการของมหาวิทยาลัย</t>
  </si>
  <si>
    <t>จำนวนผู้เข้าร่วมโครงการ</t>
  </si>
  <si>
    <t>11. โครงการวิจัยและนวัตกรรมในอุตสาหกรรมยุทธศาสตร์และเป้าหมายของประเทศ</t>
  </si>
  <si>
    <t>โครงการวิจัยพื้นฐาน</t>
  </si>
  <si>
    <t>บาท</t>
  </si>
  <si>
    <t>แหล่งทุน</t>
  </si>
  <si>
    <t>ความพึงพอใจของผู้เข้าร่วมโครงการ</t>
  </si>
  <si>
    <t>โครงการวิจัยและพัฒนา</t>
  </si>
  <si>
    <t>โครงการส่งเสริมและสนับสนุนกิจกรรมเสริมหลักสูตรและกิจกรรมนอกหลักสูตร</t>
  </si>
  <si>
    <t>โครงการสนับสนุนการพัฒนาวิชาการ</t>
  </si>
  <si>
    <t>ค่าเบี้ยประชุม</t>
  </si>
  <si>
    <t>คน/ครั้ง</t>
  </si>
  <si>
    <t>ค่าวัสดุคอมพิวเตอร์</t>
  </si>
  <si>
    <t>ค่าวัสดุไฟฟ้าและวิทยุ</t>
  </si>
  <si>
    <t>ค่าวัสดุโฆษณาและเผยแพร่</t>
  </si>
  <si>
    <t>ค่าวิทยากร</t>
  </si>
  <si>
    <t>ป้าย</t>
  </si>
  <si>
    <t>รูป</t>
  </si>
  <si>
    <t>ค่าตอบแทนนักศึกษาช่วยงาน</t>
  </si>
  <si>
    <t>โครงการพัฒนาศักยภาพของบุคลากรเพื่อรองรับการเข้าสู่ประชาคมอาเซียน และระดับสากล</t>
  </si>
  <si>
    <t>โครงการพัฒนาระบบฐานข้อมูลสารสนเทศเพื่อการบริหารจัดการ</t>
  </si>
  <si>
    <t xml:space="preserve">9. โครงการพัฒนาระบบการเรียนการสอนที่เน้นผู้เรียนเป็นสำคัญ
</t>
  </si>
  <si>
    <t xml:space="preserve">7. โครงการเพื่อพัฒนาการศึกษาและจัดการศึกษา </t>
  </si>
  <si>
    <t xml:space="preserve">17. โครงการพัฒนาและส่งเสริมความเข้มแข็งด้านอาชีพ </t>
  </si>
  <si>
    <t>ตู้</t>
  </si>
  <si>
    <t>ค่าใช้จ่ายอุดหนุนทั่วไป</t>
  </si>
  <si>
    <t>มิ.ย 62</t>
  </si>
  <si>
    <t>มี.ค 62</t>
  </si>
  <si>
    <t>ก.ค 62</t>
  </si>
  <si>
    <t>โครงการพัฒนาศักยภาพของนักศึกษาและบุคลากรเพื่อรองรับการเข้าสู่ประชาคมอาเซียน และระดับสากล</t>
  </si>
  <si>
    <t>เครือข่าย</t>
  </si>
  <si>
    <t>งานประชาสัมพันธ์</t>
  </si>
  <si>
    <t>โครงการพัฒนาระบบกลไกการบริหารงานวิจัย</t>
  </si>
  <si>
    <t>หลัง</t>
  </si>
  <si>
    <t>ตัวบ่งชี้เชิงคุณภาพ</t>
  </si>
  <si>
    <t>ตัวชี้วัดเชิงปริมาณ</t>
  </si>
  <si>
    <t>ตัวชี้วัดเชิงคุณภาพ</t>
  </si>
  <si>
    <t>26. โครงการพัฒนาระบบฐานข้อมูลสารสนเทศเพื่อการบริหารจัดการ</t>
  </si>
  <si>
    <t>โครงการเครือข่ายความร่วมมือกับชุมชน หน่วยงานของรัฐ และ ภาคธุรกิจอุตสาหกรรม</t>
  </si>
  <si>
    <t>1.4 ส่งเสริมและสนับสนุนการพัฒนากระบวนการจัดการเรียนรู้ที่เน้นผู้เรียนเป็นสำคัญ</t>
  </si>
  <si>
    <t>ตุลาคม 2561</t>
  </si>
  <si>
    <t>เงินสมทบประกันสังคม</t>
  </si>
  <si>
    <t>เงินประจำตำแหน่ง</t>
  </si>
  <si>
    <t>-</t>
  </si>
  <si>
    <t>ค่าอาหารทำการนอกเวลา</t>
  </si>
  <si>
    <t>โครงการพัฒนากายภาพระบบสาธารณูปโภคและโครงสร้างพื้นฐานของมหาวิทยาลัย</t>
  </si>
  <si>
    <t>โครงการสนับสนุนการบริหารทั่วไป</t>
  </si>
  <si>
    <t>ปี</t>
  </si>
  <si>
    <t>โครงการบริหารและพัฒนาหลักสูตร</t>
  </si>
  <si>
    <t xml:space="preserve">โครงการพัฒนาระบบและกลไกการบริหารงานทำนุบำรุงศิลปวัฒนธรรม </t>
  </si>
  <si>
    <t>ปริมาณ</t>
  </si>
  <si>
    <t>จำนวน</t>
  </si>
  <si>
    <t>จำนวนคน</t>
  </si>
  <si>
    <t>กองทุนบริการวิชาการ</t>
  </si>
  <si>
    <t>งานสนับสนุนการบริหารจัดการทั่วไปด้านสังคมศาสตร์</t>
  </si>
  <si>
    <t>ตลอดปีงบประมาณ</t>
  </si>
  <si>
    <t>จำนวนครั้ง</t>
  </si>
  <si>
    <t>งานยานพาหนะ</t>
  </si>
  <si>
    <t>กองทุนจัดการศึกษา</t>
  </si>
  <si>
    <t>จัดหาครุภัณฑ์ของหน่วยงาน</t>
  </si>
  <si>
    <t>วัสดุคอมพิวเตอร์</t>
  </si>
  <si>
    <t>ค่าตอบแทนกรรมการ</t>
  </si>
  <si>
    <t>ค่าตอบแทนเลขานุการ</t>
  </si>
  <si>
    <t>ค่าป้ายไวนิล</t>
  </si>
  <si>
    <t>ค่าเบี้ยประชุมประธาน</t>
  </si>
  <si>
    <t>ค่าเบี้ยประชุมกรรมการ</t>
  </si>
  <si>
    <t>ค่าใช้สอยอื่นๆ</t>
  </si>
  <si>
    <t>ค่าตอบแทนเจ้าหน้าที่</t>
  </si>
  <si>
    <t>ตค.61-กย.62</t>
  </si>
  <si>
    <t>ค่าตอบแทนผู้ปฏิบัติงานให้ราชการ</t>
  </si>
  <si>
    <t>ระดับความสำเร็จของระบบบริหารจัดการที่ดีและมีธรรมาภิบาล</t>
  </si>
  <si>
    <t>กองทุนบริหาร</t>
  </si>
  <si>
    <t>1/10/61 - 30/09/62</t>
  </si>
  <si>
    <t>ชม</t>
  </si>
  <si>
    <t>ลูก</t>
  </si>
  <si>
    <t>พัฒนาระบบบริหารจัดการให้เป็นไปตามหลักธรรมาภิบาล</t>
  </si>
  <si>
    <t>พัฒนาประสิทธิภาพการกำกับติดตามและประเมินผลการดำเนินงานของมหาวิทยาลัย</t>
  </si>
  <si>
    <t>ระบบบริหารจัดการที่เป็นไปตามหลักธรรมาภิบาล</t>
  </si>
  <si>
    <t>เพื่อสนับสนุนการประชุมคณะกรรมการบริหารมหาวิทยาลัย</t>
  </si>
  <si>
    <t>ระดับความพึงพอใจของผู้รับบริการ</t>
  </si>
  <si>
    <t>หนง.บริหารทั่วไป</t>
  </si>
  <si>
    <t>ระดับความสำเร็จของการสนับสนุนการบริหารจัดการของมหาวิทยาลัย</t>
  </si>
  <si>
    <t>นางสาวกรรณิการ์ บ่อแก้ว</t>
  </si>
  <si>
    <t>ค่าของที่ระลึก/ของขวัญ</t>
  </si>
  <si>
    <t>ระดับความ สำเร็จของการสนับสนุนการบริหารจัดการของมหาวิทยาลัย</t>
  </si>
  <si>
    <t>2 ต.ค.61-30 ก.ย.62</t>
  </si>
  <si>
    <t>ค่าวัสดุสนับสนุนการประชุม</t>
  </si>
  <si>
    <t>ค่าเบี้ยประชุมกรรมการส่งเสริมกิจการมหาวิทยาลัย</t>
  </si>
  <si>
    <t>นายอภิชัย สิงหาษา</t>
  </si>
  <si>
    <t>เบี้ยประชุม (ประธาน)</t>
  </si>
  <si>
    <t>เบี้ยประชุม (กรรมการ/เลขานุการ)</t>
  </si>
  <si>
    <t>นายจักริน สงวนศักดิ์</t>
  </si>
  <si>
    <t>นายศิลปชัย จงใจ</t>
  </si>
  <si>
    <t>ค่าวัสดุสำนักงาน/ไฟฟ้า/โฆษณา</t>
  </si>
  <si>
    <t>นายนิวัฒน์ จำเริญ</t>
  </si>
  <si>
    <t>หนง.ประสานงาน</t>
  </si>
  <si>
    <t>งานประสานงาน</t>
  </si>
  <si>
    <t>ค่าเช่าที่พัก</t>
  </si>
  <si>
    <t>ระดับภาพลักษณ์ของมหาวิทยาลัย</t>
  </si>
  <si>
    <t>ส.อ.สมศักดิ์ สันติวงศกร</t>
  </si>
  <si>
    <t>ค่าป้ายไวนีล/ค่าสังฆทานและวัสดุสิ้นเปลือง</t>
  </si>
  <si>
    <t>ค่าป้ายไวนีลและวัสดุสิ้นเปลือง</t>
  </si>
  <si>
    <t>นายประดิษฐ แก้ววงษา</t>
  </si>
  <si>
    <t>ค่าอาหารแห้งตักบาตร</t>
  </si>
  <si>
    <t>ค่าโทรศัพท์พื้นฐาน</t>
  </si>
  <si>
    <t>นายแสวง วงศ์วิทย์</t>
  </si>
  <si>
    <t>ค่าโทรศัพท์ผู้บริหาร</t>
  </si>
  <si>
    <t>ค่าโทรศัพท์เหมาจ่าย</t>
  </si>
  <si>
    <t>ค่าจ้างเหมาจัดทำสื่อสิ่งพิมพ์</t>
  </si>
  <si>
    <t xml:space="preserve">จำนวนผลงานของบุคลากรและนักศึกษา
ที่ได้รับการเผยแพร่สู่สังคมภายนอก
</t>
  </si>
  <si>
    <t>ผลงาน/คน</t>
  </si>
  <si>
    <t>หนง.ประชาสัมพันธ์</t>
  </si>
  <si>
    <t xml:space="preserve">ค่าจ้างเหมาผลิตสื่อประชาสัมพันธ์ต่างๆ </t>
  </si>
  <si>
    <t>ค่าจ้างเหมาจัดทำป้ายประชาสัมพันธ์</t>
  </si>
  <si>
    <t>นายเทิดภูมิ ทองอินทร์</t>
  </si>
  <si>
    <t>ค่าวัสดุซ่อมจอ LED</t>
  </si>
  <si>
    <t>นางทิพย์วรรณ เวฬุวนาธร</t>
  </si>
  <si>
    <t>นางสาวสุปราณี สวยศรี</t>
  </si>
  <si>
    <t>ค่าจ้างเหมาจัดทำของรางวัล</t>
  </si>
  <si>
    <t>สื่อ</t>
  </si>
  <si>
    <t>นายนคร ลีนาม</t>
  </si>
  <si>
    <t>นายกฤษดา ฉลวยศรี</t>
  </si>
  <si>
    <t>แม่แรงแบบตะเข้ 2 ตัน</t>
  </si>
  <si>
    <t>เครื่องแปลงสัญญาณ LED  (Media Converter สำหรับป้าย LED ผ่านสาย Fiber Optical Single mode)</t>
  </si>
  <si>
    <t>งานสนับสนุนการบริหารจัดการทั่วไปด้านวิทยาศาสตร์และเทคโนโลยี</t>
  </si>
  <si>
    <t>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</t>
  </si>
  <si>
    <t>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โดยใช้ทรัพยากรที่อย่างจำกัดให้เกิดประโยชน์สูงสุดประสิทธิภาพ รวดเร็ว แม่นยำ และถูกต้อง โดยใช้ทรัพยากรที่อย่างจำกัดให้เกิดประโยชน์สูงสุด</t>
  </si>
  <si>
    <t>การเรียนรู้ฝึกฝน อบรม ด้วยตนเอง ของนักศึกษาและบุคลากรทุกฝ่าย กระจายโอกาสทางการศึกษาแก่ทุกคนทุกหมู่เหล่า มีการประเมินและปรับปรุงตลอดเวลา</t>
  </si>
  <si>
    <t>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</t>
  </si>
  <si>
    <t>การเรียนรู้ฝึกฝน อบรม ด้วยตนเอง ของนักศึกษาและบุคลากรทุกฝ่าย กระจายโอกาสทางการศึกษาแก่ทุกคน</t>
  </si>
  <si>
    <t xml:space="preserve">วางแผนและดำเนินการตามแผนเพื่อให้บรรลุเป้าหมายอย่างมีประสิทธิภาพ ตรวจสอบได้ </t>
  </si>
  <si>
    <t>งานบริหารงานทั่วไป</t>
  </si>
  <si>
    <t>ผู้อำนวยการกองคลัง</t>
  </si>
  <si>
    <t>ค่าตอบแทนวิทยากร(ที่ปรึกษา จาก ม.ขอนแก่น)</t>
  </si>
  <si>
    <t xml:space="preserve"> 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</t>
  </si>
  <si>
    <t>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</t>
  </si>
  <si>
    <t>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</t>
  </si>
  <si>
    <t>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</t>
  </si>
  <si>
    <t>การเรียนรู้ฝึกฝน อบรม ด้วยตนเอง ของนักศึกษาและบุคลากรทุกฝ่าย กระจายโอกาสทางการศึกษาแก่ทุก</t>
  </si>
  <si>
    <t>พจนารถ,บรรชา</t>
  </si>
  <si>
    <t>ต.ค. 61 - กย. 62</t>
  </si>
  <si>
    <t> เน้นการมีส่วนร่วมของทุกฝ่าย เน้นการสร้างเครือข่ายความร่วมมือ</t>
  </si>
  <si>
    <t>ค่าอาหารกลางวัน(ประชุมกองคลัง)</t>
  </si>
  <si>
    <t>พัฒนาระบบการให้บริการเทคโนโลยีสารสนเทศด้านการเงินการคลัง เพื่อให้สอดคล้องกับการพัฒนามหาวิทยาลัย</t>
  </si>
  <si>
    <t>1. พัฒนาระบบและส่งเสริมการบริการให้คําปรึกษาด้านเทคโนโลยีสารสนเทศด้านการเงินการคลังแก่ผู้รับบริการ
2. พัฒนาการให้บริการเพื่อเพิ่มประสิทธิภาพด้านเทคโนโลยีสารสนเทศด้านการเงินการคลัง</t>
  </si>
  <si>
    <t>2.3ปรับปรุงระบบงบประมาณและการเงินให้มีเสถียรภาพ</t>
  </si>
  <si>
    <t xml:space="preserve"> วางแผนและดำเนินการตามแผนเพื่อให้บรรลุเป้าหมายอย่างมีประสิทธิภาพ ตรวจสอบได้ </t>
  </si>
  <si>
    <t xml:space="preserve"> 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</t>
  </si>
  <si>
    <t>Callcenter</t>
  </si>
  <si>
    <t>ค่าอาหารเย็น(ที่ปรึกษา จาก ม.ขอนแก่น</t>
  </si>
  <si>
    <t>ค่าอาหารกลางวัน(ที่ปรึกษา จาก ม.ขอนแก่น</t>
  </si>
  <si>
    <t>ค่าอาหารว่าง(ที่ปรึกษา จาก ม.ขอนแก่น)</t>
  </si>
  <si>
    <t>ค่าอาหารกลางวัน (ประชุมเครือข่ายการเงินพัสดุ)</t>
  </si>
  <si>
    <t>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</t>
  </si>
  <si>
    <t>ค่าเบี้ยเลี้ยงเดินทางไปราชการ (กีฬาบุคลากร)</t>
  </si>
  <si>
    <t>งานบัญชี</t>
  </si>
  <si>
    <t>เพ็ญนภา</t>
  </si>
  <si>
    <t>2.1พัฒนาระบบการบริหารจัดการให้เป็นไปตามหลักธรรมาภิบาล</t>
  </si>
  <si>
    <t>เพื่อให้มีผู้ปฏิบัติเพียงต่อการให้บริการ</t>
  </si>
  <si>
    <t>เพื่อสอบทานความถูกต้องและปรับปรุงแก้ไขการจัดทำบัญชี รายการทางบัญชี การเงินให้เป็นมาตรฐาน</t>
  </si>
  <si>
    <t>ค่าเบี้ยเลี้ยงเดินทางไปราชการ</t>
  </si>
  <si>
    <t>ส่งเสริมและสนับสนุนการจัดการความรู้เพื่อนำไปสู่การปฏิบัติงานอย่างมีประสิทธิภาพ</t>
  </si>
  <si>
    <t>กองทุนสินทรัพย์ถาวร</t>
  </si>
  <si>
    <t>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</t>
  </si>
  <si>
    <t>งานการเงินจ่าย</t>
  </si>
  <si>
    <t>ค่าตอบแทนคณะกรรมการตรวจงานจ้าง</t>
  </si>
  <si>
    <t>เพื่อสนับสนุนการปฏิบัติงานให้มีประสิทธิภาพ</t>
  </si>
  <si>
    <t>พัสดุ</t>
  </si>
  <si>
    <t>กองคลัง(พัสดุ)</t>
  </si>
  <si>
    <t>ค่าตอบแทนประธานคณะกรรมการประกวดราคา</t>
  </si>
  <si>
    <t>ค่าตอบแทนคณะกรรมการประกวดราคา</t>
  </si>
  <si>
    <t>งานปรับปรุงคุณภาพการศึกษาระดับอุดมศึกษาด้านสังคมศาสตร์</t>
  </si>
  <si>
    <t>โครงการบริการด้านทะเบียนและประมวลผลนักศึกษา</t>
  </si>
  <si>
    <t>1พัฒนาระบบบริหารจัดการให้มีประสิทธิภาพ</t>
  </si>
  <si>
    <t>1พัฒนาระบบบริหารจัดงานภายใต้หลักธรรมาภิบาล</t>
  </si>
  <si>
    <t>1องค์กรมีการพัฒนาและบริหารงานภายใต้หลักธรรมาภิบาล</t>
  </si>
  <si>
    <t>เพื่อบริหารจัดการการบริการให้มีประสิทธิภาพ</t>
  </si>
  <si>
    <t>นักศึกษา</t>
  </si>
  <si>
    <t>รติมา</t>
  </si>
  <si>
    <t>30 ต.ค60-30 ก.ย.61</t>
  </si>
  <si>
    <t>ค่าถ่ายเอกสารพิจารณาผู้สำเร็จการศึกษา</t>
  </si>
  <si>
    <t>ค่ากระดาษเอ 4</t>
  </si>
  <si>
    <t>รีม</t>
  </si>
  <si>
    <t>ค่าใช้จ่ายในการเดินทางไปราชการเข้าร่วมแข่งขันกีฬาบุคลากร</t>
  </si>
  <si>
    <t>ค่าอาหารกลางวันการประชุมคณะกรรมการบริหารวิชาการมหาวิทยาลัย</t>
  </si>
  <si>
    <t>ค่าอาหารกลางวันประชุมคณะกรรมการดำเนินการจัดสรรเงินรายได้ค่าธรรมเนียมการศึกษา</t>
  </si>
  <si>
    <t>งานทะเบียนนักศึกษา</t>
  </si>
  <si>
    <t>พรนเรศ</t>
  </si>
  <si>
    <t>ค่าวัสดุจัดสอบ</t>
  </si>
  <si>
    <t>ค่าแบบฟอร์มใบรับรอง</t>
  </si>
  <si>
    <t>ค่าแบบฟอร์มใบรับรองผลการเรียน</t>
  </si>
  <si>
    <t>ค่าแบบฟอร์มใบปริญญาบัตรฉบับภาษาไทย</t>
  </si>
  <si>
    <t>ค่าแบบฟอร์มใบปริญญาบัตรฉบับภาษาอังกฤษ</t>
  </si>
  <si>
    <t>ค่าซอง</t>
  </si>
  <si>
    <t>ค่าจ้างเหมาบำรุงรักษาระบบฐานข้อมูลบริการการศึกษา(REG)</t>
  </si>
  <si>
    <t>วิชา</t>
  </si>
  <si>
    <t>รุ่น</t>
  </si>
  <si>
    <t>ค่าตอบแทนการปฏิบัติงานนอกเวลาราชการ</t>
  </si>
  <si>
    <t>ค่าจ้างเหมาทำความสะอาดอาคารเรียนรวม 4,5</t>
  </si>
  <si>
    <t>งานบริการอาคารเรียนรวม</t>
  </si>
  <si>
    <t>ครองศักด์</t>
  </si>
  <si>
    <t>ค่าจ้างทำความสะอาดเครื่องปรับอากาศอาคารเรียนรวม 4,5</t>
  </si>
  <si>
    <t>ค่าวัสดุทำความสะอาดอาคารเรียนรวม</t>
  </si>
  <si>
    <t>ค่าวัสดุสื่อ โสต</t>
  </si>
  <si>
    <t>ค่าหลอดโปรเจคเตอร์</t>
  </si>
  <si>
    <t>หลอด</t>
  </si>
  <si>
    <t>งานรับเข้าศึกษา</t>
  </si>
  <si>
    <t>วิชชุดา</t>
  </si>
  <si>
    <t>ค่าตอบแทนการปฏิบัติงานนอกเวลาราชการ (ฝ่ายประสานงาน)</t>
  </si>
  <si>
    <t>ค่าตอบแทนการปฏิบัติงานนอกเวลาราชการ(ฝ่ายพิธีการและต้อนรับ)</t>
  </si>
  <si>
    <t>ค่าตอบแทนการปฏิบัติงานนอกเวลาราชการ(สาธารณูปโภค)</t>
  </si>
  <si>
    <t>ค่าตอบแทนการปฏิบัติงานนอกเวลาราชการ(พนักงานขับรถ)</t>
  </si>
  <si>
    <t>ค่าตอบแทนการปฏิบัติงานนอกเวลาราชการ(รปภ.)</t>
  </si>
  <si>
    <t>ค่าตอบแทนสื่อมวลชน</t>
  </si>
  <si>
    <t>ค่าจ้างเหมาบริการ(จ้างเหมาบูธนิทรรศการ)</t>
  </si>
  <si>
    <t>ค่าจ้างเหมาบริการ(การแสดง)</t>
  </si>
  <si>
    <t>ค่าจ้างเหมาบริการ(ของที่ระลึกสำหรับสถาบัน)</t>
  </si>
  <si>
    <t>ค่าจ้างเหมาบริการ(จัดทำspotโฆษณา)</t>
  </si>
  <si>
    <t>ค่าจ้างเหมาบริการ(ไวนิลประชาสัมพันธ์โฆษณา)</t>
  </si>
  <si>
    <t>ค่าจ้างเหมาบริการ(ทำความสะอาด)</t>
  </si>
  <si>
    <t>ค่าจ้างเหมาบริการ(จัดทำใบประกาศ)</t>
  </si>
  <si>
    <t>ค่าจ้างเหมาบริการ(ผลิตวีดีทัศน์)</t>
  </si>
  <si>
    <t>ค่าจ้างเหมาบริการ(ของรางวัล/เล่นเกมส์)</t>
  </si>
  <si>
    <t>ค่าจ้างเหมา(บันทึกเทป/ถ่ายทอด)</t>
  </si>
  <si>
    <t>ค่าจ้างเหมาบริการ (ของที่ระลึกสถานศึกษา)</t>
  </si>
  <si>
    <t>ค่าจ้างเหมาบริการ(จัดทำของที่ระลึกสัญลักษณ์ ม.อบ (สำหรับกิจกรรม/เล่นเกมส์))</t>
  </si>
  <si>
    <t>ค่าจ้างเหมาบริการ(จัดทำถุงพลาสติก สำหรับบรรจุแผ่นพับ/สื่อในการจัดกิจกรรม(สำหรับกิจกรรม/เล่นเกมส์))</t>
  </si>
  <si>
    <t>ค่าจ้างเหมาบริการ(จัดทำปากกาสัญลักษณ์ ม.อบ.(สำหรับกิจกรรม/เล่นเกมส์))</t>
  </si>
  <si>
    <t>ค่าจ้างเหมาบริการ(จัดทำสมุดโน๊ต สัญลักษณ์ ม.อบ. (สำหรับกิจกรรม/เล่นเกมส์)</t>
  </si>
  <si>
    <t>ค่าจ้างเหมาบริการ(จัดทำเสื้อ (logo มหาวิทยาลัย) (สำหรับกิจกรรม/เล่นเกมส์))</t>
  </si>
  <si>
    <t>ค่าเบี้ยเลี้ยงวิทยากร</t>
  </si>
  <si>
    <t>ค่าจ้างเหมาจัดทำไวนิลประชาสัมพันธ์</t>
  </si>
  <si>
    <t>ค่าจ้างเหมาจัดทำกระเป๋าเอกสาร</t>
  </si>
  <si>
    <t>ค่าวัสดุเชื้อเพลิงรถตู้</t>
  </si>
  <si>
    <t>ค่าวัสดุดำเนินการในโครงการอื่นๆ</t>
  </si>
  <si>
    <t>ค่าใช้จ่ายในการดำเนินงาน</t>
  </si>
  <si>
    <t>ค่าตอบแทนการสอบสัมภาษณ์(กรรมการ/กรรมการคณะ/หน่วยงาน)</t>
  </si>
  <si>
    <t>ค่าตอบแทนนักศึกษา ทุกรอบการปฏิบัติงาน</t>
  </si>
  <si>
    <t xml:space="preserve">ค่าจ้างเหมาบริการ  </t>
  </si>
  <si>
    <t>ค่าจ้างเหมาจัดทำเอกสารข้อมูลสารสนเทศ</t>
  </si>
  <si>
    <t>นางสุรางคณา แสนทวีสุข</t>
  </si>
  <si>
    <t>1 ต.ค. 2561 -  30 ก.ย. 2562</t>
  </si>
  <si>
    <t>ค่าวัสดุสำนังาน</t>
  </si>
  <si>
    <t>ค่าจ้างเหมาจัดทำรายงานประจำปีสำนักงานอธิการบดี</t>
  </si>
  <si>
    <r>
      <t>โครงการกองทุนพัฒนาบุคลากร ปี 2562  สำหรับทุนใหม่ จำนวน 5 ทุน 1,000,000 บาท แ</t>
    </r>
    <r>
      <rPr>
        <sz val="12"/>
        <color indexed="60"/>
        <rFont val="TH SarabunPSK"/>
        <family val="2"/>
      </rPr>
      <t xml:space="preserve">ละทุนผูกพันรายเดิม 13 ทุน 1,088,300 บาท </t>
    </r>
  </si>
  <si>
    <t>งานบริหารจัดการหน่วยงาน</t>
  </si>
  <si>
    <t>ค่าเบี้ยประชุมประธานกรรมการ</t>
  </si>
  <si>
    <t>ค่าเบี้ยประชุมผู้ช่วยเลขานุการ</t>
  </si>
  <si>
    <t>ค่าอาหารกลางวันในสถานที่</t>
  </si>
  <si>
    <t>ค่าอาหารกลางวันในสถานที่ (ผู้ตอบรับการทาบทาม)</t>
  </si>
  <si>
    <t>ค่าอาหารกลางวันนอกสถานที่</t>
  </si>
  <si>
    <t>ค่าเบี้ยประชุมกรรมการ (ผู้ทรงคุณวุฒิ)</t>
  </si>
  <si>
    <t>ค่าจัดทำป้ายเวทีและไวนิลประชาสัมพันธ์</t>
  </si>
  <si>
    <t>ค่าเบี้ยประชุมคณะกรรมการ</t>
  </si>
  <si>
    <t>ค่าเบี้ยประชุมเลขานุการ</t>
  </si>
  <si>
    <t>เงินสมนาคุณคณะกรรมการผู้ทรงคุณวุฒิฯ (อ่านผลงาน) ต.ผู้ช่วยศาสตราจารย์</t>
  </si>
  <si>
    <t>เงินสมนาคุณคณะกรรมการผู้ทรงคุณวุฒิฯ (อ่านผลงาน) ต.รองศาสตราจารย์</t>
  </si>
  <si>
    <t>เงินสมนาคุณคณะกรรมการผู้ทรงคุณวุฒิฯ (อ่านผลงาน) ต.ศาสตราจารย์</t>
  </si>
  <si>
    <t>ถ่ายเอกสาร</t>
  </si>
  <si>
    <t>ค่าเบี้ยประชุมประธานคณะกรรมการ</t>
  </si>
  <si>
    <t>เงินสมนาคุณคณะกรรมการ</t>
  </si>
  <si>
    <t>รางวัลสำหรับบุคลากรดีเด่นด้านกีฬา</t>
  </si>
  <si>
    <t>รางวัลสำหรับบุคลากรดีเด่นด้านปฏิบัติงาน</t>
  </si>
  <si>
    <t>ค่าสั่งทำโล่เชิดชูเกียรติ</t>
  </si>
  <si>
    <t>ค่าจ้างทำเข็มเชิดชูเกียรติ</t>
  </si>
  <si>
    <t>ดวง</t>
  </si>
  <si>
    <t>ค่าจ้างเหมาจัดทำวิดีทัศน์</t>
  </si>
  <si>
    <t>ค่าจ้างเหมาติดตั้งป้าย/รื้อถอน/ป้ายเวที</t>
  </si>
  <si>
    <t>ค่าป้ายไวนิล 1.ป้ายเวที  2.ป้ายต้อนรับ</t>
  </si>
  <si>
    <t>ค่าตอบแทนทำวีดิทัศน์และแนะนำประวัติผู้เกษียณ</t>
  </si>
  <si>
    <t>ค่าตอบแทนพราหมณ์สำหรับสู่ขวัญ</t>
  </si>
  <si>
    <t>ค่าจ้างเหมาบริการดนตรี การแสดงและรำอวยพร</t>
  </si>
  <si>
    <t>ค่าหนังสือแสดงประวัติและผลงาน</t>
  </si>
  <si>
    <t>ค่าของที่ระลึกสำหรับผู้เกษียณ</t>
  </si>
  <si>
    <t>ค่าจัดทำโล่</t>
  </si>
  <si>
    <t>ค่าสมุดลงนามแสดงความยินดีให้ผู้เกษียณ</t>
  </si>
  <si>
    <t>ดอกไม้สำหรับผู้เกษียณ</t>
  </si>
  <si>
    <t>ค่ากระเช้าของขวัญ</t>
  </si>
  <si>
    <t>เงินสมทบการจัดตั้งกองทุน</t>
  </si>
  <si>
    <t>ประเภท</t>
  </si>
  <si>
    <t>ค่าน้ำมันเชื้อเพลิง(รถตู้ 1 คัน, รถบัส 2 คัน)</t>
  </si>
  <si>
    <t xml:space="preserve">ค่าเบี้ยเลี้ยงผู้ประสานงาน/พขร. </t>
  </si>
  <si>
    <t>ค่าเสื้อนักกีฬา</t>
  </si>
  <si>
    <t>ค่าน้ำดื่ม</t>
  </si>
  <si>
    <t>ค่าเบี้ยเลี้ยงผู้เข้าร่วมโครงการ</t>
  </si>
  <si>
    <t>ค่าเบี้ยเลี้ยงพนักงานขับรถยนต์</t>
  </si>
  <si>
    <t>ค่าตอบแทนกรรมการสอบคัดเลือก</t>
  </si>
  <si>
    <t>ค่าตอบแทนวิทยากร (สายสนับสนุน)</t>
  </si>
  <si>
    <t>ค่าตอบแทนวิทยากร (สายวิชาการ)</t>
  </si>
  <si>
    <t>ค่าจัดทำป้ายไวนิล</t>
  </si>
  <si>
    <t>กองทุนวิจัย</t>
  </si>
  <si>
    <t/>
  </si>
  <si>
    <t>สำนักงานส่งเสริมบริหารงานวิจัย ฯ</t>
  </si>
  <si>
    <t>ปัญจีรา ศุภดล</t>
  </si>
  <si>
    <t>ตุลาคม 2561 - กันยายน 2562</t>
  </si>
  <si>
    <t>มิถุนายน 2562</t>
  </si>
  <si>
    <t>นาวินี สุตัญตั้งใจ</t>
  </si>
  <si>
    <t>พฤศจิกายน 2561 - กันยายน 2562</t>
  </si>
  <si>
    <t>โครงการวิจัยประยุกต์</t>
  </si>
  <si>
    <t>งานบริหารการวิจัย</t>
  </si>
  <si>
    <t>ค่าตอบแทนการจดทรัพย์สินทางปัญญา</t>
  </si>
  <si>
    <t>สิงหาคม 2562</t>
  </si>
  <si>
    <t>โครงการประชุมวิชาการระดับชาติและระดับนานาชาติ</t>
  </si>
  <si>
    <t xml:space="preserve">ค่าตอบแทนผู้ทรงคุณวุฒิ </t>
  </si>
  <si>
    <t>ค่าตอบแทนกองบรรณาธิการ</t>
  </si>
  <si>
    <t>ค่าจ้างเหมาประชาสัมพันธ์</t>
  </si>
  <si>
    <t>ค่าจ้างเหมาพิมพ์เอกสารเผยแพร่</t>
  </si>
  <si>
    <t>มกราคม - มีนาคม 2562</t>
  </si>
  <si>
    <t>มกราคม - สิงหาคม 2562</t>
  </si>
  <si>
    <t>ค่าอาหาร อาหารว่างและเครื่องดื่ม</t>
  </si>
  <si>
    <t>ค่าอาหารทำการนอกเวลา (วันทำการ)</t>
  </si>
  <si>
    <t>ค่าอาหารทำการนอกเวลา (วันหยุดราชการ)</t>
  </si>
  <si>
    <t>งานบริการวิชาการแก่ชุมชน</t>
  </si>
  <si>
    <t>ค่าอาหารเช้า</t>
  </si>
  <si>
    <t>สุภวัฒน์ โสวรรณี</t>
  </si>
  <si>
    <t>โฉมสอางค์ ไชยยงค์</t>
  </si>
  <si>
    <t>มกราคม - กันยายน 2562</t>
  </si>
  <si>
    <t>ค่าใช้จ่านในการดำเนินงาน</t>
  </si>
  <si>
    <t>ตุลาคม 2561 - มีนาคม 2562</t>
  </si>
  <si>
    <t>ค่าจ้างเหมาถ่ายทำวิดีโอการใช้เครื่องมือวิทยาศาสตร์</t>
  </si>
  <si>
    <t>1.พัฒนาระบบกลไกการบริหารงานวิจัยและการบริหาร
ทรัพย์สินทางปัญญาให้มีประสิทธิภาพ</t>
  </si>
  <si>
    <t>1.1 พัฒนาศูนย์เครื่องมือวิทยาศาสตร์ให้มีประสิทธิภาพ
เพื่อสนับสนุนให้เกิดงานวิจัยที่เป็นที่ยอมรับใน
ระดับชาติ/นานาชาติ</t>
  </si>
  <si>
    <t>ประชาชนและสังคมได้รับองค์ความรู้และนวัตกรรมเฉพาะด้านที่เป็นที่ยอมรับในระดับชาติ/
นานาชาติ และนำองค์ความรู้และนวัตกรรมไปใช้ประโยชน์ในมิติด้านนโยบาย ชุมชนสังคม
อุตสาหกรรม และเชิงพาณิชย์</t>
  </si>
  <si>
    <t>พัฒนาศูนย์เครื่องมือวิทยาศาสตร์ให้มีประสิทธิภาพ
เพื่อสนับสนุนให้เกิดงานวิจัยที่เป็นที่ยอมรับใน
ระดับชาติ/นานาชาติ</t>
  </si>
  <si>
    <t>จำนวนผู้เข้าร่วมอบรม</t>
  </si>
  <si>
    <t>ศูนย์เครื่องมือวิทยาศาสตร์</t>
  </si>
  <si>
    <t>ญชาภา ภัททิยพุทธพงษ์</t>
  </si>
  <si>
    <t>คัทลียา ยุรยาตร์</t>
  </si>
  <si>
    <t>ค่าจ้างเหมารถตู้</t>
  </si>
  <si>
    <t>จำนวนวัน</t>
  </si>
  <si>
    <t>สมพร สาระวัน</t>
  </si>
  <si>
    <t>บาท/Km</t>
  </si>
  <si>
    <t>จำนวนลิตร</t>
  </si>
  <si>
    <t>รายได้ค่าบริการ</t>
  </si>
  <si>
    <t>ณัฐศิริ วงศ์แสง</t>
  </si>
  <si>
    <t>ค่าทำแผ่นพับและโปสเตอร์</t>
  </si>
  <si>
    <t>ซื้อป้ายทางเดินหนีไฟ</t>
  </si>
  <si>
    <t>จำนวนอัน</t>
  </si>
  <si>
    <t>เบญจกาญจน์ บุญวร</t>
  </si>
  <si>
    <t>น้ำมันเชื้อเพลิงเครื่องกำเนิดไฟฟ้า</t>
  </si>
  <si>
    <t xml:space="preserve"> ลิตร/ครั้ง</t>
  </si>
  <si>
    <t>ซื้อแบตเตอรี่</t>
  </si>
  <si>
    <t>ลูก/ครั้ง</t>
  </si>
  <si>
    <t>จำนวนลูก</t>
  </si>
  <si>
    <t>ค่าใช้จ่ายในการยื่นขอรับรองระบบ</t>
  </si>
  <si>
    <t>ค่าวัสดุสิ้นเปลือง ประเภทแก๊ส</t>
  </si>
  <si>
    <t>วัสดุเครื่องแก้ว และสารเคมี</t>
  </si>
  <si>
    <t>วัสดุวิทยาศาสตร์</t>
  </si>
  <si>
    <t>จัดซื้อไนโตรเจนเหลว</t>
  </si>
  <si>
    <t>ค่าจ้างเหมาตรวจสอบและบำรุงรักษาเครื่องมือวิทยาศาสตร์</t>
  </si>
  <si>
    <t>ผลักดันและดำเนินการเพิ่มผลิตภาพ นวัตกรรม และขีดความสามารถทางเทคโนโลยี ในภาคการผลิตอันจะส่งผลสำคัญต่อการเพิ่มความสามารถในการแข่งขันของประเทศ</t>
  </si>
  <si>
    <t>1) สนับสนุนการพัฒนาเทคโนโลยีและนวัตกรรม 2) จัดฝึกอบรมและสัมมนาทางวิชาการ       3) บริการข้อมูลอุตสาหกรรม                 4) เสาะแสวงหาเทคโนโลยีจากทั้งในและต่างประเทศ                5) บริการจับคู่เจรจาธุรกิจและเทคโนโลยี</t>
  </si>
  <si>
    <t xml:space="preserve">1) จำนวนโครงการอนุมัติในปีงบประมาณในการนำเทคโนโลยีมาใช้ในการสร้างนวัตกรรมและมีการส่งออกเพิ่มขึ้นของวิสาหกิจขนาดกลางและขนาดย่อม (SMEs)         2) ระดับความสำเร็จในการนำเทคโนโลยีมาใช้ในการสร้างนวัตกรรมและมีการส่งออกเพิ่มขึ้นของวิสาหกิจขนาดกลางและขนาดย่อม (SMEs) </t>
  </si>
  <si>
    <t>1) พัฒนาศักยภาพทางเทคโนโลยีของอุตสาหกรรมไทย โดยเฉพาะวิสาหกิจขนาดกลางและขนาดย่อม (SMEs) ให้มีขีดความสามารถทางเทคโนโลยีสูงขึ้น</t>
  </si>
  <si>
    <t>ตัวบ่งชี้ระดับหน่วยงาน</t>
  </si>
  <si>
    <t>จำนวนโครงการอนุมัติในปีงบประมาณ</t>
  </si>
  <si>
    <t>โครงการ                                                                                                                          ระดับ</t>
  </si>
  <si>
    <t>50                                                                                                                                        3</t>
  </si>
  <si>
    <t>ปีงบประมาณ 2562</t>
  </si>
  <si>
    <t>พัฒนาและเตรียมความพร้อมทางด้านวิชาการให้กับบุคลากรและนักศึกษามหาวิทยาลัยอุบลราชธานี</t>
  </si>
  <si>
    <t>สนับสนุนและส่งเสริมความเป็นนานาชาติด้านการศึกษาของมหาวิทยาลัย</t>
  </si>
  <si>
    <t>บริหารจัดการกิจกรรมตามพันธกิจและที่ได้รับมอบหมายให้ลุล่วงอย่างมีประสิทธิภาพและคุ้มค่า</t>
  </si>
  <si>
    <t>ตัวบ่งชี้ด้านกระบวนการ</t>
  </si>
  <si>
    <t>จำนวนกระบวนงานที่ได้ดำเนินการตามแผนปฏิบัติงาน</t>
  </si>
  <si>
    <t>นางสาวนพวรรณ เขียวหวาน</t>
  </si>
  <si>
    <t>เดือน ต.ค. 2561</t>
  </si>
  <si>
    <t xml:space="preserve">ค่าตอบแทนการปฏิบัติงานนอกเวลา </t>
  </si>
  <si>
    <t>ตลอดปีงบประมาณ พ.ศ. 2562</t>
  </si>
  <si>
    <t>ค่าใช้จ่ายของผู้เชี่ยวชาญ</t>
  </si>
  <si>
    <t>เดือน ต.ค. 2561 และ ก.ย. 2562</t>
  </si>
  <si>
    <t>ณ สิ้นไตรมาสที่ 1 2 และ 3</t>
  </si>
  <si>
    <t>ค่าใช้จ่ายในการจัดประชุมคณะกรรมการ</t>
  </si>
  <si>
    <t>นางพัชรินทร์ จงใจ</t>
  </si>
  <si>
    <t>ต้นไตรมาส 1 2 3 และ 4</t>
  </si>
  <si>
    <t>ปฏิบัติงานด้านวิเทศสัมพันธ์โดยมุ่งเน้นกิจกรรมความร่วมมือกับมหาวิทยาลัยและสถาบันทั้งใน
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</t>
  </si>
  <si>
    <t>สนับสนุนและส่งเสริมการดำเนินงานความร่วมมือทางด้านวิชาการ</t>
  </si>
  <si>
    <t>เดือน พ.ย. 2561</t>
  </si>
  <si>
    <t>ค่าตอบแทนการอ่านบทความ</t>
  </si>
  <si>
    <t>ค่าจ้างเหมายานพาหนะ</t>
  </si>
  <si>
    <t>ค่าจ้างเหมาผลิตสื่อประชาสัมพันธ์</t>
  </si>
  <si>
    <t>ค่าจ้างเหมาจัดตกแต่งสถานที่</t>
  </si>
  <si>
    <t>เดือน ก.พ. และ มี.ค. 2562</t>
  </si>
  <si>
    <t>กองทุนกิจการนักศึกษา</t>
  </si>
  <si>
    <t>งานกิจการนักศึกษาด้านวิทยาศาสตร์และเทคโนโลยี</t>
  </si>
  <si>
    <t>1. ปฏิบัติงานด้านวิเทศสัมพันธ์โดยมุ่งเน้นกิจกรรมความร่วมมือกับมหาวิทยาลัยและสถาบันทั้งใน
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
2. 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</t>
  </si>
  <si>
    <t>1. สนับสนุนและส่งเสริมการรับนักศึกษาต่างชาติเข้ามาศึกษาต่อในมหาวิทยาลัย
2. สร้างระบบการดูแลนักศึกษาต่างชาติที่เข้ามาศึกษาต่อในมหาวิทยาลัยอย่างมีประสิทธิภาพและมีความเป็นสากล</t>
  </si>
  <si>
    <t>สนับสนุนและส่งเสริมการรับนักศึกษาต่างชาติเข้ามาศึกษาต่อในมหาวิทยาลัย</t>
  </si>
  <si>
    <t>เดือน ม.ค. และ ก.ค. 2562</t>
  </si>
  <si>
    <t>งานสนับสนุนการจัดการศึกษาระดับอุดมศึกษาด้านวิทยาศาสตร์และเทคโนโลยี</t>
  </si>
  <si>
    <t>โครงการพัฒนาศักยภาพของนักศึกษาเพื่อรองรับการเข้าสู่ประชาคมอาเซียน และระดับสากล</t>
  </si>
  <si>
    <t>ทุนการศึกษา (เงินรับฝาก สพร.)</t>
  </si>
  <si>
    <t>นางสาวกาญจนา มะโนมัย</t>
  </si>
  <si>
    <t>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</t>
  </si>
  <si>
    <t>พัฒนาความสามารถด้านการใช้ภาษาอังกฤษของนักศึกษาและบุคลากรมหาวิทยาลัยอุบลราชธานี</t>
  </si>
  <si>
    <t>เดือน ม.ค. ก.พ. เม.ย. พ.ค. และ ก.ค. 2562</t>
  </si>
  <si>
    <t>เดือน ม.ค. ก.พ. เม.ย. พ.ค. และ ก.ค. 2563</t>
  </si>
  <si>
    <t>เดือน ม.ค. ก.พ. เม.ย. พ.ค. และ ก.ค. 2565</t>
  </si>
  <si>
    <t>เดือน ม.ค. ก.พ. เม.ย. พ.ค. และ ก.ค. 2566</t>
  </si>
  <si>
    <t>เดือน มี.ค. และ มิ.ย. 2562</t>
  </si>
  <si>
    <t>ค่าตอบแทนประธาน</t>
  </si>
  <si>
    <r>
      <t>กลยุทธ์ที่ 1 พัฒนาระบบบริหารจัดการให้มีประสิทธิภาพ</t>
    </r>
    <r>
      <rPr>
        <b/>
        <sz val="12"/>
        <rFont val="TH SarabunPSK"/>
        <family val="2"/>
      </rPr>
      <t xml:space="preserve"> (แผนกลยุทธ์ สนอ. ปี 2560-2564)</t>
    </r>
  </si>
  <si>
    <t>มาตรการที่ 1.3 ระบบและกลไลการประกันคุณภาพการศึกษาให้ได้มาตรฐานสากล โดยใช้เกณฑ์คุณภาพการศึกษาเพื่อการดำเนินการที่เป็นเลิศ (EdPEx) (แผนกลยุทธ์ สนอ. ปี 2560-2564)</t>
  </si>
  <si>
    <t>เป็นองค์กรที่มีการพัฒนาและบริหารงานภายใต้หลักธรรมภิบาล</t>
  </si>
  <si>
    <t>1. เพื่อเป็นกระบวนการติดตามและตรวจสอบการดำเนินงานของสำนักงานอธิการบดี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 
2. ๒. เพื่อทราบผลการดำเนินงานของสำนักงานอธิการบดี ตามองค์ประกอบและตัวบ่งชี้ การประกันคุณภาพการศึกษาภายใน</t>
  </si>
  <si>
    <t>มีผลการดำเนินตามองค์ประกอบและตัวบ่งชี้การประกันคุณภาพการศึกษาอยู่ในระดับดี</t>
  </si>
  <si>
    <t>สำนักงานประกันคุณภาพฯ</t>
  </si>
  <si>
    <t>ทุกหน่วยงานในสำนักงานอธิการบดี</t>
  </si>
  <si>
    <t>น.ส.สายใจ จันเวียง</t>
  </si>
  <si>
    <t>ค่าอาหารกลางวัน (ผู้บริหาร+กก.)</t>
  </si>
  <si>
    <t>กลยุทธ์ที่ 6 พัฒนาระบบและกลไกการประกันคุณภาพการศึกษาให้ ได้มาตรฐานสากล โดยใช้เกณฑ์คุณภาพการศึกษาเพื่อ การดำเนินการที่เป็นเลิศ (EdPEx) และพัฒนาองค์กรสู่ การเป็นองค์กรแห่งการเรียนรู้ (แผนกลยุทธ์ ม.อบ. ปี 2560-2564)</t>
  </si>
  <si>
    <t>๑. สร้างการรับรู้และวัฒนธรรมการประกันคุณภาพตามเกณฑ์คุณภาพการศึกษาเพื่อการดำเนินการที่เป็นเลิศ (EdPEx) สร้างมาตรฐานการทำงานให้แก่ บุคลากร และสร้างระบบการประเมินเพื่อพัฒนางาน และองค์กรที่มีประสิทธิภาพ</t>
  </si>
  <si>
    <t>เป็นองค์กรแห่งการเรียนรู้ เกิดเครือข่ายความร่วมมือทั้งภายในและภายนอกมหาวิทยาลัยและสร้างความเชื่อมันในการให้บริการ</t>
  </si>
  <si>
    <t>1) เพื่อให้บุคลากรของมหาวิทยาลัยอุบลราชธานี มีความรู้ความเข้าใจเกี่ยวกับการประกันคุณภาพตามเกณฑ์คุณภาพการศึกษาเพื่อการดำเนินการที่เป็นเลิศ (EdPEx)</t>
  </si>
  <si>
    <t>คุณภาพ</t>
  </si>
  <si>
    <t>1) บุคลากรที่เข้าร่วมโครงการมีความรู้ความเข้าใจในการประกันคุณภาพตามเกณฑ์คุณภาพการศึกษาเพื่อการดำเนินการที่เป็นเลิศ (EdPEx) เพิ่มขึ้น</t>
  </si>
  <si>
    <t>ร้อยละ ๕๐ ของจำนวนผู้เข้าร่วมโครงการ</t>
  </si>
  <si>
    <t>ค่าเบี้ยงเลี้ยง พขร.</t>
  </si>
  <si>
    <t>ค่าเบี้ยงเลี้ยงบุคลากร</t>
  </si>
  <si>
    <t>วิทยากร (ภายนอก)</t>
  </si>
  <si>
    <t>สำนักงานอธิการบดี มี (ร่าง) โครงร่างองค์การ OP สำหรับเป็นแนวทางในการบริหารจัดการ</t>
  </si>
  <si>
    <t>เพื่อทราบความเข้าใจในแนวทางการนำเกณฑ์คุณภาพการศึกษาเพื่อการดำเนินงานที่เป็นเลิศมาใช้ในการประกันคุณภาพภายใน สำนักงานอธิการบดี</t>
  </si>
  <si>
    <t>ผู้เข้าร่วมโครงการมีความรู้ความเข้าใจเกณฑ์คุณภาพ EdPEx</t>
  </si>
  <si>
    <t>ค่าเบี้ยงเลี้ยง</t>
  </si>
  <si>
    <t>กลยุทธ์ที่ 1
บริหารจัดการภายใต้หลักธรรมาภิบาล สร้างวัฒนธรรมที่ไม่ทนต่อการทุจริต  (แผนยุทธ์ศาสตร์ ม.อบ ปี 2560-2564)</t>
  </si>
  <si>
    <t>มาตรการที่ 4 พัฒนาระบบกำกับ ติดตาม และประเมินผลการดำเนินงานของสภามหาวิทยาลัยและผู้บริหารทุกระดับตามหลักธรรมาภิบาล</t>
  </si>
  <si>
    <t>๒. เพื่อให้สภามหาวิทยาลัยได้ทราบผลการปฏิบัติงาน ปัญหาอุปสรรคในการบริหารงาน และสามารถใช้เป็นข้อมูลในการสนับสนุน ส่งเสริมและเสนอแนะเพื่อพัฒนาการบริหารงานให้มีประสิทธิภาพเพิ่มขึ้น</t>
  </si>
  <si>
    <t>ผลการประเมินอยู่ในระดับดีมาก</t>
  </si>
  <si>
    <t>ผลการประเมินอยู่ในระดับดีมาก ( ๘๐.๐๐-๘๙.๙๙ คะแนน)</t>
  </si>
  <si>
    <t>ค่าเบี้ยประชุม กรรมการ</t>
  </si>
  <si>
    <t>ค่าอาหารกลางวัน (คณะกรรมการผู้ทรงคุณวุฒิ)</t>
  </si>
  <si>
    <t>กลยุทธ์ที่ 1 พัฒนาระบบบริหารจัดการให้มีประสิทธิภาพ (แผนกลยุทธ์ สนอ. ปี 2560-2564)</t>
  </si>
  <si>
    <t>มาตรการที่ 1.1 การมอบหมายอำนาจหน้าที่ของผู้บริหารที่เป็นลายลักษณ์อักษร (การจัดทำคำรับรองการปฏิบัติราชการระหว่างหน่วยงานภายในสำนักงานอธิการบดี)</t>
  </si>
  <si>
    <t xml:space="preserve"> -</t>
  </si>
  <si>
    <t>ศิริวิมล พานิชพันธ์</t>
  </si>
  <si>
    <t>ค่าจ้างเหมาถ่ายเอกสาร</t>
  </si>
  <si>
    <t>หน้า</t>
  </si>
  <si>
    <t>กระดาษถ่ายเอกสาร A4, 80 g, 500 p.</t>
  </si>
  <si>
    <t>กระดาษถ่ายเอกสาร F4, 70 g, 300 p.</t>
  </si>
  <si>
    <t>หมึก HP รหัส 05A</t>
  </si>
  <si>
    <t>หมึก HP รหัส 85A</t>
  </si>
  <si>
    <t>หมึก Canon รหัส  88 (สีดำ)</t>
  </si>
  <si>
    <t>หมึก Canon รหัส  98 (สี)</t>
  </si>
  <si>
    <t>ตลับหมึกเครื่องสแกน  รหัส  21  (สีดำ)</t>
  </si>
  <si>
    <t>ตลับหมึกเครื่องสแกน  รหัส  22 (สี)</t>
  </si>
  <si>
    <t>กระดาษคาร์บอน (สีดำ)</t>
  </si>
  <si>
    <t>กระดาษคาร์บอน (สีน้ำเงิน)</t>
  </si>
  <si>
    <t>กระดาษทำปก A4, 120 g.</t>
  </si>
  <si>
    <t>กระดาษทำปก F4, 120 g.</t>
  </si>
  <si>
    <t>กาวแท่ง UHU Stic 21 g.</t>
  </si>
  <si>
    <t>แผ่น CD-R (1 แพ๊กต์/50 แผ่น)</t>
  </si>
  <si>
    <t>แพ๊กต์</t>
  </si>
  <si>
    <t>ซองพลาสติกใส่ CD</t>
  </si>
  <si>
    <t>ซอง</t>
  </si>
  <si>
    <t>ซองครุฑสีน้ำตาลใหญ่ (ไม่ขยายข้าง)</t>
  </si>
  <si>
    <t>ซองครุฑสีน้ำตาลใหญ่ (ขยายข้าง)</t>
  </si>
  <si>
    <t>ซองครุฑสีน้ำตาล C4 (ไม่ขยายข้าง)</t>
  </si>
  <si>
    <t>ซองครุฑสีน้ำตาล C4 (ขยายข้าง)</t>
  </si>
  <si>
    <t>ซองครุฑสีขาว DL</t>
  </si>
  <si>
    <t>เทปใส ขนาด 1 นิ้ว</t>
  </si>
  <si>
    <t>ลวดเย็บกระดาษ เบอร์ 10</t>
  </si>
  <si>
    <t>ลวดเย็บกระดาษ เบอร์ 35</t>
  </si>
  <si>
    <t>ลวดเสียบกระดาษ</t>
  </si>
  <si>
    <t>กระดาษสติ๊กเกอร์ ขนาด A4 หน้าด้าน</t>
  </si>
  <si>
    <t>ป้ายสามเหลี่ยม</t>
  </si>
  <si>
    <t>แฟ้มเสนอลงนาม</t>
  </si>
  <si>
    <t>แฟ้ม</t>
  </si>
  <si>
    <t>หน่วยงานที่เกี่ยวข้องมีความเข้าใจในระบบประกะนบคุณภาพภายใน</t>
  </si>
  <si>
    <t>ติดตามการดำเนินงานและสร้างความเข้าใจ</t>
  </si>
  <si>
    <t>สนง.ประกันฯ</t>
  </si>
  <si>
    <t>ทุกเดือน</t>
  </si>
  <si>
    <t>รายไตรมาสของปีการศึกษา</t>
  </si>
  <si>
    <t>ค.กก.ประเมินฯ ระดับหลักสูตร มีความเข้าใจในแนวทางการประเมินคุณภาพภายใน</t>
  </si>
  <si>
    <t>ให้ ค.กก.ประเมินฯ ตรวจประเมิน ในมาตรฐานที่ใกล้เคียงกัน</t>
  </si>
  <si>
    <t>(ก่อน และหลังประเมิน)</t>
  </si>
  <si>
    <t>มีระบบสารสนเทศเพื่อการสิบคืนหา ค.กก.ประเมินระดับหลักสูตร</t>
  </si>
  <si>
    <t>คณะ/หลักสูตร สามารถสืบค้นพิจารณา ค.กก.ประเมินหลักดสูตร ได้อย่างสะดวก</t>
  </si>
  <si>
    <t>ช่วง พ.ย.61- มี.ค.62</t>
  </si>
  <si>
    <t>เพื่อสร้างความเข้าใจในแนวทางการนำเกณฑ์คุณภาพการศึกษาเพื่อการดำเนินการที่เป็นเลิศมาใช้ในการประกันคุณภาพภายใน</t>
  </si>
  <si>
    <t>ผู้เข้าร่วมโครงการมีความพึงพอใจไม่น้อยกว่าน้อย ๘๕ มีความพึงพอใจไม่ต่ำกว่า 3.51</t>
  </si>
  <si>
    <t>ทัศนีย์ สาคะริชานน์</t>
  </si>
  <si>
    <t>ธันวาคม -มกราคม 2561</t>
  </si>
  <si>
    <t>ค่าอาหารทำการล่วงเวลา</t>
  </si>
  <si>
    <t>ครัง</t>
  </si>
  <si>
    <t xml:space="preserve">เป็นกระบวนการติดตามและตรวจสอบการดำเนินงานของมหาวิทยาลัยตามเกณฑ์การประกันคุณภาพปีการศึกษา2560 </t>
  </si>
  <si>
    <t>มหาวิทยาลัยมีผลการดำเนินงานตามองค์ประกอบและตัวบ่งชี้การประกันคุณภาพภายใน อยู่ในระดับ ดี</t>
  </si>
  <si>
    <t>คะแนนผลประเมิน ระดับมหาวิทยาลัย 3.51 ขึ้นไป</t>
  </si>
  <si>
    <t>ทัศนีย์ สาคะริชานนท์</t>
  </si>
  <si>
    <t>ตุลาคม</t>
  </si>
  <si>
    <t>มีระบบการจัดเก็บและการรายงานข้อมูลพื้นฐานที่จำเป็นครบถ้วน</t>
  </si>
  <si>
    <t>คณะ สำนักงาน หน่วยงาน มหาวิทยาลัยมีข้อมูลสารสนเทศที่ถูกต้องและสามารถนำไปใช้ในการบริหารงานได้</t>
  </si>
  <si>
    <t>หน่วยงานที่เกี่ยวข้อง</t>
  </si>
  <si>
    <t>คณะมีข้อมูลพื้นฐานที่ถูกต้องและครบถ้วน</t>
  </si>
  <si>
    <t>พัฒนาระบบการบริหารจัดการของสำนักงานอธิการบดีให้เป็นไปตามหลักธรรมาภิบาล</t>
  </si>
  <si>
    <t>ติดตามผลการดำเนินงาน</t>
  </si>
  <si>
    <t>ประชุมติดตามผลการดำเนินงาน</t>
  </si>
  <si>
    <t>ร้อยละของผู้เข้าประชุม</t>
  </si>
  <si>
    <t>หัวหน้าสำนักงาน</t>
  </si>
  <si>
    <t>ต.ค 61-ก.ย 62</t>
  </si>
  <si>
    <t>สนับสนุนการปฏิบัติงาน</t>
  </si>
  <si>
    <t xml:space="preserve">เพื่อประสิทธิภาพ </t>
  </si>
  <si>
    <t>ประกอบการปฏิบัติงาน/ประชุม คกก.บัณฑิตศึกษา</t>
  </si>
  <si>
    <t xml:space="preserve">พัฒนาระบบและกลไกการให้บริการ การกำกับดูแลและส่งเสริมสนับสนุนการดำเนินงานตามภารกิจมหาวิทยาลัย </t>
  </si>
  <si>
    <t>พัฒนาระบบและกลไกการให้บริการการกำกับดูแลและส่งเสริมสนับสนุนการดำเนินงานตามภารกิจมหาวิทยาลัย</t>
  </si>
  <si>
    <t xml:space="preserve">มีระบบ กลไกในการให้บริการการกำกับดูแลและส่งเสริมสนับสนุนการดำเนินงานตามภารกิจมหาวิทยาลัย </t>
  </si>
  <si>
    <t>เพิ่มประสิทธิภาพ</t>
  </si>
  <si>
    <t>ภัทรวดี</t>
  </si>
  <si>
    <t>ค่าสนับสนนุนที่ประชุม สคบท.</t>
  </si>
  <si>
    <t>พัฒนาระบบและกลไกการให้บริการ การกำกับดูแล และส่งเสริมสนับสนุนการดำเนินงานตามภารกิจของมหาวิทยาลัย</t>
  </si>
  <si>
    <t>บัณฑิตมีความรู้ความสามารถ มีคุณธรรมจริยธรรม ตามมาตรฐานสากล</t>
  </si>
  <si>
    <t>เพื่อให้ลดและควบคุมความเสี่ยงที่มีอยู่ให้ลดลง</t>
  </si>
  <si>
    <t>ค่าจ้างเหมาทำต้นฉบับคู่มือ</t>
  </si>
  <si>
    <t>สร้างความพร้อมและเพิ่มความเข้มแข็งทางวิชาการในการจัดการศึกษาระดับบัณฑิต</t>
  </si>
  <si>
    <t xml:space="preserve">ส่งเสริมและสนับสนุนการเรียนรู้ตามกรอบมาตรฐานคุณวุฒิระดับอุดมศึกษาแห่งชาติทุกด้าน </t>
  </si>
  <si>
    <t>เพื่อติดตามและประเมินผลการจัดการเรียนการสอนตามกรอบมาตรฐานคุณวุฒิแห่งชาติตามตัวบ่งชี้ที่กำหนด</t>
  </si>
  <si>
    <t>งานมาตรฐานการศึกษาฯ</t>
  </si>
  <si>
    <t>ลำดวน</t>
  </si>
  <si>
    <t>มี.ค 61-ก.ค 62</t>
  </si>
  <si>
    <t>ค่าจ้างทำต้นฉบับรายงาน</t>
  </si>
  <si>
    <t>วิสุตา</t>
  </si>
  <si>
    <t>ธ.ค 61-มิ.ย 62</t>
  </si>
  <si>
    <t>ธ.ค 61-ก.ค 62</t>
  </si>
  <si>
    <t>ค่าตอบแทนออกข้อสอบและตรวจข้อสอบ</t>
  </si>
  <si>
    <t>ค่าตอบแทนกรรมการคุมสอบ</t>
  </si>
  <si>
    <t>ค่าตอบแทนนอกเวลา</t>
  </si>
  <si>
    <t>ค่าวัสดุโครงการ,ค่าจัดทำชุดข้อสอบ</t>
  </si>
  <si>
    <t>งานกิจการนักศึกษาด้านสังคมศาสตร์</t>
  </si>
  <si>
    <t>ส่งเสริมและสนับสนุนกิจกรรมผลิตบัณฑิตให้มีคุณภาพตามกรอบมาตรฐานคุณวุฒิระดับอุดมศึกษาแห่งชาติ</t>
  </si>
  <si>
    <t>เพื่ออบรมให้ความรู้กฏ ระบียบ ข้อบังคับที่เกี่ยวข้องแก่นักศึกษาระดับบัณฑิตศึกษา</t>
  </si>
  <si>
    <t>ร้อยละของบัณฑิตที่เข้าร่วม</t>
  </si>
  <si>
    <t>งานทะเบียนฯ</t>
  </si>
  <si>
    <t>ไมตรี</t>
  </si>
  <si>
    <t>ธ.ค 61-ส.ค 62</t>
  </si>
  <si>
    <t>ค่าวัสดุโครงการ,ถ่ายเอกสาร</t>
  </si>
  <si>
    <t>ส่งเสริมและสนับสนุนกิจกรรมผลิตบัณฑิตให้มีคุณภาพมีคุณธรรมจริยธรรม และส่งเสริมการเรียนรู้ตามกรอบมาตรฐานคุณวุฒิระดับอุดมศึกษาแห่งชาติ</t>
  </si>
  <si>
    <t>เพื่อปลูกจิตสำนักให้บัณฑิตมีคุณธรรมจริยธรรม</t>
  </si>
  <si>
    <t>ร้อยละของบัณฑิตที่เข้าร่วมโครงการ</t>
  </si>
  <si>
    <t>สำนักบริหารบัณฑิตศึกษา</t>
  </si>
  <si>
    <t>งานวิขาการ</t>
  </si>
  <si>
    <t>ค่าป้ายไวนิลประชาสัมพันธ์</t>
  </si>
  <si>
    <t>ครั่ง</t>
  </si>
  <si>
    <t>พัฒนาระบบและกลไกการให้บริการ การกำกับดูแลและส่งเสริมสนับสนุนการดำเนินงานตามภารกิจมหาวิทยาลัย</t>
  </si>
  <si>
    <t>กำหนดนโยบายเชิงรุกในการถ่ายทอดวิสัยทัศน์/กลยุทธ์ และนำจุดแข็งของสำนักงานอธิการบดีไปสู่การพัฒนาการดำเนินงานทุกระดับอย่างเป็นรูปธรรม</t>
  </si>
  <si>
    <t>มีระบบ กลไก และบุคลากร ในการให้บริการการกำกับดูแลและส่งเสริมสนับสนุนการดำเนินงานตามภารกิจมหาวิทยาลัย เพื่อบรรลุเป้าประสงค์ที่มหาวิทยาลัยกำหนด</t>
  </si>
  <si>
    <t>เพื่อประชุมเชิงแลกเปลี่ยนเรียนรู้เกี่ยวกับการปฏิบัติงานด้านบัณฑิตศึกษา เพื่อให้ได้แนวปฏิบัติที่ดี</t>
  </si>
  <si>
    <t>ร้อยละเฉลี่ยของการบรรลุเป้าหมายตามที่สำนักงานบริหารบัณฑิตกำหนด</t>
  </si>
  <si>
    <t xml:space="preserve">คุณภาพของบัณฑิตตามกรอบมาตรฐานคุณวุฒิอุดมศึกษาแห่งชาติ
</t>
  </si>
  <si>
    <t>ต.ค 61-ส.ค 62</t>
  </si>
  <si>
    <t>ส่งเสริมการทำวิจัยของนักศึกษาให้มีคุณภาพ  สามารถตีพิมพ์เผยแพร่ในวารสารในระดับประเทศ และนานาชาติ</t>
  </si>
  <si>
    <t xml:space="preserve">ส่งเสริมให้อาจารย์ปฏิบัติหน้าที่อย่างมีจรรยาบรรณ เป็นแบบอย่างที่ดีแก่นักศึกษา และเป็นที่ปรึกษาได้อย่างมีประสิทธิภาพและคุณภาพ  </t>
  </si>
  <si>
    <t xml:space="preserve">ผลงานวิจัยของบัณฑิตศึกษาที่มีคุณภาพ </t>
  </si>
  <si>
    <t xml:space="preserve">เพื่อส่งเสริมอาจารย์เป็นแบบอย่างที่ดีแก่นักศึกษา และเป็นที่ปรึกษาได้อย่างมีประสิทธิภาพและคุณภาพ  </t>
  </si>
  <si>
    <t>ผลงานวิชาการที่ได้รับการรับรองคุณภาพ</t>
  </si>
  <si>
    <t>เงินรางวัลวิทยานิพนธ์ระดับดี</t>
  </si>
  <si>
    <t>เงินรางวัลวิทยานิพนธ์ระดับดีเด่น</t>
  </si>
  <si>
    <t>ค่าตอบแทนผู้อ่านผลงาน</t>
  </si>
  <si>
    <t xml:space="preserve">ส่งเสริมและสนับสนุนการทำวิจัยระดับบัณฑิตศึกษา เพื่อให้เกิดองค์ความรู้ใหม่ และผลงานสร้างสรรค์ </t>
  </si>
  <si>
    <t>ส่งเสริมและสนับสนุนให้มีการเผยแพร่และการประยุกต์ใช้</t>
  </si>
  <si>
    <t>ผลงานวิจัย/ค้นคว้าอิสระ มีมาตรฐาน สามารถนำไปใช้ในการพัฒนาสังคม ชุมชนท้องถิ่น</t>
  </si>
  <si>
    <t>เพื่อส่งเสริมและสนับสนุนการเผยแพร่ผลงานระดับบัณฑิตศึกษา</t>
  </si>
  <si>
    <t>ค่าวัสดุโครงการ,ค่าถ่ายเอกสาร</t>
  </si>
  <si>
    <t>หัวหน้า</t>
  </si>
  <si>
    <t>การตรวจสอบหน่วยงานตามแผนประจำปี</t>
  </si>
  <si>
    <t>การปฏิบัติงานของหน่วยรับตรวจมีความถูกต้อง/ครบถ้วน</t>
  </si>
  <si>
    <t>เพื่อตรวจสอบและรายงานผลการตรวจสอบครบถ้วนทุกหน่วยงาน</t>
  </si>
  <si>
    <t>ร้อยละของรายงานผลการตรวจสอบตามแผน</t>
  </si>
  <si>
    <t>บุคลการทุกคน</t>
  </si>
  <si>
    <t>กองทุนพัฒนาบุคลากร</t>
  </si>
  <si>
    <t>บุคลากรเข้าร่วมการอบรม/สัมมนา เพื่อพัฒนาตนเอง</t>
  </si>
  <si>
    <t>บุคลากรมีความรู้และสามารถนำความรู้มาประยุกต์ใช้ในกรปฏิบัติงานได้</t>
  </si>
  <si>
    <t>เพื่อสนับสนุนการพัฒนาความรู้และทักษะของนักตรวจสอบภายใน</t>
  </si>
  <si>
    <t>เขิงปริมาณ</t>
  </si>
  <si>
    <t>นักตรวจสอบภายใน</t>
  </si>
  <si>
    <t>สนับสนุนการปฏิบัติงาน/บริหารงานภายใต้หลักธรรมาภิบาล</t>
  </si>
  <si>
    <t>สามารถจัดประชุมคณะกรรมการตครวจสอบฯ ตามข้อบังคับคณะกรรมการตรวจสอบประจำมหาวิทยาลัยอุบลราชธานี</t>
  </si>
  <si>
    <t>เพื่อสนับสนุนการประชุมคณะกรรมการตรวจสอบฯ</t>
  </si>
  <si>
    <t>จำนวนครั้งของการจัดประชุมคณะกรรมการฯ</t>
  </si>
  <si>
    <t>ประสานความร่วมมือในงานตรวจสอบภายในกับหน่วยรับตรวจ</t>
  </si>
  <si>
    <t>เพื่อให้การปฏิบัติงานเป็นไปตามหลักเกณฑ์และวิธีการปฏิบัติงานที่ถูกต้อง</t>
  </si>
  <si>
    <t>มีการสรุปประเด็นที่สามารถนำไปประยุกต์ใช้ในการปฏิบัติงาน/บริหารงานในภาพรวม</t>
  </si>
  <si>
    <t>เพื่อให้การบริหารจัดการของสำนักงานกฎหมายและนิติการเป็นไปอย่างมีประสิทธิภาพ</t>
  </si>
  <si>
    <t xml:space="preserve">ระดับความสำเร็จเฉลี่ยในการพัฒนาระบบและกลไกการให้บริการ การกำกับดูแล  </t>
  </si>
  <si>
    <t>สำนักงานกฎหมายและนิติการ</t>
  </si>
  <si>
    <t>บุคลากรสำนักงานกฎหมายและนิติการ</t>
  </si>
  <si>
    <t>ต.ค. 2561- ก.ย.2562</t>
  </si>
  <si>
    <t>วัสดุสำนักงาน/วัสดุคอมพิวเตอร์</t>
  </si>
  <si>
    <t>เพื่อแลกเปลี่ยนความรู้ในการปฏิบัติงาน ปัญหา/อุปสรรค แนวทางแก้ไข และสรุปข้อมูลแนวปฏิบัติที่ดีเพื่อเพิ่มประสิทธิภาพงานด้านกฎหมาย และงานบริหารงานทั่วไป</t>
  </si>
  <si>
    <t>คดี</t>
  </si>
  <si>
    <t xml:space="preserve"> เพื่อสนับสนุนการบริหารจัดการงานด้านกฎหมายของมหาวิทยาลัยในการดำเนินคดีทางปกครอง,ทางแพ่งและการบังคับคดี</t>
  </si>
  <si>
    <t>เพื่อสนับสนุนการประชุมสอบสวนฯ</t>
  </si>
  <si>
    <t>ค่าเบี้ยประชุมของกรรมการ (ประธาน)</t>
  </si>
  <si>
    <t>ค่าเบี้ยประชุมของกรรมการ (กรรมการ)</t>
  </si>
  <si>
    <t>ค่าเบี้ยประชุมของกรรมการ (เลขานุการ)</t>
  </si>
  <si>
    <t>ค่าเบี้ยประชุมของกรรมการ (ผู้ช่วยเลขานุการ)</t>
  </si>
  <si>
    <t>ค่าเบี้ยประชุมของกรรมการ</t>
  </si>
  <si>
    <t>ค่าเบี้ยประชุมของเลขานุการ</t>
  </si>
  <si>
    <t>ค่าเบี้ยประชุมของผู้ช่วยเลขานุการ</t>
  </si>
  <si>
    <t>ค่าเบี้ยประชุมคณะกรรมการ (บุคคลภายนอก)</t>
  </si>
  <si>
    <t>ค่าเบี้ยประชุมกรรมการ (บุคคลภายใน)</t>
  </si>
  <si>
    <t>เพื่อพัฒนาศักยภาพของบุคลากร</t>
  </si>
  <si>
    <t>ร้อยละของบุคลากรที่ได้รับการพัฒนาความรู้และทักษะในวิชาชีพ</t>
  </si>
  <si>
    <t>งานสนับสนุนการบริหารจัดการทั่วไปด้านวิทยาศาสตร์สุขภาพ</t>
  </si>
  <si>
    <t>พัฒนาบริหารจัดการระบบสาธารณูปโภคให้มีประสิทธิภาพและสิทธิผล</t>
  </si>
  <si>
    <t xml:space="preserve">ปรับปรุงกายภาพ ระบบสาธารณูปโภคสาธารณูปการ เพื่อคุณภาพชีวิตที่ดีของนักศึกษาและบุคลากร </t>
  </si>
  <si>
    <t>มีระบบสาธารณูปโภคและสภาพแวดล้อมที่เอื้อต่อการเรียนรู้และการทำงานอย่างมีความสุข</t>
  </si>
  <si>
    <t>พัฒนา บริหารจัดการระบบสาธารณูปโภค ให้มีประสิทธิภาพและประสิทธิผล</t>
  </si>
  <si>
    <t>คณะกรรมการบริหารจัดการระบบสาธารณูปโภค</t>
  </si>
  <si>
    <t>งานธุรการ</t>
  </si>
  <si>
    <t>นางกอง เลือกสรรค์</t>
  </si>
  <si>
    <t>ค่าตอบแทนคณะกรรมการกำหนดราคากลาง</t>
  </si>
  <si>
    <t xml:space="preserve">นางวรยา </t>
  </si>
  <si>
    <t>เพื่อเป็นค่าถ่ายเอกสารต่าง ๆ ภายในสำนักงานบริหารกายภาพและสิ่งแวดล้อม</t>
  </si>
  <si>
    <t>สนับสนุนการบริหารจัดการงานด้านระบบสาธารณูปโภคขั้นพื้นฐาน</t>
  </si>
  <si>
    <t>นางนุชรี</t>
  </si>
  <si>
    <t xml:space="preserve">เพื่อเป็นค่าใช้จ่ายสำหรับข้าราชการ  พนักงาน  ลูกจ้างประจำ ลูกจ้างชั่วคราว  ในการศึกษาดูงาน  อบรม  สัมมนา </t>
  </si>
  <si>
    <t>นางธันย์ชนก</t>
  </si>
  <si>
    <t>เพื่อเป็นค่าวัสดุสำนักงาน เช่น  ( เครื่องพิมพ์ หมึกพิมพ์ ตู้เก็บเอกสาร ปากกา ดินสอ ฯลฯ)</t>
  </si>
  <si>
    <t>ค่าโทรศัพท์ 2 หมายเลข</t>
  </si>
  <si>
    <t>หมายเลข</t>
  </si>
  <si>
    <t>เพื่อสำหรับการติดต่อประสานงานที่เกี่ยวกับการดูแลระบบสาธารณูปโภคภายในมหาวิทยาลัย  ตลอด 24 ชั่วโมง</t>
  </si>
  <si>
    <t>เพื่อเป็นค่าประกันภัยรถยนต์ ในส่วนของโครงการจัดตั้งกองบริหารกายภาพฯรับผิดชอบ</t>
  </si>
  <si>
    <t>สนับสนุนการดูแลระบบสาธารณูปโภคภายในมหาวิทยาลัย</t>
  </si>
  <si>
    <t>1 ครั้ง</t>
  </si>
  <si>
    <t>ค่าวัสดุในการซ่อมแซมระบบไฟฟ้าแสงสว่าง/โทรศัพท์/ปรับอากาศ/ลิฟท์</t>
  </si>
  <si>
    <t>เพื่อเป็นค่าใช้จ่ายในการซ่อมแซมระบบสาธารณูปโภค  ให้เป็นไปตามมาตรฐานที่กำหนดและมาตรฐานผู้ผลิต  ได้แก่  ถนน  ประปา  ไฟฟ้า  บำบัดน้ำเสีย  ภูมิทัศน์  ยานพาหนะ  เครื่องสูบน้ำ  ลิฟต์  หม้อแปลง  และสถานีไฟฟ้าย่อยมหาวิทยาลัยอุบลราชธานี</t>
  </si>
  <si>
    <t>เพื่อให้การซ่อมแซมระบบสาธารณูปโภคเป็นไปตามมาตรฐานที่กำหนด</t>
  </si>
  <si>
    <t>งานไฟฟ้าและโทรศัพท์</t>
  </si>
  <si>
    <t>หน.งานไฟฟ้าและโทรศัพท์</t>
  </si>
  <si>
    <t>ค่าวัสดุในการซ่อมแซมอาคาร/ถนน/รางระบายน้ำ</t>
  </si>
  <si>
    <t>งานซ่อมบำรุง</t>
  </si>
  <si>
    <t>หน.งานซ่อมบำรุง</t>
  </si>
  <si>
    <t>ค่าวัสดุในการดูแลซ่อมแซมระบบระปาและสุขาภิบาล</t>
  </si>
  <si>
    <t>งานประปาและสุขาภิบาล</t>
  </si>
  <si>
    <t>หน.งานประปาและสุขาภิบาล</t>
  </si>
  <si>
    <t>ค่าวัสดุในการดูแลซ่อมแซมระบบบัดบัดน้ำเสีย/ขยะมูลฝอย</t>
  </si>
  <si>
    <t>งานบำบัดน้ำเสียและขยะมูลฝอย</t>
  </si>
  <si>
    <t>หน.งานบำบัดน้ำเสียและขยะมูลฝอย</t>
  </si>
  <si>
    <t>ค่าวัสดุในการดูแลภูมิทัศน์</t>
  </si>
  <si>
    <t>งานสวนและสิ่งแวดล้อม</t>
  </si>
  <si>
    <t>หน.งานสวนและสิ่งแวดล้อม</t>
  </si>
  <si>
    <t>ค่าจ้างเหมาซ่อมแซมครุภัณฑ์ระบบผลิดน้ำประปา (เครื่องสูบน้ำ รถ JCB รถยนต์ )</t>
  </si>
  <si>
    <t>เพื่อเป็นค่าใช้จ่ายในการซ่อมแซมครุภัณฑ์ในการดูและบบสาธารณูปโภค  ให้เป็นไปตามมาตรฐานที่กำหนด เช่น  ยานพาหนะ  เครื่องสูบน้ำ เครื่องตัดหญ้า ปั้มสเตชั่น  ครุภัณฑ์อื่น ๆ เป็นต้น</t>
  </si>
  <si>
    <t xml:space="preserve">เพื่อเป็นการดูแล/ซ่อมแซม ครุภัณฑ์ประเภทต่าง ๆ เป็นไปตามมาตรฐานที่กำหนด </t>
  </si>
  <si>
    <t>ค่าจ้างเหมาซ่อมแซมครุภัณฑ์ระบบบำบัดน้ำเสีย/ขยะมูลฝอย (เครื่องตีอากาศ ปั้มสเตชั้น รถยนต์เก็บขยะ )</t>
  </si>
  <si>
    <t>ค่าจ้างเหมาซ่อมแซมครุภัณฑ์การดูแลภูมิทัศน์ ภายในมหาวิทยาลัย (รถบรรทุกน้ำ รถยนต์การเกษตร รถแทรกตอร์ เครื่องตัดหญ้า)</t>
  </si>
  <si>
    <t>ค่าจ้างเหมาซ่อมแซมครุภัณฑ์การดูแลระบบไฟฟ้า/ปรับอากาศ /ลิฟท์ (รถเครน รถยนต์ รถจักรยานยนต์/ลิฟท์/หม้อแปลงไฟฟ้า/ตู้MDB)</t>
  </si>
  <si>
    <t>ค่าจ้างเหมาซ่อมแซมครุภัณฑ์ เช่น (รถยนต์ เครื่องตัดคอนกรีต เครื่องกระแทรกคอนกรีต)</t>
  </si>
  <si>
    <t>ค่าจ้างซ่อมแซมครุภัณฑ์สำนักงาน (เครื่องคอมพิวเตอร์ เครื่องพิมพ์คอมพิวเตอร์ เครื่องโทรสาร โต๊ะ เก้าอี้ เป็นต้น)</t>
  </si>
  <si>
    <t>งานธุรการ/งานเขียนแบบ</t>
  </si>
  <si>
    <t>หน.งานธุรการ/หน.งานเขียนแบบ</t>
  </si>
  <si>
    <t>เพื่อเป็นค่าใช้จ่ายในการบำรุงรักษาหม้อแปลง ให้เป็นไปตามมาตรฐานที่กำหนดและมาตรฐานผู้ผลิต  ซึ่งจำเป็นที่จะต้งมีการบำรุงรักษาทุกปี</t>
  </si>
  <si>
    <t>ค่าจ้างเหมาซ่อมบำรุงสถานีไฟฟ้าย่อยมหาวิทยาลัยอุบลราชธานี</t>
  </si>
  <si>
    <t>เพื่อเป็นค่าใช้จ่ายในการดูแลระบบภายในสถานีไฟฟ้าย่อยมหาวิทยาลัยอุบลราชานี  ให้เป็นไปตามมาตรฐาน</t>
  </si>
  <si>
    <t>เพื่อมีกระแสไฟฟ้าที่มีปริมาณเพียงพอต่อการใช้งาน</t>
  </si>
  <si>
    <t>เพื่อสนับสนุนการดำเนินงานของคณะกรรมการด้านระบบสาธารณูปโภค</t>
  </si>
  <si>
    <t>สามารถจำกัดขยะภายในมหาวิทยาลัยได้อย่างมีประสิทธิภาพ</t>
  </si>
  <si>
    <t>เพื่อเป็นค่าใช้จ่ายในการวิเคราะห์คุณภาพน้ำประปา</t>
  </si>
  <si>
    <t>เพื่อให้ทราบคุณภาพของน้ำเสียตามมาตรฐานที่กำหนด</t>
  </si>
  <si>
    <t>ค่าน้ำมันเชื้อเพลิงเพื่อดูแลระบบสาธารณูปโภค</t>
  </si>
  <si>
    <t>เพื่อเป็นค่าน้ำมันเชื่องเพลิง สำหรับยานพาหนะ, เครื่องตัดหญ้า ในการซ่อมแซมระบบสาธารณูปโภค ให้เป็นไปตามมาตรฐานที่กำหนด และมาตรฐานผู้ผลิตฯ ได้แก่ ถนน, ประปา, ไฟฟ้า, บำบัดน้ำเสีย, ภูมิทัศน์, ยานพาหนะ, เครื่องสูบน้ำ, ลิฟต์อาคารสำนักงานอธิการบดี, หม้อแปลง เป็นต้น</t>
  </si>
  <si>
    <t>สามารถดูแลระบบสาธารณูปโภคได้ตามมาตรฐานที่กำหนด</t>
  </si>
  <si>
    <t>คณะ/สำนัก/หน่วยงาน</t>
  </si>
  <si>
    <t>การซ่อมแซม/ดูแล ระบบสาธารณูปโภคเป็นไปตามมาตรฐานที่กำหนด</t>
  </si>
  <si>
    <t>เพื่อเป็นค่าใช้จ่ายในการปฏิบัติงานนอกเวลาราชการปกติสำหรับการดูแลผลิตน้ำประปาตลอด 24 ชั่วโมง</t>
  </si>
  <si>
    <t>สนับสนุนการบริหารจัดการในการซ่อมแซม/ดูแล ระบบสาธารณูปโภคเป็นไปตามมาตรฐานที่กำหนด</t>
  </si>
  <si>
    <t>หัวหน้างานธุรการ</t>
  </si>
  <si>
    <t>12 เดือน</t>
  </si>
  <si>
    <t>เพื่อเป็นค่าใช้จ่ายในการปฏิบัติงานนอกเวลาราชการปกติสำหรับการดูแลกระแสไฟฟ้าขัดข้อง ตลอด 24 ชั่วโมง</t>
  </si>
  <si>
    <t>ค่าดูแลจัดเก็บขยะมูลฝอย</t>
  </si>
  <si>
    <t>เพื่อเป็นค่าใช้จ่ายในการปฏิบัติงานนอกเวลาราชการปกติสำหรับการจัดเก็บขยะมูลฝอยทุกวันอาทิตย์ เนื่องจากมีปริมารขยะสะสมมากในวันเสาร์ทำให่งกลิ่นเหม็น</t>
  </si>
  <si>
    <t>ค่าปฏิบัติงานนอกเวลาราชการ (วันปกติ)</t>
  </si>
  <si>
    <t>เพื่อเป็นค่าใช้จ่ายในการปฏิบัติงานนอกเวลาราชการปกติสำหรับการผู้ปฏิบัติงานด้านการออกแบบ เขียนแบบ และงานธุรการเพื่อจัดทำเอกสารขออนมุมัติทำลายเอกสารประจำปี ตามระเบียบงานสารบรรณ</t>
  </si>
  <si>
    <t>ค่าปฏิบัติงานนอกเวลาราชการ (วันหยุด)</t>
  </si>
  <si>
    <t>ค่าวัสดุซ่อมแซมบำรุงถนนและซ่อมบำรุงระบบไฟฟ้า(ค่าใช้จ่ายจากโครงการประมาณการรายรับค่าธรรมเนียมการใช้เส้นทางและค่าบำรุงระบบไฟฟ้า)</t>
  </si>
  <si>
    <t>ทุกงาน</t>
  </si>
  <si>
    <t>หน.ทุกงาน</t>
  </si>
  <si>
    <t>ค่าจ้างเหมาซ่อมแซมบำรุงถนนและซ่อมบำรุงระบบไฟฟ้า(ค่าใช้จ่ายจากโครงการประมาณการรายรับค่าธรรมเนียมการใช้เส้นทางและค่าบำรุงระบบไฟฟ้า)</t>
  </si>
  <si>
    <t>เพื่อดูแลซ่อมแซมความชำรุดเสียหายของอาคารให้มีสถาพพร้อมใช้งานได้ตลอดเวลา</t>
  </si>
  <si>
    <t>ค่าวัสดุในการดูแลอาคารเฉลิมพระเกียรติ 7 รอบ พระชนมพรรษา</t>
  </si>
  <si>
    <t>เพื่อดูแลซ่อมแซมความชำรุดเสียหายของอาคารให้มีสถาพพร้อมใช้งานได้</t>
  </si>
  <si>
    <t>สนับสนุนการบริหารจัดการในการซ่อมแซม/ดูแล ระบบสาธารณูปโภคเป็นไป</t>
  </si>
  <si>
    <t>ค่าปฏิบัติงานนอกเวลาราชการปกติอาคารเฉลิมพระเกียรติ 7 รอบ พระชนมพรรษา</t>
  </si>
  <si>
    <t xml:space="preserve">ค่าควบคุมงานก่อสร้างสำหรับงบประมาณปีเดียว (บุคลากรจากมหาวิทยาลัย) </t>
  </si>
  <si>
    <t>ค่าวัสดุโครงการอบรมการอนุรักษ์พลังงานตาม พรบ.อนุรักษ์พนักงาน</t>
  </si>
  <si>
    <t>สนับสนุนการบริหารจัดการในการซ่อมแซม/ดูแลระบบสาธารณูปโภคเป็นไปตามมาตรฐานที่กำหนด</t>
  </si>
  <si>
    <t xml:space="preserve">ข้อ 6 </t>
  </si>
  <si>
    <t>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</t>
  </si>
  <si>
    <t>เพื่อส่งเสริมกีเพื่อสุขภาพและความเป็นเลิศและอำนวยความสะดวกด้าอาคารสถานกีฬาให้พร้อมใช้งาน</t>
  </si>
  <si>
    <t>งานกีฬา</t>
  </si>
  <si>
    <t>ชาญชัย พลสินธุ์</t>
  </si>
  <si>
    <t>ตลอดปี</t>
  </si>
  <si>
    <t>ค่าคลอรีน</t>
  </si>
  <si>
    <t>โชดาแอต</t>
  </si>
  <si>
    <t>เมษายน</t>
  </si>
  <si>
    <t>ค่าน้ำยาปรับสภาพน้ำ</t>
  </si>
  <si>
    <t>กุมภาพันธ์</t>
  </si>
  <si>
    <t>ค่าวัสดุ/อุปกรณ์สระว่ายน้ำ</t>
  </si>
  <si>
    <t>ข้อ 5</t>
  </si>
  <si>
    <t>เพื่อเป็นการสร้างขวัญและกำลังใจให้นักกีฬาที่สร้างชื่อเสียงให้มหาวิทยาลัยด้านกิจกรรมและกีฬา</t>
  </si>
  <si>
    <t>สิงหาคม</t>
  </si>
  <si>
    <t>ค่าเสื้อสามารถ</t>
  </si>
  <si>
    <t>ค่าโลห์</t>
  </si>
  <si>
    <t>อ้น</t>
  </si>
  <si>
    <t>ข้อ 4</t>
  </si>
  <si>
    <t>เพื่อเป็นการบำรุงรักษาครุภัณฑ์ให้พร้อมใช้งาน</t>
  </si>
  <si>
    <t>ค่าจ้างเหมาปรับปรุงบำรุงรักษาซ่อมแซมอาคารให้พร้อมใช้งาน</t>
  </si>
  <si>
    <t>ข้อ 1</t>
  </si>
  <si>
    <t>เพื่อเป็นการบำรุงรักษาอาคารสถานที่ให้พร้อมใช้งาน</t>
  </si>
  <si>
    <t>ค่าวัสดุ/อุปกรณ์กีฬา</t>
  </si>
  <si>
    <t>ค่าชุดวอมท์ (แทร็คสูท)</t>
  </si>
  <si>
    <t xml:space="preserve">ข้อ 2 </t>
  </si>
  <si>
    <t>เพื่อส่งเสริมกีฬาเพื่อความเป็นเลิศและขวัญกำลังใจ</t>
  </si>
  <si>
    <t>ธันวาคม -มกราคม</t>
  </si>
  <si>
    <t>1.สร้างบัณฑิตที่มีคุณภาพและสมรรถนะตามมาตรฐานสากล</t>
  </si>
  <si>
    <t>ผลิตบัณฑิตสาขาการเงินและการธนาคาร</t>
  </si>
  <si>
    <t>๑.๔ พัฒนาระบบสวัสดิการและสวัสดิภาพแก่นักศึกษาเพื่อคุณภาพชีวิตที่ดี</t>
  </si>
  <si>
    <t>งานวินัยและสวัสดิภาพนักศึกษา</t>
  </si>
  <si>
    <t>นายตรีภพ เดชภิมล</t>
  </si>
  <si>
    <t>เพื่อเป็นการให้ความรู้นักศึกษาเกี่ยวกับกฎหมายยาเสพติด  พิษภัยของยาเสพติด  โทษของยาเสพติด  รวมทั้งทักษะแนวทางการป้องกันตนเองให้ห่างไกลจากยาเสพติด อีกทั้งฝึกการเป็นนักิจกรรมในการต่อต้านยาเสพติด</t>
  </si>
  <si>
    <t>ค่าจ้างเหมาบูธ</t>
  </si>
  <si>
    <t>บูธ</t>
  </si>
  <si>
    <t>เพื่อเพิ่มโอกาสให้นักศึกษามหาวิทยาลัยอุบลราชธานี ที่กำลังจะสำเร็จการศึกษาให้สมัครงานกับบริษัทโดยตรง ทั้ง Part time และ Full time</t>
  </si>
  <si>
    <t>งานสวัสดิการนักศึกษา</t>
  </si>
  <si>
    <t>สุกัญญา รัตนโสภา</t>
  </si>
  <si>
    <t>ม.ค. -เม.ย.</t>
  </si>
  <si>
    <t>ทุนการศึกษานักศึกษามหาวิทยาลัยอุบลราชธานี</t>
  </si>
  <si>
    <t>_</t>
  </si>
  <si>
    <t>เพื่อให้ทุนการศึกษากับนักศึกษามหาวิทยาลัยอุบลราชธานี</t>
  </si>
  <si>
    <t>ศวรรยา  คงช่วย</t>
  </si>
  <si>
    <t>เพื่อส่งเสริมสนับสนุนสวัสดิการทุนการศึกษาให้นักศึกษามีคุณภาพชีวิตที่ดีขึ้นและสามารถเรียนได้จนสำเร็จการศึกษา</t>
  </si>
  <si>
    <t>เพื่อเลี้ยงรับรองคณะผู้บริหารทุนการศึกษา</t>
  </si>
  <si>
    <t>เพื่อใช้จัดพิธีมอบทุนการศึกษา</t>
  </si>
  <si>
    <t>เพื่อจัดทำโครงการกิจกรรมนักศึกษา</t>
  </si>
  <si>
    <t>เชิงคุณภาพ และเชิงปริมาณ</t>
  </si>
  <si>
    <t>ร้อยละ 80 ของจำนวนโครงการที่เบิกจ่ายแล้วเสร็จ ภายในสิ้นปีงบประมาณ</t>
  </si>
  <si>
    <t>นางอมร วิชัยวงศ์และนางสาวจิดาภา  อุทัยกรม</t>
  </si>
  <si>
    <t>ตลอดปีงบประมาณ 62</t>
  </si>
  <si>
    <t>1.เพื่อก่อสร้างอาคารหรือสิ่งปลูกสร้างที่จำเป็นให้แก่โรงเรียน        2. เพื่อให้ผู้เข้าร่วมโครงการทำกิจกรรมบำเพ็ญประโยชน์ต่อชุมชน</t>
  </si>
  <si>
    <t>ร้อยละ 80 ของผู้เข้าร่วมโครงการ</t>
  </si>
  <si>
    <t>งานกิจกรรมนักศึกษา</t>
  </si>
  <si>
    <t>นางอมร วิชัยวงศ์และนายอุทัย กุจะพันธ์</t>
  </si>
  <si>
    <t xml:space="preserve"> เดือนพฤษภาคม 62</t>
  </si>
  <si>
    <t>เงินอุดหนุนสำหรับโครงการแนะแนวทางการศึกษา</t>
  </si>
  <si>
    <t>1.เพื่อให้ผู้เข้าร่วมโครงการรับทราบนโยบายการจัดกิจกรรมนักศึกษา      2.เพื่อให้ผู้เข้าร่วมโครงการมีความรู้ความเข้าใจหลักการทำงานตามระบบคุณภาพ    3.เพื่อให้ผู้เข้าร่วมโครงการรู้วิธีการบริหารโครงการกิจกรรมนักศึกษา</t>
  </si>
  <si>
    <t>นางอมร วิชัยวงศ์และนางแมนวดี  พงษืผล</t>
  </si>
  <si>
    <t>เดือนพฤษภาคม และเดือนกรกฎาคม 62</t>
  </si>
  <si>
    <t>เพื่อสอนทักษะและสอนวิชาเรียนพื้นฐานให้กับนักเรียนในระดับมัธยมศึกษาตอนปลาย จากโรงเรียนต่างๆ ทั่วเขตภาคตะวันออกเฉียงเหนือ เพื่อเข้าศึกษาต่อในระดับที่สูงขึ้น</t>
  </si>
  <si>
    <t>นางสาวจันทร์จิรา  กาฬบุตร</t>
  </si>
  <si>
    <t>เดือนตุลาคม 61</t>
  </si>
  <si>
    <t>งบบริหารจัดการหน่วยงาน</t>
  </si>
  <si>
    <t>ข้อ 7</t>
  </si>
  <si>
    <t>เพื่อบริหารจัดการสำนักงานพัฒนานักศึกษาได้อย่างมีประสิทธิภาพ</t>
  </si>
  <si>
    <t>นางธัญญพัทธ์  ในเกษตรธนพัฒน์/นางปทัดตา  มุขขันธ์</t>
  </si>
  <si>
    <t>นางธัญญพัทธ์  ในเกษตรธนพัฒน์ / นางสายพิณ  พลสินธ์</t>
  </si>
  <si>
    <t>ค่าวัสดุสำนักงานและถ่ายเอกสาร</t>
  </si>
  <si>
    <t>ค่าจ้างเหมาจัดตกแต่งเวที</t>
  </si>
  <si>
    <t>ค่าจ้างเหมาจัดเก้าอี้</t>
  </si>
  <si>
    <t>ค่าจ้างเหมาออกแบบจัดทำป้ายไวนิล</t>
  </si>
  <si>
    <t>ค่าจ้างเหมาจัดทำวีดีโอ</t>
  </si>
  <si>
    <t>วัสดุสำนักงานฯ</t>
  </si>
  <si>
    <t>กลยุทธ์ที่ 5 พัฒนาระบบการบริหารจัดการและการให้บริการของสำนักงานพัฒนาคุณภาพการศึกษา</t>
  </si>
  <si>
    <t>5.1 พัฒนาระบบและกลไกการบริหารงานบุคคลให้มีประสิทธิภาพ โปร่งใส เป็นธรรม โดยมีการประเมินผลการปฏิบัติราชการ เพื่อนำมาปรับปรุงระบบให้เป็นมาตรฐาน</t>
  </si>
  <si>
    <t>มีระบบการบริหารจัดการที่มีประสิทธิภาพ และเป็นองค์กรที่บุคลากรมีส่วนร่วมและการทำงานเป็นทีม</t>
  </si>
  <si>
    <t>เพื่อสนับสนุนการปฏิบัติงานของบุคลากร</t>
  </si>
  <si>
    <t>งานบริหารงานวิชาการ</t>
  </si>
  <si>
    <t>นาถรัดดา</t>
  </si>
  <si>
    <t>ความพึงพอใจของบุคลากรภายในสำนักงาน</t>
  </si>
  <si>
    <t>กลุ่มส่งเสริมคุณภาพการศึกษา</t>
  </si>
  <si>
    <t xml:space="preserve"> ตุลาคม 2561
มกราคม 2562
เมษายน 2562
</t>
  </si>
  <si>
    <t>ร้อยละของบุคลากรที่เข้าร่วมประชุม</t>
  </si>
  <si>
    <t>เดือนเว้นเดือน</t>
  </si>
  <si>
    <t>5.3 ส่งเสริมและสนับสนุนให้บุคลากรมีความก้าวหน้าตามสายงานโดยการเพิ่มพูนคุณวุฒิศักยภาพและประสบการณ์</t>
  </si>
  <si>
    <t>เพื่อพิจารณาคัดเลือกผู้สมควรได้รับปริญญากิตติมศักดิ์ และรางวัลรัตโนบล</t>
  </si>
  <si>
    <t>จำนวนผู้ทรงคุณวุฒิเข้ารับปริญญากิตติมศักดิ์และรางวัลรัตโนบล</t>
  </si>
  <si>
    <t>อย่างละอย่างน้อย 1 คน</t>
  </si>
  <si>
    <t>ภูษณิศา
อรอุมา
สุภาวดี</t>
  </si>
  <si>
    <t>กรกฎาคม 2561
กันยายน 2561</t>
  </si>
  <si>
    <t>ค่าตอบแทนผู้ทรงคุณวุฒิภายนอก</t>
  </si>
  <si>
    <t>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</t>
  </si>
  <si>
    <t>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
1.2 จัดระบบและกลไกการบริหารหลักสูตรทุกระดับให้ได้ตามเกณฑ์มาตรฐานคุณภาพ</t>
  </si>
  <si>
    <t>เพื่อ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
และเพื่อจัดระบบและกลไกการบริหารหลักสูตรทุกระดับให้ได้ตามเกณฑ์มาตรฐานคุณภาพ</t>
  </si>
  <si>
    <t>มีการจัดประชุมคณะกรรมการกลั่นกรองหลักสูตรของสภามหาวิทยาลัยอุบลราชธานี</t>
  </si>
  <si>
    <t>กลุ่มพัฒนาและมาตรฐานการศึกษา</t>
  </si>
  <si>
    <t>พ.ย.61, ก.พ.62, มิ.ย.62, ก.ย.62</t>
  </si>
  <si>
    <t>ค่าตอบแทนกรรมการและผู้ทรงคุณวุฒิภายใน</t>
  </si>
  <si>
    <t>ค่าตอบแทนผู้ช่วยเลขานุการ</t>
  </si>
  <si>
    <t>ค่าจ้างบำรุงรักษาระบบฐานข้อมูลเพื่อการบริหารจัดการ</t>
  </si>
  <si>
    <t>หลักสูตรและรายวิชาเป็นไปตามเกณฑ์มาตรฐานหลักสูตรและกรอบมาตรฐานคุณวุฒิระดับอุดมศึกษาแห่งชาติ</t>
  </si>
  <si>
    <t>ร้อยละของหลักสูตรที่ผ่านเกณฑ์การประเมิน</t>
  </si>
  <si>
    <t>สุภาวดี</t>
  </si>
  <si>
    <t>ค่าจ้างพัฒนาโปรแกรมเพิ่มเติม</t>
  </si>
  <si>
    <t>ภาระงาน</t>
  </si>
  <si>
    <t>1.2 พัฒนาหลักสูตร กระบวนการจัดการเรียนการสอน กิจกรรมเสริมหลักสูตรให้ทันสมัย ยืดหยุ่น สอดคล้องกับความต้องการของสังคม และทิศทางการพัฒนาประเทศ และส่งเสริมกระบวนการเรียนรู้ตลอดชีวิต รวมทั้งการจัดการเรียนรู้ให้กับกลุ่มคนวัยทำงานและคนสูงวัย</t>
  </si>
  <si>
    <t>มีกิจกรรมกำกับ ส่งเสริม พัฒนาคุณภาพการจัดการเรียนการสอนของมหาวิทยาลัย</t>
  </si>
  <si>
    <t>เพื่อพัฒนาอาจารย์ให้มีความรู้ความเข้าใจ และมีทักษะในการจัดการเรียนรู้ที่เน้นผู้เรียนเป็นสำคัญ
และเพื่อพัฒนาอาจารย์ให้มีความรู้ความเข้าใจ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</t>
  </si>
  <si>
    <t xml:space="preserve">กลุ่มพัฒนามาตรฐานหลักสูตร
</t>
  </si>
  <si>
    <t>อรอุมา</t>
  </si>
  <si>
    <t>มิถุนายน 2561</t>
  </si>
  <si>
    <t>ทัชกานต์</t>
  </si>
  <si>
    <t>5.5 ส่งเสริมและสนับสนุนการจัดการความรู้เพื่อนำไปสู่การปฏิบัติ</t>
  </si>
  <si>
    <t>เพื่อจัดระบบการบริหารจัดการที่มีประสิทธิภาพ และเป็นองค์กรที่บุคลากรมีส่วนร่วมและการทำงานเป็นทีม</t>
  </si>
  <si>
    <t>เมษายน 2562
มิถุนายน 2562</t>
  </si>
  <si>
    <t>มีนาคม 2562
พฤษภาคม 2562</t>
  </si>
  <si>
    <t>กุมภาพันธ์ 2562</t>
  </si>
  <si>
    <t>สมาคม</t>
  </si>
  <si>
    <t>กลยุทธ์ที่ 3 พัฒนาความร่วมมือ สร้างเครือข่าย เพื่อการพัฒนาคุณภาพการศึกษาของมหาวิทยาลัย</t>
  </si>
  <si>
    <t>1.4 พัฒนาเครือข่ายความร่วมมือทางวิชาการกับสถาบัน/หน่วยงาน/องค์กร ทั้งในและต่างประเทศ รวมทั้งเครือข่ายศิษย์เก่า</t>
  </si>
  <si>
    <t>มีเครือข่ายความร่วมมือเพื่อพัฒนาคุณภาพการศึกษาของมหาวิทยาลัย</t>
  </si>
  <si>
    <t>เพื่อส่งเสริมและสนับสนุนความร่วมมือเพื่อการพัฒนาคุณภาพการศึกษา</t>
  </si>
  <si>
    <t>งานพัฒนาการเรียนรู้</t>
  </si>
  <si>
    <t>วิชญ์ธวัช</t>
  </si>
  <si>
    <t>กลยุทธ์ที่ 2 กำกับ ส่งเสริม พัฒนาคุณภาพการจัดการเรียนการสอนของมหาวิทยาลัย</t>
  </si>
  <si>
    <t>2.1 พัฒนาอาจารย์ให้มีความรู้ความเข้าใจ และมีทักษะในการจัดการเรียนรู้ที่เน้นผู้เรียนเป็นสำคัญ
2.2 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</t>
  </si>
  <si>
    <t>เพื่อส่งเสริม พัฒนาคุณภาพการจัดการเรียนการสอนของมหาวิทยาลัย</t>
  </si>
  <si>
    <t>การจัดประชุมคณะกรรมการทวนสอบฯ</t>
  </si>
  <si>
    <t>เอกสิทธิ์</t>
  </si>
  <si>
    <t xml:space="preserve">เมษายน 2562
</t>
  </si>
  <si>
    <t>2.2 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</t>
  </si>
  <si>
    <t>กรกฎาคม .62</t>
  </si>
  <si>
    <t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t>
  </si>
  <si>
    <t>กลยุทธ์ที่ 4 ส่งเสริม พัฒนาศักยภาพการเรียนรู้แก่นักศึกษา</t>
  </si>
  <si>
    <t>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</t>
  </si>
  <si>
    <t xml:space="preserve">มีโครงการส่งเสริมพัฒนาและส่งเสริมศักยภาพการเรียนรู้แก่นักศึกษา </t>
  </si>
  <si>
    <t>เพื่อ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</t>
  </si>
  <si>
    <t>มีนาคม.62</t>
  </si>
  <si>
    <t>ค่าวัสดุ(ไวนิล คู่มือ แผ่นพับ)</t>
  </si>
  <si>
    <t>ค่าเบี้ยเลี้ยง(นักศึกษา)</t>
  </si>
  <si>
    <t>ค่าเบี้ยเลี้ยง(อาจารย์และเจ้าหน้าที่)</t>
  </si>
  <si>
    <t>มีโครงการส่งเสริมพัฒนาและส่งเสริมศักยภาพการเรียนรู้แก่นักศึกษา</t>
  </si>
  <si>
    <t>เพื่อส่งเสริม พัฒนาศักยภาพการเรียนรู้แก่นักศึกษา</t>
  </si>
  <si>
    <t>กุมภาพันธ์.62</t>
  </si>
  <si>
    <t>เมษายน.62</t>
  </si>
  <si>
    <t>ค่าใบประกาศ ISO</t>
  </si>
  <si>
    <t>มกราคม .2562
กุมภาพันธ์.2562</t>
  </si>
  <si>
    <t>3.1 ส่งเสริมและสนับสนุนความร่วมมือเพื่อการพัฒนาคุณภาพการศึกษา</t>
  </si>
  <si>
    <t>จำนวนครั้งการจัดประชุมคณะกรรมการ</t>
  </si>
  <si>
    <t>พฤศจิกายน. 61
ม.ค. - มี.ค. 62
พ.ค. 62 
ก.ค. 62</t>
  </si>
  <si>
    <t>ค่าเครื่องบินโดยสารของกรรมการสภามหาวิทยาลัยผู้ทรงคุณวุฒิเดินทางมาประชุมที่อุบลราชธานี</t>
  </si>
  <si>
    <t>2.พัฒนาระบบบริหารจัดการให้เป็นไปตามหลักธรรมาภิบาล</t>
  </si>
  <si>
    <t>2.1 พัฒนาระบบการบริหารจัดการของสำนักงานอธิการบดีให้เป็นไปตามหลักธรรมาภิบาล</t>
  </si>
  <si>
    <t>เพื่อพัฒนาระบบบริหารจัดการให้เป็นไปตามหลักธรรมาภิบาล</t>
  </si>
  <si>
    <t>จำนวนผู้เข้าร่วม</t>
  </si>
  <si>
    <t>ร้อยล่ะ</t>
  </si>
  <si>
    <t>มหาวิทยาลัย</t>
  </si>
  <si>
    <t>นายเชาว์วัฒน์  ศรีแก้ว</t>
  </si>
  <si>
    <t>ค่าเครื่องบินโดยสารของกรรมการสภามหาวิทยาลัยประชุมที่กรุงเทพมานคร</t>
  </si>
  <si>
    <t>ค่าอาหารกลางวัน ประชุมที่ กรุงเทพ</t>
  </si>
  <si>
    <t>ค่าตอบแทนเจ้าหน้าที่ สกอ.</t>
  </si>
  <si>
    <t xml:space="preserve">ค่าตอบแทนเจ้าหน้าที่ สกอ. ควบคุมระบบ วีดีโอ คอนเฟอร์เรนซ์  </t>
  </si>
  <si>
    <t>ค่าปฏิบัติงานนอกเวลาราชการวันปกติ</t>
  </si>
  <si>
    <t>ค่าปฏิบัติงานนอกเวลาราชการวันหยุดราชการ</t>
  </si>
  <si>
    <t>ค่าวัสดุในการจัดประชุมสภามหาวิทยาลัย</t>
  </si>
  <si>
    <t>ไตรมาส</t>
  </si>
  <si>
    <t>ค่าเครื่องบินโดยสารของกรรมการสภามหาวิทยาลัยผู้ทรงคุณวุฒิเดินทางมาปฏิบัติราชการที่อุบลราชธานี</t>
  </si>
  <si>
    <t>ค่าเครื่องบินโดยสารที่ปรึกษาด้านกฎหมายฯ</t>
  </si>
  <si>
    <t xml:space="preserve">ค่าเบี้ยเลี้ยง </t>
  </si>
  <si>
    <t xml:space="preserve">คน </t>
  </si>
  <si>
    <t>ค่าวัสดุประจำสำนักงาน</t>
  </si>
  <si>
    <t xml:space="preserve">เดือน </t>
  </si>
  <si>
    <t xml:space="preserve">ค่าจ้างเหมาบริการ </t>
  </si>
  <si>
    <t>ค่าจ้างเหมารถตู้โดยสาร</t>
  </si>
  <si>
    <t xml:space="preserve">ค่าน้ำมันยานพาหนะ </t>
  </si>
  <si>
    <t>ค่าวัสดุเพื่อใช้ในการประชุมฯ</t>
  </si>
  <si>
    <t>ค่าเครื่องบินโดยสารของกรรมการประเมินฯ</t>
  </si>
  <si>
    <t>ค่าน้ำมันยานพาหนะ (อุบลฯ - ขอนแก่น - อุบลฯ)</t>
  </si>
  <si>
    <t>ค่าเครื่องบินโดยสารของกรรมการสภามหาวิทยาลัยผู้ทรงคุณวุฒิ</t>
  </si>
  <si>
    <t>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</t>
  </si>
  <si>
    <t>พัฒนาระบบการรักษาความปลอดภัยให้ทันสมัยต่อเหตุการณ์และเทคโนโลยีอยู่เสมอ</t>
  </si>
  <si>
    <t>บุคลากรทำงานได้เต็มประสิทธิภาพ</t>
  </si>
  <si>
    <t>เพื่อป้องกันและรักษาทรัพย์สิน สถานที่ของมหาวิทยาลัย นักศึกษาและบุคลากรภายในมหาวิทยาลัย</t>
  </si>
  <si>
    <t>จำนวนการเกิดอุบัติเหตุภายในมหาวิทยาลัย ลดลง จำนวนการเกิดเหตุลักทรัพย์ภายในมหาวิทยาลัย ลดลง</t>
  </si>
  <si>
    <t>ไม่เกิน 5 ครั้งต่อปี</t>
  </si>
  <si>
    <t>สำนักงานรักษาความปลอดภัยและสวัสดิภาพดบุคลากร</t>
  </si>
  <si>
    <t>ค่าจ้างหัวหน้าสายตรวจ</t>
  </si>
  <si>
    <t>ค่าจ้างสายตรวจ</t>
  </si>
  <si>
    <t>ค่าจ้างเจ้าหน้าที่รักษาความปลอดภัย</t>
  </si>
  <si>
    <t>ค่าตอบแทนที่ปรึกษา</t>
  </si>
  <si>
    <t>ค่าจ้างตำแหน่งผู้ปฏิบัติงานบริหาร</t>
  </si>
  <si>
    <t>ค่าตอบแทนเจ้าหน้าที่รักษาความปลอดภัย</t>
  </si>
  <si>
    <t>ค่าจัดประชุม ศึกษาดูงานและฝึกอบรม</t>
  </si>
  <si>
    <t>ค่าจ้างเหมาดูแลระบบกล้องวงจรปิด</t>
  </si>
  <si>
    <t>ค่าวัสดุดับเพลิง</t>
  </si>
  <si>
    <t>ค่าวัสดุยานพาหนะและขนส่ง</t>
  </si>
  <si>
    <t>ค่าน้ำมันเชื้อเพลิงรถสายตรวจ 4 ประตู</t>
  </si>
  <si>
    <t>ค่าน้ำมันเชื้อเพลิงรถยนต์สายตรวจ 2 ประตู</t>
  </si>
  <si>
    <t>ค่าน้ำมันเชื้อเพลิงรถดับเพลิง</t>
  </si>
  <si>
    <t>ค่าน้ำมันเชื้อเพลิงรถบรรทุกน้ำอเนกประสงค์</t>
  </si>
  <si>
    <t>ค่าน้ำมันเชื้อเพลิงรถจักรยานยนต์สายตรวจ 5 คัน</t>
  </si>
  <si>
    <t>รถจักรยานยนต์ 109.1ซีซี</t>
  </si>
  <si>
    <t>ค่าครุภัณฑ์ยานพาหนะและขนส่ง</t>
  </si>
  <si>
    <t>ครุภณฑ์สำนักงาน</t>
  </si>
  <si>
    <t>พัฒนาระบบบริหารจัดการให้มีประสิทธิภาพ</t>
  </si>
  <si>
    <t>พัฒนาและบริหารงานภายใต้หลักธรรมาภิบาล</t>
  </si>
  <si>
    <t>เพื่อสนับสนุนการดำเนินกิจการของ ปอมท.และปขมท.</t>
  </si>
  <si>
    <t>สภาอาจารย์</t>
  </si>
  <si>
    <t>วินัย</t>
  </si>
  <si>
    <t>ม.ค,เม.ย</t>
  </si>
  <si>
    <t>เพื่อเข้าร่วมประชุมกรรมการ ปอมท.และปขมท.</t>
  </si>
  <si>
    <t>ประธานสภาอาจารย์</t>
  </si>
  <si>
    <t>ต.ค.-ก.ย</t>
  </si>
  <si>
    <t>เพื่อประชุมคณะกรรมการและอนุกรรมการสภาอาจารย์ประจำเดือน</t>
  </si>
  <si>
    <t>เพื่อใช้ในการดำเนินงานของสภาอาจารย์</t>
  </si>
  <si>
    <t>เพื่อรายงานผลการดำเนินงานของสภาอาจารย์และเผยแพร่ข่าวสารสภาอาจารย์</t>
  </si>
  <si>
    <t>พัฒนาระบบและกลไกการให้บริการ การกำกับดูแลและส่งเสริมสนับสนุนการดำเนินงานตามภารกิจของงานเลขนุการ</t>
  </si>
  <si>
    <t>ร้อยละของรายงานผลการตรวจสอบหน่วยรับตรวจตามแผนที่กำหนด</t>
  </si>
  <si>
    <t>นางวิไล วรรณคำ</t>
  </si>
  <si>
    <t>1/10/2560-30/9/2563</t>
  </si>
  <si>
    <t>1/10/2560-30/9/2566</t>
  </si>
  <si>
    <t>ค่าวัสดุงานบ้าน งานครัว</t>
  </si>
  <si>
    <t>1/10/2560-30/9/2567</t>
  </si>
  <si>
    <t>โครงการทำลายเอกสารมหาวิทยาลัย</t>
  </si>
  <si>
    <t>ค่าจัดทำแบบพิมพ์การรับเงิน</t>
  </si>
  <si>
    <t>ค่าตอบแทนการปฏิบัติงานนอกเวลาราชการวันทำการ</t>
  </si>
  <si>
    <t>ค่าประกันอุบัติเหตุนักศึกษามหาวิทยาลัยอุบลราชธานี</t>
  </si>
  <si>
    <t>ค่าใช้จ่ายในการจัดงานวันสำคัญของมหาวิทยาลัย</t>
  </si>
  <si>
    <t>ค่าใช้จ่ายพิธีพระราชทานปริญญาบัตร</t>
  </si>
  <si>
    <t>ค่าวัสดุการศึกษา (คงเหลือจากการไม่จัดสรรให้คณะส่วนราชการ)</t>
  </si>
  <si>
    <t>16. โครงการพัฒนาระบบบริหารจัดการของมหาวิทยาลัย</t>
  </si>
  <si>
    <t>6. พัฒนาระบบบริหารจัดการที่มีธรรมาภิบาลใช้ข้อมูลเป็นฐานในการตัดสินใจ</t>
  </si>
  <si>
    <t>2. พัฒนาระบบบริหารจัดการให้เป็นไปตามหลักธรรมาภิบาล</t>
  </si>
  <si>
    <t>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</t>
  </si>
  <si>
    <t>งานปรับปรุงคุณภาพการศึกษาระดับอุดมศึกษาสังคมศาสตร์</t>
  </si>
  <si>
    <t>ค่าวัสดุการศึกษา (คงเหลือจากการไม่จัดสรรให้คณะในกำกับ)</t>
  </si>
  <si>
    <t>เงินสำรองจ่ายทั่วไปมหาวิทยาลัยอุบลราชธานี</t>
  </si>
  <si>
    <t>เงินทุนสำรองมหาวิทยาลัยอุบลราชธานี</t>
  </si>
  <si>
    <t>ค่าใช้จ่ายเงินประจำตำแหน่ง</t>
  </si>
  <si>
    <t>งานสนับสนุนการบริหารจัดการทั่วไป</t>
  </si>
  <si>
    <t>โครงการ ปรุงภูมิทัศน์และระบบจราจรสำนักงานอธิการบดี  ตำบลเมืองศรีไค อำเภอวารินชำราบ จังหวัดอุบลราชธานี 1 รายการ</t>
  </si>
  <si>
    <t>ค่าน้ำดื่มสำหรับหน่วยงานในสำนักงานอธิการบดี</t>
  </si>
  <si>
    <t>ค่าจ้างเหมาแรงงานหน่วยงานในสำนกงานอธิการบดี</t>
  </si>
  <si>
    <t>1. สร้างบัณฑิตที่มีคุณภาพและสมรรถนะตามมาตรฐานสากล สามารถเรียนรู้และพัฒนาตนเองได้อย่างต่อเนื่อง</t>
  </si>
  <si>
    <t>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</t>
  </si>
  <si>
    <t>เงินเดือนพนักงานเงินรายได้หน่วยงานในสำนักงานอธิการบดี</t>
  </si>
  <si>
    <t>ค่าจ้างชั่วคราว ลูกจ้างชั่วคราวเงินรายได้หน่วยงานในสำนักงานอธิการบดี</t>
  </si>
  <si>
    <t>รายการค่าใช้จ่ายบุคลาการภาครัฐ ยกระดับคุณภาพการศึกษาและการเรียนรู้</t>
  </si>
  <si>
    <t>งานปรับปรุงคุณภาพการศึกษาระดับอุดมศึกษาด้านวิทยาศาสตร์สุขภาพ</t>
  </si>
  <si>
    <t xml:space="preserve"> ปรับปรุงระบบจราจรบริเวณกลุ่มอาคารโรงพยาบาลมหาวิทยาลัย  ตำบลเมืองศรีไค อำเภอวารินชำราบ จังหวัดอุบลราชธานี 1 รายการ</t>
  </si>
  <si>
    <t>เงินเดือนสำหรับข้าราชการ สนอ</t>
  </si>
  <si>
    <t>เงินประจำตำแหน่งผู้บริหารไม่มีวาระ</t>
  </si>
  <si>
    <t>เงินค่าตอบแทนรายเดือนสำหรับข้าราชการ</t>
  </si>
  <si>
    <t>เงินค่าตอบแทนรายเดือนสำหรับผู้บริหารไม่มีวาระ</t>
  </si>
  <si>
    <t>ค่าจ้างประจำอัตราเดิม สนอ</t>
  </si>
  <si>
    <t>ค่าจ้างชั่วคราว (ผู้มีความรู้ความสามารถพิเศษเป็นอาจารย์ และลูกจ้างชาวต่างประเทศที่มีสัญญาจ้าง)</t>
  </si>
  <si>
    <t>ค่าเช่าบ้าน</t>
  </si>
  <si>
    <t>ค่าตอบแทนเหมาจ่ายแทนการจัดหารถยนต์ประจำตำแหน่ง</t>
  </si>
  <si>
    <t>เงินประจำตำแหน่งผู้บริหารที่มีวาระ</t>
  </si>
  <si>
    <t>ค่าตอบแทนสำหรับกำลังคนด้านสาธารณสุข</t>
  </si>
  <si>
    <t>ค่าจ้างพนักงานมหาวิทยาลัย (อัตราเดิม สนอ +เงินประจำตำแหน่ง)</t>
  </si>
  <si>
    <t>โครงการวิจัยพัฒนาโครงสร้างพื้นฐาน บุคลากรและระบบมาตรฐานการวิจัย</t>
  </si>
  <si>
    <t>1 ตุลาคม 2561
-
30 กันยายน 2562</t>
  </si>
  <si>
    <t>กองทุนทำนุบำรุงศิลปวัฒนธรรม</t>
  </si>
  <si>
    <t xml:space="preserve"> ร้อยละของนักศึกษา บุคลากรและชุมชนที่เข้าร่วมกิจกรรมตามเป้าหมายโครงการ (ร้อยละ 80)</t>
  </si>
  <si>
    <t>รองอธิการบดีฝ่ายวิจัยฯ</t>
  </si>
  <si>
    <t xml:space="preserve"> จำนวนกิจกรรมที่ดำเนินการร่วมกับหน่วยงานภายนอก (7 กิจกรรม)</t>
  </si>
  <si>
    <t>ร้อยละความพึงพอใจของผู้เข้าร่วมโครงการต่อประโยชน์ในการทำนุบำรุงศิลปวัฒนธรรม (ร้อยละ 80)</t>
  </si>
  <si>
    <t>จำนวนผลงานกิจกรรมที่มีการเผยแพร่ด้านศิลปวัฒนธรรม ไม่น้อยกว่า กิจกรรมต่อปี (3 ผลงาน)</t>
  </si>
  <si>
    <t>1. ร้อยละของนักศึกษาที่เห็นความสำคัญของศิลปวัฒนธรรมไทย (ร้อยละ 80)
2.  ร้อยละของนักศึกษา บุคลากรและชุมชนที่เข้าร่วมกิจกรรมตามเป้าหมายโครงการ (ร้อยละ 80)</t>
  </si>
  <si>
    <t>นาง อมร วิชัยวงศ์</t>
  </si>
  <si>
    <t xml:space="preserve">นาง อมร วิชัยวงศ์
</t>
  </si>
  <si>
    <t xml:space="preserve">นาย ทรงพล อินทเศียร
</t>
  </si>
  <si>
    <t xml:space="preserve"> ร้อยละความพึงพอใจของผู้เข้าร่วมโครงการต่อประโยชน์ในการทำนุบำรุงศิลปวัฒนธรรม (ร้อยละ 80)</t>
  </si>
  <si>
    <t>จำนวนแหล่งเรียนรู้ที่ได้รับการพัฒนาทั้งในและนอกมหาวิทยาลัย (2 แหล่งเรียนรู้)</t>
  </si>
  <si>
    <t xml:space="preserve">นาง ธัญพัทธ์ ในเกษตรธนพัฒน์
</t>
  </si>
  <si>
    <t>ร้อยละของนักศึกษาที่เห็นความสำคัญของศิลปวัฒนธรรมไทย (ร้อยละ 80)</t>
  </si>
  <si>
    <t>รัชดา โสภาคะยัง</t>
  </si>
  <si>
    <t>ตรีภพ เดชภิมล</t>
  </si>
  <si>
    <t>จำนวนกิจกรรมที่ให้นักศึกษาได้แสดงผลงาน (5 กิจกรรม)</t>
  </si>
  <si>
    <t>อรนุช ปวงสุข</t>
  </si>
  <si>
    <t>สำนักงานส่งเสริมบริหารงานวิจัย บริการวิชาการและศิลปวัฒนธรรม</t>
  </si>
  <si>
    <t>ณัชชา อักษรศรี</t>
  </si>
  <si>
    <t>พรทิพย์ ไววุฒิ</t>
  </si>
  <si>
    <t>ประเภทครุภัณฑ์-สิ่งก่อสร้าง</t>
  </si>
  <si>
    <t>ค่าจ้างเหมาบริการ - ถ่ายเอกสาร</t>
  </si>
  <si>
    <t>ค่าอาหาร - ค่าอาหารว่างและเครื่องดื่ม</t>
  </si>
  <si>
    <t xml:space="preserve">ค่าจ้างเหมาบริการ - ค่ารถรับจ้าง </t>
  </si>
  <si>
    <t>ค่าจ้างเหมาบริการ - ค่าส่งเอกสารรถไฟ</t>
  </si>
  <si>
    <t>ค่าจ้างเหมาบริการ - ค่าซ่อมบำรุงวัสดุสำนักงาน</t>
  </si>
  <si>
    <t>ค่าใช้สอยอื่นๆ - ปัจจัยถวายพระ</t>
  </si>
  <si>
    <t>ค่าอาหารว่างและเครื่องดื่ม - ค่าอาหารทำการนอกเวลา</t>
  </si>
  <si>
    <t>ค่าใช้สอยอื่นๆ - ปัจจัยตักบาตร</t>
  </si>
  <si>
    <t>ค่าอาหารว่างและเครื่องดื่ม - ค่าอาหารทำการนอกเวลาราชการ</t>
  </si>
  <si>
    <t>ค่าจ้างเหมาบริการ - ค่าพวงมาลาและเงินบริจาค</t>
  </si>
  <si>
    <t>ค่าจ้างเหมาบริการ -  ค่าส่งเอกสาร</t>
  </si>
  <si>
    <t>ค่าธรรมเนียมอื่นๆ - ค่าบำรุง</t>
  </si>
  <si>
    <t>ค่าจ้างเหมาบริการ - ค่าลงโฆษณา/ประชาสัมพันธ์</t>
  </si>
  <si>
    <t>ค่าจ้างเหมาบริการ - ค่าหนังสือพิมพ์รายวัน</t>
  </si>
  <si>
    <t>ค่าใช้สอยอื่นๆ - ค่าเบี้ยประกันภัยรถยนต์</t>
  </si>
  <si>
    <t>ค่าลงทะเบียนการอบรมสัมมนา -ค่าลงทะเบียน</t>
  </si>
  <si>
    <t>ค่าจ้างเหมาบริการ - ค่าพาหนะเดินทางไปราชการ</t>
  </si>
  <si>
    <t>ค่าเช่าต่างๆ - ค่าที่พัก</t>
  </si>
  <si>
    <t>ค่าจ้างเหมาบริการ - ค่าพาหนะเดินทางไปราชการ(ที่ปรึกษา จาก ม.ขอนแก่น)</t>
  </si>
  <si>
    <t>ค่าเช่าต่างๆ - ค่าที่พัก(ที่ปรึกษา)(ที่ปรึกษา จาก ม.ขอนแก่น)</t>
  </si>
  <si>
    <t>ค่าเช่าต่างๆ - ค่าที่พักเดินทางไปราชการ (กีฬาบุคลากร) กรณีพักข้างนอก</t>
  </si>
  <si>
    <t>ค่าเช่าต่างๆ - ค่าที่พักเดินทางไปราชการ</t>
  </si>
  <si>
    <t>ค่าลงทะเบียนการอบรมสัมมนา - ค่าลงทะเบียน</t>
  </si>
  <si>
    <t>ค่าจ้างเหมาบริการ - ค่าเช่าเครื่องพิมพ์</t>
  </si>
  <si>
    <t>ค่าใช้สอยอื่นๆ - ค่าฝากส่งเอกสารสำเร็จการศึกษา</t>
  </si>
  <si>
    <t>ค่าจ้างเหมาบริการ - ค่าจัดทำเอกสารการเรียนการสอน GE แบบบูรณาการ</t>
  </si>
  <si>
    <t>ค่าจ้างเหมาบริการ - ค่าจัดทำเอกสารประกอบการสอน</t>
  </si>
  <si>
    <t xml:space="preserve">ค่าใช้สอยอื่นๆ - ค่าปรับปรุง ซ่อมแซมวัสดุ ครุภัณฑ์ประจำอาคารเรียนรวม </t>
  </si>
  <si>
    <t>ค่าจ้างเหมาบริการ - ค่าเช่าบูธนิทรรศการของมหาวิทยาลัย</t>
  </si>
  <si>
    <t>ค่าใช้จ่ายในการเดินทางไปราชการ - ค่าเดินทางไปราชการของกรรมการผู้ทรงคุณวุฒิ</t>
  </si>
  <si>
    <t>ค่าอาหาร - ค่าเลี้ยงรับรอง(อาหารเช้าและอาหารเย็น)</t>
  </si>
  <si>
    <t>ค่าใช้จ่ายในการเดินทางไปราชการ - ค่าเดินทางไปราชการของกรรมการ</t>
  </si>
  <si>
    <t>ค่าจ้างเหมา - จัดทำป้ายเวทีและไวนิลประชาสัมพันธ์</t>
  </si>
  <si>
    <t>ค่าใช้จ่ายในการเดินทางไปราชการ - ค่าเดินทางไปราชการของคณะกรรมการ (รถรับจ้าง)</t>
  </si>
  <si>
    <t>ค่าใช้จ่ายในการเดินทางไปราชการ - ค่าเดินทางไปราชการของฝ่ายเลขานุการ (ค่าเครื่องบิน+รถรับจ้าง)</t>
  </si>
  <si>
    <t>ค่าใช้จ่ายในการเดินทางไปราชการ - ค่าเดินทางไปราชการของวิทยากร</t>
  </si>
  <si>
    <t>ค่าเช่าต่างๆ - ค่าที่พักวิทยากร</t>
  </si>
  <si>
    <t>ค่าใช้สอยอื่นๆ - ค่าทำบุญถวายพระ</t>
  </si>
  <si>
    <t>ค่าจ้างเหมาบริการ - ค่าตกแต่งสถานที่บริเวณจัดงาน</t>
  </si>
  <si>
    <t>ค่าใช้สอยอื่นๆ -  ค่าทำพานบายศรี</t>
  </si>
  <si>
    <t>ค่าใช้สอยอื่นๆ - ค่าธรรมเนียมที่สถาบันเจ้าภาพเรียกเก็บ</t>
  </si>
  <si>
    <t>ค่าธรรมเนียมอื่นๆ - ค่าสนับสนุนนักกีฬาเข้าร่วมการแข่งขัน</t>
  </si>
  <si>
    <t>ค่าใช้สอยอื่นๆ - ค่าธรรมเนียมในการสมัครแยกประเภทกีฬา</t>
  </si>
  <si>
    <t>ค่าใช้สอยอื่นๆ - ค่าใช้สอยอื่นๆ - ค่าประกันอุบัติเหตุ</t>
  </si>
  <si>
    <t>ค่าใช้สอยอื่นๆ - ค่าช่วยเหลือฌาปนกิจศพ</t>
  </si>
  <si>
    <t>ค่าจ้างเหมาบริการ - ค่าตรวจสุขภาพ</t>
  </si>
  <si>
    <t>ค่าลงทะเบียนการอบรมสัมมนา - ค่าลงทะเบียนของมหาวิทยาลัย</t>
  </si>
  <si>
    <t xml:space="preserve">ค่าเช่าต่างๆ - ค่าที่พักผู้เข้าร่วม </t>
  </si>
  <si>
    <t>ค่าใช้จ่ายในการเดินทางไปราชการ - ค่าเดินทางวิทยากร</t>
  </si>
  <si>
    <t>ค่าใช้จ่ายในการเดินทางไปราชการ - ค่าเดินทางไปราชการ</t>
  </si>
  <si>
    <t>ค่าจ้างเหมาบริการ - จ้างเหมาจัดนิทรรศการ</t>
  </si>
  <si>
    <t>ค่าจ้างเหมาบริการ - จ้างเหมารถตู้</t>
  </si>
  <si>
    <t>ค่าจ้างเหมาบริการ - จ้างเหมาพิมพ์โปสเตอร์</t>
  </si>
  <si>
    <t>ค่าธรรมเนียมอื่นๆ - ค่าธรรมเนียมการโอนเงิน</t>
  </si>
  <si>
    <t>ค่าจ้างเหมาบริการ - จ้างเหมาตกแต่งสถานที่</t>
  </si>
  <si>
    <t>ค่าของขวัญ- ค่าของรางวัล</t>
  </si>
  <si>
    <t>ค่าใช้จ่ายในการเดินทางไปราชการ - ค่าเดินทางไปราชการ/ศึกษาดูงาน/เข้าฝึกอบรม</t>
  </si>
  <si>
    <t>ค่าจ้างเหมาบริการ - จัดอบรมเผยแพร่ความรู้</t>
  </si>
  <si>
    <t>ค่าจ้างเหมาบริการ -  จัดอบรมเผยแพร่ความรู้</t>
  </si>
  <si>
    <t>ค่าใช้จ่ายในการเดินทางไปราชการ - ค่าเดินทางไปราชการ (นักวิทยาศาสตร์)</t>
  </si>
  <si>
    <t>ค่าจ้างเหมา - ค่าจัดทำ VDO นำเสนอ</t>
  </si>
  <si>
    <t>ค่าจ้างเหมาบริการ - กำจัดขยะและของเสียอันตราย</t>
  </si>
  <si>
    <t>ค่าจ้างเหมาบริการ - ค่าสอบเทียบเครื่องมือวิทยาศาสตร์-อุปกรณ์</t>
  </si>
  <si>
    <t>ค่าจ้างเหมาบริการ - ค่าปรับปรุงสถานที่จัดทำห้องปฏิบัติการมาตรฐาน</t>
  </si>
  <si>
    <t>ค่าจ้างเหมาบริการ - ค่ารับรองวิทยากร/ผู้ตรวจติดตามคุณภาพ</t>
  </si>
  <si>
    <t>ค่าจ้างเหมาบริการ - ค่าทดสอบความชำนาญระหว่างห้องปฏิบัติการ</t>
  </si>
  <si>
    <t>ค่าธรรมเนียมอื่นๆ - ค่าธรรมเนียมสมาชิกเครือข่ายและค่าธรรมเนียมการโอนเงิน</t>
  </si>
  <si>
    <t>ค่าจ้างเหมา - จ้างผลิตสื่อประชาสัมพันธ์</t>
  </si>
  <si>
    <t>ค่าจ้างเหมาบริการ - ค่าเช่าสถานที่</t>
  </si>
  <si>
    <t>ค่าอาหารว่างและเครื่องดื่ม - ค่าอาการทำการนอกเวลา (วันธรรมดา)</t>
  </si>
  <si>
    <t>ค่าอาหารว่างและเครื่องดื่ม - ค่าอาการทำการนอกเวลา (วันหยุดราชการ)</t>
  </si>
  <si>
    <t>ค่าอาหารว่างและเครื่องดื่ม - ค่าอาหารว่างและเครื่องดื่ม</t>
  </si>
  <si>
    <t>ค่าเช่าต่างๆ - ค่าที่พัก พขร.</t>
  </si>
  <si>
    <t>ค่าอาหารว่างและเครื่องดื่ม - ค่าทำการอาหารนอกเวลา</t>
  </si>
  <si>
    <t>ค่าอาหารว่างและเครื่องดื่ม -  ค่าทำการอาหารนอกเวลา</t>
  </si>
  <si>
    <t>ค่าอาหาร -  ค่าเลี้ยงรับรอง</t>
  </si>
  <si>
    <t>ค่าจ้างเหมาบริการ - ค่าสื่อวีดิทัศน์</t>
  </si>
  <si>
    <t>ค่าจ้างเหมาบริการ - เหมาจ่ายการจัดทำระบบการเชื่อมต่อสารสนเทศในการสืบค้น</t>
  </si>
  <si>
    <t>ค่าจ้างเหมาบริการ - ค่าสื่อวิดีทัศน์</t>
  </si>
  <si>
    <t>ค่าอาหารว่างและเครื่องดื่ม - ค่าอารหทำการล่วงเวลา</t>
  </si>
  <si>
    <t>ค่าอาหารว่างและเครื่องดื่ม - ค่าอาหารทำการล่วงเวลา</t>
  </si>
  <si>
    <t>ค่าอาหารว่างและเครื่องดื่ม - ค่าทำการล่วงเวลา</t>
  </si>
  <si>
    <t>ค่าเช่าต่างๆ -ค่าที่พัก</t>
  </si>
  <si>
    <t>ค่าจ้างเหมาบริการ - ค่าตั๋วเครื่องบิน</t>
  </si>
  <si>
    <t>ค่าอาหารว่างและเครื่องดื่ม -  ค่าอาหารทำการล่วงเวลา</t>
  </si>
  <si>
    <t>ค่าลงทะเบียนการอบรมสัมมนา - ค่าสนับสนนุนที่ประชุม ทคบร.</t>
  </si>
  <si>
    <t>ค่าจ้างเหมาบริการ - ตีพิมพ์เผยแพร่ในประเทศ</t>
  </si>
  <si>
    <t>ค่าจ้างเหมาบริการ - ตีพิมพ์เผยแพร่ในต่างประเทศ</t>
  </si>
  <si>
    <t>โครงการประเมินผลความพึงพอใจของนักศึกษาระดับบัณฑิตศึกษาต่อหลักสูตร</t>
  </si>
  <si>
    <t>ค่าจ้างเหมาบริการ -  ค่าโปรแกรมประมวลผล</t>
  </si>
  <si>
    <t>ค่าลงทะเบียนการอบรมสัมมนา - ค่าลงทะเบียนอบรม</t>
  </si>
  <si>
    <t>ค่าธรรมเนียมอื่นๆ -  ค่าธรรมเนียมศาล/ค่าใช้จ่ายในการดำเนินคดี</t>
  </si>
  <si>
    <t>ค่าใช้จ่ายในการเดินทางไปราชการ - ค่าเดินทางไปราชการตามภาระกิจหน่วยงาน/อบรม/สัมมนา ((ซึ่งจะต้องมีการจัดเจ้าหน้าที่ไปอบรมเพื่อเพิ่มพูนความรู้ความสามารถของผู้รับผิดชอบด้านพลังงาน เพื่อให้การดำเนินงานด้านการจัดการพลังงานไปเป็นตามพรบ. และเจ้าหน้าที่ปฏัติงานด้านต่าง ๆ เพื่อเพิ่มพูนความรู้เกี่ยวกับงานเฉพาะด้าน)</t>
  </si>
  <si>
    <t>ค่าใช้สอยอื่นๆ - ค่าประกันภัยรถยนต์จำนวน 10 คัน</t>
  </si>
  <si>
    <t>ค่าจ้างเหมาบริการ - ค่าซ่อมบำรุงหม้อแปลงระบบจำหน่าย</t>
  </si>
  <si>
    <t>ค่าจ้างเหมาบริการ - ซ่อมบำรุงยานพาหนะ งานไฟฟ้าและโทรศัพท์</t>
  </si>
  <si>
    <t>ค่าจ้างเหมาบริการ - ค่าใช้จ่ายในการบริการกำจัดขยะมูลฝอยและปฏิกูล (เทศบาลวารินฯ)</t>
  </si>
  <si>
    <t>ค่าจ้างเหมาบริการ - ค่าตรวจสอบและวิเคราะห์คุณภาพน้ำประปา</t>
  </si>
  <si>
    <t>ค่าจ้างเหมาบริการ - ค่าตรวจสอบและวิเคราะห์คุณภาพน้ำเสีย</t>
  </si>
  <si>
    <t>ค่าจ้างเหมาบริการ - ค่าซ่อมแซมครุภัณฑ์ระบบบำบัดน้ำเสีย/ขยะมูลฝอย</t>
  </si>
  <si>
    <t>ค่าจ้างเหมาบริการ - ค่าซ่อมบำรุง/ซ่อมแซมอาคาร 7 รอบ</t>
  </si>
  <si>
    <t>ค่าจ้างเหมาบริการ - โครงการอบรมการอนุรักษ์พลังงานตาม พรบ.อนุรักษ์พนักงาน</t>
  </si>
  <si>
    <t>ค่าจ้างเหมาบริการ - ค่าซ่อมบำรุง</t>
  </si>
  <si>
    <t>ค่าตอบแทน ทุนการศึกษาเหรียญ ทอง</t>
  </si>
  <si>
    <t>ค่าตอบแทนทุนการศึกษาเหรียญเงิน</t>
  </si>
  <si>
    <t>ค่าตอบแทนทุนการศึกษาเหรียญทองแดง</t>
  </si>
  <si>
    <t>ค่าตอบแทนทุนส่งเสริมกิจกรรมและกีฬา</t>
  </si>
  <si>
    <t>ค่าใช้สอยอื่นๆ - ค่าประกันภัย</t>
  </si>
  <si>
    <t>ค่าจ้างเหมาบริการ - ค่าบริหารจัดการงานศพ /พวงหรีด</t>
  </si>
  <si>
    <t>เงินอุดหนุนทุนการศึกษา</t>
  </si>
  <si>
    <t>ค่าธรรมเนียมอื่นๆ - เงินที่เก็บจากค่าสมัครของนักเรียนที่เข้าร่วมโครงการค่าย ม.อุบลฯ วิชาการ</t>
  </si>
  <si>
    <t xml:space="preserve">ค่าใช้จ่ายในการเดินทางไปราชการ </t>
  </si>
  <si>
    <t>ค่าจ้างเหมาบริการ - ค่าถ่ายทอดวงจรปิด</t>
  </si>
  <si>
    <t>ค่าใช้จ่ายในการเดินทางไปราชการ - ค่าเดินทางไปราชการของบุคลากร</t>
  </si>
  <si>
    <t>ค่าใช้จ่ายในการเดินทางไปราชการ - ค่าเดินทางผู้ทรงคุณวุฒิ</t>
  </si>
  <si>
    <t>ค่าเช่าต่างๆ - ค่าที่พักและค่าเดินทางไปราชการของคณะกรรมการและผู้เกี่ยวข้อง</t>
  </si>
  <si>
    <t>ค่าเช่าต่างๆ - ค่าที่พักและค่าเดินทางของผู้ทรงคุณวุฒิภายนอก</t>
  </si>
  <si>
    <t>ค่าธรรมเนียมอื่นๆ - ค่าบำรุงสมาชิกเครือข่ายต่าง ๆ</t>
  </si>
  <si>
    <t>ค่าใช้จ่ายในการเดินทางไปราชการ - ค่าเดินทางค่าน้ำมัน</t>
  </si>
  <si>
    <t>ค่าใช้จ่ายในการเดินทางไปราชการ - ค่าเดินทางและค่าที่พักผู้ทรงคุณวุฒิ</t>
  </si>
  <si>
    <t xml:space="preserve">ค่าเช่าต่างๆ - ค่าที่พักกรรมการสภามหาวิทยาลัยผู้ทรงคุณวุฒิ  </t>
  </si>
  <si>
    <t xml:space="preserve">ค่าเช่าต่างๆ - ค่าที่พักกรรมการสภามหาวิทยาลัยพร้อมเจ้าหน้าที่ </t>
  </si>
  <si>
    <t>ค่าตอบแทนตำแหน่งเจ้าหน้าที่บริหารงานทั่วไป</t>
  </si>
  <si>
    <t>ค่าจ้างเหมาบริการ - ค่าซ่อมแซมครุภัณฑ์</t>
  </si>
  <si>
    <t>ค่าบำรุงสมาชิก ปอมท.และปขมท.</t>
  </si>
  <si>
    <t>ค่าตอบแทนประชุมคณะกรรมการต่างๆ</t>
  </si>
  <si>
    <t>ค่าธรรมเนียมอื่นๆ</t>
  </si>
  <si>
    <t>ค่าตอบแทนที่ปรึกษาด้านการเงินและบัญชี</t>
  </si>
  <si>
    <t>ค่าจ้างเหมาบริการ - ค่าใช้จ่ายในการรักษาความสะอาด</t>
  </si>
  <si>
    <t>ค่าจ้างเหมาบริการ - ค่าใช้จ่ายในการรักษาความสะอาดสำหรับคณะในกำกับที่ไม่ได้รับการจัดสรรจากเงินงบประมาณแผ่นดิน</t>
  </si>
  <si>
    <t>ค่าจ้างเหมาบริการ - ค่าใช้จ่ายในการรักษาความสะอาด (สมทบเงินรายได้เพื่อตั้งจ่ายของสำนักงานอธิการบดี)</t>
  </si>
  <si>
    <t>โครงการปรับปรุงอาคาร ระบบประกอบอาคาร และบริเวณโดยรอบกลุ่มอาคารคณะวิชาด้านวิทยาศาสตร์สุขภาพ ตำบลเมืองศรีไค อำเภอวารินชำราบ จังหวัดอุบลราชธานี 1 รายการ</t>
  </si>
  <si>
    <t>โครงการปรับปรุงระบบจราจรบริเวณกลุ่มอาคารโรงพยาบาลมหาวิทยาลัย  ตำบลเมืองศรีไค อำเภอวารินชำราบ จังหวัดอุบลราชธานี 1 รายการ</t>
  </si>
  <si>
    <t xml:space="preserve">งานทำนุบำรุงศิลปวัฒนธรรม </t>
  </si>
  <si>
    <t>07010002</t>
  </si>
  <si>
    <t>060100020780</t>
  </si>
  <si>
    <t xml:space="preserve">โครงการพัฒนาศักยภาพครู นักเรียน และบุคลากรทางการศึกษา โรงเรียนเครือข่ายทางวิชาการ </t>
  </si>
  <si>
    <t>060100020781</t>
  </si>
  <si>
    <t>060100020782</t>
  </si>
  <si>
    <t>060100020783</t>
  </si>
  <si>
    <t>060100020784</t>
  </si>
  <si>
    <t>060100020785</t>
  </si>
  <si>
    <t>060100020786</t>
  </si>
  <si>
    <t xml:space="preserve">โครงการบูรณาการความรู้สู่การปฏิบัติจริง </t>
  </si>
  <si>
    <t>060100020787</t>
  </si>
  <si>
    <t>060100020788</t>
  </si>
  <si>
    <t>060100020789</t>
  </si>
  <si>
    <t>060100020790</t>
  </si>
  <si>
    <t>และพิจารณาตรวจสอบความเชื่อมโยงให้ถูกต้องตามระบบ</t>
  </si>
  <si>
    <t>1. สร้างบัณฑิตที่มีคุณภาพ มาตรฐาน มุ่งสู่ความเป็นเลิศทางวิชาการและวิชาชีพ</t>
  </si>
  <si>
    <t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t>
  </si>
  <si>
    <t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t>
  </si>
  <si>
    <t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t>
  </si>
  <si>
    <t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t>
  </si>
  <si>
    <t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t>
  </si>
  <si>
    <t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t>
  </si>
  <si>
    <t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t>
  </si>
  <si>
    <t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t>
  </si>
  <si>
    <t>6. บริหารและพัฒนาทรัพยากรมนุษย์อย่างเป็นระบบและต่อเนื่องให้สอดรับกับบริบทที่เปลี่ยนแปลงไป</t>
  </si>
  <si>
    <t>7. 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</t>
  </si>
  <si>
    <t>นโยบายจัดสรรA</t>
  </si>
  <si>
    <t>1.จัดการศึกษาที่ได้มาตรฐานสากลเพื่อเป็นกำลังในการพัฒนาประเทศและเป็นที่ยอมรับในภูมิภาคลุ่มน้ำโขง</t>
  </si>
  <si>
    <t>2. โครงการผลิตบัณฑิตด้านวิทยาศาสตร์สุขภาพ</t>
  </si>
  <si>
    <t>3. โครงการผลิตบัณฑิตด้านสังคมศาสตร์</t>
  </si>
  <si>
    <t>5. โครงการสนับสนุนจัดการศึกษาขั้นพื้นฐาน</t>
  </si>
  <si>
    <t>6. โครงการค่าใช้จ่ายบุคลาการภาครัฐ ยกระดับคุณภาพการศึกษาและการเรียนรู้</t>
  </si>
  <si>
    <t>8. โครงการเตรียมความพร้อมสู่ประชาคมอาเซียน</t>
  </si>
  <si>
    <t>12. โครงการวิจัยและนวัตกรรมเพื่อแก้ปัญหาหรือสร้างความเข้มแข็งด้านสังคม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</t>
  </si>
  <si>
    <t>15. โครงการสร้างเสริมสุขภาวะและบริการสุขภาพแก่ชุมชน</t>
  </si>
  <si>
    <t xml:space="preserve">16. โครงการพัฒนาการศึกษาในระบบและการเรียนรู้ของชุมชน  </t>
  </si>
  <si>
    <t xml:space="preserve">18. โครงการพัฒนาและส่งเสริมด้านเกษตรและสิ่งแวดล้อม </t>
  </si>
  <si>
    <t>19. โครงการพัฒนาระบบและกลไกการบริหารงานทำนุบำรุงศิลปวัฒนธรรม</t>
  </si>
  <si>
    <t xml:space="preserve">21. โครงการศึกษา สำรวจ ค้นคว้า รวบรวมองค์ความรู้ </t>
  </si>
  <si>
    <t>22. โครงการเผยแพร่และถ่ายทอดศิลปะ วัฒนธรรมในระดับและรูปแบบต่าง ๆ</t>
  </si>
  <si>
    <t>พฤศจิกายน 2561</t>
  </si>
  <si>
    <t>23. โครงการส่งเสริมการอนุรักษ์พันธุกรรมพืชท้องถิ่นในจังหวัดอุบลราชธานี โดยดำเนินการตามโครงการอนุรักษ์พันธุกรรมพืชอันเนื่องมาจากพระราชดำริ ฯ สมเด็จพระเทพรัตนราชสุดาฯ</t>
  </si>
  <si>
    <t>24. โครงการดำเนินงานตามนโยบายมหาวิทยาลัย ความร่วมมือกับจังหวัด และการบริหารจัดการงานทำนุบำรุงศิลปวัฒนธรรม</t>
  </si>
  <si>
    <t>ผลรวมทั้งหมด</t>
  </si>
  <si>
    <t>(ว่าง)</t>
  </si>
  <si>
    <t>โครงการพัฒนาระบบบริหารทรัพยากรมนุษย์</t>
  </si>
  <si>
    <t>โครงการจัดการความรู้เพื่อมุ่งสู่สถาบันแห่งการเรียนรู้</t>
  </si>
  <si>
    <t>(ว่าง) ผลรวม</t>
  </si>
  <si>
    <t>ให้หน่วยงานตรวจสอบชื่อโครงการและกิจกรรมจาก DP นี้ ให้กรองหน่วยงานของท่านเพื่อดูกิจกรรม และรหัสกิจกรรมโครงการที่จะดำเนินการในปีงบประมาณพ.ศ. 2562</t>
  </si>
  <si>
    <t>1001 ผลรวม</t>
  </si>
  <si>
    <t>1002 ผลรวม</t>
  </si>
  <si>
    <t>1003 ผลรวม</t>
  </si>
  <si>
    <t>1004 ผลรวม</t>
  </si>
  <si>
    <t>1005 ผลรวม</t>
  </si>
  <si>
    <t>1006 ผลรวม</t>
  </si>
  <si>
    <t>1007 ผลรวม</t>
  </si>
  <si>
    <t>1008 ผลรวม</t>
  </si>
  <si>
    <t>1009 ผลรวม</t>
  </si>
  <si>
    <t>1010 ผลรวม</t>
  </si>
  <si>
    <t>1011 ผลรวม</t>
  </si>
  <si>
    <t>1012 ผลรวม</t>
  </si>
  <si>
    <t>1013 ผลรวม</t>
  </si>
  <si>
    <t>1014 ผลรวม</t>
  </si>
  <si>
    <t>1015 ผลรวม</t>
  </si>
  <si>
    <t>1017 ผลรวม</t>
  </si>
  <si>
    <t>1018 ผลรวม</t>
  </si>
  <si>
    <t>1019 ผลรวม</t>
  </si>
  <si>
    <t>1020 ผลรวม</t>
  </si>
  <si>
    <t>1021 ผลรวม</t>
  </si>
  <si>
    <t>1050 ผลรวม</t>
  </si>
  <si>
    <t>1051 ผลรวม</t>
  </si>
  <si>
    <t>1052 ผลรวม</t>
  </si>
  <si>
    <t>(ทั้งหมด)</t>
  </si>
  <si>
    <t>&lt;---- เลือกชื่อหน่วยงาน</t>
  </si>
</sst>
</file>

<file path=xl/styles.xml><?xml version="1.0" encoding="utf-8"?>
<styleSheet xmlns="http://schemas.openxmlformats.org/spreadsheetml/2006/main">
  <numFmts count="6"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  <numFmt numFmtId="189" formatCode="\(#\)"/>
    <numFmt numFmtId="190" formatCode="_(* #,##0.0_);_(* \(#,##0.0\);_(* &quot;-&quot;??_);_(@_)"/>
    <numFmt numFmtId="191" formatCode="_-* #,##0_-;\-* #,##0_-;_-* &quot;-&quot;??_-;_-@_-"/>
  </numFmts>
  <fonts count="42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16"/>
      <color theme="1"/>
      <name val="TH SarabunPSK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2"/>
      <name val="TH SarabunPSK"/>
      <family val="2"/>
    </font>
    <font>
      <b/>
      <sz val="12"/>
      <color rgb="FFFF0000"/>
      <name val="TH SarabunPSK"/>
      <family val="2"/>
    </font>
    <font>
      <b/>
      <sz val="12"/>
      <name val="TH SarabunPSK"/>
      <family val="2"/>
    </font>
    <font>
      <sz val="12"/>
      <color rgb="FFFF0000"/>
      <name val="TH SarabunPSK"/>
      <family val="2"/>
    </font>
    <font>
      <sz val="12"/>
      <color rgb="FF000000"/>
      <name val="TH SarabunPSK"/>
      <family val="2"/>
    </font>
    <font>
      <sz val="12"/>
      <color rgb="FF0070C0"/>
      <name val="TH SarabunPSK"/>
      <family val="2"/>
    </font>
    <font>
      <sz val="12"/>
      <color rgb="FF7030A0"/>
      <name val="TH SarabunPSK"/>
      <family val="2"/>
    </font>
    <font>
      <sz val="13"/>
      <name val="TH SarabunPSK"/>
      <family val="2"/>
    </font>
    <font>
      <sz val="14"/>
      <name val="TH SarabunPSK"/>
      <family val="2"/>
    </font>
    <font>
      <sz val="12"/>
      <color rgb="FF002060"/>
      <name val="TH SarabunPSK"/>
      <family val="2"/>
    </font>
    <font>
      <b/>
      <sz val="14"/>
      <name val="TH SarabunPSK"/>
      <family val="2"/>
    </font>
    <font>
      <sz val="10"/>
      <name val="Arial"/>
      <family val="2"/>
    </font>
    <font>
      <sz val="12"/>
      <color indexed="60"/>
      <name val="TH SarabunPSK"/>
      <family val="2"/>
    </font>
    <font>
      <sz val="16"/>
      <name val="TH SarabunPSK"/>
      <family val="2"/>
    </font>
    <font>
      <sz val="14"/>
      <color rgb="FF002060"/>
      <name val="TH SarabunPSK"/>
      <family val="2"/>
    </font>
    <font>
      <sz val="13"/>
      <color rgb="FF002060"/>
      <name val="TH SarabunPSK"/>
      <family val="2"/>
    </font>
    <font>
      <sz val="16"/>
      <color rgb="FF002060"/>
      <name val="TH SarabunPSK"/>
      <family val="2"/>
    </font>
    <font>
      <sz val="11"/>
      <color theme="1"/>
      <name val="TH SarabunPSK"/>
      <family val="2"/>
    </font>
    <font>
      <sz val="11"/>
      <name val="TH SarabunPSK"/>
      <family val="2"/>
    </font>
    <font>
      <sz val="16"/>
      <color theme="1"/>
      <name val="TH SarabunPSK"/>
      <family val="2"/>
    </font>
    <font>
      <sz val="12"/>
      <color rgb="FFC00000"/>
      <name val="TH SarabunPSK"/>
      <family val="2"/>
    </font>
    <font>
      <sz val="22"/>
      <name val="TH SarabunPSK"/>
      <family val="2"/>
    </font>
    <font>
      <sz val="11"/>
      <color rgb="FFFF0000"/>
      <name val="TH SarabunPSK"/>
      <family val="2"/>
    </font>
    <font>
      <sz val="12"/>
      <color theme="7" tint="-0.249977111117893"/>
      <name val="TH SarabunPSK"/>
      <family val="2"/>
    </font>
    <font>
      <b/>
      <sz val="14"/>
      <color rgb="FFFF0000"/>
      <name val="TH SarabunPSK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u/>
      <sz val="20"/>
      <color rgb="FFFF0000"/>
      <name val="TH SarabunPSK"/>
      <family val="2"/>
    </font>
    <font>
      <b/>
      <sz val="18"/>
      <color rgb="FFFF0000"/>
      <name val="TH SarabunPSK"/>
      <family val="2"/>
    </font>
    <font>
      <b/>
      <sz val="20"/>
      <color rgb="FF00B0F0"/>
      <name val="TH SarabunPSK"/>
      <family val="2"/>
    </font>
    <font>
      <b/>
      <sz val="16"/>
      <color rgb="FF000000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sz val="14"/>
      <color rgb="FF000000"/>
      <name val="TH SarabunPSK"/>
      <family val="2"/>
    </font>
    <font>
      <b/>
      <sz val="11"/>
      <color theme="1"/>
      <name val="Tahoma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7">
    <xf numFmtId="0" fontId="0" fillId="0" borderId="0"/>
    <xf numFmtId="18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</cellStyleXfs>
  <cellXfs count="538">
    <xf numFmtId="0" fontId="0" fillId="0" borderId="0" xfId="0"/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Fill="1" applyAlignment="1" applyProtection="1">
      <protection locked="0"/>
    </xf>
    <xf numFmtId="0" fontId="6" fillId="0" borderId="0" xfId="0" applyFont="1" applyFill="1" applyAlignment="1" applyProtection="1">
      <alignment horizontal="center" vertical="top"/>
      <protection locked="0"/>
    </xf>
    <xf numFmtId="0" fontId="6" fillId="2" borderId="4" xfId="0" applyFont="1" applyFill="1" applyBorder="1" applyAlignment="1" applyProtection="1">
      <alignment horizontal="left" vertical="top"/>
      <protection locked="0"/>
    </xf>
    <xf numFmtId="189" fontId="6" fillId="0" borderId="4" xfId="0" applyNumberFormat="1" applyFont="1" applyFill="1" applyBorder="1" applyAlignment="1" applyProtection="1">
      <alignment horizontal="center" vertical="center"/>
    </xf>
    <xf numFmtId="189" fontId="6" fillId="0" borderId="4" xfId="0" applyNumberFormat="1" applyFont="1" applyFill="1" applyBorder="1" applyAlignment="1" applyProtection="1">
      <alignment horizontal="center" vertical="top"/>
    </xf>
    <xf numFmtId="0" fontId="8" fillId="2" borderId="4" xfId="0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center" vertical="top"/>
    </xf>
    <xf numFmtId="0" fontId="6" fillId="0" borderId="4" xfId="0" applyFont="1" applyFill="1" applyBorder="1" applyAlignment="1" applyProtection="1">
      <alignment horizontal="center" vertical="top"/>
    </xf>
    <xf numFmtId="0" fontId="6" fillId="2" borderId="4" xfId="0" applyFont="1" applyFill="1" applyBorder="1" applyAlignment="1" applyProtection="1">
      <alignment horizontal="center" vertical="top"/>
      <protection locked="0"/>
    </xf>
    <xf numFmtId="0" fontId="6" fillId="0" borderId="4" xfId="0" applyFont="1" applyFill="1" applyBorder="1" applyAlignment="1" applyProtection="1">
      <alignment horizontal="left" vertical="top"/>
    </xf>
    <xf numFmtId="0" fontId="6" fillId="3" borderId="4" xfId="0" applyFont="1" applyFill="1" applyBorder="1" applyAlignment="1" applyProtection="1">
      <alignment horizontal="left" vertical="top"/>
      <protection locked="0"/>
    </xf>
    <xf numFmtId="0" fontId="6" fillId="2" borderId="4" xfId="0" applyFont="1" applyFill="1" applyBorder="1" applyAlignment="1" applyProtection="1">
      <alignment horizontal="left" vertical="top"/>
    </xf>
    <xf numFmtId="188" fontId="6" fillId="3" borderId="4" xfId="1" applyNumberFormat="1" applyFont="1" applyFill="1" applyBorder="1" applyAlignment="1" applyProtection="1">
      <alignment horizontal="center" vertical="top"/>
      <protection locked="0"/>
    </xf>
    <xf numFmtId="0" fontId="6" fillId="3" borderId="4" xfId="0" applyFont="1" applyFill="1" applyBorder="1" applyAlignment="1" applyProtection="1">
      <alignment horizontal="center" vertical="top"/>
      <protection locked="0"/>
    </xf>
    <xf numFmtId="188" fontId="9" fillId="0" borderId="4" xfId="1" applyNumberFormat="1" applyFont="1" applyFill="1" applyBorder="1" applyAlignment="1" applyProtection="1">
      <alignment horizontal="center" vertical="top"/>
    </xf>
    <xf numFmtId="49" fontId="6" fillId="3" borderId="4" xfId="0" applyNumberFormat="1" applyFont="1" applyFill="1" applyBorder="1" applyAlignment="1" applyProtection="1">
      <alignment horizontal="left" vertical="top"/>
      <protection locked="0"/>
    </xf>
    <xf numFmtId="0" fontId="6" fillId="0" borderId="4" xfId="0" applyFont="1" applyFill="1" applyBorder="1" applyAlignment="1" applyProtection="1">
      <alignment horizontal="left" vertical="top"/>
      <protection locked="0"/>
    </xf>
    <xf numFmtId="0" fontId="6" fillId="0" borderId="4" xfId="0" applyFont="1" applyFill="1" applyBorder="1" applyAlignment="1" applyProtection="1">
      <alignment horizontal="center" vertical="top"/>
      <protection locked="0"/>
    </xf>
    <xf numFmtId="187" fontId="6" fillId="0" borderId="4" xfId="1" applyFont="1" applyFill="1" applyBorder="1" applyAlignment="1" applyProtection="1">
      <alignment horizontal="center" vertical="top"/>
      <protection locked="0"/>
    </xf>
    <xf numFmtId="187" fontId="6" fillId="0" borderId="4" xfId="1" applyFont="1" applyFill="1" applyBorder="1" applyAlignment="1" applyProtection="1">
      <alignment horizontal="center" vertical="top"/>
    </xf>
    <xf numFmtId="14" fontId="6" fillId="0" borderId="4" xfId="0" applyNumberFormat="1" applyFont="1" applyFill="1" applyBorder="1" applyAlignment="1" applyProtection="1">
      <alignment horizontal="left" vertical="top"/>
      <protection locked="0"/>
    </xf>
    <xf numFmtId="0" fontId="6" fillId="0" borderId="0" xfId="0" applyFont="1" applyFill="1" applyAlignment="1" applyProtection="1">
      <alignment horizontal="left" vertical="top"/>
      <protection locked="0"/>
    </xf>
    <xf numFmtId="188" fontId="6" fillId="0" borderId="4" xfId="1" applyNumberFormat="1" applyFont="1" applyFill="1" applyBorder="1" applyAlignment="1" applyProtection="1">
      <alignment horizontal="center" vertical="top"/>
      <protection locked="0"/>
    </xf>
    <xf numFmtId="188" fontId="6" fillId="0" borderId="4" xfId="1" applyNumberFormat="1" applyFont="1" applyFill="1" applyBorder="1" applyAlignment="1" applyProtection="1">
      <alignment horizontal="center" vertical="top"/>
    </xf>
    <xf numFmtId="0" fontId="4" fillId="0" borderId="4" xfId="0" applyFont="1" applyFill="1" applyBorder="1" applyAlignment="1" applyProtection="1">
      <alignment horizontal="center" vertical="top"/>
    </xf>
    <xf numFmtId="0" fontId="4" fillId="0" borderId="4" xfId="0" applyFont="1" applyFill="1" applyBorder="1" applyAlignment="1" applyProtection="1">
      <alignment horizontal="left" vertical="top"/>
    </xf>
    <xf numFmtId="0" fontId="4" fillId="0" borderId="4" xfId="0" applyFont="1" applyFill="1" applyBorder="1" applyAlignment="1">
      <alignment vertical="top"/>
    </xf>
    <xf numFmtId="0" fontId="4" fillId="0" borderId="4" xfId="0" applyFont="1" applyFill="1" applyBorder="1" applyAlignment="1">
      <alignment horizontal="left" vertical="top"/>
    </xf>
    <xf numFmtId="0" fontId="6" fillId="0" borderId="4" xfId="0" applyFont="1" applyFill="1" applyBorder="1" applyAlignment="1">
      <alignment horizontal="left" vertical="top"/>
    </xf>
    <xf numFmtId="0" fontId="9" fillId="0" borderId="4" xfId="0" applyFont="1" applyFill="1" applyBorder="1" applyAlignment="1" applyProtection="1">
      <alignment horizontal="center" vertical="top"/>
    </xf>
    <xf numFmtId="0" fontId="9" fillId="0" borderId="4" xfId="0" applyFont="1" applyFill="1" applyBorder="1" applyAlignment="1" applyProtection="1">
      <alignment horizontal="left" vertical="top"/>
    </xf>
    <xf numFmtId="0" fontId="9" fillId="0" borderId="0" xfId="0" applyFont="1" applyFill="1" applyAlignment="1" applyProtection="1">
      <protection locked="0"/>
    </xf>
    <xf numFmtId="0" fontId="6" fillId="0" borderId="4" xfId="0" applyFont="1" applyFill="1" applyBorder="1" applyAlignment="1">
      <alignment horizontal="center" vertical="top"/>
    </xf>
    <xf numFmtId="187" fontId="9" fillId="0" borderId="4" xfId="1" applyFont="1" applyFill="1" applyBorder="1" applyAlignment="1" applyProtection="1">
      <alignment horizontal="center" vertical="top"/>
    </xf>
    <xf numFmtId="0" fontId="4" fillId="0" borderId="3" xfId="0" applyFont="1" applyFill="1" applyBorder="1" applyAlignment="1">
      <alignment horizontal="left" vertical="top"/>
    </xf>
    <xf numFmtId="0" fontId="13" fillId="0" borderId="4" xfId="0" applyFont="1" applyFill="1" applyBorder="1" applyAlignment="1">
      <alignment horizontal="left" vertical="top"/>
    </xf>
    <xf numFmtId="0" fontId="11" fillId="0" borderId="4" xfId="0" applyFont="1" applyFill="1" applyBorder="1" applyAlignment="1" applyProtection="1">
      <alignment horizontal="center" vertical="top"/>
    </xf>
    <xf numFmtId="0" fontId="11" fillId="0" borderId="4" xfId="0" applyFont="1" applyFill="1" applyBorder="1" applyAlignment="1" applyProtection="1">
      <alignment horizontal="left" vertical="top"/>
    </xf>
    <xf numFmtId="0" fontId="12" fillId="0" borderId="4" xfId="0" applyFont="1" applyFill="1" applyBorder="1" applyAlignment="1" applyProtection="1">
      <alignment horizontal="center" vertical="top"/>
    </xf>
    <xf numFmtId="0" fontId="12" fillId="0" borderId="4" xfId="0" applyFont="1" applyFill="1" applyBorder="1" applyAlignment="1" applyProtection="1">
      <alignment horizontal="left" vertical="top"/>
    </xf>
    <xf numFmtId="0" fontId="9" fillId="0" borderId="4" xfId="0" applyFont="1" applyFill="1" applyBorder="1" applyAlignment="1">
      <alignment horizontal="left" vertical="top"/>
    </xf>
    <xf numFmtId="0" fontId="12" fillId="0" borderId="3" xfId="0" applyFont="1" applyFill="1" applyBorder="1" applyAlignment="1" applyProtection="1">
      <alignment horizontal="left" vertical="top"/>
    </xf>
    <xf numFmtId="0" fontId="6" fillId="0" borderId="3" xfId="0" applyFont="1" applyFill="1" applyBorder="1" applyAlignment="1" applyProtection="1">
      <alignment horizontal="left" vertical="top"/>
    </xf>
    <xf numFmtId="0" fontId="6" fillId="0" borderId="4" xfId="0" applyFont="1" applyFill="1" applyBorder="1" applyAlignment="1">
      <alignment horizontal="right" vertical="top"/>
    </xf>
    <xf numFmtId="0" fontId="6" fillId="0" borderId="3" xfId="0" applyFont="1" applyFill="1" applyBorder="1" applyAlignment="1">
      <alignment horizontal="left" vertical="top"/>
    </xf>
    <xf numFmtId="0" fontId="6" fillId="0" borderId="3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left" vertical="top"/>
    </xf>
    <xf numFmtId="0" fontId="14" fillId="0" borderId="4" xfId="0" applyFont="1" applyFill="1" applyBorder="1" applyAlignment="1" applyProtection="1">
      <alignment horizontal="center" vertical="top"/>
    </xf>
    <xf numFmtId="0" fontId="14" fillId="2" borderId="4" xfId="0" applyFont="1" applyFill="1" applyBorder="1" applyAlignment="1" applyProtection="1">
      <alignment horizontal="left" vertical="top"/>
      <protection locked="0"/>
    </xf>
    <xf numFmtId="0" fontId="14" fillId="4" borderId="4" xfId="0" applyFont="1" applyFill="1" applyBorder="1" applyAlignment="1">
      <alignment horizontal="left" vertical="top"/>
    </xf>
    <xf numFmtId="0" fontId="14" fillId="2" borderId="4" xfId="0" applyFont="1" applyFill="1" applyBorder="1" applyAlignment="1" applyProtection="1">
      <alignment horizontal="left" vertical="top"/>
    </xf>
    <xf numFmtId="0" fontId="14" fillId="3" borderId="4" xfId="0" applyFont="1" applyFill="1" applyBorder="1" applyAlignment="1" applyProtection="1">
      <alignment horizontal="left" vertical="top"/>
      <protection locked="0"/>
    </xf>
    <xf numFmtId="188" fontId="14" fillId="4" borderId="4" xfId="1" applyNumberFormat="1" applyFont="1" applyFill="1" applyBorder="1" applyAlignment="1">
      <alignment horizontal="right" vertical="top"/>
    </xf>
    <xf numFmtId="0" fontId="14" fillId="4" borderId="4" xfId="0" applyFont="1" applyFill="1" applyBorder="1" applyAlignment="1">
      <alignment horizontal="right" vertical="top"/>
    </xf>
    <xf numFmtId="188" fontId="16" fillId="0" borderId="4" xfId="1" quotePrefix="1" applyNumberFormat="1" applyFont="1" applyFill="1" applyBorder="1" applyAlignment="1">
      <alignment horizontal="left" vertical="top"/>
    </xf>
    <xf numFmtId="188" fontId="14" fillId="0" borderId="4" xfId="1" applyNumberFormat="1" applyFont="1" applyFill="1" applyBorder="1" applyAlignment="1">
      <alignment horizontal="left" vertical="top"/>
    </xf>
    <xf numFmtId="0" fontId="14" fillId="3" borderId="4" xfId="0" applyFont="1" applyFill="1" applyBorder="1" applyAlignment="1" applyProtection="1">
      <alignment horizontal="center" vertical="top"/>
      <protection locked="0"/>
    </xf>
    <xf numFmtId="14" fontId="6" fillId="3" borderId="4" xfId="0" applyNumberFormat="1" applyFont="1" applyFill="1" applyBorder="1" applyAlignment="1" applyProtection="1">
      <alignment horizontal="left" vertical="top"/>
      <protection locked="0"/>
    </xf>
    <xf numFmtId="188" fontId="16" fillId="0" borderId="4" xfId="1" applyNumberFormat="1" applyFont="1" applyFill="1" applyBorder="1" applyAlignment="1">
      <alignment horizontal="left" vertical="top"/>
    </xf>
    <xf numFmtId="0" fontId="6" fillId="0" borderId="0" xfId="0" applyFont="1" applyFill="1" applyAlignment="1" applyProtection="1">
      <alignment vertical="top"/>
      <protection locked="0"/>
    </xf>
    <xf numFmtId="188" fontId="16" fillId="0" borderId="4" xfId="1" applyNumberFormat="1" applyFont="1" applyFill="1" applyBorder="1" applyAlignment="1" applyProtection="1">
      <alignment horizontal="center" vertical="top"/>
    </xf>
    <xf numFmtId="0" fontId="14" fillId="5" borderId="4" xfId="0" applyFont="1" applyFill="1" applyBorder="1" applyAlignment="1">
      <alignment horizontal="left" vertical="top"/>
    </xf>
    <xf numFmtId="188" fontId="14" fillId="0" borderId="4" xfId="1" applyNumberFormat="1" applyFont="1" applyFill="1" applyBorder="1" applyAlignment="1">
      <alignment horizontal="right" vertical="top"/>
    </xf>
    <xf numFmtId="188" fontId="14" fillId="0" borderId="4" xfId="1" applyNumberFormat="1" applyFont="1" applyFill="1" applyBorder="1" applyAlignment="1">
      <alignment horizontal="center" vertical="top"/>
    </xf>
    <xf numFmtId="0" fontId="14" fillId="4" borderId="4" xfId="0" applyFont="1" applyFill="1" applyBorder="1" applyAlignment="1" applyProtection="1">
      <alignment horizontal="left" vertical="top"/>
      <protection locked="0"/>
    </xf>
    <xf numFmtId="188" fontId="14" fillId="4" borderId="4" xfId="1" applyNumberFormat="1" applyFont="1" applyFill="1" applyBorder="1" applyAlignment="1" applyProtection="1">
      <alignment horizontal="right" vertical="top"/>
      <protection locked="0"/>
    </xf>
    <xf numFmtId="0" fontId="14" fillId="4" borderId="4" xfId="0" applyFont="1" applyFill="1" applyBorder="1" applyAlignment="1" applyProtection="1">
      <alignment horizontal="right" vertical="top"/>
      <protection locked="0"/>
    </xf>
    <xf numFmtId="188" fontId="14" fillId="3" borderId="4" xfId="1" applyNumberFormat="1" applyFont="1" applyFill="1" applyBorder="1" applyAlignment="1" applyProtection="1">
      <alignment horizontal="center" vertical="top"/>
      <protection locked="0"/>
    </xf>
    <xf numFmtId="0" fontId="14" fillId="4" borderId="4" xfId="0" applyFont="1" applyFill="1" applyBorder="1" applyAlignment="1" applyProtection="1">
      <alignment horizontal="center" vertical="top"/>
    </xf>
    <xf numFmtId="0" fontId="14" fillId="4" borderId="4" xfId="0" applyFont="1" applyFill="1" applyBorder="1" applyAlignment="1" applyProtection="1">
      <alignment horizontal="left" vertical="top"/>
    </xf>
    <xf numFmtId="188" fontId="14" fillId="3" borderId="4" xfId="1" applyNumberFormat="1" applyFont="1" applyFill="1" applyBorder="1" applyAlignment="1" applyProtection="1">
      <alignment horizontal="right" vertical="top"/>
      <protection locked="0"/>
    </xf>
    <xf numFmtId="0" fontId="14" fillId="3" borderId="4" xfId="0" applyFont="1" applyFill="1" applyBorder="1" applyAlignment="1" applyProtection="1">
      <alignment horizontal="right" vertical="top"/>
      <protection locked="0"/>
    </xf>
    <xf numFmtId="0" fontId="6" fillId="0" borderId="3" xfId="0" applyFont="1" applyFill="1" applyBorder="1" applyAlignment="1" applyProtection="1">
      <alignment horizontal="center" vertical="top"/>
    </xf>
    <xf numFmtId="0" fontId="6" fillId="2" borderId="3" xfId="0" applyFont="1" applyFill="1" applyBorder="1" applyAlignment="1" applyProtection="1">
      <alignment horizontal="left" vertical="top"/>
      <protection locked="0"/>
    </xf>
    <xf numFmtId="0" fontId="6" fillId="2" borderId="3" xfId="0" applyFont="1" applyFill="1" applyBorder="1" applyAlignment="1" applyProtection="1">
      <alignment horizontal="center" vertical="top"/>
      <protection locked="0"/>
    </xf>
    <xf numFmtId="0" fontId="14" fillId="0" borderId="3" xfId="0" applyFont="1" applyFill="1" applyBorder="1" applyAlignment="1" applyProtection="1">
      <alignment horizontal="center" vertical="top"/>
    </xf>
    <xf numFmtId="0" fontId="14" fillId="2" borderId="3" xfId="0" applyFont="1" applyFill="1" applyBorder="1" applyAlignment="1" applyProtection="1">
      <alignment horizontal="left" vertical="top"/>
      <protection locked="0"/>
    </xf>
    <xf numFmtId="0" fontId="14" fillId="2" borderId="3" xfId="0" applyFont="1" applyFill="1" applyBorder="1" applyAlignment="1" applyProtection="1">
      <alignment horizontal="left" vertical="top"/>
    </xf>
    <xf numFmtId="0" fontId="14" fillId="3" borderId="3" xfId="0" applyFont="1" applyFill="1" applyBorder="1" applyAlignment="1" applyProtection="1">
      <alignment horizontal="left" vertical="top"/>
      <protection locked="0"/>
    </xf>
    <xf numFmtId="188" fontId="14" fillId="3" borderId="3" xfId="1" applyNumberFormat="1" applyFont="1" applyFill="1" applyBorder="1" applyAlignment="1" applyProtection="1">
      <alignment horizontal="right" vertical="top"/>
      <protection locked="0"/>
    </xf>
    <xf numFmtId="0" fontId="14" fillId="3" borderId="3" xfId="0" applyFont="1" applyFill="1" applyBorder="1" applyAlignment="1" applyProtection="1">
      <alignment horizontal="right" vertical="top"/>
      <protection locked="0"/>
    </xf>
    <xf numFmtId="188" fontId="16" fillId="0" borderId="3" xfId="1" applyNumberFormat="1" applyFont="1" applyFill="1" applyBorder="1" applyAlignment="1" applyProtection="1">
      <alignment horizontal="center" vertical="top"/>
    </xf>
    <xf numFmtId="188" fontId="14" fillId="3" borderId="3" xfId="1" applyNumberFormat="1" applyFont="1" applyFill="1" applyBorder="1" applyAlignment="1" applyProtection="1">
      <alignment horizontal="center" vertical="top"/>
      <protection locked="0"/>
    </xf>
    <xf numFmtId="0" fontId="14" fillId="3" borderId="3" xfId="0" applyFont="1" applyFill="1" applyBorder="1" applyAlignment="1" applyProtection="1">
      <alignment horizontal="center" vertical="top"/>
      <protection locked="0"/>
    </xf>
    <xf numFmtId="14" fontId="6" fillId="3" borderId="3" xfId="0" applyNumberFormat="1" applyFont="1" applyFill="1" applyBorder="1" applyAlignment="1" applyProtection="1">
      <alignment horizontal="left" vertical="top"/>
      <protection locked="0"/>
    </xf>
    <xf numFmtId="0" fontId="6" fillId="3" borderId="4" xfId="0" applyFont="1" applyFill="1" applyBorder="1" applyAlignment="1" applyProtection="1">
      <alignment vertical="top"/>
      <protection locked="0"/>
    </xf>
    <xf numFmtId="188" fontId="6" fillId="6" borderId="4" xfId="1" applyNumberFormat="1" applyFont="1" applyFill="1" applyBorder="1" applyAlignment="1" applyProtection="1">
      <alignment horizontal="center" vertical="top"/>
    </xf>
    <xf numFmtId="0" fontId="14" fillId="2" borderId="4" xfId="0" applyFont="1" applyFill="1" applyBorder="1" applyAlignment="1" applyProtection="1">
      <alignment horizontal="center" vertical="top"/>
      <protection locked="0"/>
    </xf>
    <xf numFmtId="0" fontId="14" fillId="0" borderId="4" xfId="0" applyFont="1" applyFill="1" applyBorder="1" applyAlignment="1" applyProtection="1">
      <alignment horizontal="left" vertical="top"/>
    </xf>
    <xf numFmtId="188" fontId="14" fillId="3" borderId="4" xfId="1" applyNumberFormat="1" applyFont="1" applyFill="1" applyBorder="1" applyAlignment="1" applyProtection="1">
      <alignment horizontal="center" vertical="top"/>
    </xf>
    <xf numFmtId="14" fontId="14" fillId="3" borderId="4" xfId="0" applyNumberFormat="1" applyFont="1" applyFill="1" applyBorder="1" applyAlignment="1" applyProtection="1">
      <alignment horizontal="left" vertical="top"/>
      <protection locked="0"/>
    </xf>
    <xf numFmtId="187" fontId="14" fillId="3" borderId="4" xfId="1" applyNumberFormat="1" applyFont="1" applyFill="1" applyBorder="1" applyAlignment="1" applyProtection="1">
      <alignment horizontal="center" vertical="top"/>
      <protection locked="0"/>
    </xf>
    <xf numFmtId="0" fontId="14" fillId="0" borderId="4" xfId="0" applyFont="1" applyFill="1" applyBorder="1" applyAlignment="1">
      <alignment vertical="top"/>
    </xf>
    <xf numFmtId="0" fontId="14" fillId="0" borderId="0" xfId="0" applyFont="1" applyFill="1" applyAlignment="1" applyProtection="1">
      <alignment vertical="top"/>
      <protection locked="0"/>
    </xf>
    <xf numFmtId="0" fontId="14" fillId="2" borderId="3" xfId="0" applyFont="1" applyFill="1" applyBorder="1" applyAlignment="1">
      <alignment horizontal="left" vertical="top"/>
    </xf>
    <xf numFmtId="0" fontId="14" fillId="3" borderId="0" xfId="0" applyFont="1" applyFill="1" applyAlignment="1" applyProtection="1">
      <alignment vertical="top"/>
      <protection locked="0"/>
    </xf>
    <xf numFmtId="0" fontId="14" fillId="3" borderId="4" xfId="0" applyFont="1" applyFill="1" applyBorder="1" applyAlignment="1">
      <alignment horizontal="left" vertical="top"/>
    </xf>
    <xf numFmtId="191" fontId="14" fillId="3" borderId="4" xfId="6" applyNumberFormat="1" applyFont="1" applyFill="1" applyBorder="1" applyAlignment="1">
      <alignment horizontal="center" vertical="top"/>
    </xf>
    <xf numFmtId="191" fontId="14" fillId="3" borderId="4" xfId="1" applyNumberFormat="1" applyFont="1" applyFill="1" applyBorder="1" applyAlignment="1">
      <alignment horizontal="center" vertical="top"/>
    </xf>
    <xf numFmtId="0" fontId="14" fillId="3" borderId="4" xfId="0" applyFont="1" applyFill="1" applyBorder="1" applyAlignment="1">
      <alignment horizontal="center" vertical="top"/>
    </xf>
    <xf numFmtId="0" fontId="14" fillId="3" borderId="4" xfId="0" applyFont="1" applyFill="1" applyBorder="1" applyAlignment="1">
      <alignment vertical="top"/>
    </xf>
    <xf numFmtId="0" fontId="14" fillId="3" borderId="4" xfId="0" applyFont="1" applyFill="1" applyBorder="1" applyAlignment="1" applyProtection="1">
      <alignment vertical="top"/>
      <protection locked="0"/>
    </xf>
    <xf numFmtId="0" fontId="14" fillId="3" borderId="0" xfId="0" applyFont="1" applyFill="1" applyAlignment="1" applyProtection="1">
      <protection locked="0"/>
    </xf>
    <xf numFmtId="0" fontId="14" fillId="3" borderId="4" xfId="0" applyFont="1" applyFill="1" applyBorder="1" applyAlignment="1"/>
    <xf numFmtId="188" fontId="6" fillId="3" borderId="4" xfId="0" applyNumberFormat="1" applyFont="1" applyFill="1" applyBorder="1" applyAlignment="1" applyProtection="1">
      <alignment horizontal="left" vertical="top"/>
      <protection locked="0"/>
    </xf>
    <xf numFmtId="0" fontId="6" fillId="6" borderId="4" xfId="0" applyFont="1" applyFill="1" applyBorder="1" applyAlignment="1" applyProtection="1">
      <alignment horizontal="center" vertical="top"/>
    </xf>
    <xf numFmtId="0" fontId="4" fillId="0" borderId="4" xfId="0" applyFont="1" applyBorder="1" applyAlignment="1">
      <alignment horizontal="left" vertical="top"/>
    </xf>
    <xf numFmtId="0" fontId="4" fillId="0" borderId="4" xfId="0" applyNumberFormat="1" applyFont="1" applyBorder="1" applyAlignment="1">
      <alignment horizontal="left" vertical="top"/>
    </xf>
    <xf numFmtId="0" fontId="19" fillId="7" borderId="4" xfId="0" applyFont="1" applyFill="1" applyBorder="1" applyAlignment="1">
      <alignment horizontal="left" vertical="top"/>
    </xf>
    <xf numFmtId="188" fontId="6" fillId="0" borderId="4" xfId="1" applyNumberFormat="1" applyFont="1" applyFill="1" applyBorder="1" applyAlignment="1">
      <alignment horizontal="left" vertical="top"/>
    </xf>
    <xf numFmtId="190" fontId="6" fillId="0" borderId="4" xfId="1" applyNumberFormat="1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6" fillId="0" borderId="2" xfId="0" applyFont="1" applyFill="1" applyBorder="1" applyAlignment="1">
      <alignment horizontal="left" vertical="top"/>
    </xf>
    <xf numFmtId="0" fontId="15" fillId="0" borderId="4" xfId="0" applyFont="1" applyFill="1" applyBorder="1" applyAlignment="1">
      <alignment horizontal="left" vertical="top"/>
    </xf>
    <xf numFmtId="0" fontId="20" fillId="2" borderId="4" xfId="0" applyFont="1" applyFill="1" applyBorder="1" applyAlignment="1" applyProtection="1">
      <alignment horizontal="left" vertical="top"/>
    </xf>
    <xf numFmtId="0" fontId="21" fillId="0" borderId="4" xfId="0" applyFont="1" applyFill="1" applyBorder="1" applyAlignment="1">
      <alignment horizontal="left" vertical="top"/>
    </xf>
    <xf numFmtId="0" fontId="15" fillId="0" borderId="0" xfId="0" applyFont="1" applyFill="1" applyAlignment="1" applyProtection="1">
      <protection locked="0"/>
    </xf>
    <xf numFmtId="0" fontId="22" fillId="7" borderId="4" xfId="0" applyFont="1" applyFill="1" applyBorder="1" applyAlignment="1">
      <alignment horizontal="left" vertical="top"/>
    </xf>
    <xf numFmtId="188" fontId="4" fillId="0" borderId="4" xfId="1" applyNumberFormat="1" applyFont="1" applyBorder="1" applyAlignment="1">
      <alignment vertical="top"/>
    </xf>
    <xf numFmtId="0" fontId="4" fillId="0" borderId="4" xfId="0" applyFont="1" applyBorder="1" applyAlignment="1">
      <alignment vertical="top"/>
    </xf>
    <xf numFmtId="0" fontId="4" fillId="0" borderId="4" xfId="0" applyFont="1" applyBorder="1" applyAlignment="1">
      <alignment horizontal="right" vertical="top"/>
    </xf>
    <xf numFmtId="188" fontId="15" fillId="3" borderId="4" xfId="1" applyNumberFormat="1" applyFont="1" applyFill="1" applyBorder="1" applyAlignment="1" applyProtection="1">
      <alignment horizontal="center" vertical="top"/>
      <protection locked="0"/>
    </xf>
    <xf numFmtId="0" fontId="15" fillId="0" borderId="4" xfId="0" applyFont="1" applyBorder="1" applyAlignment="1">
      <alignment horizontal="left" vertical="top"/>
    </xf>
    <xf numFmtId="188" fontId="6" fillId="0" borderId="4" xfId="1" applyNumberFormat="1" applyFont="1" applyFill="1" applyBorder="1" applyAlignment="1">
      <alignment horizontal="right" vertical="top"/>
    </xf>
    <xf numFmtId="0" fontId="6" fillId="8" borderId="4" xfId="0" applyFont="1" applyFill="1" applyBorder="1" applyAlignment="1">
      <alignment horizontal="left" vertical="top"/>
    </xf>
    <xf numFmtId="0" fontId="23" fillId="8" borderId="4" xfId="0" applyFont="1" applyFill="1" applyBorder="1" applyAlignment="1">
      <alignment vertical="top"/>
    </xf>
    <xf numFmtId="188" fontId="23" fillId="8" borderId="4" xfId="1" applyNumberFormat="1" applyFont="1" applyFill="1" applyBorder="1" applyAlignment="1">
      <alignment horizontal="center" vertical="top"/>
    </xf>
    <xf numFmtId="188" fontId="24" fillId="8" borderId="4" xfId="0" applyNumberFormat="1" applyFont="1" applyFill="1" applyBorder="1" applyAlignment="1">
      <alignment horizontal="center" vertical="top"/>
    </xf>
    <xf numFmtId="188" fontId="23" fillId="8" borderId="4" xfId="1" applyNumberFormat="1" applyFont="1" applyFill="1" applyBorder="1" applyAlignment="1">
      <alignment vertical="top"/>
    </xf>
    <xf numFmtId="0" fontId="6" fillId="0" borderId="4" xfId="0" applyFont="1" applyBorder="1" applyAlignment="1">
      <alignment horizontal="left" vertical="top"/>
    </xf>
    <xf numFmtId="191" fontId="6" fillId="0" borderId="4" xfId="1" applyNumberFormat="1" applyFont="1" applyBorder="1" applyAlignment="1">
      <alignment horizontal="left" vertical="top"/>
    </xf>
    <xf numFmtId="188" fontId="6" fillId="0" borderId="4" xfId="1" applyNumberFormat="1" applyFont="1" applyBorder="1" applyAlignment="1">
      <alignment horizontal="left" vertical="top"/>
    </xf>
    <xf numFmtId="0" fontId="6" fillId="0" borderId="4" xfId="0" applyFont="1" applyBorder="1" applyAlignment="1">
      <alignment horizontal="right" vertical="top"/>
    </xf>
    <xf numFmtId="187" fontId="6" fillId="0" borderId="4" xfId="1" applyFont="1" applyFill="1" applyBorder="1" applyAlignment="1">
      <alignment horizontal="left" vertical="top"/>
    </xf>
    <xf numFmtId="188" fontId="6" fillId="8" borderId="4" xfId="1" applyNumberFormat="1" applyFont="1" applyFill="1" applyBorder="1" applyAlignment="1">
      <alignment horizontal="left" vertical="top"/>
    </xf>
    <xf numFmtId="188" fontId="6" fillId="8" borderId="4" xfId="0" applyNumberFormat="1" applyFont="1" applyFill="1" applyBorder="1" applyAlignment="1">
      <alignment horizontal="right" vertical="top"/>
    </xf>
    <xf numFmtId="188" fontId="6" fillId="8" borderId="4" xfId="1" applyNumberFormat="1" applyFont="1" applyFill="1" applyBorder="1" applyAlignment="1">
      <alignment horizontal="right" vertical="top"/>
    </xf>
    <xf numFmtId="188" fontId="6" fillId="8" borderId="4" xfId="1" applyNumberFormat="1" applyFont="1" applyFill="1" applyBorder="1" applyAlignment="1">
      <alignment vertical="top"/>
    </xf>
    <xf numFmtId="0" fontId="4" fillId="8" borderId="4" xfId="0" applyFont="1" applyFill="1" applyBorder="1" applyAlignment="1">
      <alignment horizontal="left" vertical="top"/>
    </xf>
    <xf numFmtId="0" fontId="25" fillId="7" borderId="4" xfId="0" applyFont="1" applyFill="1" applyBorder="1" applyAlignment="1">
      <alignment horizontal="left" vertical="top"/>
    </xf>
    <xf numFmtId="188" fontId="6" fillId="0" borderId="4" xfId="0" applyNumberFormat="1" applyFont="1" applyFill="1" applyBorder="1" applyAlignment="1">
      <alignment horizontal="right" vertical="top"/>
    </xf>
    <xf numFmtId="0" fontId="6" fillId="3" borderId="4" xfId="0" applyFont="1" applyFill="1" applyBorder="1" applyAlignment="1">
      <alignment horizontal="left" vertical="top"/>
    </xf>
    <xf numFmtId="187" fontId="6" fillId="3" borderId="4" xfId="1" applyFont="1" applyFill="1" applyBorder="1" applyAlignment="1">
      <alignment vertical="top"/>
    </xf>
    <xf numFmtId="0" fontId="6" fillId="3" borderId="4" xfId="0" applyFont="1" applyFill="1" applyBorder="1" applyAlignment="1">
      <alignment vertical="top"/>
    </xf>
    <xf numFmtId="0" fontId="6" fillId="2" borderId="4" xfId="0" applyFont="1" applyFill="1" applyBorder="1" applyAlignment="1">
      <alignment horizontal="left" vertical="top"/>
    </xf>
    <xf numFmtId="187" fontId="6" fillId="3" borderId="4" xfId="1" applyNumberFormat="1" applyFont="1" applyFill="1" applyBorder="1" applyAlignment="1" applyProtection="1">
      <alignment horizontal="center" vertical="top"/>
      <protection locked="0"/>
    </xf>
    <xf numFmtId="187" fontId="6" fillId="0" borderId="4" xfId="1" applyNumberFormat="1" applyFont="1" applyFill="1" applyBorder="1" applyAlignment="1" applyProtection="1">
      <alignment horizontal="center" vertical="top"/>
    </xf>
    <xf numFmtId="0" fontId="24" fillId="3" borderId="4" xfId="0" applyFont="1" applyFill="1" applyBorder="1" applyAlignment="1">
      <alignment horizontal="left" vertical="top"/>
    </xf>
    <xf numFmtId="0" fontId="6" fillId="0" borderId="8" xfId="0" applyFont="1" applyFill="1" applyBorder="1" applyAlignment="1" applyProtection="1">
      <alignment horizontal="center" vertical="top"/>
    </xf>
    <xf numFmtId="0" fontId="6" fillId="2" borderId="9" xfId="0" applyFont="1" applyFill="1" applyBorder="1" applyAlignment="1" applyProtection="1">
      <alignment horizontal="left" vertical="top"/>
      <protection locked="0"/>
    </xf>
    <xf numFmtId="0" fontId="6" fillId="0" borderId="9" xfId="0" applyFont="1" applyFill="1" applyBorder="1" applyAlignment="1" applyProtection="1">
      <alignment horizontal="center" vertical="top"/>
    </xf>
    <xf numFmtId="0" fontId="6" fillId="2" borderId="9" xfId="0" applyFont="1" applyFill="1" applyBorder="1" applyAlignment="1" applyProtection="1">
      <alignment horizontal="center" vertical="top"/>
      <protection locked="0"/>
    </xf>
    <xf numFmtId="0" fontId="6" fillId="0" borderId="9" xfId="0" applyFont="1" applyFill="1" applyBorder="1" applyAlignment="1" applyProtection="1">
      <alignment horizontal="left" vertical="top"/>
    </xf>
    <xf numFmtId="0" fontId="6" fillId="3" borderId="9" xfId="0" applyFont="1" applyFill="1" applyBorder="1" applyAlignment="1" applyProtection="1">
      <alignment horizontal="left" vertical="top"/>
      <protection locked="0"/>
    </xf>
    <xf numFmtId="0" fontId="6" fillId="2" borderId="9" xfId="0" applyFont="1" applyFill="1" applyBorder="1" applyAlignment="1" applyProtection="1">
      <alignment horizontal="left" vertical="top"/>
    </xf>
    <xf numFmtId="188" fontId="6" fillId="3" borderId="9" xfId="1" applyNumberFormat="1" applyFont="1" applyFill="1" applyBorder="1" applyAlignment="1" applyProtection="1">
      <alignment horizontal="center" vertical="top"/>
      <protection locked="0"/>
    </xf>
    <xf numFmtId="0" fontId="6" fillId="3" borderId="9" xfId="0" applyFont="1" applyFill="1" applyBorder="1" applyAlignment="1" applyProtection="1">
      <alignment horizontal="center" vertical="top"/>
      <protection locked="0"/>
    </xf>
    <xf numFmtId="188" fontId="6" fillId="0" borderId="9" xfId="1" applyNumberFormat="1" applyFont="1" applyFill="1" applyBorder="1" applyAlignment="1" applyProtection="1">
      <alignment horizontal="center" vertical="top"/>
    </xf>
    <xf numFmtId="0" fontId="6" fillId="3" borderId="10" xfId="0" applyFont="1" applyFill="1" applyBorder="1" applyAlignment="1" applyProtection="1">
      <alignment horizontal="left" vertical="top"/>
      <protection locked="0"/>
    </xf>
    <xf numFmtId="0" fontId="6" fillId="3" borderId="10" xfId="0" applyFont="1" applyFill="1" applyBorder="1" applyAlignment="1" applyProtection="1">
      <alignment horizontal="center" vertical="top"/>
      <protection locked="0"/>
    </xf>
    <xf numFmtId="14" fontId="6" fillId="3" borderId="11" xfId="0" applyNumberFormat="1" applyFont="1" applyFill="1" applyBorder="1" applyAlignment="1" applyProtection="1">
      <alignment horizontal="left" vertical="top"/>
      <protection locked="0"/>
    </xf>
    <xf numFmtId="0" fontId="6" fillId="0" borderId="12" xfId="0" applyFont="1" applyFill="1" applyBorder="1" applyAlignment="1" applyProtection="1">
      <alignment horizontal="center" vertical="top"/>
    </xf>
    <xf numFmtId="0" fontId="6" fillId="2" borderId="10" xfId="0" applyFont="1" applyFill="1" applyBorder="1" applyAlignment="1" applyProtection="1">
      <alignment horizontal="left" vertical="top"/>
      <protection locked="0"/>
    </xf>
    <xf numFmtId="0" fontId="6" fillId="0" borderId="10" xfId="0" applyFont="1" applyFill="1" applyBorder="1" applyAlignment="1" applyProtection="1">
      <alignment horizontal="center" vertical="top"/>
    </xf>
    <xf numFmtId="0" fontId="6" fillId="2" borderId="10" xfId="0" applyFont="1" applyFill="1" applyBorder="1" applyAlignment="1" applyProtection="1">
      <alignment horizontal="center" vertical="top"/>
      <protection locked="0"/>
    </xf>
    <xf numFmtId="0" fontId="6" fillId="0" borderId="10" xfId="0" applyFont="1" applyFill="1" applyBorder="1" applyAlignment="1" applyProtection="1">
      <alignment horizontal="left" vertical="top"/>
    </xf>
    <xf numFmtId="0" fontId="6" fillId="2" borderId="10" xfId="0" applyFont="1" applyFill="1" applyBorder="1" applyAlignment="1" applyProtection="1">
      <alignment horizontal="left" vertical="top"/>
    </xf>
    <xf numFmtId="188" fontId="6" fillId="3" borderId="10" xfId="1" applyNumberFormat="1" applyFont="1" applyFill="1" applyBorder="1" applyAlignment="1" applyProtection="1">
      <alignment horizontal="center" vertical="top"/>
      <protection locked="0"/>
    </xf>
    <xf numFmtId="188" fontId="6" fillId="0" borderId="10" xfId="1" applyNumberFormat="1" applyFont="1" applyFill="1" applyBorder="1" applyAlignment="1" applyProtection="1">
      <alignment horizontal="center" vertical="top"/>
    </xf>
    <xf numFmtId="14" fontId="6" fillId="3" borderId="13" xfId="0" applyNumberFormat="1" applyFont="1" applyFill="1" applyBorder="1" applyAlignment="1" applyProtection="1">
      <alignment horizontal="left" vertical="top"/>
      <protection locked="0"/>
    </xf>
    <xf numFmtId="0" fontId="6" fillId="0" borderId="14" xfId="0" applyFont="1" applyFill="1" applyBorder="1" applyAlignment="1" applyProtection="1">
      <alignment horizontal="center" vertical="top"/>
    </xf>
    <xf numFmtId="0" fontId="6" fillId="2" borderId="15" xfId="0" applyFont="1" applyFill="1" applyBorder="1" applyAlignment="1" applyProtection="1">
      <alignment horizontal="left" vertical="top"/>
      <protection locked="0"/>
    </xf>
    <xf numFmtId="0" fontId="6" fillId="0" borderId="15" xfId="0" applyFont="1" applyFill="1" applyBorder="1" applyAlignment="1" applyProtection="1">
      <alignment horizontal="center" vertical="top"/>
    </xf>
    <xf numFmtId="0" fontId="6" fillId="2" borderId="15" xfId="0" applyFont="1" applyFill="1" applyBorder="1" applyAlignment="1" applyProtection="1">
      <alignment horizontal="center" vertical="top"/>
      <protection locked="0"/>
    </xf>
    <xf numFmtId="0" fontId="6" fillId="0" borderId="15" xfId="0" applyFont="1" applyFill="1" applyBorder="1" applyAlignment="1" applyProtection="1">
      <alignment horizontal="left" vertical="top"/>
    </xf>
    <xf numFmtId="14" fontId="6" fillId="3" borderId="16" xfId="0" applyNumberFormat="1" applyFont="1" applyFill="1" applyBorder="1" applyAlignment="1" applyProtection="1">
      <alignment horizontal="left" vertical="top"/>
      <protection locked="0"/>
    </xf>
    <xf numFmtId="0" fontId="6" fillId="0" borderId="17" xfId="0" applyFont="1" applyFill="1" applyBorder="1" applyAlignment="1" applyProtection="1">
      <alignment horizontal="center" vertical="top"/>
    </xf>
    <xf numFmtId="0" fontId="6" fillId="2" borderId="18" xfId="0" applyFont="1" applyFill="1" applyBorder="1" applyAlignment="1" applyProtection="1">
      <alignment horizontal="left" vertical="top"/>
      <protection locked="0"/>
    </xf>
    <xf numFmtId="0" fontId="6" fillId="0" borderId="18" xfId="0" applyFont="1" applyFill="1" applyBorder="1" applyAlignment="1" applyProtection="1">
      <alignment horizontal="center" vertical="top"/>
    </xf>
    <xf numFmtId="0" fontId="6" fillId="2" borderId="18" xfId="0" applyFont="1" applyFill="1" applyBorder="1" applyAlignment="1" applyProtection="1">
      <alignment horizontal="center" vertical="top"/>
      <protection locked="0"/>
    </xf>
    <xf numFmtId="0" fontId="6" fillId="0" borderId="18" xfId="0" applyFont="1" applyFill="1" applyBorder="1" applyAlignment="1" applyProtection="1">
      <alignment horizontal="left" vertical="top"/>
    </xf>
    <xf numFmtId="0" fontId="6" fillId="0" borderId="19" xfId="0" applyFont="1" applyFill="1" applyBorder="1" applyAlignment="1" applyProtection="1">
      <alignment horizontal="center" vertical="top"/>
    </xf>
    <xf numFmtId="0" fontId="6" fillId="2" borderId="19" xfId="0" applyFont="1" applyFill="1" applyBorder="1" applyAlignment="1" applyProtection="1">
      <alignment horizontal="left" vertical="top"/>
      <protection locked="0"/>
    </xf>
    <xf numFmtId="0" fontId="6" fillId="3" borderId="19" xfId="0" applyFont="1" applyFill="1" applyBorder="1" applyAlignment="1" applyProtection="1">
      <alignment horizontal="left" vertical="top"/>
      <protection locked="0"/>
    </xf>
    <xf numFmtId="0" fontId="6" fillId="2" borderId="19" xfId="0" applyFont="1" applyFill="1" applyBorder="1" applyAlignment="1" applyProtection="1">
      <alignment horizontal="left" vertical="top"/>
    </xf>
    <xf numFmtId="188" fontId="6" fillId="3" borderId="19" xfId="1" applyNumberFormat="1" applyFont="1" applyFill="1" applyBorder="1" applyAlignment="1" applyProtection="1">
      <alignment horizontal="center" vertical="top"/>
      <protection locked="0"/>
    </xf>
    <xf numFmtId="0" fontId="6" fillId="3" borderId="19" xfId="0" applyFont="1" applyFill="1" applyBorder="1" applyAlignment="1" applyProtection="1">
      <alignment horizontal="center" vertical="top"/>
      <protection locked="0"/>
    </xf>
    <xf numFmtId="188" fontId="6" fillId="0" borderId="19" xfId="1" applyNumberFormat="1" applyFont="1" applyFill="1" applyBorder="1" applyAlignment="1" applyProtection="1">
      <alignment horizontal="center" vertical="top"/>
    </xf>
    <xf numFmtId="14" fontId="6" fillId="3" borderId="20" xfId="0" applyNumberFormat="1" applyFont="1" applyFill="1" applyBorder="1" applyAlignment="1" applyProtection="1">
      <alignment horizontal="left" vertical="top"/>
      <protection locked="0"/>
    </xf>
    <xf numFmtId="0" fontId="6" fillId="0" borderId="21" xfId="0" applyFont="1" applyFill="1" applyBorder="1" applyAlignment="1" applyProtection="1">
      <alignment horizontal="center" vertical="top"/>
    </xf>
    <xf numFmtId="0" fontId="6" fillId="0" borderId="22" xfId="0" applyFont="1" applyFill="1" applyBorder="1" applyAlignment="1" applyProtection="1">
      <alignment horizontal="center" vertical="top"/>
    </xf>
    <xf numFmtId="0" fontId="6" fillId="2" borderId="19" xfId="0" applyFont="1" applyFill="1" applyBorder="1" applyAlignment="1" applyProtection="1">
      <alignment horizontal="center" vertical="top"/>
      <protection locked="0"/>
    </xf>
    <xf numFmtId="0" fontId="6" fillId="0" borderId="19" xfId="0" applyFont="1" applyFill="1" applyBorder="1" applyAlignment="1" applyProtection="1">
      <alignment horizontal="left" vertical="top"/>
    </xf>
    <xf numFmtId="0" fontId="6" fillId="3" borderId="0" xfId="0" applyFont="1" applyFill="1" applyAlignment="1" applyProtection="1">
      <alignment horizontal="left" vertical="top"/>
      <protection locked="0"/>
    </xf>
    <xf numFmtId="0" fontId="9" fillId="2" borderId="4" xfId="0" applyFont="1" applyFill="1" applyBorder="1" applyAlignment="1" applyProtection="1">
      <alignment horizontal="left" vertical="top"/>
      <protection locked="0"/>
    </xf>
    <xf numFmtId="0" fontId="9" fillId="2" borderId="4" xfId="0" applyFont="1" applyFill="1" applyBorder="1" applyAlignment="1" applyProtection="1">
      <alignment horizontal="center" vertical="top"/>
      <protection locked="0"/>
    </xf>
    <xf numFmtId="0" fontId="11" fillId="2" borderId="4" xfId="0" applyFont="1" applyFill="1" applyBorder="1" applyAlignment="1" applyProtection="1">
      <alignment horizontal="center" vertical="top"/>
      <protection locked="0"/>
    </xf>
    <xf numFmtId="0" fontId="9" fillId="0" borderId="3" xfId="0" applyNumberFormat="1" applyFont="1" applyFill="1" applyBorder="1" applyAlignment="1" applyProtection="1">
      <alignment horizontal="center" vertical="top"/>
    </xf>
    <xf numFmtId="0" fontId="9" fillId="3" borderId="4" xfId="0" applyFont="1" applyFill="1" applyBorder="1" applyAlignment="1" applyProtection="1">
      <alignment horizontal="left" vertical="top"/>
    </xf>
    <xf numFmtId="0" fontId="9" fillId="2" borderId="4" xfId="0" applyFont="1" applyFill="1" applyBorder="1" applyAlignment="1" applyProtection="1">
      <alignment horizontal="left" vertical="top"/>
    </xf>
    <xf numFmtId="0" fontId="9" fillId="2" borderId="4" xfId="0" applyFont="1" applyFill="1" applyBorder="1" applyAlignment="1" applyProtection="1">
      <alignment horizontal="center" vertical="top"/>
    </xf>
    <xf numFmtId="0" fontId="9" fillId="2" borderId="4" xfId="0" applyFont="1" applyFill="1" applyBorder="1" applyAlignment="1" applyProtection="1">
      <alignment horizontal="center" vertical="center"/>
    </xf>
    <xf numFmtId="0" fontId="9" fillId="3" borderId="4" xfId="0" applyFont="1" applyFill="1" applyBorder="1" applyAlignment="1" applyProtection="1">
      <alignment horizontal="center" vertical="top"/>
    </xf>
    <xf numFmtId="188" fontId="9" fillId="3" borderId="4" xfId="1" applyNumberFormat="1" applyFont="1" applyFill="1" applyBorder="1" applyAlignment="1" applyProtection="1">
      <alignment horizontal="center" vertical="top"/>
    </xf>
    <xf numFmtId="3" fontId="9" fillId="0" borderId="4" xfId="0" applyNumberFormat="1" applyFont="1" applyFill="1" applyBorder="1" applyAlignment="1" applyProtection="1">
      <alignment vertical="top"/>
    </xf>
    <xf numFmtId="0" fontId="9" fillId="3" borderId="4" xfId="0" applyFont="1" applyFill="1" applyBorder="1" applyAlignment="1" applyProtection="1">
      <alignment horizontal="left" vertical="top"/>
      <protection locked="0"/>
    </xf>
    <xf numFmtId="0" fontId="9" fillId="3" borderId="4" xfId="0" applyFont="1" applyFill="1" applyBorder="1" applyAlignment="1" applyProtection="1">
      <alignment vertical="top"/>
    </xf>
    <xf numFmtId="0" fontId="9" fillId="3" borderId="3" xfId="0" applyFont="1" applyFill="1" applyBorder="1" applyAlignment="1" applyProtection="1">
      <alignment horizontal="left" vertical="top"/>
      <protection locked="0"/>
    </xf>
    <xf numFmtId="14" fontId="9" fillId="3" borderId="4" xfId="0" applyNumberFormat="1" applyFont="1" applyFill="1" applyBorder="1" applyAlignment="1" applyProtection="1">
      <alignment horizontal="left" vertical="top"/>
      <protection locked="0"/>
    </xf>
    <xf numFmtId="0" fontId="11" fillId="2" borderId="4" xfId="0" applyFont="1" applyFill="1" applyBorder="1" applyAlignment="1" applyProtection="1">
      <alignment horizontal="left" vertical="top"/>
      <protection locked="0"/>
    </xf>
    <xf numFmtId="0" fontId="11" fillId="3" borderId="4" xfId="0" applyFont="1" applyFill="1" applyBorder="1" applyAlignment="1" applyProtection="1">
      <alignment horizontal="left" vertical="top"/>
      <protection locked="0"/>
    </xf>
    <xf numFmtId="0" fontId="11" fillId="2" borderId="4" xfId="0" applyFont="1" applyFill="1" applyBorder="1" applyAlignment="1" applyProtection="1">
      <alignment horizontal="left" vertical="top"/>
    </xf>
    <xf numFmtId="0" fontId="11" fillId="3" borderId="4" xfId="0" applyFont="1" applyFill="1" applyBorder="1" applyAlignment="1" applyProtection="1">
      <alignment horizontal="center" vertical="top"/>
      <protection locked="0"/>
    </xf>
    <xf numFmtId="188" fontId="11" fillId="3" borderId="4" xfId="1" applyNumberFormat="1" applyFont="1" applyFill="1" applyBorder="1" applyAlignment="1" applyProtection="1">
      <alignment horizontal="center" vertical="top"/>
      <protection locked="0"/>
    </xf>
    <xf numFmtId="188" fontId="11" fillId="0" borderId="4" xfId="1" applyNumberFormat="1" applyFont="1" applyFill="1" applyBorder="1" applyAlignment="1" applyProtection="1">
      <alignment vertical="top"/>
    </xf>
    <xf numFmtId="0" fontId="11" fillId="3" borderId="4" xfId="0" applyFont="1" applyFill="1" applyBorder="1" applyAlignment="1" applyProtection="1">
      <alignment vertical="top"/>
      <protection locked="0"/>
    </xf>
    <xf numFmtId="14" fontId="11" fillId="3" borderId="4" xfId="0" applyNumberFormat="1" applyFont="1" applyFill="1" applyBorder="1" applyAlignment="1" applyProtection="1">
      <alignment horizontal="left" vertical="top"/>
      <protection locked="0"/>
    </xf>
    <xf numFmtId="0" fontId="11" fillId="2" borderId="3" xfId="0" applyFont="1" applyFill="1" applyBorder="1" applyAlignment="1" applyProtection="1">
      <alignment horizontal="center" vertical="top"/>
      <protection locked="0"/>
    </xf>
    <xf numFmtId="0" fontId="11" fillId="3" borderId="3" xfId="0" applyFont="1" applyFill="1" applyBorder="1" applyAlignment="1" applyProtection="1">
      <alignment horizontal="center" vertical="top"/>
      <protection locked="0"/>
    </xf>
    <xf numFmtId="0" fontId="12" fillId="0" borderId="3" xfId="0" applyFont="1" applyFill="1" applyBorder="1" applyAlignment="1" applyProtection="1">
      <alignment horizontal="center" vertical="top"/>
    </xf>
    <xf numFmtId="0" fontId="12" fillId="2" borderId="3" xfId="0" applyFont="1" applyFill="1" applyBorder="1" applyAlignment="1" applyProtection="1">
      <alignment horizontal="center" vertical="top"/>
      <protection locked="0"/>
    </xf>
    <xf numFmtId="0" fontId="12" fillId="2" borderId="3" xfId="0" applyFont="1" applyFill="1" applyBorder="1" applyAlignment="1" applyProtection="1">
      <alignment horizontal="left" vertical="top"/>
      <protection locked="0"/>
    </xf>
    <xf numFmtId="0" fontId="12" fillId="3" borderId="3" xfId="0" applyFont="1" applyFill="1" applyBorder="1" applyAlignment="1" applyProtection="1">
      <alignment horizontal="left" vertical="top"/>
      <protection locked="0"/>
    </xf>
    <xf numFmtId="0" fontId="12" fillId="2" borderId="4" xfId="0" applyFont="1" applyFill="1" applyBorder="1" applyAlignment="1" applyProtection="1">
      <alignment horizontal="left" vertical="top"/>
    </xf>
    <xf numFmtId="0" fontId="12" fillId="2" borderId="4" xfId="0" applyFont="1" applyFill="1" applyBorder="1" applyAlignment="1" applyProtection="1">
      <alignment horizontal="center" vertical="top"/>
      <protection locked="0"/>
    </xf>
    <xf numFmtId="0" fontId="12" fillId="2" borderId="4" xfId="0" applyFont="1" applyFill="1" applyBorder="1" applyAlignment="1" applyProtection="1">
      <alignment horizontal="left" vertical="top"/>
      <protection locked="0"/>
    </xf>
    <xf numFmtId="0" fontId="12" fillId="3" borderId="4" xfId="0" applyFont="1" applyFill="1" applyBorder="1" applyAlignment="1" applyProtection="1">
      <alignment horizontal="left" vertical="top"/>
      <protection locked="0"/>
    </xf>
    <xf numFmtId="0" fontId="12" fillId="3" borderId="3" xfId="0" applyFont="1" applyFill="1" applyBorder="1" applyAlignment="1" applyProtection="1">
      <alignment horizontal="center" vertical="top"/>
      <protection locked="0"/>
    </xf>
    <xf numFmtId="188" fontId="12" fillId="3" borderId="3" xfId="1" applyNumberFormat="1" applyFont="1" applyFill="1" applyBorder="1" applyAlignment="1" applyProtection="1">
      <alignment horizontal="center" vertical="top"/>
      <protection locked="0"/>
    </xf>
    <xf numFmtId="188" fontId="12" fillId="0" borderId="3" xfId="1" applyNumberFormat="1" applyFont="1" applyFill="1" applyBorder="1" applyAlignment="1" applyProtection="1">
      <alignment vertical="top"/>
    </xf>
    <xf numFmtId="0" fontId="12" fillId="8" borderId="3" xfId="0" applyFont="1" applyFill="1" applyBorder="1" applyAlignment="1">
      <alignment vertical="top"/>
    </xf>
    <xf numFmtId="0" fontId="12" fillId="0" borderId="3" xfId="0" applyFont="1" applyFill="1" applyBorder="1" applyAlignment="1">
      <alignment vertical="top"/>
    </xf>
    <xf numFmtId="0" fontId="12" fillId="3" borderId="3" xfId="0" applyFont="1" applyFill="1" applyBorder="1" applyAlignment="1" applyProtection="1">
      <alignment vertical="top"/>
      <protection locked="0"/>
    </xf>
    <xf numFmtId="14" fontId="12" fillId="3" borderId="3" xfId="0" applyNumberFormat="1" applyFont="1" applyFill="1" applyBorder="1" applyAlignment="1" applyProtection="1">
      <alignment horizontal="left" vertical="top"/>
      <protection locked="0"/>
    </xf>
    <xf numFmtId="188" fontId="4" fillId="3" borderId="4" xfId="1" applyNumberFormat="1" applyFont="1" applyFill="1" applyBorder="1" applyAlignment="1" applyProtection="1">
      <alignment horizontal="center" vertical="top"/>
      <protection locked="0"/>
    </xf>
    <xf numFmtId="0" fontId="4" fillId="3" borderId="4" xfId="0" applyFont="1" applyFill="1" applyBorder="1" applyAlignment="1" applyProtection="1">
      <alignment horizontal="center" vertical="top"/>
      <protection locked="0"/>
    </xf>
    <xf numFmtId="188" fontId="4" fillId="0" borderId="4" xfId="1" applyNumberFormat="1" applyFont="1" applyFill="1" applyBorder="1" applyAlignment="1" applyProtection="1">
      <alignment vertical="top"/>
    </xf>
    <xf numFmtId="0" fontId="4" fillId="8" borderId="4" xfId="0" applyFont="1" applyFill="1" applyBorder="1" applyAlignment="1">
      <alignment vertical="top"/>
    </xf>
    <xf numFmtId="0" fontId="4" fillId="3" borderId="4" xfId="0" applyFont="1" applyFill="1" applyBorder="1" applyAlignment="1" applyProtection="1">
      <alignment horizontal="left" vertical="top"/>
      <protection locked="0"/>
    </xf>
    <xf numFmtId="14" fontId="4" fillId="3" borderId="4" xfId="0" applyNumberFormat="1" applyFont="1" applyFill="1" applyBorder="1" applyAlignment="1" applyProtection="1">
      <alignment horizontal="left" vertical="top"/>
      <protection locked="0"/>
    </xf>
    <xf numFmtId="188" fontId="4" fillId="3" borderId="15" xfId="1" applyNumberFormat="1" applyFont="1" applyFill="1" applyBorder="1" applyAlignment="1" applyProtection="1">
      <alignment horizontal="center" vertical="top"/>
      <protection locked="0"/>
    </xf>
    <xf numFmtId="0" fontId="4" fillId="3" borderId="15" xfId="0" applyFont="1" applyFill="1" applyBorder="1" applyAlignment="1" applyProtection="1">
      <alignment horizontal="center" vertical="top"/>
      <protection locked="0"/>
    </xf>
    <xf numFmtId="188" fontId="4" fillId="0" borderId="15" xfId="1" applyNumberFormat="1" applyFont="1" applyFill="1" applyBorder="1" applyAlignment="1" applyProtection="1">
      <alignment vertical="top"/>
    </xf>
    <xf numFmtId="0" fontId="4" fillId="8" borderId="15" xfId="0" applyFont="1" applyFill="1" applyBorder="1" applyAlignment="1">
      <alignment horizontal="left" vertical="top"/>
    </xf>
    <xf numFmtId="0" fontId="4" fillId="8" borderId="15" xfId="0" applyFont="1" applyFill="1" applyBorder="1" applyAlignment="1">
      <alignment vertical="top"/>
    </xf>
    <xf numFmtId="0" fontId="4" fillId="0" borderId="15" xfId="0" applyFont="1" applyFill="1" applyBorder="1" applyAlignment="1">
      <alignment vertical="top"/>
    </xf>
    <xf numFmtId="0" fontId="4" fillId="3" borderId="15" xfId="0" applyFont="1" applyFill="1" applyBorder="1" applyAlignment="1" applyProtection="1">
      <alignment horizontal="left" vertical="top"/>
      <protection locked="0"/>
    </xf>
    <xf numFmtId="14" fontId="4" fillId="3" borderId="15" xfId="0" applyNumberFormat="1" applyFont="1" applyFill="1" applyBorder="1" applyAlignment="1" applyProtection="1">
      <alignment horizontal="left" vertical="top"/>
      <protection locked="0"/>
    </xf>
    <xf numFmtId="0" fontId="26" fillId="0" borderId="4" xfId="0" applyFont="1" applyFill="1" applyBorder="1" applyAlignment="1" applyProtection="1">
      <alignment horizontal="center" vertical="top"/>
    </xf>
    <xf numFmtId="0" fontId="26" fillId="2" borderId="4" xfId="0" applyFont="1" applyFill="1" applyBorder="1" applyAlignment="1" applyProtection="1">
      <alignment horizontal="center" vertical="top"/>
      <protection locked="0"/>
    </xf>
    <xf numFmtId="0" fontId="26" fillId="0" borderId="4" xfId="0" applyFont="1" applyFill="1" applyBorder="1" applyAlignment="1" applyProtection="1">
      <alignment horizontal="left" vertical="top"/>
    </xf>
    <xf numFmtId="0" fontId="26" fillId="2" borderId="4" xfId="0" applyFont="1" applyFill="1" applyBorder="1" applyAlignment="1" applyProtection="1">
      <alignment horizontal="left" vertical="top"/>
      <protection locked="0"/>
    </xf>
    <xf numFmtId="0" fontId="26" fillId="3" borderId="4" xfId="0" applyFont="1" applyFill="1" applyBorder="1" applyAlignment="1" applyProtection="1">
      <alignment horizontal="left" vertical="top"/>
      <protection locked="0"/>
    </xf>
    <xf numFmtId="0" fontId="26" fillId="2" borderId="4" xfId="0" applyFont="1" applyFill="1" applyBorder="1" applyAlignment="1" applyProtection="1">
      <alignment horizontal="left" vertical="top"/>
    </xf>
    <xf numFmtId="0" fontId="26" fillId="3" borderId="3" xfId="0" applyFont="1" applyFill="1" applyBorder="1" applyAlignment="1" applyProtection="1">
      <alignment horizontal="center" vertical="top"/>
      <protection locked="0"/>
    </xf>
    <xf numFmtId="188" fontId="26" fillId="3" borderId="15" xfId="1" applyNumberFormat="1" applyFont="1" applyFill="1" applyBorder="1" applyAlignment="1" applyProtection="1">
      <alignment horizontal="center" vertical="top"/>
      <protection locked="0"/>
    </xf>
    <xf numFmtId="0" fontId="26" fillId="3" borderId="15" xfId="0" applyFont="1" applyFill="1" applyBorder="1" applyAlignment="1" applyProtection="1">
      <alignment horizontal="center" vertical="top"/>
      <protection locked="0"/>
    </xf>
    <xf numFmtId="188" fontId="26" fillId="0" borderId="15" xfId="1" applyNumberFormat="1" applyFont="1" applyFill="1" applyBorder="1" applyAlignment="1" applyProtection="1">
      <alignment vertical="top"/>
    </xf>
    <xf numFmtId="188" fontId="26" fillId="3" borderId="4" xfId="1" applyNumberFormat="1" applyFont="1" applyFill="1" applyBorder="1" applyAlignment="1" applyProtection="1">
      <alignment horizontal="center" vertical="top"/>
      <protection locked="0"/>
    </xf>
    <xf numFmtId="0" fontId="26" fillId="8" borderId="4" xfId="0" applyFont="1" applyFill="1" applyBorder="1" applyAlignment="1"/>
    <xf numFmtId="0" fontId="26" fillId="0" borderId="4" xfId="0" applyFont="1" applyFill="1" applyBorder="1" applyAlignment="1"/>
    <xf numFmtId="0" fontId="26" fillId="3" borderId="15" xfId="0" applyFont="1" applyFill="1" applyBorder="1" applyAlignment="1" applyProtection="1">
      <alignment horizontal="left" vertical="top"/>
      <protection locked="0"/>
    </xf>
    <xf numFmtId="14" fontId="26" fillId="3" borderId="15" xfId="0" applyNumberFormat="1" applyFont="1" applyFill="1" applyBorder="1" applyAlignment="1" applyProtection="1">
      <alignment horizontal="left" vertical="top"/>
      <protection locked="0"/>
    </xf>
    <xf numFmtId="0" fontId="12" fillId="8" borderId="4" xfId="0" applyFont="1" applyFill="1" applyBorder="1" applyAlignment="1">
      <alignment horizontal="center" vertical="top"/>
    </xf>
    <xf numFmtId="188" fontId="12" fillId="8" borderId="4" xfId="1" applyNumberFormat="1" applyFont="1" applyFill="1" applyBorder="1" applyAlignment="1">
      <alignment horizontal="center" vertical="top"/>
    </xf>
    <xf numFmtId="188" fontId="12" fillId="0" borderId="4" xfId="1" applyNumberFormat="1" applyFont="1" applyFill="1" applyBorder="1" applyAlignment="1" applyProtection="1">
      <alignment vertical="top"/>
    </xf>
    <xf numFmtId="188" fontId="12" fillId="3" borderId="4" xfId="1" applyNumberFormat="1" applyFont="1" applyFill="1" applyBorder="1" applyAlignment="1" applyProtection="1">
      <alignment horizontal="center" vertical="top"/>
      <protection locked="0"/>
    </xf>
    <xf numFmtId="188" fontId="12" fillId="3" borderId="15" xfId="1" applyNumberFormat="1" applyFont="1" applyFill="1" applyBorder="1" applyAlignment="1" applyProtection="1">
      <alignment horizontal="center" vertical="top"/>
      <protection locked="0"/>
    </xf>
    <xf numFmtId="0" fontId="12" fillId="8" borderId="4" xfId="0" applyFont="1" applyFill="1" applyBorder="1" applyAlignment="1">
      <alignment horizontal="left" vertical="top"/>
    </xf>
    <xf numFmtId="0" fontId="12" fillId="0" borderId="4" xfId="0" applyFont="1" applyFill="1" applyBorder="1" applyAlignment="1">
      <alignment horizontal="left" vertical="top"/>
    </xf>
    <xf numFmtId="0" fontId="12" fillId="8" borderId="4" xfId="0" applyFont="1" applyFill="1" applyBorder="1" applyAlignment="1">
      <alignment vertical="top"/>
    </xf>
    <xf numFmtId="0" fontId="12" fillId="3" borderId="15" xfId="0" applyFont="1" applyFill="1" applyBorder="1" applyAlignment="1" applyProtection="1">
      <alignment horizontal="left" vertical="top"/>
      <protection locked="0"/>
    </xf>
    <xf numFmtId="14" fontId="12" fillId="3" borderId="15" xfId="0" applyNumberFormat="1" applyFont="1" applyFill="1" applyBorder="1" applyAlignment="1" applyProtection="1">
      <alignment horizontal="left" vertical="top"/>
      <protection locked="0"/>
    </xf>
    <xf numFmtId="0" fontId="4" fillId="2" borderId="4" xfId="0" applyFont="1" applyFill="1" applyBorder="1" applyAlignment="1" applyProtection="1">
      <alignment horizontal="center" vertical="top"/>
      <protection locked="0"/>
    </xf>
    <xf numFmtId="0" fontId="4" fillId="2" borderId="4" xfId="0" applyFont="1" applyFill="1" applyBorder="1" applyAlignment="1" applyProtection="1">
      <alignment horizontal="left" vertical="top"/>
      <protection locked="0"/>
    </xf>
    <xf numFmtId="0" fontId="4" fillId="2" borderId="4" xfId="0" applyFont="1" applyFill="1" applyBorder="1" applyAlignment="1" applyProtection="1">
      <alignment horizontal="left" vertical="top"/>
    </xf>
    <xf numFmtId="0" fontId="4" fillId="8" borderId="3" xfId="0" applyFont="1" applyFill="1" applyBorder="1" applyAlignment="1">
      <alignment horizontal="center" vertical="top"/>
    </xf>
    <xf numFmtId="188" fontId="4" fillId="8" borderId="3" xfId="1" applyNumberFormat="1" applyFont="1" applyFill="1" applyBorder="1" applyAlignment="1">
      <alignment horizontal="center" vertical="top"/>
    </xf>
    <xf numFmtId="188" fontId="4" fillId="0" borderId="3" xfId="1" applyNumberFormat="1" applyFont="1" applyFill="1" applyBorder="1" applyAlignment="1" applyProtection="1">
      <alignment vertical="top"/>
    </xf>
    <xf numFmtId="0" fontId="4" fillId="8" borderId="4" xfId="0" applyFont="1" applyFill="1" applyBorder="1" applyAlignment="1"/>
    <xf numFmtId="0" fontId="4" fillId="0" borderId="4" xfId="0" applyFont="1" applyFill="1" applyBorder="1" applyAlignment="1"/>
    <xf numFmtId="0" fontId="9" fillId="8" borderId="3" xfId="0" applyFont="1" applyFill="1" applyBorder="1" applyAlignment="1">
      <alignment horizontal="center" vertical="top"/>
    </xf>
    <xf numFmtId="188" fontId="9" fillId="8" borderId="3" xfId="1" applyNumberFormat="1" applyFont="1" applyFill="1" applyBorder="1" applyAlignment="1">
      <alignment horizontal="center" vertical="top"/>
    </xf>
    <xf numFmtId="188" fontId="9" fillId="0" borderId="3" xfId="1" applyNumberFormat="1" applyFont="1" applyFill="1" applyBorder="1" applyAlignment="1" applyProtection="1">
      <alignment vertical="top"/>
    </xf>
    <xf numFmtId="188" fontId="9" fillId="3" borderId="15" xfId="1" applyNumberFormat="1" applyFont="1" applyFill="1" applyBorder="1" applyAlignment="1" applyProtection="1">
      <alignment horizontal="center" vertical="top"/>
      <protection locked="0"/>
    </xf>
    <xf numFmtId="188" fontId="9" fillId="3" borderId="4" xfId="1" applyNumberFormat="1" applyFont="1" applyFill="1" applyBorder="1" applyAlignment="1" applyProtection="1">
      <alignment horizontal="center" vertical="top"/>
      <protection locked="0"/>
    </xf>
    <xf numFmtId="0" fontId="9" fillId="8" borderId="4" xfId="0" applyFont="1" applyFill="1" applyBorder="1" applyAlignment="1"/>
    <xf numFmtId="0" fontId="9" fillId="0" borderId="4" xfId="0" applyFont="1" applyFill="1" applyBorder="1" applyAlignment="1"/>
    <xf numFmtId="0" fontId="9" fillId="8" borderId="4" xfId="0" applyFont="1" applyFill="1" applyBorder="1" applyAlignment="1">
      <alignment horizontal="left" vertical="top"/>
    </xf>
    <xf numFmtId="0" fontId="9" fillId="3" borderId="15" xfId="0" applyFont="1" applyFill="1" applyBorder="1" applyAlignment="1" applyProtection="1">
      <alignment horizontal="left" vertical="top"/>
      <protection locked="0"/>
    </xf>
    <xf numFmtId="3" fontId="12" fillId="0" borderId="4" xfId="0" applyNumberFormat="1" applyFont="1" applyBorder="1" applyAlignment="1">
      <alignment horizontal="center" vertical="top"/>
    </xf>
    <xf numFmtId="0" fontId="12" fillId="8" borderId="4" xfId="0" applyFont="1" applyFill="1" applyBorder="1" applyAlignment="1"/>
    <xf numFmtId="0" fontId="12" fillId="0" borderId="4" xfId="0" applyFont="1" applyFill="1" applyBorder="1" applyAlignment="1"/>
    <xf numFmtId="14" fontId="12" fillId="3" borderId="4" xfId="0" applyNumberFormat="1" applyFont="1" applyFill="1" applyBorder="1" applyAlignment="1" applyProtection="1">
      <alignment horizontal="left" vertical="top"/>
      <protection locked="0"/>
    </xf>
    <xf numFmtId="0" fontId="12" fillId="0" borderId="4" xfId="0" applyFont="1" applyBorder="1" applyAlignment="1">
      <alignment horizontal="center" vertical="top"/>
    </xf>
    <xf numFmtId="0" fontId="26" fillId="8" borderId="4" xfId="0" applyFont="1" applyFill="1" applyBorder="1" applyAlignment="1">
      <alignment horizontal="center" vertical="top"/>
    </xf>
    <xf numFmtId="188" fontId="26" fillId="8" borderId="4" xfId="1" applyNumberFormat="1" applyFont="1" applyFill="1" applyBorder="1" applyAlignment="1">
      <alignment horizontal="center" vertical="top"/>
    </xf>
    <xf numFmtId="3" fontId="26" fillId="0" borderId="3" xfId="0" applyNumberFormat="1" applyFont="1" applyFill="1" applyBorder="1" applyAlignment="1">
      <alignment vertical="top"/>
    </xf>
    <xf numFmtId="0" fontId="26" fillId="8" borderId="4" xfId="0" applyFont="1" applyFill="1" applyBorder="1" applyAlignment="1">
      <alignment horizontal="left" vertical="top"/>
    </xf>
    <xf numFmtId="0" fontId="26" fillId="0" borderId="4" xfId="0" applyFont="1" applyFill="1" applyBorder="1" applyAlignment="1">
      <alignment horizontal="left" vertical="top"/>
    </xf>
    <xf numFmtId="0" fontId="26" fillId="8" borderId="4" xfId="0" applyFont="1" applyFill="1" applyBorder="1" applyAlignment="1">
      <alignment vertical="top"/>
    </xf>
    <xf numFmtId="0" fontId="26" fillId="8" borderId="3" xfId="0" applyFont="1" applyFill="1" applyBorder="1" applyAlignment="1">
      <alignment horizontal="center" vertical="top"/>
    </xf>
    <xf numFmtId="188" fontId="26" fillId="8" borderId="3" xfId="1" applyNumberFormat="1" applyFont="1" applyFill="1" applyBorder="1" applyAlignment="1">
      <alignment horizontal="center" vertical="top"/>
    </xf>
    <xf numFmtId="188" fontId="11" fillId="0" borderId="3" xfId="1" applyNumberFormat="1" applyFont="1" applyFill="1" applyBorder="1" applyAlignment="1" applyProtection="1">
      <alignment vertical="top"/>
    </xf>
    <xf numFmtId="0" fontId="11" fillId="8" borderId="4" xfId="0" applyFont="1" applyFill="1" applyBorder="1" applyAlignment="1">
      <alignment vertical="top"/>
    </xf>
    <xf numFmtId="0" fontId="11" fillId="0" borderId="4" xfId="0" applyFont="1" applyFill="1" applyBorder="1" applyAlignment="1">
      <alignment vertical="top"/>
    </xf>
    <xf numFmtId="0" fontId="12" fillId="3" borderId="4" xfId="0" applyFont="1" applyFill="1" applyBorder="1" applyAlignment="1" applyProtection="1">
      <alignment horizontal="center" vertical="top"/>
      <protection locked="0"/>
    </xf>
    <xf numFmtId="0" fontId="4" fillId="2" borderId="3" xfId="0" applyFont="1" applyFill="1" applyBorder="1" applyAlignment="1">
      <alignment horizontal="center" vertical="top"/>
    </xf>
    <xf numFmtId="0" fontId="6" fillId="3" borderId="3" xfId="0" applyFont="1" applyFill="1" applyBorder="1" applyAlignment="1">
      <alignment horizontal="left" vertical="top"/>
    </xf>
    <xf numFmtId="0" fontId="23" fillId="3" borderId="4" xfId="0" applyFont="1" applyFill="1" applyBorder="1" applyAlignment="1">
      <alignment vertical="top"/>
    </xf>
    <xf numFmtId="188" fontId="23" fillId="3" borderId="4" xfId="1" applyNumberFormat="1" applyFont="1" applyFill="1" applyBorder="1" applyAlignment="1">
      <alignment horizontal="center" vertical="top"/>
    </xf>
    <xf numFmtId="0" fontId="23" fillId="3" borderId="4" xfId="0" applyFont="1" applyFill="1" applyBorder="1" applyAlignment="1">
      <alignment horizontal="center" vertical="top"/>
    </xf>
    <xf numFmtId="188" fontId="6" fillId="3" borderId="3" xfId="1" applyNumberFormat="1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center" vertical="top"/>
    </xf>
    <xf numFmtId="1" fontId="6" fillId="3" borderId="3" xfId="2" applyNumberFormat="1" applyFont="1" applyFill="1" applyBorder="1" applyAlignment="1">
      <alignment horizontal="center" vertical="top"/>
    </xf>
    <xf numFmtId="0" fontId="4" fillId="3" borderId="4" xfId="0" applyFont="1" applyFill="1" applyBorder="1" applyAlignment="1">
      <alignment vertical="top"/>
    </xf>
    <xf numFmtId="190" fontId="23" fillId="3" borderId="4" xfId="1" applyNumberFormat="1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0" fontId="4" fillId="0" borderId="4" xfId="0" applyNumberFormat="1" applyFont="1" applyFill="1" applyBorder="1" applyAlignment="1">
      <alignment horizontal="center" vertical="top"/>
    </xf>
    <xf numFmtId="188" fontId="23" fillId="0" borderId="4" xfId="1" applyNumberFormat="1" applyFont="1" applyFill="1" applyBorder="1" applyAlignment="1">
      <alignment horizontal="center" vertical="top"/>
    </xf>
    <xf numFmtId="0" fontId="4" fillId="3" borderId="4" xfId="0" applyFont="1" applyFill="1" applyBorder="1" applyAlignment="1"/>
    <xf numFmtId="0" fontId="6" fillId="3" borderId="3" xfId="0" applyFont="1" applyFill="1" applyBorder="1" applyAlignment="1">
      <alignment vertical="top"/>
    </xf>
    <xf numFmtId="188" fontId="23" fillId="3" borderId="4" xfId="1" applyNumberFormat="1" applyFont="1" applyFill="1" applyBorder="1" applyAlignment="1">
      <alignment vertical="top"/>
    </xf>
    <xf numFmtId="188" fontId="23" fillId="0" borderId="4" xfId="1" applyNumberFormat="1" applyFont="1" applyFill="1" applyBorder="1" applyAlignment="1">
      <alignment vertical="top"/>
    </xf>
    <xf numFmtId="0" fontId="6" fillId="7" borderId="4" xfId="0" applyFont="1" applyFill="1" applyBorder="1" applyAlignment="1" applyProtection="1">
      <alignment horizontal="center" vertical="top"/>
    </xf>
    <xf numFmtId="49" fontId="24" fillId="3" borderId="4" xfId="0" applyNumberFormat="1" applyFont="1" applyFill="1" applyBorder="1" applyAlignment="1">
      <alignment horizontal="left" vertical="top"/>
    </xf>
    <xf numFmtId="0" fontId="23" fillId="3" borderId="4" xfId="0" applyFont="1" applyFill="1" applyBorder="1" applyAlignment="1">
      <alignment horizontal="left" vertical="top"/>
    </xf>
    <xf numFmtId="3" fontId="6" fillId="3" borderId="4" xfId="0" applyNumberFormat="1" applyFont="1" applyFill="1" applyBorder="1" applyAlignment="1" applyProtection="1">
      <alignment horizontal="center" vertical="top"/>
      <protection locked="0"/>
    </xf>
    <xf numFmtId="15" fontId="6" fillId="3" borderId="4" xfId="0" applyNumberFormat="1" applyFont="1" applyFill="1" applyBorder="1" applyAlignment="1" applyProtection="1">
      <alignment horizontal="left" vertical="top"/>
      <protection locked="0"/>
    </xf>
    <xf numFmtId="4" fontId="6" fillId="3" borderId="4" xfId="1" applyNumberFormat="1" applyFont="1" applyFill="1" applyBorder="1" applyAlignment="1" applyProtection="1">
      <alignment horizontal="center" vertical="top"/>
      <protection locked="0"/>
    </xf>
    <xf numFmtId="3" fontId="6" fillId="3" borderId="4" xfId="1" applyNumberFormat="1" applyFont="1" applyFill="1" applyBorder="1" applyAlignment="1" applyProtection="1">
      <alignment horizontal="center" vertical="top"/>
      <protection locked="0"/>
    </xf>
    <xf numFmtId="0" fontId="6" fillId="2" borderId="4" xfId="0" applyFont="1" applyFill="1" applyBorder="1" applyAlignment="1" applyProtection="1">
      <alignment horizontal="center" vertical="top"/>
    </xf>
    <xf numFmtId="0" fontId="27" fillId="3" borderId="4" xfId="0" applyFont="1" applyFill="1" applyBorder="1" applyAlignment="1" applyProtection="1">
      <alignment horizontal="center" vertical="top"/>
      <protection locked="0"/>
    </xf>
    <xf numFmtId="0" fontId="10" fillId="3" borderId="3" xfId="0" applyNumberFormat="1" applyFont="1" applyFill="1" applyBorder="1" applyAlignment="1">
      <alignment horizontal="left" vertical="top"/>
    </xf>
    <xf numFmtId="14" fontId="6" fillId="3" borderId="4" xfId="0" applyNumberFormat="1" applyFont="1" applyFill="1" applyBorder="1" applyAlignment="1" applyProtection="1">
      <alignment horizontal="center" vertical="top"/>
      <protection locked="0"/>
    </xf>
    <xf numFmtId="0" fontId="10" fillId="9" borderId="0" xfId="0" applyFont="1" applyFill="1" applyAlignment="1">
      <alignment horizontal="center" vertical="top"/>
    </xf>
    <xf numFmtId="187" fontId="6" fillId="3" borderId="4" xfId="1" applyFont="1" applyFill="1" applyBorder="1" applyAlignment="1" applyProtection="1">
      <alignment horizontal="center" vertical="top"/>
      <protection locked="0"/>
    </xf>
    <xf numFmtId="188" fontId="6" fillId="3" borderId="4" xfId="1" applyNumberFormat="1" applyFont="1" applyFill="1" applyBorder="1" applyAlignment="1" applyProtection="1">
      <alignment horizontal="center" vertical="top"/>
    </xf>
    <xf numFmtId="0" fontId="10" fillId="9" borderId="7" xfId="0" applyFont="1" applyFill="1" applyBorder="1" applyAlignment="1"/>
    <xf numFmtId="0" fontId="14" fillId="0" borderId="0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/>
    </xf>
    <xf numFmtId="1" fontId="6" fillId="8" borderId="0" xfId="0" applyNumberFormat="1" applyFont="1" applyFill="1" applyBorder="1" applyAlignment="1">
      <alignment horizontal="left" vertical="top"/>
    </xf>
    <xf numFmtId="188" fontId="6" fillId="8" borderId="4" xfId="1" applyNumberFormat="1" applyFont="1" applyFill="1" applyBorder="1" applyAlignment="1" applyProtection="1">
      <alignment horizontal="center" vertical="top"/>
    </xf>
    <xf numFmtId="0" fontId="14" fillId="8" borderId="0" xfId="0" applyFont="1" applyFill="1" applyBorder="1" applyAlignment="1">
      <alignment horizontal="center" vertical="top"/>
    </xf>
    <xf numFmtId="0" fontId="14" fillId="0" borderId="0" xfId="0" applyFont="1" applyFill="1" applyBorder="1" applyAlignment="1">
      <alignment horizontal="center" vertical="top"/>
    </xf>
    <xf numFmtId="0" fontId="6" fillId="8" borderId="4" xfId="0" applyFont="1" applyFill="1" applyBorder="1" applyAlignment="1" applyProtection="1">
      <alignment horizontal="center" vertical="top"/>
    </xf>
    <xf numFmtId="0" fontId="6" fillId="3" borderId="4" xfId="0" applyFont="1" applyFill="1" applyBorder="1" applyAlignment="1" applyProtection="1">
      <alignment horizontal="center" vertical="top"/>
    </xf>
    <xf numFmtId="0" fontId="6" fillId="10" borderId="4" xfId="0" applyFont="1" applyFill="1" applyBorder="1" applyAlignment="1" applyProtection="1">
      <alignment horizontal="left" vertical="top"/>
      <protection locked="0"/>
    </xf>
    <xf numFmtId="188" fontId="12" fillId="0" borderId="4" xfId="1" applyNumberFormat="1" applyFont="1" applyFill="1" applyBorder="1" applyAlignment="1" applyProtection="1">
      <alignment horizontal="center" vertical="top"/>
    </xf>
    <xf numFmtId="0" fontId="12" fillId="3" borderId="4" xfId="0" applyFont="1" applyFill="1" applyBorder="1" applyAlignment="1" applyProtection="1">
      <alignment vertical="top"/>
      <protection locked="0"/>
    </xf>
    <xf numFmtId="0" fontId="12" fillId="0" borderId="0" xfId="0" applyFont="1" applyFill="1" applyAlignment="1" applyProtection="1">
      <protection locked="0"/>
    </xf>
    <xf numFmtId="0" fontId="6" fillId="2" borderId="1" xfId="0" applyFont="1" applyFill="1" applyBorder="1" applyAlignment="1" applyProtection="1">
      <alignment horizontal="left" vertical="top"/>
      <protection locked="0"/>
    </xf>
    <xf numFmtId="0" fontId="6" fillId="3" borderId="2" xfId="0" applyFont="1" applyFill="1" applyBorder="1" applyAlignment="1" applyProtection="1">
      <alignment horizontal="left" vertical="top"/>
      <protection locked="0"/>
    </xf>
    <xf numFmtId="0" fontId="24" fillId="2" borderId="4" xfId="0" applyFont="1" applyFill="1" applyBorder="1" applyAlignment="1">
      <alignment horizontal="left" vertical="top"/>
    </xf>
    <xf numFmtId="188" fontId="24" fillId="3" borderId="4" xfId="1" applyNumberFormat="1" applyFont="1" applyFill="1" applyBorder="1" applyAlignment="1">
      <alignment horizontal="left" vertical="top"/>
    </xf>
    <xf numFmtId="188" fontId="24" fillId="3" borderId="4" xfId="1" applyNumberFormat="1" applyFont="1" applyFill="1" applyBorder="1" applyAlignment="1">
      <alignment horizontal="right" vertical="top"/>
    </xf>
    <xf numFmtId="0" fontId="24" fillId="3" borderId="4" xfId="0" applyFont="1" applyFill="1" applyBorder="1" applyAlignment="1">
      <alignment horizontal="right" vertical="top"/>
    </xf>
    <xf numFmtId="0" fontId="24" fillId="2" borderId="3" xfId="0" applyFont="1" applyFill="1" applyBorder="1" applyAlignment="1">
      <alignment horizontal="left" vertical="top"/>
    </xf>
    <xf numFmtId="188" fontId="23" fillId="3" borderId="2" xfId="1" applyNumberFormat="1" applyFont="1" applyFill="1" applyBorder="1" applyAlignment="1">
      <alignment vertical="top"/>
    </xf>
    <xf numFmtId="0" fontId="23" fillId="2" borderId="4" xfId="0" applyFont="1" applyFill="1" applyBorder="1" applyAlignment="1">
      <alignment vertical="top"/>
    </xf>
    <xf numFmtId="0" fontId="24" fillId="2" borderId="4" xfId="0" applyFont="1" applyFill="1" applyBorder="1" applyAlignment="1">
      <alignment vertical="top"/>
    </xf>
    <xf numFmtId="188" fontId="28" fillId="3" borderId="4" xfId="1" applyNumberFormat="1" applyFont="1" applyFill="1" applyBorder="1" applyAlignment="1">
      <alignment vertical="top"/>
    </xf>
    <xf numFmtId="187" fontId="24" fillId="3" borderId="4" xfId="1" applyFont="1" applyFill="1" applyBorder="1" applyAlignment="1">
      <alignment horizontal="left" vertical="top"/>
    </xf>
    <xf numFmtId="0" fontId="24" fillId="3" borderId="5" xfId="0" applyFont="1" applyFill="1" applyBorder="1" applyAlignment="1">
      <alignment horizontal="left" vertical="top"/>
    </xf>
    <xf numFmtId="188" fontId="24" fillId="3" borderId="3" xfId="1" applyNumberFormat="1" applyFont="1" applyFill="1" applyBorder="1" applyAlignment="1">
      <alignment horizontal="left" vertical="top"/>
    </xf>
    <xf numFmtId="188" fontId="24" fillId="3" borderId="3" xfId="1" applyNumberFormat="1" applyFont="1" applyFill="1" applyBorder="1" applyAlignment="1">
      <alignment horizontal="right" vertical="top"/>
    </xf>
    <xf numFmtId="0" fontId="24" fillId="3" borderId="3" xfId="0" applyFont="1" applyFill="1" applyBorder="1" applyAlignment="1">
      <alignment horizontal="left" vertical="top"/>
    </xf>
    <xf numFmtId="0" fontId="24" fillId="3" borderId="3" xfId="0" applyFont="1" applyFill="1" applyBorder="1" applyAlignment="1">
      <alignment horizontal="right" vertical="top"/>
    </xf>
    <xf numFmtId="187" fontId="24" fillId="3" borderId="3" xfId="1" applyFont="1" applyFill="1" applyBorder="1" applyAlignment="1">
      <alignment horizontal="left" vertical="top"/>
    </xf>
    <xf numFmtId="0" fontId="23" fillId="3" borderId="1" xfId="0" applyFont="1" applyFill="1" applyBorder="1" applyAlignment="1">
      <alignment vertical="top"/>
    </xf>
    <xf numFmtId="188" fontId="24" fillId="3" borderId="4" xfId="1" applyNumberFormat="1" applyFont="1" applyFill="1" applyBorder="1" applyAlignment="1">
      <alignment vertical="top"/>
    </xf>
    <xf numFmtId="0" fontId="24" fillId="3" borderId="4" xfId="0" applyFont="1" applyFill="1" applyBorder="1" applyAlignment="1">
      <alignment vertical="top"/>
    </xf>
    <xf numFmtId="0" fontId="23" fillId="3" borderId="0" xfId="0" applyFont="1" applyFill="1" applyBorder="1" applyAlignment="1">
      <alignment vertical="top"/>
    </xf>
    <xf numFmtId="190" fontId="24" fillId="3" borderId="4" xfId="1" applyNumberFormat="1" applyFont="1" applyFill="1" applyBorder="1" applyAlignment="1">
      <alignment vertical="top"/>
    </xf>
    <xf numFmtId="188" fontId="2" fillId="3" borderId="4" xfId="1" applyNumberFormat="1" applyFont="1" applyFill="1" applyBorder="1" applyAlignment="1">
      <alignment vertical="top"/>
    </xf>
    <xf numFmtId="188" fontId="23" fillId="3" borderId="1" xfId="1" applyNumberFormat="1" applyFont="1" applyFill="1" applyBorder="1" applyAlignment="1">
      <alignment vertical="top"/>
    </xf>
    <xf numFmtId="0" fontId="23" fillId="3" borderId="0" xfId="0" applyFont="1" applyFill="1" applyAlignment="1">
      <alignment vertical="top"/>
    </xf>
    <xf numFmtId="0" fontId="6" fillId="3" borderId="4" xfId="0" applyFont="1" applyFill="1" applyBorder="1" applyAlignment="1" applyProtection="1">
      <alignment horizontal="right" vertical="top"/>
      <protection locked="0"/>
    </xf>
    <xf numFmtId="0" fontId="6" fillId="11" borderId="4" xfId="0" applyFont="1" applyFill="1" applyBorder="1" applyAlignment="1" applyProtection="1">
      <alignment horizontal="center" vertical="top"/>
    </xf>
    <xf numFmtId="0" fontId="6" fillId="11" borderId="4" xfId="0" applyFont="1" applyFill="1" applyBorder="1" applyAlignment="1" applyProtection="1">
      <alignment horizontal="left" vertical="top"/>
      <protection locked="0"/>
    </xf>
    <xf numFmtId="0" fontId="6" fillId="11" borderId="4" xfId="0" applyFont="1" applyFill="1" applyBorder="1" applyAlignment="1" applyProtection="1">
      <alignment horizontal="center" vertical="top"/>
      <protection locked="0"/>
    </xf>
    <xf numFmtId="0" fontId="6" fillId="11" borderId="4" xfId="0" applyFont="1" applyFill="1" applyBorder="1" applyAlignment="1" applyProtection="1">
      <alignment horizontal="left" vertical="top"/>
    </xf>
    <xf numFmtId="188" fontId="6" fillId="11" borderId="4" xfId="1" applyNumberFormat="1" applyFont="1" applyFill="1" applyBorder="1" applyAlignment="1" applyProtection="1">
      <alignment horizontal="center" vertical="top"/>
      <protection locked="0"/>
    </xf>
    <xf numFmtId="188" fontId="6" fillId="11" borderId="4" xfId="1" applyNumberFormat="1" applyFont="1" applyFill="1" applyBorder="1" applyAlignment="1" applyProtection="1">
      <alignment horizontal="center" vertical="top"/>
    </xf>
    <xf numFmtId="14" fontId="6" fillId="11" borderId="4" xfId="0" applyNumberFormat="1" applyFont="1" applyFill="1" applyBorder="1" applyAlignment="1" applyProtection="1">
      <alignment horizontal="left" vertical="top"/>
      <protection locked="0"/>
    </xf>
    <xf numFmtId="0" fontId="6" fillId="11" borderId="0" xfId="0" applyFont="1" applyFill="1" applyAlignment="1" applyProtection="1">
      <alignment vertical="top"/>
      <protection locked="0"/>
    </xf>
    <xf numFmtId="187" fontId="6" fillId="3" borderId="4" xfId="1" applyFont="1" applyFill="1" applyBorder="1" applyAlignment="1" applyProtection="1">
      <alignment horizontal="left" vertical="top"/>
      <protection locked="0"/>
    </xf>
    <xf numFmtId="187" fontId="6" fillId="6" borderId="4" xfId="1" applyFont="1" applyFill="1" applyBorder="1" applyAlignment="1" applyProtection="1">
      <alignment horizontal="center" vertical="top"/>
      <protection locked="0"/>
    </xf>
    <xf numFmtId="43" fontId="6" fillId="3" borderId="4" xfId="1" applyNumberFormat="1" applyFont="1" applyFill="1" applyBorder="1" applyAlignment="1" applyProtection="1">
      <alignment horizontal="center" vertical="top"/>
      <protection locked="0"/>
    </xf>
    <xf numFmtId="188" fontId="6" fillId="6" borderId="4" xfId="1" applyNumberFormat="1" applyFont="1" applyFill="1" applyBorder="1" applyAlignment="1" applyProtection="1">
      <alignment horizontal="center" vertical="top"/>
      <protection locked="0"/>
    </xf>
    <xf numFmtId="187" fontId="9" fillId="3" borderId="4" xfId="1" applyFont="1" applyFill="1" applyBorder="1" applyAlignment="1" applyProtection="1">
      <alignment horizontal="center" vertical="top"/>
      <protection locked="0"/>
    </xf>
    <xf numFmtId="0" fontId="9" fillId="3" borderId="4" xfId="0" applyFont="1" applyFill="1" applyBorder="1" applyAlignment="1" applyProtection="1">
      <alignment horizontal="center" vertical="top"/>
      <protection locked="0"/>
    </xf>
    <xf numFmtId="187" fontId="9" fillId="0" borderId="4" xfId="1" applyFont="1" applyFill="1" applyBorder="1" applyAlignment="1" applyProtection="1">
      <alignment horizontal="center" vertical="top"/>
      <protection locked="0"/>
    </xf>
    <xf numFmtId="43" fontId="9" fillId="3" borderId="4" xfId="1" applyNumberFormat="1" applyFont="1" applyFill="1" applyBorder="1" applyAlignment="1" applyProtection="1">
      <alignment horizontal="center" vertical="top"/>
      <protection locked="0"/>
    </xf>
    <xf numFmtId="0" fontId="9" fillId="0" borderId="0" xfId="0" applyFont="1" applyFill="1" applyAlignment="1" applyProtection="1">
      <alignment vertical="top"/>
      <protection locked="0"/>
    </xf>
    <xf numFmtId="187" fontId="9" fillId="3" borderId="4" xfId="1" applyFont="1" applyFill="1" applyBorder="1" applyAlignment="1" applyProtection="1">
      <alignment horizontal="left" vertical="top"/>
      <protection locked="0"/>
    </xf>
    <xf numFmtId="0" fontId="4" fillId="12" borderId="4" xfId="0" applyFont="1" applyFill="1" applyBorder="1" applyAlignment="1" applyProtection="1">
      <alignment horizontal="center" vertical="top"/>
    </xf>
    <xf numFmtId="0" fontId="4" fillId="12" borderId="4" xfId="0" applyFont="1" applyFill="1" applyBorder="1" applyAlignment="1" applyProtection="1">
      <alignment horizontal="left" vertical="top"/>
      <protection locked="0"/>
    </xf>
    <xf numFmtId="0" fontId="4" fillId="12" borderId="4" xfId="0" applyFont="1" applyFill="1" applyBorder="1" applyAlignment="1" applyProtection="1">
      <alignment horizontal="center" vertical="top"/>
      <protection locked="0"/>
    </xf>
    <xf numFmtId="0" fontId="4" fillId="12" borderId="4" xfId="0" applyFont="1" applyFill="1" applyBorder="1" applyAlignment="1" applyProtection="1">
      <alignment horizontal="left" vertical="top"/>
    </xf>
    <xf numFmtId="187" fontId="4" fillId="12" borderId="4" xfId="1" applyFont="1" applyFill="1" applyBorder="1" applyAlignment="1" applyProtection="1">
      <alignment horizontal="center" vertical="top"/>
      <protection locked="0"/>
    </xf>
    <xf numFmtId="43" fontId="4" fillId="12" borderId="4" xfId="1" applyNumberFormat="1" applyFont="1" applyFill="1" applyBorder="1" applyAlignment="1" applyProtection="1">
      <alignment horizontal="center" vertical="top"/>
      <protection locked="0"/>
    </xf>
    <xf numFmtId="14" fontId="4" fillId="12" borderId="4" xfId="0" applyNumberFormat="1" applyFont="1" applyFill="1" applyBorder="1" applyAlignment="1" applyProtection="1">
      <alignment horizontal="left" vertical="top"/>
      <protection locked="0"/>
    </xf>
    <xf numFmtId="0" fontId="4" fillId="12" borderId="0" xfId="0" applyFont="1" applyFill="1" applyAlignment="1" applyProtection="1">
      <protection locked="0"/>
    </xf>
    <xf numFmtId="187" fontId="4" fillId="12" borderId="4" xfId="1" applyFont="1" applyFill="1" applyBorder="1" applyAlignment="1" applyProtection="1">
      <alignment horizontal="left" vertical="top"/>
      <protection locked="0"/>
    </xf>
    <xf numFmtId="187" fontId="4" fillId="12" borderId="4" xfId="1" applyFont="1" applyFill="1" applyBorder="1" applyAlignment="1" applyProtection="1">
      <alignment horizontal="center" vertical="top"/>
    </xf>
    <xf numFmtId="0" fontId="6" fillId="10" borderId="4" xfId="0" applyFont="1" applyFill="1" applyBorder="1" applyAlignment="1" applyProtection="1">
      <alignment horizontal="center" vertical="top"/>
    </xf>
    <xf numFmtId="0" fontId="6" fillId="10" borderId="4" xfId="0" applyFont="1" applyFill="1" applyBorder="1" applyAlignment="1" applyProtection="1">
      <alignment horizontal="left" vertical="top"/>
    </xf>
    <xf numFmtId="0" fontId="9" fillId="10" borderId="4" xfId="0" applyFont="1" applyFill="1" applyBorder="1" applyAlignment="1" applyProtection="1">
      <alignment horizontal="center" vertical="top"/>
    </xf>
    <xf numFmtId="0" fontId="9" fillId="10" borderId="4" xfId="0" applyFont="1" applyFill="1" applyBorder="1" applyAlignment="1" applyProtection="1">
      <alignment horizontal="left" vertical="top"/>
      <protection locked="0"/>
    </xf>
    <xf numFmtId="0" fontId="29" fillId="0" borderId="4" xfId="0" applyFont="1" applyFill="1" applyBorder="1" applyAlignment="1" applyProtection="1">
      <alignment horizontal="center" vertical="top"/>
    </xf>
    <xf numFmtId="0" fontId="29" fillId="2" borderId="4" xfId="0" applyFont="1" applyFill="1" applyBorder="1" applyAlignment="1" applyProtection="1">
      <alignment horizontal="left" vertical="top"/>
      <protection locked="0"/>
    </xf>
    <xf numFmtId="0" fontId="29" fillId="2" borderId="4" xfId="0" applyFont="1" applyFill="1" applyBorder="1" applyAlignment="1" applyProtection="1">
      <alignment horizontal="center" vertical="top"/>
      <protection locked="0"/>
    </xf>
    <xf numFmtId="0" fontId="29" fillId="0" borderId="4" xfId="0" applyFont="1" applyFill="1" applyBorder="1" applyAlignment="1" applyProtection="1">
      <alignment horizontal="left" vertical="top"/>
    </xf>
    <xf numFmtId="0" fontId="29" fillId="3" borderId="4" xfId="0" applyFont="1" applyFill="1" applyBorder="1" applyAlignment="1" applyProtection="1">
      <alignment horizontal="left" vertical="top"/>
      <protection locked="0"/>
    </xf>
    <xf numFmtId="0" fontId="29" fillId="2" borderId="4" xfId="0" applyFont="1" applyFill="1" applyBorder="1" applyAlignment="1" applyProtection="1">
      <alignment horizontal="left" vertical="top"/>
    </xf>
    <xf numFmtId="187" fontId="29" fillId="3" borderId="4" xfId="1" applyFont="1" applyFill="1" applyBorder="1" applyAlignment="1" applyProtection="1">
      <alignment horizontal="left" vertical="top"/>
      <protection locked="0"/>
    </xf>
    <xf numFmtId="187" fontId="29" fillId="3" borderId="4" xfId="1" applyFont="1" applyFill="1" applyBorder="1" applyAlignment="1" applyProtection="1">
      <alignment horizontal="center" vertical="top"/>
      <protection locked="0"/>
    </xf>
    <xf numFmtId="0" fontId="29" fillId="3" borderId="4" xfId="0" applyFont="1" applyFill="1" applyBorder="1" applyAlignment="1" applyProtection="1">
      <alignment horizontal="center" vertical="top"/>
      <protection locked="0"/>
    </xf>
    <xf numFmtId="187" fontId="29" fillId="0" borderId="4" xfId="1" applyFont="1" applyFill="1" applyBorder="1" applyAlignment="1" applyProtection="1">
      <alignment horizontal="center" vertical="top"/>
    </xf>
    <xf numFmtId="43" fontId="29" fillId="3" borderId="4" xfId="1" applyNumberFormat="1" applyFont="1" applyFill="1" applyBorder="1" applyAlignment="1" applyProtection="1">
      <alignment horizontal="center" vertical="top"/>
      <protection locked="0"/>
    </xf>
    <xf numFmtId="14" fontId="29" fillId="3" borderId="4" xfId="0" applyNumberFormat="1" applyFont="1" applyFill="1" applyBorder="1" applyAlignment="1" applyProtection="1">
      <alignment horizontal="left" vertical="top"/>
      <protection locked="0"/>
    </xf>
    <xf numFmtId="0" fontId="29" fillId="0" borderId="0" xfId="0" applyFont="1" applyFill="1" applyAlignment="1" applyProtection="1">
      <alignment vertical="top"/>
      <protection locked="0"/>
    </xf>
    <xf numFmtId="0" fontId="9" fillId="10" borderId="4" xfId="0" applyFont="1" applyFill="1" applyBorder="1" applyAlignment="1" applyProtection="1">
      <alignment horizontal="center" vertical="top"/>
      <protection locked="0"/>
    </xf>
    <xf numFmtId="0" fontId="9" fillId="10" borderId="4" xfId="0" applyFont="1" applyFill="1" applyBorder="1" applyAlignment="1" applyProtection="1">
      <alignment horizontal="left" vertical="top"/>
    </xf>
    <xf numFmtId="187" fontId="6" fillId="10" borderId="4" xfId="1" applyFont="1" applyFill="1" applyBorder="1" applyAlignment="1" applyProtection="1">
      <alignment horizontal="left" vertical="top"/>
      <protection locked="0"/>
    </xf>
    <xf numFmtId="187" fontId="9" fillId="10" borderId="4" xfId="1" applyFont="1" applyFill="1" applyBorder="1" applyAlignment="1" applyProtection="1">
      <alignment horizontal="left" vertical="top"/>
      <protection locked="0"/>
    </xf>
    <xf numFmtId="187" fontId="9" fillId="10" borderId="4" xfId="1" applyFont="1" applyFill="1" applyBorder="1" applyAlignment="1" applyProtection="1">
      <alignment horizontal="center" vertical="top"/>
      <protection locked="0"/>
    </xf>
    <xf numFmtId="43" fontId="9" fillId="10" borderId="4" xfId="1" applyNumberFormat="1" applyFont="1" applyFill="1" applyBorder="1" applyAlignment="1" applyProtection="1">
      <alignment horizontal="center" vertical="top"/>
      <protection locked="0"/>
    </xf>
    <xf numFmtId="14" fontId="9" fillId="10" borderId="4" xfId="0" applyNumberFormat="1" applyFont="1" applyFill="1" applyBorder="1" applyAlignment="1" applyProtection="1">
      <alignment horizontal="left" vertical="top"/>
      <protection locked="0"/>
    </xf>
    <xf numFmtId="0" fontId="9" fillId="10" borderId="0" xfId="0" applyFont="1" applyFill="1" applyAlignment="1" applyProtection="1">
      <protection locked="0"/>
    </xf>
    <xf numFmtId="0" fontId="6" fillId="10" borderId="4" xfId="0" applyFont="1" applyFill="1" applyBorder="1" applyAlignment="1" applyProtection="1">
      <alignment horizontal="center" vertical="top"/>
      <protection locked="0"/>
    </xf>
    <xf numFmtId="187" fontId="6" fillId="10" borderId="4" xfId="1" applyFont="1" applyFill="1" applyBorder="1" applyAlignment="1" applyProtection="1">
      <alignment horizontal="center" vertical="top"/>
      <protection locked="0"/>
    </xf>
    <xf numFmtId="43" fontId="6" fillId="10" borderId="4" xfId="1" applyNumberFormat="1" applyFont="1" applyFill="1" applyBorder="1" applyAlignment="1" applyProtection="1">
      <alignment horizontal="center" vertical="top"/>
      <protection locked="0"/>
    </xf>
    <xf numFmtId="0" fontId="6" fillId="10" borderId="0" xfId="0" applyFont="1" applyFill="1" applyAlignment="1" applyProtection="1">
      <protection locked="0"/>
    </xf>
    <xf numFmtId="0" fontId="6" fillId="10" borderId="0" xfId="0" applyFont="1" applyFill="1" applyAlignment="1" applyProtection="1">
      <alignment vertical="top"/>
      <protection locked="0"/>
    </xf>
    <xf numFmtId="188" fontId="6" fillId="10" borderId="4" xfId="1" applyNumberFormat="1" applyFont="1" applyFill="1" applyBorder="1" applyAlignment="1" applyProtection="1">
      <alignment horizontal="center" vertical="top"/>
      <protection locked="0"/>
    </xf>
    <xf numFmtId="188" fontId="30" fillId="0" borderId="4" xfId="1" quotePrefix="1" applyNumberFormat="1" applyFont="1" applyFill="1" applyBorder="1" applyAlignment="1">
      <alignment horizontal="left" vertical="top"/>
    </xf>
    <xf numFmtId="188" fontId="30" fillId="0" borderId="4" xfId="1" applyNumberFormat="1" applyFont="1" applyFill="1" applyBorder="1" applyAlignment="1">
      <alignment horizontal="left" vertical="top"/>
    </xf>
    <xf numFmtId="0" fontId="6" fillId="2" borderId="0" xfId="0" applyFont="1" applyFill="1" applyAlignment="1" applyProtection="1">
      <alignment vertical="top"/>
      <protection locked="0"/>
    </xf>
    <xf numFmtId="0" fontId="7" fillId="0" borderId="0" xfId="0" applyFont="1" applyFill="1" applyAlignment="1" applyProtection="1">
      <alignment vertical="top"/>
      <protection locked="0"/>
    </xf>
    <xf numFmtId="43" fontId="6" fillId="0" borderId="0" xfId="0" applyNumberFormat="1" applyFont="1" applyFill="1" applyAlignment="1" applyProtection="1">
      <alignment horizontal="center" vertical="top"/>
      <protection locked="0"/>
    </xf>
    <xf numFmtId="0" fontId="6" fillId="3" borderId="0" xfId="0" applyFont="1" applyFill="1" applyAlignment="1" applyProtection="1">
      <alignment vertical="top"/>
      <protection locked="0"/>
    </xf>
    <xf numFmtId="188" fontId="6" fillId="0" borderId="0" xfId="0" applyNumberFormat="1" applyFont="1" applyFill="1" applyAlignment="1" applyProtection="1">
      <protection locked="0"/>
    </xf>
    <xf numFmtId="188" fontId="6" fillId="0" borderId="0" xfId="0" applyNumberFormat="1" applyFont="1" applyFill="1" applyAlignment="1" applyProtection="1">
      <alignment horizontal="center" vertical="top"/>
      <protection locked="0"/>
    </xf>
    <xf numFmtId="187" fontId="6" fillId="0" borderId="0" xfId="1" applyFont="1" applyFill="1" applyAlignment="1" applyProtection="1">
      <alignment horizontal="center" vertical="top"/>
      <protection locked="0"/>
    </xf>
    <xf numFmtId="189" fontId="6" fillId="0" borderId="0" xfId="0" applyNumberFormat="1" applyFont="1" applyFill="1" applyAlignment="1" applyProtection="1">
      <alignment horizontal="center" vertical="top"/>
      <protection locked="0"/>
    </xf>
    <xf numFmtId="0" fontId="8" fillId="2" borderId="3" xfId="0" applyFont="1" applyFill="1" applyBorder="1" applyAlignment="1" applyProtection="1">
      <alignment horizontal="center" vertical="top"/>
    </xf>
    <xf numFmtId="0" fontId="8" fillId="0" borderId="3" xfId="0" applyFont="1" applyFill="1" applyBorder="1" applyAlignment="1" applyProtection="1">
      <alignment horizontal="center" vertical="top"/>
    </xf>
    <xf numFmtId="0" fontId="8" fillId="0" borderId="3" xfId="0" applyNumberFormat="1" applyFont="1" applyFill="1" applyBorder="1" applyAlignment="1" applyProtection="1">
      <alignment horizontal="center" vertical="top"/>
    </xf>
    <xf numFmtId="0" fontId="8" fillId="3" borderId="4" xfId="0" applyFont="1" applyFill="1" applyBorder="1" applyAlignment="1" applyProtection="1">
      <alignment horizontal="center" vertical="top"/>
    </xf>
    <xf numFmtId="0" fontId="8" fillId="2" borderId="4" xfId="0" applyFont="1" applyFill="1" applyBorder="1" applyAlignment="1" applyProtection="1">
      <alignment horizontal="center" vertical="top"/>
    </xf>
    <xf numFmtId="188" fontId="8" fillId="3" borderId="4" xfId="1" applyNumberFormat="1" applyFont="1" applyFill="1" applyBorder="1" applyAlignment="1" applyProtection="1">
      <alignment horizontal="center" vertical="top"/>
    </xf>
    <xf numFmtId="0" fontId="8" fillId="3" borderId="1" xfId="0" applyFont="1" applyFill="1" applyBorder="1" applyAlignment="1" applyProtection="1">
      <alignment vertical="top"/>
    </xf>
    <xf numFmtId="187" fontId="8" fillId="0" borderId="0" xfId="1" applyFont="1" applyFill="1" applyAlignment="1" applyProtection="1">
      <alignment horizontal="center" vertical="top"/>
      <protection locked="0"/>
    </xf>
    <xf numFmtId="0" fontId="8" fillId="0" borderId="0" xfId="0" applyFont="1" applyFill="1" applyAlignment="1" applyProtection="1">
      <alignment horizontal="center" vertical="top"/>
      <protection locked="0"/>
    </xf>
    <xf numFmtId="0" fontId="6" fillId="0" borderId="2" xfId="0" applyFont="1" applyFill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11" fillId="2" borderId="3" xfId="0" applyFont="1" applyFill="1" applyBorder="1" applyAlignment="1" applyProtection="1">
      <alignment horizontal="left" vertical="top"/>
      <protection locked="0"/>
    </xf>
    <xf numFmtId="0" fontId="4" fillId="3" borderId="3" xfId="0" applyFont="1" applyFill="1" applyBorder="1" applyAlignment="1" applyProtection="1">
      <alignment horizontal="left" vertical="top"/>
      <protection locked="0"/>
    </xf>
    <xf numFmtId="0" fontId="4" fillId="8" borderId="3" xfId="0" applyFont="1" applyFill="1" applyBorder="1" applyAlignment="1">
      <alignment horizontal="left" vertical="top"/>
    </xf>
    <xf numFmtId="0" fontId="9" fillId="8" borderId="3" xfId="0" applyFont="1" applyFill="1" applyBorder="1" applyAlignment="1">
      <alignment horizontal="left" vertical="top"/>
    </xf>
    <xf numFmtId="49" fontId="9" fillId="10" borderId="4" xfId="0" applyNumberFormat="1" applyFont="1" applyFill="1" applyBorder="1" applyAlignment="1" applyProtection="1">
      <alignment horizontal="center" vertical="top"/>
    </xf>
    <xf numFmtId="0" fontId="6" fillId="0" borderId="24" xfId="0" applyFont="1" applyFill="1" applyBorder="1" applyAlignment="1" applyProtection="1">
      <alignment horizontal="center" vertical="top"/>
    </xf>
    <xf numFmtId="188" fontId="6" fillId="0" borderId="0" xfId="1" applyNumberFormat="1" applyFont="1" applyFill="1" applyAlignment="1" applyProtection="1">
      <alignment vertical="top"/>
      <protection locked="0"/>
    </xf>
    <xf numFmtId="0" fontId="6" fillId="0" borderId="0" xfId="0" applyFont="1" applyFill="1" applyBorder="1" applyAlignment="1" applyProtection="1">
      <alignment horizontal="center" vertical="top"/>
    </xf>
    <xf numFmtId="43" fontId="6" fillId="0" borderId="0" xfId="0" applyNumberFormat="1" applyFont="1" applyFill="1" applyAlignment="1" applyProtection="1">
      <alignment vertical="top"/>
      <protection locked="0"/>
    </xf>
    <xf numFmtId="0" fontId="34" fillId="0" borderId="0" xfId="0" applyFont="1" applyFill="1" applyAlignment="1" applyProtection="1">
      <alignment vertical="top"/>
      <protection locked="0"/>
    </xf>
    <xf numFmtId="0" fontId="35" fillId="0" borderId="0" xfId="0" applyFont="1" applyFill="1" applyAlignment="1" applyProtection="1">
      <alignment vertical="top"/>
      <protection locked="0"/>
    </xf>
    <xf numFmtId="0" fontId="36" fillId="0" borderId="0" xfId="0" applyFont="1" applyFill="1" applyAlignment="1" applyProtection="1">
      <alignment vertical="top"/>
      <protection locked="0"/>
    </xf>
    <xf numFmtId="0" fontId="4" fillId="0" borderId="4" xfId="0" applyFont="1" applyBorder="1" applyAlignment="1">
      <alignment vertical="top" wrapText="1"/>
    </xf>
    <xf numFmtId="0" fontId="38" fillId="0" borderId="0" xfId="0" applyFont="1" applyBorder="1" applyAlignment="1">
      <alignment horizontal="left" vertical="center"/>
    </xf>
    <xf numFmtId="0" fontId="38" fillId="0" borderId="0" xfId="0" applyFont="1" applyBorder="1" applyAlignment="1">
      <alignment horizontal="left"/>
    </xf>
    <xf numFmtId="0" fontId="38" fillId="0" borderId="0" xfId="0" applyFont="1" applyFill="1" applyBorder="1" applyAlignment="1">
      <alignment horizontal="left"/>
    </xf>
    <xf numFmtId="0" fontId="38" fillId="7" borderId="0" xfId="0" applyFont="1" applyFill="1" applyBorder="1" applyAlignment="1">
      <alignment horizontal="left"/>
    </xf>
    <xf numFmtId="0" fontId="39" fillId="0" borderId="0" xfId="0" applyFont="1" applyBorder="1" applyAlignment="1">
      <alignment horizontal="center" vertical="center"/>
    </xf>
    <xf numFmtId="0" fontId="39" fillId="0" borderId="0" xfId="0" applyFont="1" applyBorder="1"/>
    <xf numFmtId="0" fontId="39" fillId="0" borderId="0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left"/>
    </xf>
    <xf numFmtId="187" fontId="14" fillId="0" borderId="0" xfId="1" applyFont="1" applyFill="1" applyBorder="1" applyAlignment="1">
      <alignment horizontal="center" vertical="center"/>
    </xf>
    <xf numFmtId="0" fontId="40" fillId="0" borderId="0" xfId="0" applyFont="1" applyBorder="1" applyAlignment="1">
      <alignment vertical="top"/>
    </xf>
    <xf numFmtId="0" fontId="39" fillId="0" borderId="0" xfId="0" applyFont="1" applyFill="1" applyBorder="1" applyAlignment="1"/>
    <xf numFmtId="0" fontId="39" fillId="0" borderId="0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left" vertical="top"/>
    </xf>
    <xf numFmtId="0" fontId="39" fillId="0" borderId="0" xfId="0" applyFont="1" applyFill="1" applyBorder="1"/>
    <xf numFmtId="187" fontId="14" fillId="0" borderId="0" xfId="0" applyNumberFormat="1" applyFont="1" applyBorder="1"/>
    <xf numFmtId="0" fontId="14" fillId="0" borderId="0" xfId="0" applyFont="1" applyBorder="1"/>
    <xf numFmtId="0" fontId="39" fillId="0" borderId="0" xfId="0" applyFont="1" applyBorder="1" applyAlignment="1">
      <alignment vertical="center"/>
    </xf>
    <xf numFmtId="0" fontId="38" fillId="6" borderId="0" xfId="0" applyFont="1" applyFill="1" applyBorder="1" applyAlignment="1">
      <alignment horizontal="left" vertical="center"/>
    </xf>
    <xf numFmtId="0" fontId="38" fillId="6" borderId="0" xfId="0" applyFont="1" applyFill="1" applyBorder="1" applyAlignment="1">
      <alignment horizontal="left"/>
    </xf>
    <xf numFmtId="0" fontId="16" fillId="6" borderId="0" xfId="0" applyFont="1" applyFill="1" applyBorder="1" applyAlignment="1">
      <alignment horizontal="left"/>
    </xf>
    <xf numFmtId="0" fontId="39" fillId="6" borderId="0" xfId="0" applyFont="1" applyFill="1" applyBorder="1" applyAlignment="1">
      <alignment horizontal="center" vertical="center"/>
    </xf>
    <xf numFmtId="0" fontId="39" fillId="6" borderId="0" xfId="0" applyFont="1" applyFill="1" applyBorder="1"/>
    <xf numFmtId="0" fontId="39" fillId="6" borderId="0" xfId="0" applyFont="1" applyFill="1" applyBorder="1" applyAlignment="1">
      <alignment horizontal="center"/>
    </xf>
    <xf numFmtId="0" fontId="39" fillId="6" borderId="0" xfId="0" applyFont="1" applyFill="1" applyBorder="1" applyAlignment="1">
      <alignment horizontal="left"/>
    </xf>
    <xf numFmtId="187" fontId="14" fillId="6" borderId="0" xfId="1" applyFont="1" applyFill="1" applyBorder="1" applyAlignment="1">
      <alignment horizontal="center" vertical="center"/>
    </xf>
    <xf numFmtId="0" fontId="40" fillId="6" borderId="0" xfId="0" applyFont="1" applyFill="1" applyBorder="1" applyAlignment="1">
      <alignment vertical="top"/>
    </xf>
    <xf numFmtId="0" fontId="14" fillId="6" borderId="0" xfId="0" applyNumberFormat="1" applyFont="1" applyFill="1" applyBorder="1" applyAlignment="1">
      <alignment horizontal="left" vertical="top"/>
    </xf>
    <xf numFmtId="0" fontId="14" fillId="6" borderId="0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top" wrapText="1"/>
    </xf>
    <xf numFmtId="0" fontId="6" fillId="3" borderId="3" xfId="0" applyFont="1" applyFill="1" applyBorder="1" applyAlignment="1" applyProtection="1">
      <alignment horizontal="center" vertical="top"/>
      <protection locked="0"/>
    </xf>
    <xf numFmtId="0" fontId="6" fillId="3" borderId="15" xfId="0" applyFont="1" applyFill="1" applyBorder="1" applyAlignment="1" applyProtection="1">
      <alignment horizontal="center" vertical="top"/>
      <protection locked="0"/>
    </xf>
    <xf numFmtId="0" fontId="6" fillId="3" borderId="23" xfId="0" applyFont="1" applyFill="1" applyBorder="1" applyAlignment="1" applyProtection="1">
      <alignment horizontal="center" vertical="top"/>
      <protection locked="0"/>
    </xf>
    <xf numFmtId="0" fontId="4" fillId="0" borderId="25" xfId="0" pivotButton="1" applyFont="1" applyBorder="1" applyAlignment="1">
      <alignment vertical="top" wrapText="1"/>
    </xf>
    <xf numFmtId="0" fontId="4" fillId="0" borderId="26" xfId="0" applyFont="1" applyBorder="1" applyAlignment="1">
      <alignment vertical="top" wrapText="1"/>
    </xf>
    <xf numFmtId="188" fontId="4" fillId="0" borderId="25" xfId="0" pivotButton="1" applyNumberFormat="1" applyFont="1" applyBorder="1" applyAlignment="1">
      <alignment vertical="top" wrapText="1"/>
    </xf>
    <xf numFmtId="188" fontId="4" fillId="0" borderId="26" xfId="0" applyNumberFormat="1" applyFont="1" applyBorder="1" applyAlignment="1">
      <alignment vertical="top" wrapText="1"/>
    </xf>
    <xf numFmtId="188" fontId="4" fillId="0" borderId="27" xfId="0" applyNumberFormat="1" applyFont="1" applyBorder="1" applyAlignment="1">
      <alignment vertical="top" wrapText="1"/>
    </xf>
    <xf numFmtId="0" fontId="4" fillId="0" borderId="25" xfId="0" applyFont="1" applyBorder="1" applyAlignment="1">
      <alignment vertical="top" wrapText="1"/>
    </xf>
    <xf numFmtId="0" fontId="4" fillId="0" borderId="30" xfId="0" applyFont="1" applyBorder="1" applyAlignment="1">
      <alignment vertical="top" wrapText="1"/>
    </xf>
    <xf numFmtId="0" fontId="5" fillId="0" borderId="31" xfId="0" applyFont="1" applyBorder="1" applyAlignment="1">
      <alignment vertical="top" wrapText="1"/>
    </xf>
    <xf numFmtId="0" fontId="5" fillId="0" borderId="32" xfId="0" applyFont="1" applyBorder="1" applyAlignment="1">
      <alignment vertical="top" wrapText="1"/>
    </xf>
    <xf numFmtId="0" fontId="5" fillId="0" borderId="25" xfId="0" pivotButton="1" applyFont="1" applyBorder="1" applyAlignment="1">
      <alignment horizontal="center" vertical="center" wrapText="1"/>
    </xf>
    <xf numFmtId="188" fontId="5" fillId="0" borderId="25" xfId="0" applyNumberFormat="1" applyFont="1" applyBorder="1" applyAlignment="1">
      <alignment horizontal="center" vertical="center" wrapText="1"/>
    </xf>
    <xf numFmtId="188" fontId="5" fillId="0" borderId="28" xfId="0" applyNumberFormat="1" applyFont="1" applyBorder="1" applyAlignment="1">
      <alignment horizontal="center" vertical="center" wrapText="1"/>
    </xf>
    <xf numFmtId="188" fontId="5" fillId="0" borderId="29" xfId="0" applyNumberFormat="1" applyFont="1" applyBorder="1" applyAlignment="1">
      <alignment horizontal="center" vertical="center" wrapText="1"/>
    </xf>
    <xf numFmtId="0" fontId="5" fillId="0" borderId="25" xfId="0" pivotButton="1" applyFont="1" applyBorder="1" applyAlignment="1">
      <alignment horizontal="left" vertical="center" wrapText="1"/>
    </xf>
    <xf numFmtId="0" fontId="41" fillId="0" borderId="0" xfId="0" applyFont="1" applyAlignment="1">
      <alignment horizontal="center" vertical="center"/>
    </xf>
    <xf numFmtId="0" fontId="4" fillId="0" borderId="25" xfId="0" applyFont="1" applyBorder="1" applyAlignment="1">
      <alignment horizontal="left" vertical="top" wrapText="1"/>
    </xf>
    <xf numFmtId="188" fontId="4" fillId="0" borderId="36" xfId="0" applyNumberFormat="1" applyFont="1" applyBorder="1" applyAlignment="1">
      <alignment vertical="top" wrapText="1"/>
    </xf>
    <xf numFmtId="188" fontId="4" fillId="0" borderId="35" xfId="0" applyNumberFormat="1" applyFont="1" applyBorder="1" applyAlignment="1">
      <alignment vertical="top" wrapText="1"/>
    </xf>
    <xf numFmtId="188" fontId="4" fillId="0" borderId="37" xfId="0" applyNumberFormat="1" applyFont="1" applyBorder="1" applyAlignment="1">
      <alignment vertical="top" wrapText="1"/>
    </xf>
    <xf numFmtId="188" fontId="4" fillId="0" borderId="34" xfId="0" applyNumberFormat="1" applyFont="1" applyBorder="1" applyAlignment="1">
      <alignment vertical="top" wrapText="1"/>
    </xf>
    <xf numFmtId="188" fontId="4" fillId="0" borderId="38" xfId="0" applyNumberFormat="1" applyFont="1" applyBorder="1" applyAlignment="1">
      <alignment vertical="top" wrapText="1"/>
    </xf>
    <xf numFmtId="188" fontId="4" fillId="0" borderId="39" xfId="0" applyNumberFormat="1" applyFont="1" applyBorder="1" applyAlignment="1">
      <alignment vertical="top" wrapText="1"/>
    </xf>
    <xf numFmtId="188" fontId="5" fillId="0" borderId="40" xfId="0" applyNumberFormat="1" applyFont="1" applyBorder="1" applyAlignment="1">
      <alignment vertical="top" wrapText="1"/>
    </xf>
    <xf numFmtId="188" fontId="5" fillId="0" borderId="41" xfId="0" applyNumberFormat="1" applyFont="1" applyBorder="1" applyAlignment="1">
      <alignment vertical="top" wrapText="1"/>
    </xf>
    <xf numFmtId="188" fontId="5" fillId="0" borderId="42" xfId="0" applyNumberFormat="1" applyFont="1" applyBorder="1" applyAlignment="1">
      <alignment vertical="top" wrapText="1"/>
    </xf>
    <xf numFmtId="0" fontId="4" fillId="0" borderId="30" xfId="0" applyFont="1" applyBorder="1" applyAlignment="1">
      <alignment horizontal="left" vertical="top" wrapText="1"/>
    </xf>
    <xf numFmtId="188" fontId="35" fillId="0" borderId="0" xfId="1" applyNumberFormat="1" applyFont="1" applyAlignment="1">
      <alignment vertical="top"/>
    </xf>
    <xf numFmtId="0" fontId="35" fillId="0" borderId="33" xfId="0" pivotButton="1" applyFont="1" applyBorder="1" applyAlignment="1">
      <alignment horizontal="left" vertical="center" wrapText="1"/>
    </xf>
    <xf numFmtId="0" fontId="35" fillId="0" borderId="33" xfId="0" applyFont="1" applyBorder="1" applyAlignment="1">
      <alignment vertical="center" wrapText="1"/>
    </xf>
    <xf numFmtId="188" fontId="35" fillId="0" borderId="0" xfId="1" applyNumberFormat="1" applyFont="1" applyAlignment="1">
      <alignment vertical="top" wrapText="1"/>
    </xf>
    <xf numFmtId="0" fontId="35" fillId="0" borderId="0" xfId="0" applyFont="1" applyAlignment="1">
      <alignment vertical="top" wrapText="1"/>
    </xf>
  </cellXfs>
  <cellStyles count="7">
    <cellStyle name="Comma 15" xfId="3"/>
    <cellStyle name="เครื่องหมายจุลภาค" xfId="1" builtinId="3"/>
    <cellStyle name="เครื่องหมายจุลภาค 10" xfId="6"/>
    <cellStyle name="เครื่องหมายจุลภาค 2" xfId="5"/>
    <cellStyle name="ปกติ" xfId="0" builtinId="0"/>
    <cellStyle name="ปกติ 3" xfId="4"/>
    <cellStyle name="เปอร์เซ็นต์" xfId="2" builtinId="5"/>
  </cellStyles>
  <dxfs count="2783">
    <dxf>
      <font>
        <color rgb="FFFF0000"/>
      </font>
    </dxf>
    <dxf>
      <font>
        <color rgb="FFFF0000"/>
      </font>
    </dxf>
    <dxf>
      <font>
        <sz val="18"/>
      </font>
    </dxf>
    <dxf>
      <font>
        <sz val="18"/>
      </font>
    </dxf>
    <dxf>
      <font>
        <b/>
      </font>
    </dxf>
    <dxf>
      <alignment vertical="center" readingOrder="0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horizontal style="thin">
          <color indexed="64"/>
        </horizontal>
      </border>
    </dxf>
    <dxf>
      <font>
        <b/>
      </font>
    </dxf>
    <dxf>
      <alignment vertical="center" readingOrder="0"/>
    </dxf>
    <dxf>
      <font>
        <b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alignment horizontal="left" readingOrder="0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horizontal style="thin">
          <color indexed="64"/>
        </horizontal>
      </border>
    </dxf>
    <dxf>
      <font>
        <b/>
      </font>
    </dxf>
    <dxf>
      <alignment vertical="center" readingOrder="0"/>
    </dxf>
    <dxf>
      <font>
        <b/>
      </font>
    </dxf>
    <dxf>
      <alignment horizontal="left" readingOrder="0"/>
    </dxf>
    <dxf>
      <alignment horizontal="left" readingOrder="0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horizontal style="thin">
          <color indexed="64"/>
        </horizontal>
      </border>
    </dxf>
    <dxf>
      <font>
        <b/>
      </font>
    </dxf>
    <dxf>
      <alignment vertical="center" readingOrder="0"/>
    </dxf>
    <dxf>
      <font>
        <b/>
      </font>
    </dxf>
    <dxf>
      <alignment horizontal="left" readingOrder="0"/>
    </dxf>
    <dxf>
      <alignment horizontal="left" readingOrder="0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horizontal style="thin">
          <color indexed="64"/>
        </horizontal>
      </border>
    </dxf>
    <dxf>
      <font>
        <b/>
      </font>
    </dxf>
    <dxf>
      <alignment vertical="center" readingOrder="0"/>
    </dxf>
    <dxf>
      <font>
        <b/>
      </font>
    </dxf>
    <dxf>
      <alignment horizontal="left" readingOrder="0"/>
    </dxf>
    <dxf>
      <alignment horizontal="left" readingOrder="0"/>
    </dxf>
    <dxf>
      <alignment horizontal="center" readingOrder="0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right style="thin">
          <color indexed="64"/>
        </right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border>
        <horizontal style="thin">
          <color indexed="64"/>
        </horizontal>
      </border>
    </dxf>
    <dxf>
      <font>
        <b/>
      </font>
    </dxf>
    <dxf>
      <font>
        <b/>
      </font>
    </dxf>
    <dxf>
      <alignment vertical="center" readingOrder="0"/>
    </dxf>
    <dxf>
      <font>
        <b/>
      </font>
    </dxf>
    <dxf>
      <alignment horizontal="center" readingOrder="0"/>
    </dxf>
    <dxf>
      <alignment horizontal="left" readingOrder="0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right style="thin">
          <color indexed="64"/>
        </right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border>
        <horizontal style="thin">
          <color indexed="64"/>
        </horizontal>
      </border>
    </dxf>
    <dxf>
      <font>
        <b/>
      </font>
    </dxf>
    <dxf>
      <font>
        <b/>
      </font>
    </dxf>
    <dxf>
      <alignment vertical="center" readingOrder="0"/>
    </dxf>
    <dxf>
      <font>
        <b/>
      </font>
    </dxf>
    <dxf>
      <alignment horizontal="center" readingOrder="0"/>
    </dxf>
    <dxf>
      <alignment horizontal="left" readingOrder="0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right style="thin">
          <color indexed="64"/>
        </right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border>
        <horizontal style="thin">
          <color indexed="64"/>
        </horizontal>
      </border>
    </dxf>
    <dxf>
      <font>
        <b/>
      </font>
    </dxf>
    <dxf>
      <font>
        <b/>
      </font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right style="thin">
          <color indexed="64"/>
        </right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border>
        <horizontal style="thin">
          <color indexed="64"/>
        </horizontal>
      </border>
    </dxf>
    <dxf>
      <font>
        <b/>
      </font>
    </dxf>
    <dxf>
      <font>
        <b/>
      </font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right style="thin">
          <color indexed="64"/>
        </right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right style="thin">
          <color indexed="64"/>
        </right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right style="thin">
          <color indexed="64"/>
        </right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font>
        <b/>
      </font>
    </dxf>
    <dxf>
      <border>
        <right style="thin">
          <color indexed="64"/>
        </right>
        <vertical style="thin">
          <color indexed="64"/>
        </vertical>
      </border>
    </dxf>
    <dxf>
      <border>
        <vertical style="thin">
          <color indexed="64"/>
        </vertical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border>
        <vertical style="thin">
          <color indexed="64"/>
        </vertical>
      </border>
    </dxf>
    <dxf>
      <border>
        <right style="thin">
          <color indexed="64"/>
        </right>
        <vertical style="thin">
          <color indexed="64"/>
        </vertical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</border>
    </dxf>
    <dxf>
      <border>
        <vertical style="thin">
          <color indexed="64"/>
        </vertical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vertical style="thin">
          <color indexed="64"/>
        </vertical>
      </border>
    </dxf>
    <dxf>
      <border>
        <vertical style="thin">
          <color indexed="64"/>
        </vertical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font>
        <b/>
      </font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font>
        <b/>
      </font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numFmt numFmtId="188" formatCode="_(* #,##0_);_(* \(#,##0\);_(* &quot;-&quot;??_);_(@_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top" readingOrder="0"/>
    </dxf>
    <dxf>
      <font>
        <name val="TH SarabunPSK"/>
        <scheme val="none"/>
      </font>
    </dxf>
    <dxf>
      <font>
        <sz val="12"/>
      </font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vertical="top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bottom style="thin">
          <color indexed="64"/>
        </bottom>
      </border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data%20F/&#3600;&#3634;&#3609;&#3586;&#3657;&#3629;&#3617;&#3641;&#3621;&#3627;&#3621;&#3633;&#3585;/My%20Documents/&#3610;&#3640;&#3588;&#3621;&#3634;&#3585;&#3619;/&#3614;&#3637;&#3656;&#3629;&#3657;&#3623;&#3609;_&#3591;&#3634;&#3609;&#3591;&#3610;&#3611;&#3619;&#3632;&#3617;&#3634;&#3603;49/&#3591;&#3610;&#3611;&#3619;&#3632;&#3617;&#3634;&#3603;%20&#3614;.&#3624;.%202562/&#3591;&#3610;&#3611;&#3619;&#3632;&#3617;&#3634;&#3603;%202562%20DATA/&#3591;&#3610;%2062/DATA%20&#3610;&#3636;&#3623;%20&#3648;&#3626;&#3609;&#3629;&#3626;&#3616;&#3634;%2029%20&#3585;.&#3618;.%2061/&#3619;&#3623;&#3617;%20Data%20Project%202562_&#3648;&#3626;&#3609;&#3629;&#3626;&#3616;&#363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ubu/Desktop/data_project-2562_QA_&#3613;&#3609;%20%2015%20&#3626;&#3636;&#3591;&#3627;&#3634;&#3588;&#3617;%20256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ubu/Downloads/&#3648;&#3605;&#3657;&#3591;_DATA%20Project_&#3649;&#3612;&#3609;&#3591;&#3610;&#3611;&#3619;&#3632;&#3617;&#3634;&#3603;%20%20&#3611;&#3637;%206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kanfon/Downloads/&#3648;&#3605;&#3657;&#3591;_DATA%20Project_&#3649;&#3612;&#3609;&#3591;&#3610;&#3611;&#3619;&#3632;&#3617;&#3634;&#3603;%20%20&#3611;&#3637;%206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data%20F/&#3600;&#3634;&#3609;&#3586;&#3657;&#3629;&#3617;&#3641;&#3621;&#3627;&#3621;&#3633;&#3585;/My%20Documents/&#3610;&#3640;&#3588;&#3621;&#3634;&#3585;&#3619;/&#3614;&#3637;&#3656;&#3629;&#3657;&#3623;&#3609;_&#3591;&#3634;&#3609;&#3591;&#3610;&#3611;&#3619;&#3632;&#3617;&#3634;&#3603;49/&#3591;&#3610;&#3611;&#3619;&#3632;&#3617;&#3634;&#3603;%20&#3614;.&#3624;.%202562/&#3591;&#3610;&#3611;&#3619;&#3632;&#3617;&#3634;&#3603;%202562%20DATA/DATA%20%20PROJECT%202/&#3627;&#3609;&#3656;&#3623;&#3618;&#3591;&#3634;&#3609;&#3592;&#3633;&#3604;&#3626;&#3656;&#3591;%202562/&#3649;&#3612;&#3609;&#3619;&#3634;&#3618;&#3619;&#3633;&#3610;%20&#3649;&#3621;&#3632;&#3592;&#3656;&#3634;&#3618;%20&#3586;&#3629;&#3591;%20&#3626;&#3629;&#3609;/&#3626;&#3614;&#3609;%20&#3592;&#3633;&#3604;&#3607;&#3635;&#3591;&#3610;&#3611;&#3619;&#3632;&#3617;&#3634;&#3603;-&#3611;&#3637;-2562-&#3648;&#3626;&#3609;&#3629;&#3649;&#3612;&#3609;1&#360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-User/Downloads/03f2018070914103122%20(2)%20(1)%20(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-User/Downloads/New%20folder/&#3585;&#3629;&#3591;&#3588;&#3621;&#3633;&#3591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-User/Downloads/3.%20&#3585;&#3629;&#3591;&#3588;&#3621;&#3633;&#3591;%20(&#3651;&#3627;&#3617;&#3656;)%208&#3626;&#3588;61&#3621;&#3656;&#3634;&#3626;&#3640;&#3604;-&#3609;&#3635;&#3626;&#3656;&#3591;&#3585;&#3629;&#3591;&#3649;&#3612;&#3609;%20(1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data%20F/&#3600;&#3634;&#3609;&#3586;&#3657;&#3629;&#3617;&#3641;&#3621;&#3627;&#3621;&#3633;&#3585;/My%20Documents/&#3610;&#3640;&#3588;&#3621;&#3634;&#3585;&#3619;/&#3614;&#3637;&#3656;&#3629;&#3657;&#3623;&#3609;_&#3591;&#3634;&#3609;&#3591;&#3610;&#3611;&#3619;&#3632;&#3617;&#3634;&#3603;49/&#3591;&#3610;&#3611;&#3619;&#3632;&#3617;&#3634;&#3603;%20&#3614;.&#3624;.%202562/&#3591;&#3610;&#3611;&#3619;&#3632;&#3617;&#3634;&#3603;%202562%20DATA/DATA%20%20PROJECT%202/&#3627;&#3609;&#3656;&#3623;&#3618;&#3591;&#3634;&#3609;&#3592;&#3633;&#3604;&#3626;&#3656;&#3591;%202562/3.%20&#3585;&#3629;&#3591;&#3588;&#3621;&#3633;&#3591;%20(&#3651;&#3627;&#3617;&#3656;)%208&#3626;&#3588;61&#3621;&#3656;&#3634;&#3626;&#3640;&#3604;-&#3609;&#3635;&#3626;&#3656;&#3591;&#3585;&#3629;&#3591;&#3649;&#3612;&#3609;%20(1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data%20F/&#3600;&#3634;&#3609;&#3586;&#3657;&#3629;&#3617;&#3641;&#3621;&#3627;&#3621;&#3633;&#3585;/My%20Documents/&#3610;&#3640;&#3588;&#3621;&#3634;&#3585;&#3619;/&#3614;&#3637;&#3656;&#3629;&#3657;&#3623;&#3609;_&#3591;&#3634;&#3609;&#3591;&#3610;&#3611;&#3619;&#3632;&#3617;&#3634;&#3603;49/&#3591;&#3610;&#3611;&#3619;&#3632;&#3617;&#3634;&#3603;%20&#3614;.&#3624;.%202562/&#3591;&#3610;&#3611;&#3619;&#3632;&#3617;&#3634;&#3603;%202562%20DATA/DATA%20%20PROJECT%202/&#3627;&#3609;&#3656;&#3623;&#3618;&#3591;&#3634;&#3609;&#3592;&#3633;&#3604;&#3626;&#3656;&#3591;%202562/&#3619;&#3634;&#3618;&#3619;&#3633;&#3610;%20&#3649;&#3621;&#3632;&#3592;&#3656;&#3634;&#3618;%20&#3591;&#3610;%202562%203_9_62/3.%20&#3585;&#3629;&#3591;&#3588;&#3621;&#3633;&#3591;%20(&#3651;&#3627;&#3617;&#3656;)%208&#3626;&#3588;61&#3621;&#3656;&#3634;&#3626;&#3640;&#3604;-&#3609;&#3635;&#3626;&#3656;&#3591;&#3585;&#3629;&#3591;&#3649;&#3612;&#3609;%20(1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-User/Downloads/20.%20&#3629;&#3640;&#3607;&#3618;&#3634;&#3609;&#3623;&#3636;&#3607;&#3618;&#3634;&#3624;&#3634;&#3626;&#3605;&#3619;&#3660;%20Dataprojec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3619;&#3623;&#3617;%20Data%20Project%202562_&#3648;&#3626;&#3609;&#3629;&#3626;&#3616;&#3634;-M-3%20update%209&#3605;&#3588;6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DATA%20PROJECT%2062%20&#3626;&#3635;&#3609;&#3633;&#3585;&#3591;&#3634;&#3609;&#3629;&#3608;&#3636;&#3585;&#3634;&#3619;&#3610;&#3604;&#3637;%20(22%20&#3585;.&#3618;.%202561)%20&#3610;&#3636;&#3623;&#3611;&#3619;&#3633;&#3610;24&#3585;&#3618;.6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omsak/My%20Documents/&#3604;&#3634;&#3623;&#3609;&#3660;&#3650;&#3627;&#3621;&#3604;/03f2018070914103122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-User/Downloads/&#3627;&#3609;&#3656;&#3623;&#3618;&#3591;&#3634;&#3609;&#3592;&#3633;&#3604;&#3626;&#3656;&#3591;%202%20&#3626;.&#3588;.%202561/&#3585;&#3629;&#3591;&#3585;&#3621;&#3634;&#3591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-User/Downloads/5.%20&#3585;&#3629;&#3591;&#3649;&#3612;&#3609;&#3591;&#3634;&#3609;%20Project6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50;&#3629;&#3648;&#3621;&#3656;/&#3591;&#3610;&#3611;&#3619;&#3632;&#3617;&#3634;&#3603;%20&#3585;&#3592;/&#3591;&#3610;&#3611;&#3619;&#3632;&#3617;&#3634;&#3603;%202561/&#3585;&#3629;&#3591;&#3585;&#3634;&#3619;&#3648;&#3592;&#3657;&#3634;&#3627;&#3609;&#3657;&#3634;&#3607;&#3637;&#3656;_DATA%20PROJEC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-User/Downloads/&#3585;&#3629;&#3591;&#3585;&#3621;&#3634;&#3591;62dataprojec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-User/Downloads/62_DATA-PROJECT_Research_1809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-User/Downloads/New%20folder/&#3626;&#3635;&#3609;&#3633;&#3585;&#3591;&#3634;&#3609;&#3611;&#3619;&#3632;&#3585;&#3633;&#3609;&#3588;&#3640;&#3603;&#3616;&#3634;&#361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วิทยา"/>
      <sheetName val="สำนักวิท"/>
      <sheetName val="สำนักทส"/>
      <sheetName val="สำนักคอม"/>
      <sheetName val="โรงแรม"/>
      <sheetName val="แพทย์"/>
      <sheetName val="โรงพิมพ์"/>
      <sheetName val="ศิลปศาสตร์"/>
      <sheetName val="ศิลปประยุกต์"/>
      <sheetName val="วิศวะ"/>
      <sheetName val="รัฐ"/>
      <sheetName val="เภสัช"/>
      <sheetName val="พยาบาล"/>
      <sheetName val="บริหาร"/>
      <sheetName val="นิติ"/>
      <sheetName val="เกษตร"/>
      <sheetName val="สรุป .สนอ 62"/>
      <sheetName val="Sheet5"/>
      <sheetName val="Sheet6"/>
      <sheetName val="DPสนอ"/>
      <sheetName val="สนอ.ร้อยละ"/>
      <sheetName val="สรุปยอด"/>
      <sheetName val="DATA_PROJECT"/>
      <sheetName val="สรุป DATA_PROJECT"/>
      <sheetName val="สรุป DATA_PROJECTแบบเสนอโครงการ"/>
      <sheetName val="ล้านบาท"/>
      <sheetName val="นโยบายจัดสรร"/>
      <sheetName val="ร้อยละ รร"/>
      <sheetName val="ร้อยละ โรงพิมพ์"/>
      <sheetName val="Sheet4"/>
      <sheetName val="สรุปร้อยละภาพรวม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2">
          <cell r="A2" t="str">
            <v>สำนักงานอธิการบดี</v>
          </cell>
        </row>
        <row r="3">
          <cell r="A3" t="str">
            <v>คณะวิทยาศาสตร์</v>
          </cell>
        </row>
        <row r="4">
          <cell r="A4" t="str">
            <v>คณะเกษตรศาสตร์</v>
          </cell>
        </row>
        <row r="5">
          <cell r="A5" t="str">
            <v>คณะวิศวกรรมศาสตร์</v>
          </cell>
        </row>
        <row r="6">
          <cell r="A6" t="str">
            <v>คณะศิลปศาสตร์</v>
          </cell>
        </row>
        <row r="7">
          <cell r="A7" t="str">
            <v>คณะเภสัชศาสตร์</v>
          </cell>
        </row>
        <row r="8">
          <cell r="A8" t="str">
            <v>คณะบริหารศาสตร์</v>
          </cell>
        </row>
        <row r="9">
          <cell r="A9" t="str">
            <v>วิทยาลัยแพทยศาสตร์และการสาธารณสุข</v>
          </cell>
        </row>
        <row r="10">
          <cell r="A10" t="str">
            <v>คณะศิลปประยุกต์และสถาปัตยกรรมศาสตร์</v>
          </cell>
        </row>
        <row r="11">
          <cell r="A11" t="str">
            <v>คณะนิติศาสตร์</v>
          </cell>
        </row>
        <row r="12">
          <cell r="A12" t="str">
            <v>คณะรัฐศาสตร์</v>
          </cell>
        </row>
        <row r="13">
          <cell r="A13" t="str">
            <v>คณะพยาบาลศาสตร์</v>
          </cell>
        </row>
        <row r="14">
          <cell r="A14" t="str">
            <v>สำนักวิทยบริการ</v>
          </cell>
        </row>
        <row r="15">
          <cell r="A15" t="str">
            <v>สำนักคอมพิวเตอร์และเครือข่าย</v>
          </cell>
        </row>
        <row r="16">
          <cell r="A16" t="str">
            <v>สำนักบริหารทรัพย์สินและสิทธิประโยชน์</v>
          </cell>
        </row>
        <row r="17">
          <cell r="A17" t="str">
            <v>สถานปฏิบัติการโรงแรมและการท่องเที่ยว</v>
          </cell>
        </row>
        <row r="18">
          <cell r="A18" t="str">
            <v>โรงพิมพ์มหาวิทยาลัยอุบลราชธานี</v>
          </cell>
        </row>
      </sheetData>
      <sheetData sheetId="36"/>
      <sheetData sheetId="37">
        <row r="2">
          <cell r="A2">
            <v>1</v>
          </cell>
        </row>
        <row r="3">
          <cell r="A3">
            <v>2</v>
          </cell>
        </row>
        <row r="8">
          <cell r="A8" t="str">
            <v>เงินงบประมาณแผ่นดิน</v>
          </cell>
        </row>
        <row r="9">
          <cell r="A9" t="str">
            <v>เงินรายได้</v>
          </cell>
        </row>
        <row r="10">
          <cell r="A10" t="str">
            <v>เงินกองทุนส่งเสริมการผลิตบัณฑิต</v>
          </cell>
        </row>
      </sheetData>
      <sheetData sheetId="38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</sheetData>
      <sheetData sheetId="39">
        <row r="1">
          <cell r="A1" t="str">
            <v>ข้อนโยบายจัดสรร</v>
          </cell>
          <cell r="B1" t="str">
            <v>นโยบายจัดสรร</v>
          </cell>
          <cell r="C1" t="str">
            <v>ข้อนโยบายจัดสรร (ย่อย)</v>
          </cell>
          <cell r="D1" t="str">
            <v>นโยบายจัดสรร (ย่อย)</v>
          </cell>
          <cell r="E1" t="str">
            <v>ร้อยละ</v>
          </cell>
          <cell r="F1" t="str">
            <v>พันธกิจ</v>
          </cell>
          <cell r="G1" t="str">
            <v>ประเด็นยุทธศาสตร์</v>
          </cell>
        </row>
        <row r="2">
          <cell r="A2">
            <v>1</v>
          </cell>
          <cell r="B2" t="str">
            <v>ด้านการผลิตบัณฑิต</v>
          </cell>
          <cell r="C2">
            <v>1.1000000000000001</v>
          </cell>
          <cell r="D2" t="str">
            <v>งบบุคลากรและค่าใช้จ่ายเกี่ยวบุคลากร</v>
          </cell>
          <cell r="E2">
            <v>50</v>
          </cell>
          <cell r="F2" t="str">
            <v>1. สร้างบัณฑิตที่มีคุณภาพ มาตรฐาน มุ่งสู่ความเป็นเลิศทางวิชาการและวิชาชีพ</v>
          </cell>
          <cell r="G2" t="str">
    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    </cell>
          <cell r="H2" t="str">
            <v>งานประจำตามภารกิจของหน่วยงาน</v>
          </cell>
        </row>
        <row r="3">
          <cell r="A3">
            <v>1</v>
          </cell>
          <cell r="B3" t="str">
            <v>ด้านการผลิตบัณฑิต</v>
          </cell>
          <cell r="C3">
            <v>1.2</v>
          </cell>
          <cell r="D3" t="str">
            <v>งบเพื่อการพัฒนาศึกษาและจัดการศึกษา</v>
          </cell>
          <cell r="E3">
            <v>20</v>
          </cell>
          <cell r="F3" t="str">
            <v>1. สร้างบัณฑิตที่มีคุณภาพ มาตรฐาน มุ่งสู่ความเป็นเลิศทางวิชาการและวิชาชีพ</v>
          </cell>
          <cell r="G3" t="str">
    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    </cell>
          <cell r="H3" t="str">
            <v>งานพัฒนาตามกลยุทธ์มหาวิทยาลัย</v>
          </cell>
        </row>
        <row r="4">
          <cell r="A4">
            <v>1</v>
          </cell>
          <cell r="B4" t="str">
            <v>ด้านการผลิตบัณฑิต</v>
          </cell>
          <cell r="C4">
            <v>1.3</v>
          </cell>
          <cell r="D4" t="str">
            <v>งบลงทุนและค่าซ่อมแซมครุภัณฑ์และสิ่งก่อสร้าง</v>
          </cell>
          <cell r="F4" t="str">
            <v>1. สร้างบัณฑิตที่มีคุณภาพ มาตรฐาน มุ่งสู่ความเป็นเลิศทางวิชาการและวิชาชีพ</v>
          </cell>
          <cell r="G4" t="str">
    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    </cell>
          <cell r="H4" t="str">
            <v>งบบริหารจัดการของหน่วยงาน</v>
          </cell>
        </row>
        <row r="5">
          <cell r="A5">
            <v>2</v>
          </cell>
          <cell r="B5" t="str">
            <v>ด้านพัฒนาขีดความสามารถด้านการวิจัย</v>
          </cell>
          <cell r="C5">
            <v>2</v>
          </cell>
          <cell r="D5" t="str">
            <v>ด้านพัฒนาขีดความสามารถด้านการวิจัย</v>
          </cell>
          <cell r="E5">
            <v>8</v>
          </cell>
          <cell r="F5" t="str">
    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    </cell>
          <cell r="G5" t="str">
    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    </cell>
        </row>
        <row r="6">
          <cell r="A6">
            <v>3</v>
          </cell>
          <cell r="B6" t="str">
            <v>ด้านให้บริการวิชาการและถ่ายทอดเทคโนโลยี</v>
          </cell>
          <cell r="C6">
            <v>3</v>
          </cell>
          <cell r="D6" t="str">
            <v>ด้านให้บริการวิชาการและถ่ายทอดเทคโนโลยี</v>
          </cell>
          <cell r="E6">
            <v>8</v>
          </cell>
          <cell r="F6" t="str">
    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    </cell>
          <cell r="G6" t="str">
    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    </cell>
        </row>
        <row r="7">
          <cell r="A7">
            <v>4</v>
          </cell>
          <cell r="B7" t="str">
            <v>ด้านสืบสานเผยแพร่ฟื้นฟูและอนุรักษ์ศิลปวัฒนธรรม</v>
          </cell>
          <cell r="C7">
            <v>4</v>
          </cell>
          <cell r="D7" t="str">
            <v>ด้านสืบสานเผยแพร่ฟื้นฟูและอนุรักษ์ศิลปวัฒนธรรม</v>
          </cell>
          <cell r="E7">
            <v>0.5</v>
          </cell>
          <cell r="F7" t="str">
    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    </cell>
          <cell r="G7" t="str">
    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    </cell>
        </row>
        <row r="8">
          <cell r="A8">
            <v>5</v>
          </cell>
          <cell r="B8" t="str">
            <v>ด้านพัฒนาระบบบริหารจัดการ</v>
          </cell>
          <cell r="C8">
            <v>5</v>
          </cell>
          <cell r="D8" t="str">
            <v>ด้านพัฒนาระบบบริหารจัดการ</v>
          </cell>
          <cell r="E8">
            <v>10</v>
          </cell>
          <cell r="F8" t="str">
            <v>1. สร้างบัณฑิตที่มีคุณภาพ มาตรฐาน มุ่งสู่ความเป็นเลิศทางวิชาการและวิชาชีพ</v>
          </cell>
          <cell r="G8" t="str">
    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    </cell>
        </row>
        <row r="9">
          <cell r="A9">
            <v>6</v>
          </cell>
          <cell r="B9" t="str">
            <v>ด้านพัฒนาทรัพยากรมนุษย์</v>
          </cell>
          <cell r="C9">
            <v>6</v>
          </cell>
          <cell r="D9" t="str">
            <v>ด้านพัฒนาทรัพยากรมนุษย์</v>
          </cell>
          <cell r="E9">
            <v>1.5</v>
          </cell>
          <cell r="F9" t="str">
            <v>1. สร้างบัณฑิตที่มีคุณภาพ มาตรฐาน มุ่งสู่ความเป็นเลิศทางวิชาการและวิชาชีพ</v>
          </cell>
          <cell r="G9" t="str">
    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    </cell>
        </row>
        <row r="10">
          <cell r="A10">
            <v>7</v>
          </cell>
          <cell r="B10" t="str">
            <v>ด้านพัฒนาโครงสร้างพื้นฐานด้านเทคโนโลยีสารสนสนเทศการสื่อสาร</v>
          </cell>
          <cell r="C10">
            <v>7</v>
          </cell>
          <cell r="D10" t="str">
            <v>ด้านพัฒนาโครงสร้างพื้นฐานด้านเทคโนโลยีสารสนสนเทศการสื่อสาร</v>
          </cell>
          <cell r="E10">
            <v>2</v>
          </cell>
          <cell r="F10" t="str">
            <v>1. สร้างบัณฑิตที่มีคุณภาพ มาตรฐาน มุ่งสู่ความเป็นเลิศทางวิชาการและวิชาชีพ</v>
          </cell>
          <cell r="G10" t="str">
            <v>7. 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</v>
          </cell>
        </row>
        <row r="12">
          <cell r="B12" t="str">
            <v>ด้านการผลิตบัณฑิต</v>
          </cell>
        </row>
        <row r="13">
          <cell r="B13" t="str">
            <v>ด้านพัฒนาขีดความสามารถด้านการวิจัย</v>
          </cell>
        </row>
        <row r="14">
          <cell r="B14" t="str">
            <v>ด้านให้บริการวิชาการและถ่ายทอดเทคโนโลยี</v>
          </cell>
          <cell r="H14" t="str">
            <v>1. โครงการผลิตบัณฑิตด้านวิทยาศาสตร์และเทคโนโลยี</v>
          </cell>
        </row>
        <row r="15">
          <cell r="B15" t="str">
            <v>ด้านสืบสานเผยแพร่ฟื้นฟูและอนุรักษ์ศิลปวัฒนธรรม</v>
          </cell>
          <cell r="H15" t="str">
            <v>2. โครงการผลิตบัณฑิตด้านวิทยาศาสตร์สุขภาพ</v>
          </cell>
        </row>
        <row r="16">
          <cell r="B16" t="str">
            <v>ด้านพัฒนาระบบบริหารจัดการ</v>
          </cell>
          <cell r="H16" t="str">
            <v>3. โครงการผลิตบัณฑิตด้านสังคมศาสตร์</v>
          </cell>
        </row>
        <row r="17">
          <cell r="B17" t="str">
            <v>ด้านพัฒนาทรัพยากรมนุษย์</v>
          </cell>
          <cell r="H17" t="str">
            <v>4. โครงการผลิตแพทย์และพยาบาลเพิ่ม</v>
          </cell>
        </row>
        <row r="18">
          <cell r="B18" t="str">
            <v>ด้านพัฒนาโครงสร้างพื้นฐานด้านเทคโนโลยีสารสนสนเทศการสื่อสาร</v>
          </cell>
          <cell r="H18" t="str">
            <v>5. โครงการสนับสนุนจัดการศึกษาขั้นพื้นฐาน</v>
          </cell>
        </row>
        <row r="19">
          <cell r="H19" t="str">
            <v>6. โครงการค่าใช้จ่ายบุคลาการภาครัฐ ยกระดับคุณภาพการศึกษาและการเรียนรู้</v>
          </cell>
        </row>
        <row r="20">
          <cell r="A20" t="str">
            <v>ด้านการผลิตบัณฑิต</v>
          </cell>
          <cell r="B20">
            <v>1</v>
          </cell>
          <cell r="H20" t="str">
            <v xml:space="preserve">7. โครงการเพื่อพัฒนาการศึกษาและจัดการศึกษา </v>
          </cell>
        </row>
        <row r="21">
          <cell r="A21" t="str">
            <v>ด้านพัฒนาขีดความสามารถด้านการวิจัย</v>
          </cell>
          <cell r="B21">
            <v>2</v>
          </cell>
          <cell r="H21" t="str">
            <v>8. โครงการเตรียมความพร้อมสู่ประชาคมอาเซียน</v>
          </cell>
        </row>
        <row r="22">
          <cell r="A22" t="str">
            <v>ด้านให้บริการวิชาการและถ่ายทอดเทคโนโลยี</v>
          </cell>
          <cell r="B22">
            <v>3</v>
          </cell>
          <cell r="H22" t="str">
            <v xml:space="preserve">9. โครงการพัฒนาระบบการเรียนการสอนที่เน้นผู้เรียนเป็นสำคัญ
</v>
          </cell>
        </row>
        <row r="23">
          <cell r="A23" t="str">
            <v>ด้านสืบสานเผยแพร่ฟื้นฟูและอนุรักษ์ศิลปวัฒนธรรม</v>
          </cell>
          <cell r="B23">
            <v>4</v>
          </cell>
        </row>
        <row r="24">
          <cell r="A24" t="str">
            <v>ด้านพัฒนาระบบบริหารจัดการ</v>
          </cell>
          <cell r="B24">
            <v>5</v>
          </cell>
          <cell r="H24" t="str">
            <v>10. โครงการพัฒนาระบบกลไกการบริหารงานวิจัยของมหาวิทยาลัย</v>
          </cell>
        </row>
        <row r="25">
          <cell r="A25" t="str">
            <v>ด้านพัฒนาทรัพยากรมนุษย์</v>
          </cell>
          <cell r="B25">
            <v>6</v>
          </cell>
          <cell r="H25" t="str">
            <v>11. โครงการวิจัยและนวัตกรรมในอุตสาหกรรมยุทธศาสตร์และเป้าหมายของประเทศ</v>
          </cell>
        </row>
        <row r="26">
          <cell r="A26" t="str">
            <v>ด้านพัฒนาโครงสร้างพื้นฐานด้านเทคโนโลยีสารสนสนเทศการสื่อสาร</v>
          </cell>
          <cell r="B26">
            <v>7</v>
          </cell>
          <cell r="H26" t="str">
            <v>12. โครงการวิจัยและนวัตกรรมเพื่อแก้ปัญหาหรือสร้างความเข้มแข็งด้านสังคม ชุมชน ความมั่นคง และคุณภาพชีวิตประชาชนตามยุทธศาสตร์ของประเทศ</v>
          </cell>
        </row>
        <row r="27">
          <cell r="H27" t="str">
            <v>13. โครงการวิจัยเพื่อสร้าง/สะสมองค์ความรู้ที่มีศักยภาพ</v>
          </cell>
        </row>
        <row r="29">
          <cell r="A29" t="str">
            <v>งบบุคลากรและค่าใช้จ่ายเกี่ยวบุคลากร</v>
          </cell>
          <cell r="B29">
            <v>1.1000000000000001</v>
          </cell>
        </row>
        <row r="30">
          <cell r="A30" t="str">
            <v>งบเพื่อการพัฒนาศึกษาและจัดการศึกษา</v>
          </cell>
          <cell r="B30">
            <v>1.2</v>
          </cell>
        </row>
        <row r="31">
          <cell r="A31" t="str">
            <v>งบลงทุนและค่าซ่อมแซมครุภัณฑ์และสิ่งก่อสร้าง</v>
          </cell>
          <cell r="B31">
            <v>1.3</v>
          </cell>
          <cell r="H31" t="str">
            <v>14. โครงการพัฒนาระบบกลไกการบริหารงานบริการวิชาการของมหาวิทยาลัย</v>
          </cell>
        </row>
        <row r="32">
          <cell r="A32" t="str">
            <v>ด้านพัฒนาขีดความสามารถด้านการวิจัย</v>
          </cell>
          <cell r="B32">
            <v>2</v>
          </cell>
          <cell r="H32" t="str">
            <v>15. โครงการสร้างเสริมสุขภาวะและบริการสุขภาพแก่ชุมชน</v>
          </cell>
        </row>
        <row r="33">
          <cell r="A33" t="str">
            <v>ด้านให้บริการวิชาการและถ่ายทอดเทคโนโลยี</v>
          </cell>
          <cell r="B33">
            <v>3</v>
          </cell>
          <cell r="H33" t="str">
            <v xml:space="preserve">16. โครงการพัฒนาการศึกษาในระบบและการเรียนรู้ของชุมชน  </v>
          </cell>
        </row>
        <row r="34">
          <cell r="A34" t="str">
            <v>ด้านสืบสานเผยแพร่ฟื้นฟูและอนุรักษ์ศิลปวัฒนธรรม</v>
          </cell>
          <cell r="B34">
            <v>4</v>
          </cell>
          <cell r="H34" t="str">
            <v xml:space="preserve">17. โครงการพัฒนาและส่งเสริมความเข้มแข็งด้านอาชีพ </v>
          </cell>
        </row>
        <row r="35">
          <cell r="A35" t="str">
            <v>ด้านพัฒนาระบบบริหารจัดการ</v>
          </cell>
          <cell r="B35">
            <v>5</v>
          </cell>
          <cell r="H35" t="str">
            <v xml:space="preserve">18. โครงการพัฒนาและส่งเสริมด้านเกษตรและสิ่งแวดล้อม </v>
          </cell>
        </row>
        <row r="36">
          <cell r="A36" t="str">
            <v>ด้านพัฒนาทรัพยากรมนุษย์</v>
          </cell>
          <cell r="B36">
            <v>6</v>
          </cell>
        </row>
        <row r="37">
          <cell r="A37" t="str">
            <v>ด้านพัฒนาโครงสร้างพื้นฐานด้านเทคโนโลยีสารสนสนเทศการสื่อสาร</v>
          </cell>
          <cell r="B37">
            <v>7</v>
          </cell>
          <cell r="H37" t="str">
            <v>19. โครงการพัฒนาระบบและกลไกการบริหารงานทำนุบำรุงศิลปวัฒนธรรม</v>
          </cell>
        </row>
        <row r="38">
          <cell r="H38" t="str">
            <v>20. โครงการส่งเสริมเยาวชน นักศึกษาและบุคลากรให้ตระหนักถึงคุณค่า ความงามของศิลปะ ขนบธรรมเนียมประเพณี วัฒนธรรมอันดีงามของอีสานและของชาติ</v>
          </cell>
        </row>
        <row r="39">
          <cell r="H39" t="str">
            <v xml:space="preserve">21. โครงการศึกษา สำรวจ ค้นคว้า รวบรวมองค์ความรู้ </v>
          </cell>
        </row>
        <row r="40">
          <cell r="H40" t="str">
            <v>22. โครงการเผยแพร่และถ่ายทอดศิลปะ วัฒนธรรมในระดับและรูปแบบต่าง ๆ</v>
          </cell>
        </row>
        <row r="41">
          <cell r="H41" t="str">
            <v>23. โครงการส่งเสริมการอนุรักษ์พันธุกรรมพืชท้องถิ่นในจังหวัดอุบลราชธานี โดยดำเนินการตามโครงการอนุรักษ์พันธุกรรมพืชอันเนื่องมาจากพระราชดำริ ฯ สมเด็จพระเทพรัตนราชสุดาฯ</v>
          </cell>
        </row>
        <row r="42">
          <cell r="H42" t="str">
            <v>24. โครงการดำเนินงานตามนโยบายมหาวิทยาลัย ความร่วมมือกับจังหวัด และการบริหารจัดการงานทำนุบำรุงศิลปวัฒนธรรม</v>
          </cell>
        </row>
        <row r="45">
          <cell r="H45" t="str">
            <v>25. โครงการพัฒนาระบบบริหารจัดการของมหาวิทยาลัย</v>
          </cell>
        </row>
        <row r="46">
          <cell r="H46" t="str">
            <v>26. โครงการพัฒนาระบบฐานข้อมูลสารสนเทศเพื่อการบริหารจัดการ</v>
          </cell>
        </row>
        <row r="47">
          <cell r="H47" t="str">
            <v xml:space="preserve">27. โครงการพัฒนาระบบสาธารณูปโภคและโครงสร้างพื้นฐานของมหาวิทยาลัย </v>
          </cell>
        </row>
        <row r="50">
          <cell r="H50" t="str">
            <v xml:space="preserve">28. โครงการพัฒนาทรัพยากรมนุษย์สายวิชาการ </v>
          </cell>
        </row>
        <row r="51">
          <cell r="H51" t="str">
            <v xml:space="preserve">29. โครงการพัฒนาทรัพยากรมนุษย์สายสนับสนุน </v>
          </cell>
        </row>
        <row r="52">
          <cell r="H52" t="str">
            <v>30. โครงการพัฒนาระบบกลไกการบริหารทรัพยากรมนุษย์ (HRM) </v>
          </cell>
        </row>
        <row r="56">
          <cell r="H56" t="str">
            <v xml:space="preserve">30 โครงการพัฒนาโครงสร้างพื้นฐานด้านเทคโนโลยีสารสนเทศการสื่อสาร </v>
          </cell>
        </row>
      </sheetData>
      <sheetData sheetId="40"/>
      <sheetData sheetId="41">
        <row r="2">
          <cell r="A2" t="str">
            <v>testdasdasdasdasd</v>
          </cell>
        </row>
        <row r="3">
          <cell r="A3" t="str">
            <v>test2222222222222222222</v>
          </cell>
        </row>
        <row r="4">
          <cell r="A4">
            <v>555</v>
          </cell>
        </row>
        <row r="5">
          <cell r="A5">
            <v>888</v>
          </cell>
        </row>
        <row r="6">
          <cell r="A6" t="str">
            <v>kkk</v>
          </cell>
        </row>
        <row r="8">
          <cell r="A8" t="str">
            <v>โครงการทุนวิจัยภายนอก</v>
          </cell>
        </row>
        <row r="9">
          <cell r="A9" t="str">
            <v>โครงการสร้างรายได้ จากการบริการวิชาการ</v>
          </cell>
        </row>
        <row r="10">
          <cell r="A10" t="str">
            <v>โครงการสร้างรายได้ จากหลักสูตรพิเศษ</v>
          </cell>
        </row>
        <row r="15">
          <cell r="A15" t="str">
            <v>เสริมสร้างความแข็งแกร่งทางใจวัยสูงอายุ</v>
          </cell>
        </row>
        <row r="16">
          <cell r="A16" t="str">
            <v>เสริมสร้างสุขภาวะทางโภชนาการเด็กปฐมวัย</v>
          </cell>
        </row>
        <row r="17">
          <cell r="A17" t="str">
            <v>ส่งเสริมพัฒนาการเด็กปฐมวัย</v>
          </cell>
        </row>
        <row r="18">
          <cell r="A18" t="str">
            <v>การพัฒนารูปแบบการจัดการโรคเรื้อรัง</v>
          </cell>
        </row>
        <row r="20">
          <cell r="A20" t="str">
            <v>การละเล่นพื้นบ้านไทยกับพัฒนาการเด็กก่อนวัยเรียน</v>
          </cell>
        </row>
      </sheetData>
      <sheetData sheetId="42">
        <row r="9">
          <cell r="B9" t="str">
            <v>งบดำเนินงาน</v>
          </cell>
        </row>
        <row r="10">
          <cell r="B10" t="str">
            <v>งบลงทุน</v>
          </cell>
        </row>
        <row r="11">
          <cell r="B11" t="str">
            <v>งบเงินอุดหนุน</v>
          </cell>
        </row>
        <row r="12">
          <cell r="B12" t="str">
            <v>งบบุคลากร</v>
          </cell>
        </row>
        <row r="13">
          <cell r="B13" t="str">
            <v>งบรายจ่ายอื่น</v>
          </cell>
        </row>
      </sheetData>
      <sheetData sheetId="43"/>
      <sheetData sheetId="44"/>
      <sheetData sheetId="45"/>
      <sheetData sheetId="46">
        <row r="2">
          <cell r="A2">
            <v>201</v>
          </cell>
        </row>
        <row r="3">
          <cell r="A3">
            <v>202</v>
          </cell>
        </row>
        <row r="4">
          <cell r="A4">
            <v>203</v>
          </cell>
        </row>
        <row r="5">
          <cell r="A5">
            <v>204</v>
          </cell>
        </row>
        <row r="6">
          <cell r="A6">
            <v>205</v>
          </cell>
        </row>
        <row r="7">
          <cell r="A7">
            <v>206</v>
          </cell>
        </row>
        <row r="8">
          <cell r="A8">
            <v>207</v>
          </cell>
        </row>
        <row r="9">
          <cell r="A9">
            <v>208</v>
          </cell>
        </row>
        <row r="10">
          <cell r="A10">
            <v>209</v>
          </cell>
        </row>
        <row r="11">
          <cell r="A11">
            <v>210</v>
          </cell>
        </row>
        <row r="12">
          <cell r="A12">
            <v>211</v>
          </cell>
        </row>
        <row r="13">
          <cell r="A13">
            <v>212</v>
          </cell>
        </row>
        <row r="14">
          <cell r="A14">
            <v>701</v>
          </cell>
        </row>
        <row r="15">
          <cell r="A15">
            <v>500</v>
          </cell>
        </row>
        <row r="16">
          <cell r="A16">
            <v>621</v>
          </cell>
        </row>
        <row r="17">
          <cell r="A17">
            <v>622</v>
          </cell>
        </row>
        <row r="18">
          <cell r="A18">
            <v>624</v>
          </cell>
        </row>
        <row r="19">
          <cell r="A19">
            <v>623</v>
          </cell>
        </row>
        <row r="20">
          <cell r="A20">
            <v>625</v>
          </cell>
        </row>
        <row r="21">
          <cell r="A21">
            <v>626</v>
          </cell>
        </row>
        <row r="22">
          <cell r="A22">
            <v>627</v>
          </cell>
        </row>
        <row r="23">
          <cell r="A23">
            <v>628</v>
          </cell>
        </row>
        <row r="24">
          <cell r="A24">
            <v>630</v>
          </cell>
        </row>
        <row r="25">
          <cell r="A25">
            <v>508</v>
          </cell>
        </row>
        <row r="26">
          <cell r="A26">
            <v>402</v>
          </cell>
        </row>
        <row r="27">
          <cell r="A27">
            <v>403</v>
          </cell>
        </row>
        <row r="28">
          <cell r="A28">
            <v>150</v>
          </cell>
        </row>
        <row r="29">
          <cell r="A29">
            <v>110</v>
          </cell>
        </row>
        <row r="30">
          <cell r="A30">
            <v>120</v>
          </cell>
        </row>
        <row r="31">
          <cell r="A31">
            <v>115</v>
          </cell>
        </row>
        <row r="32">
          <cell r="A32">
            <v>111</v>
          </cell>
        </row>
        <row r="33">
          <cell r="A33">
            <v>112</v>
          </cell>
        </row>
        <row r="34">
          <cell r="A34">
            <v>315</v>
          </cell>
        </row>
        <row r="35">
          <cell r="A35">
            <v>311</v>
          </cell>
        </row>
        <row r="36">
          <cell r="A36">
            <v>312</v>
          </cell>
        </row>
        <row r="37">
          <cell r="A37">
            <v>415</v>
          </cell>
        </row>
        <row r="38">
          <cell r="A38">
            <v>411</v>
          </cell>
        </row>
        <row r="39">
          <cell r="A39">
            <v>412</v>
          </cell>
        </row>
        <row r="40">
          <cell r="A40">
            <v>516</v>
          </cell>
        </row>
        <row r="41">
          <cell r="A41">
            <v>517</v>
          </cell>
        </row>
        <row r="42">
          <cell r="A42">
            <v>671</v>
          </cell>
        </row>
        <row r="43">
          <cell r="A43">
            <v>505</v>
          </cell>
        </row>
        <row r="44">
          <cell r="A44">
            <v>506</v>
          </cell>
        </row>
        <row r="45">
          <cell r="A45">
            <v>507</v>
          </cell>
        </row>
        <row r="46">
          <cell r="A46">
            <v>515</v>
          </cell>
        </row>
        <row r="47">
          <cell r="A47">
            <v>615</v>
          </cell>
        </row>
        <row r="48">
          <cell r="A48">
            <v>632</v>
          </cell>
        </row>
        <row r="49">
          <cell r="A49">
            <v>633</v>
          </cell>
        </row>
        <row r="50">
          <cell r="A50">
            <v>801</v>
          </cell>
        </row>
        <row r="51">
          <cell r="A51">
            <v>502</v>
          </cell>
        </row>
        <row r="52">
          <cell r="A52">
            <v>503</v>
          </cell>
        </row>
        <row r="53">
          <cell r="A53">
            <v>504</v>
          </cell>
        </row>
        <row r="54">
          <cell r="A54">
            <v>611</v>
          </cell>
        </row>
        <row r="55">
          <cell r="A55">
            <v>612</v>
          </cell>
        </row>
        <row r="56">
          <cell r="A56">
            <v>613</v>
          </cell>
        </row>
        <row r="57">
          <cell r="A57">
            <v>614</v>
          </cell>
        </row>
      </sheetData>
      <sheetData sheetId="47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6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7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/>
      <sheetData sheetId="10" refreshError="1">
        <row r="2"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  <cell r="C2">
            <v>1000001</v>
          </cell>
        </row>
        <row r="3">
          <cell r="B3" t="str">
            <v>โครงการปรับปรุงกฎหมายและนิติการเพื่อการปฏิบัติงาน</v>
          </cell>
          <cell r="C3">
            <v>1000002</v>
          </cell>
        </row>
        <row r="4">
          <cell r="B4" t="str">
            <v>โครงการพัฒนาระบบบริหารและจัดการภายใน</v>
          </cell>
          <cell r="C4">
            <v>1000003</v>
          </cell>
        </row>
        <row r="5">
          <cell r="B5" t="str">
            <v>โครงการพัฒนาระบบฐานข้อมูลสารสนเทศเพื่อการบริหารจัดการ</v>
          </cell>
          <cell r="C5">
            <v>1000004</v>
          </cell>
        </row>
        <row r="6">
          <cell r="B6" t="str">
            <v>โครงการพัฒนาระบบบริหารทรัพยากรมนุษย์</v>
          </cell>
          <cell r="C6">
            <v>1000005</v>
          </cell>
        </row>
        <row r="7">
          <cell r="B7" t="str">
            <v>โครงการพัฒนาบุคลากรสายสนับสนุน</v>
          </cell>
          <cell r="C7">
            <v>1000006</v>
          </cell>
        </row>
        <row r="8">
          <cell r="B8" t="str">
            <v>โครงการพัฒนากายภาพระบบสาธารณูปโภคและโครงสร้างพื้นฐานของมหาวิทยาลัย</v>
          </cell>
          <cell r="C8">
            <v>1000007</v>
          </cell>
        </row>
        <row r="9">
          <cell r="B9" t="str">
            <v>โครงการจัดการความรู้เพื่อมุ่งสู่สถาบันแห่งการเรียนรู้</v>
          </cell>
          <cell r="C9">
            <v>1000008</v>
          </cell>
        </row>
        <row r="10"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  <cell r="C10">
            <v>1000009</v>
          </cell>
        </row>
        <row r="11">
          <cell r="B11" t="str">
            <v>โครงการสนับสนุนการบริหารทั่วไป</v>
          </cell>
          <cell r="C11">
            <v>1000010</v>
          </cell>
        </row>
        <row r="12">
          <cell r="B12" t="str">
            <v>โครงการพัฒนาบุคลากร</v>
          </cell>
          <cell r="C12">
            <v>1000011</v>
          </cell>
        </row>
        <row r="13">
          <cell r="B13" t="str">
            <v>โครงการการพัฒนาระบบกลไกการประกันคุณภาพการศึกษาระดับอุดมศึกษา</v>
          </cell>
          <cell r="C13">
            <v>1000012</v>
          </cell>
        </row>
        <row r="14">
          <cell r="B14" t="str">
            <v>โครงการพิธีพระราชทานปริญญาบัตร</v>
          </cell>
          <cell r="C14">
            <v>1000013</v>
          </cell>
        </row>
        <row r="15">
          <cell r="B15" t="str">
            <v>โครงการสนับสนุนการจัดการศึกษา</v>
          </cell>
          <cell r="C15">
            <v>1010000</v>
          </cell>
        </row>
        <row r="16">
          <cell r="B16" t="str">
            <v>โครงการสนับสนุนการผลิตบัณฑิตสาขาวิชาวิทยาศาสตร์</v>
          </cell>
          <cell r="C16">
            <v>1010001</v>
          </cell>
        </row>
        <row r="17">
          <cell r="B17" t="str">
            <v>โครงการสนับสนุนการผลิตบัณฑิตสาขาวิชาเกษตรศาสตร์</v>
          </cell>
          <cell r="C17">
            <v>1010002</v>
          </cell>
        </row>
        <row r="18">
          <cell r="B18" t="str">
            <v>โครงการสนับสนุนการผลิตบัณฑิตสาขาวิชาวิศวกรรมศาสตร์</v>
          </cell>
          <cell r="C18">
            <v>1010003</v>
          </cell>
        </row>
        <row r="19">
          <cell r="B19" t="str">
            <v>โครงการสนับสนุนการผลิตบัณฑิตสาขาวิชาศิลปประยุกต์และการออกแบบ</v>
          </cell>
          <cell r="C19">
            <v>1010004</v>
          </cell>
        </row>
        <row r="20">
          <cell r="B20" t="str">
            <v>โครงการสนับสนุนการผลิตบัณฑิตสาขาวิชาเภสัชศาสตร์</v>
          </cell>
          <cell r="C20">
            <v>1010006</v>
          </cell>
        </row>
        <row r="21">
          <cell r="B21" t="str">
            <v>โครงการสนับสนุนการผลิตบัณฑิตสาขาวิชาแพทยศาสตร์</v>
          </cell>
          <cell r="C21">
            <v>1010007</v>
          </cell>
        </row>
        <row r="22">
          <cell r="B22" t="str">
            <v>โครงการสนับสนุนการผลิตบัณฑิตสาขาวิชาพยาบาลศาสตร์</v>
          </cell>
          <cell r="C22">
            <v>1010009</v>
          </cell>
        </row>
        <row r="23">
          <cell r="B23" t="str">
            <v>โครงการสนับสนุนการผลิตบัณฑิตสาขาวิชาศิลปศาสตร์</v>
          </cell>
          <cell r="C23">
            <v>1010010</v>
          </cell>
        </row>
        <row r="24">
          <cell r="B24" t="str">
            <v>โครงการสนับสนุนการผลิตบัณฑิตสาขาวิชาบริหารธุรกิจ</v>
          </cell>
          <cell r="C24">
            <v>1010011</v>
          </cell>
        </row>
        <row r="25">
          <cell r="B25" t="str">
            <v>โครงการสนับสนุนการผลิตบัณฑิตสาขาวิชานิติศาสตร์</v>
          </cell>
          <cell r="C25">
            <v>1010012</v>
          </cell>
        </row>
        <row r="26">
          <cell r="B26" t="str">
            <v>โครงการสนับสนุนการผลิตบัณฑิตสาขาวิชารัฐศาสตร์</v>
          </cell>
          <cell r="C26">
            <v>1010013</v>
          </cell>
        </row>
        <row r="27">
          <cell r="B27" t="str">
            <v>โครงการสนับสนุนการผลิตบัณฑิตสาขาวิชารัฐประศาสนศาสตร์</v>
          </cell>
          <cell r="C27">
            <v>1010014</v>
          </cell>
        </row>
        <row r="28"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  <cell r="C28">
            <v>1010051</v>
          </cell>
        </row>
        <row r="29">
          <cell r="B29" t="str">
            <v>โครงการพัฒนาบุคลากรสายวิชาการ</v>
          </cell>
          <cell r="C29">
            <v>1010052</v>
          </cell>
        </row>
        <row r="30"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  <cell r="C30">
            <v>1010053</v>
          </cell>
        </row>
        <row r="31"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  <cell r="C31">
            <v>1010054</v>
          </cell>
        </row>
        <row r="32">
          <cell r="B32" t="str">
            <v>โครงการพัฒนาบุคลากรด้านการท่องเที่ยว</v>
          </cell>
          <cell r="C32">
            <v>1010055</v>
          </cell>
        </row>
        <row r="33">
          <cell r="B33" t="str">
            <v>โครงการผลิตบัณฑิตสาขาวิชาวิทยาศาสตร์</v>
          </cell>
          <cell r="C33">
            <v>2010000</v>
          </cell>
        </row>
        <row r="34">
          <cell r="B34" t="str">
            <v>โครงการผลิตบัณฑิตสาขาวิชาเกษตรศาสตร์</v>
          </cell>
          <cell r="C34">
            <v>2020000</v>
          </cell>
        </row>
        <row r="35">
          <cell r="B35" t="str">
            <v>โครงการผลิตบัณฑิตสาขาวิชาวิศวกรรมศาสตร์</v>
          </cell>
          <cell r="C35">
            <v>2030000</v>
          </cell>
        </row>
        <row r="36">
          <cell r="B36" t="str">
            <v>โครงการผลิตบัณฑิตสาขาวิชาศิลปประยุกต์และการออกแบบ</v>
          </cell>
          <cell r="C36">
            <v>2040000</v>
          </cell>
        </row>
        <row r="37">
          <cell r="B37" t="str">
            <v>โครงการผลิตบัณฑิตสาขาวิชาเภสัชศาสตร์</v>
          </cell>
          <cell r="C37">
            <v>2050000</v>
          </cell>
        </row>
        <row r="38">
          <cell r="B38" t="str">
            <v>โครงการผลิตบัณฑิตสาขาวิชาแพทยศาสตร์</v>
          </cell>
          <cell r="C38">
            <v>2060000</v>
          </cell>
        </row>
        <row r="39">
          <cell r="B39" t="str">
            <v>โครงการผลิตบัณฑิตสาขาวิชาสาธารณสุขศาสตร์</v>
          </cell>
          <cell r="C39">
            <v>2070000</v>
          </cell>
        </row>
        <row r="40">
          <cell r="B40" t="str">
            <v>โครงการผลิตบัณฑิตสาขาวิชาพยาบาลศาสตร์</v>
          </cell>
          <cell r="C40">
            <v>2080000</v>
          </cell>
        </row>
        <row r="41">
          <cell r="B41" t="str">
            <v>โครงการผลิตบัณฑิตสาขาวิชาศิลปศาสตร์</v>
          </cell>
          <cell r="C41">
            <v>2090000</v>
          </cell>
        </row>
        <row r="42">
          <cell r="B42" t="str">
            <v>โครงการผลิตบัณฑิตสาขาวิชาบริหารธุรกิจ</v>
          </cell>
          <cell r="C42">
            <v>2100000</v>
          </cell>
        </row>
        <row r="43">
          <cell r="B43" t="str">
            <v>โครงการผลิตบัณฑิตสาขาวิชานิติศาสตร์</v>
          </cell>
          <cell r="C43">
            <v>2110000</v>
          </cell>
        </row>
        <row r="44">
          <cell r="B44" t="str">
            <v>โครงการผลิตบัณฑิตสาขาวิชารัฐศาสตร์</v>
          </cell>
          <cell r="C44">
            <v>2120001</v>
          </cell>
        </row>
        <row r="45">
          <cell r="B45" t="str">
            <v>โครงการผลิตบัณฑิตสาขาวิชารัฐประศาสนศาสตร์</v>
          </cell>
          <cell r="C45">
            <v>2120002</v>
          </cell>
        </row>
        <row r="46">
          <cell r="B46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  <cell r="C46">
            <v>3010001</v>
          </cell>
        </row>
        <row r="47">
          <cell r="B47" t="str">
            <v>โครงการบริการด้านทะเบียนและประมวลผลนักศึกษา</v>
          </cell>
          <cell r="C47">
            <v>3010002</v>
          </cell>
        </row>
        <row r="48">
          <cell r="B48" t="str">
            <v>โครงการบริหารและพัฒนาหลักสูตร</v>
          </cell>
          <cell r="C48">
            <v>3010003</v>
          </cell>
        </row>
        <row r="49">
          <cell r="B49" t="str">
            <v>โครงการจัดหาและพัฒนาสื่อการเรียนรู้แก่นักศึกษา</v>
          </cell>
          <cell r="C49">
            <v>3010004</v>
          </cell>
        </row>
        <row r="50">
          <cell r="B50" t="str">
            <v>โครงการสนับสนุนการพัฒนาวิชาการ</v>
          </cell>
          <cell r="C50">
            <v>3010005</v>
          </cell>
        </row>
        <row r="51">
          <cell r="B51" t="str">
            <v>โครงการค่าใช้จ่ายบุคลากรภาครัฐ ยกระดับคุณภาพการศึกษาและการเรียนรู้</v>
          </cell>
          <cell r="C51">
            <v>4000002</v>
          </cell>
        </row>
        <row r="52">
          <cell r="B52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52">
            <v>4000003</v>
          </cell>
        </row>
        <row r="53">
          <cell r="B53" t="str">
            <v>โครงการส่งเสริมและสนับสนุนกิจกรรมเสริมหลักสูตรและกิจกรรมนอกหลักสูตร</v>
          </cell>
          <cell r="C53">
            <v>4010001</v>
          </cell>
        </row>
        <row r="54">
          <cell r="B54" t="str">
            <v>โครงการสนับสนุนและส่งเสริมสวัสดิการและสวัสดิภาพของนักศึกษา</v>
          </cell>
          <cell r="C54">
            <v>4010002</v>
          </cell>
        </row>
        <row r="55">
          <cell r="B55" t="str">
            <v>โครงการวิจัยเพื่อสร้าง สะสมองค์ความรู้_โครงการวิจัยที่สามารถนำไปใช้ในการพัฒนาชุมชนและสังคม</v>
          </cell>
          <cell r="C55">
            <v>5000001</v>
          </cell>
        </row>
        <row r="56">
          <cell r="B56" t="str">
            <v>โครงการวิจัยประยุกต์</v>
          </cell>
          <cell r="C56">
            <v>5000002</v>
          </cell>
        </row>
        <row r="57">
          <cell r="B57" t="str">
            <v>โครงการวิจัยพื้นฐาน</v>
          </cell>
          <cell r="C57">
            <v>5000003</v>
          </cell>
        </row>
        <row r="58">
          <cell r="B58" t="str">
            <v>โครงการวิจัยและพัฒนา</v>
          </cell>
          <cell r="C58">
            <v>5000004</v>
          </cell>
        </row>
        <row r="59">
          <cell r="B59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  <cell r="C59">
            <v>5000005</v>
          </cell>
        </row>
        <row r="60">
          <cell r="B60" t="str">
            <v>โครงกการวิจัยและนวัตกรรม_โครงการวิจัยที่สามารถนำไปใช้ในการพัฒนาชุมชนและสังคม</v>
          </cell>
          <cell r="C60">
            <v>5000006</v>
          </cell>
        </row>
        <row r="61">
          <cell r="B61" t="str">
            <v>โครงการวิจัยและนวัตกรรมในอุตสาหกรรมยุทธศาสตร์และเป้าหมายของประเทศ</v>
          </cell>
          <cell r="C61">
            <v>5000007</v>
          </cell>
        </row>
        <row r="62">
          <cell r="B62" t="str">
            <v>โครงการวิจัยเพื่อพัฒนาโครงสร้างพื้นฐาน บุคลากรและระบบมาตรฐานการวิจัย</v>
          </cell>
          <cell r="C62">
            <v>5000008</v>
          </cell>
        </row>
        <row r="63">
          <cell r="B63" t="str">
            <v>โครงการพัฒนาระบบกลไกการบริหารงานวิจัย</v>
          </cell>
          <cell r="C63">
            <v>5010001</v>
          </cell>
        </row>
        <row r="64">
          <cell r="B64" t="str">
            <v>โครงการวิจัยเพื่อสร้างองค์ความรู้</v>
          </cell>
          <cell r="C64">
            <v>5010002</v>
          </cell>
        </row>
        <row r="65">
          <cell r="B65" t="str">
            <v>โครงการวิจัยเพื่อถ่ายทอดเทคโนโลยี</v>
          </cell>
          <cell r="C65">
            <v>5010003</v>
          </cell>
        </row>
        <row r="66">
          <cell r="B66" t="str">
            <v>โครงการพัฒนาระบบกลไกการบริหารงานบริการวิชาการ</v>
          </cell>
          <cell r="C66">
            <v>6010001</v>
          </cell>
        </row>
        <row r="67">
          <cell r="B67" t="str">
            <v>โครงการบริการวิชาการ</v>
          </cell>
          <cell r="C67">
            <v>6010002</v>
          </cell>
        </row>
        <row r="68">
          <cell r="B68" t="str">
            <v>โครงการเครือข่ายความร่วมมือกับชุมชน หน่วยงานของรัฐ และ ภาคธุรกิจอุตสาหกรรม</v>
          </cell>
          <cell r="C68">
            <v>6010003</v>
          </cell>
        </row>
        <row r="69">
          <cell r="B69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  <cell r="C69">
            <v>6010004</v>
          </cell>
        </row>
        <row r="70">
          <cell r="B70" t="str">
            <v>โครงการสร้างเสริมสุขภาวะและบริการสุขภาพแก่ชุมชน</v>
          </cell>
          <cell r="C70">
            <v>6010005</v>
          </cell>
        </row>
        <row r="71">
          <cell r="B71" t="str">
            <v>โครงการปรับปรุงการเรียนรู้</v>
          </cell>
          <cell r="C71">
            <v>6210000</v>
          </cell>
        </row>
        <row r="72">
          <cell r="B72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72">
            <v>6220000</v>
          </cell>
        </row>
        <row r="73">
          <cell r="B73" t="str">
            <v>โครงการศูนย์นวัตกรรมการศึกษาและพัฒนาสื่อการเรียนการสอน</v>
          </cell>
          <cell r="C73">
            <v>6230000</v>
          </cell>
        </row>
        <row r="74">
          <cell r="B74" t="str">
            <v>โครงการยกระดับการเรียนรู้ทางวิชาการในโรงเรียนเครือข่ายทางวิชาการ</v>
          </cell>
          <cell r="C74">
            <v>6240000</v>
          </cell>
        </row>
        <row r="75">
          <cell r="B75" t="str">
            <v>โครงการพัฒนาเศรษฐกิจดิจิทัล</v>
          </cell>
          <cell r="C75">
            <v>6250000</v>
          </cell>
        </row>
        <row r="76">
          <cell r="B76" t="str">
            <v>โครงการพัฒนาศักยภาพบุคลากรด้าน ICT รองรับ Digital Economy</v>
          </cell>
          <cell r="C76">
            <v>6260000</v>
          </cell>
        </row>
        <row r="77">
          <cell r="B77" t="str">
            <v>ครงการพัฒนาด้าน ICT ให้ผู้ประกอบการเพื่อการแข่งขัน</v>
          </cell>
          <cell r="C77">
            <v>6270000</v>
          </cell>
        </row>
        <row r="78">
          <cell r="B78" t="str">
            <v>โครงการบริหารจัดการขยะและสิ่งแวดล้อม</v>
          </cell>
          <cell r="C78">
            <v>6280000</v>
          </cell>
        </row>
        <row r="79">
          <cell r="B79" t="str">
            <v>โครงการพัฒนาโครงสร้างพื้นฐานและระบบโลจิสติกส์</v>
          </cell>
          <cell r="C79">
            <v>6300000</v>
          </cell>
        </row>
        <row r="80">
          <cell r="B80" t="str">
            <v>โครงการพัฒนาความรู้และทักษะชีวิตสำหรับวัยเรียน</v>
          </cell>
          <cell r="C80">
            <v>6320000</v>
          </cell>
        </row>
        <row r="81">
          <cell r="B81" t="str">
            <v>โครงการพัฒนาและเพิ่มประสิทธิภาพการใช้พลังงานที่เป็นมิตรกับสิ่งแวดล้อม</v>
          </cell>
          <cell r="C81">
            <v>6330000</v>
          </cell>
        </row>
        <row r="82">
          <cell r="B82" t="str">
            <v xml:space="preserve">โครงการพัฒนาระบบและกลไกการบริหารงานทำนุบำรุงศิลปวัฒนธรรม </v>
          </cell>
          <cell r="C82">
            <v>7010001</v>
          </cell>
        </row>
        <row r="83">
          <cell r="B83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  <cell r="C83">
            <v>7010002</v>
          </cell>
        </row>
        <row r="84">
          <cell r="B84" t="str">
            <v>โครงการสนับสนุนจัดการศึกษาขั้นพื้นฐาน</v>
          </cell>
          <cell r="C84">
            <v>8010001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7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6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7" refreshError="1"/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/>
      <sheetData sheetId="10" refreshError="1">
        <row r="2"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  <cell r="C2">
            <v>1000001</v>
          </cell>
        </row>
        <row r="3">
          <cell r="B3" t="str">
            <v>โครงการปรับปรุงกฎหมายและนิติการเพื่อการปฏิบัติงาน</v>
          </cell>
          <cell r="C3">
            <v>1000002</v>
          </cell>
        </row>
        <row r="4">
          <cell r="B4" t="str">
            <v>โครงการพัฒนาระบบบริหารและจัดการภายใน</v>
          </cell>
          <cell r="C4">
            <v>1000003</v>
          </cell>
        </row>
        <row r="5">
          <cell r="B5" t="str">
            <v>โครงการพัฒนาระบบฐานข้อมูลสารสนเทศเพื่อการบริหารจัดการ</v>
          </cell>
          <cell r="C5">
            <v>1000004</v>
          </cell>
        </row>
        <row r="6">
          <cell r="B6" t="str">
            <v>โครงการพัฒนาระบบบริหารทรัพยากรมนุษย์</v>
          </cell>
          <cell r="C6">
            <v>1000005</v>
          </cell>
        </row>
        <row r="7">
          <cell r="B7" t="str">
            <v>โครงการพัฒนาบุคลากรสายสนับสนุน</v>
          </cell>
          <cell r="C7">
            <v>1000006</v>
          </cell>
        </row>
        <row r="8">
          <cell r="B8" t="str">
            <v>โครงการพัฒนากายภาพ ระบบสาธารณูปโภคและโครงสร้างพื้นฐานของมหาวิทยาลัย</v>
          </cell>
          <cell r="C8">
            <v>1000007</v>
          </cell>
        </row>
        <row r="9">
          <cell r="B9" t="str">
            <v>โครงการจัดการความรู้เพื่อมุ่งสู่สถาบันแห่งการเรียนรู้</v>
          </cell>
          <cell r="C9">
            <v>1000008</v>
          </cell>
        </row>
        <row r="10"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  <cell r="C10">
            <v>1000009</v>
          </cell>
        </row>
        <row r="11">
          <cell r="B11" t="str">
            <v>โครงการสนับสนุนการบริหารทั่วไป</v>
          </cell>
          <cell r="C11">
            <v>1000010</v>
          </cell>
        </row>
        <row r="12">
          <cell r="B12" t="str">
            <v>โครงการพัฒนาบุคลากร</v>
          </cell>
          <cell r="C12">
            <v>1000011</v>
          </cell>
        </row>
        <row r="13">
          <cell r="B13" t="str">
            <v>โครงการการพัฒนาระบบกลไกการประกันคุณภาพการศึกษาระดับอุดมศึกษา</v>
          </cell>
          <cell r="C13">
            <v>1000012</v>
          </cell>
        </row>
        <row r="14">
          <cell r="B14" t="str">
            <v>โครงการพิธีพระราชทานปริญญาบัตร</v>
          </cell>
          <cell r="C14">
            <v>1000013</v>
          </cell>
        </row>
        <row r="15">
          <cell r="B15" t="str">
            <v>โครงการสนับสนุนการจัดการศึกษา</v>
          </cell>
          <cell r="C15">
            <v>1010000</v>
          </cell>
        </row>
        <row r="16">
          <cell r="B16" t="str">
            <v>โครงการสนับสนุนการผลิตบัณฑิตสาขาวิชาวิทยาศาสตร์</v>
          </cell>
          <cell r="C16">
            <v>1010001</v>
          </cell>
        </row>
        <row r="17">
          <cell r="B17" t="str">
            <v>โครงการสนับสนุนการผลิตบัณฑิตสาขาวิชาเกษตรศาสตร์</v>
          </cell>
          <cell r="C17">
            <v>1010002</v>
          </cell>
        </row>
        <row r="18">
          <cell r="B18" t="str">
            <v>โครงการสนับสนุนการผลิตบัณฑิตสาขาวิชาวิศวกรรมศาสตร์</v>
          </cell>
          <cell r="C18">
            <v>1010003</v>
          </cell>
        </row>
        <row r="19">
          <cell r="B19" t="str">
            <v>โครงการสนับสนุนการผลิตบัณฑิตสาขาวิชาศิลปประยุกต์และการออกแบบ</v>
          </cell>
          <cell r="C19">
            <v>1010004</v>
          </cell>
        </row>
        <row r="20">
          <cell r="B20" t="str">
            <v>โครงการสนับสนุนการผลิตบัณฑิตสาขาวิชาเภสัชศาสตร์</v>
          </cell>
          <cell r="C20">
            <v>1010006</v>
          </cell>
        </row>
        <row r="21">
          <cell r="B21" t="str">
            <v>โครงการสนับสนุนการผลิตบัณฑิตสาขาวิชาแพทยศาสตร์</v>
          </cell>
          <cell r="C21">
            <v>1010007</v>
          </cell>
        </row>
        <row r="22">
          <cell r="B22" t="str">
            <v>โครงการสนับสนุนการผลิตบัณฑิตสาขาวิชาพยาบาลศาสตร์</v>
          </cell>
          <cell r="C22">
            <v>1010009</v>
          </cell>
        </row>
        <row r="23">
          <cell r="B23" t="str">
            <v>โครงการสนับสนุนการผลิตบัณฑิตสาขาวิชาศิลปศาสตร์</v>
          </cell>
          <cell r="C23">
            <v>1010010</v>
          </cell>
        </row>
        <row r="24">
          <cell r="B24" t="str">
            <v>โครงการสนับสนุนการผลิตบัณฑิตสาขาวิชาบริหารธุรกิจ</v>
          </cell>
          <cell r="C24">
            <v>1010011</v>
          </cell>
        </row>
        <row r="25">
          <cell r="B25" t="str">
            <v>โครงการสนับสนุนการผลิตบัณฑิตสาขาวิชานิติศาสตร์</v>
          </cell>
          <cell r="C25">
            <v>1010012</v>
          </cell>
        </row>
        <row r="26">
          <cell r="B26" t="str">
            <v>โครงการสนับสนุนการผลิตบัณฑิตสาขาวิชารัฐศาสตร์</v>
          </cell>
          <cell r="C26">
            <v>1010013</v>
          </cell>
        </row>
        <row r="27">
          <cell r="B27" t="str">
            <v>โครงการสนับสนุนการผลิตบัณฑิตสาขาวิชารัฐประศาสนศาสตร์</v>
          </cell>
          <cell r="C27">
            <v>1010014</v>
          </cell>
        </row>
        <row r="28"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  <cell r="C28">
            <v>1010051</v>
          </cell>
        </row>
        <row r="29">
          <cell r="B29" t="str">
            <v>โครงการพัฒนาบุคลากรสายวิชาการ</v>
          </cell>
          <cell r="C29">
            <v>1010052</v>
          </cell>
        </row>
        <row r="30"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  <cell r="C30">
            <v>1010053</v>
          </cell>
        </row>
        <row r="31"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  <cell r="C31">
            <v>1010054</v>
          </cell>
        </row>
        <row r="32">
          <cell r="B32" t="str">
            <v>โครงการพัฒนาบุคลากรด้านการท่องเที่ยว</v>
          </cell>
          <cell r="C32">
            <v>1010055</v>
          </cell>
        </row>
        <row r="33">
          <cell r="B33" t="str">
            <v>โครงการผลิตบัณฑิตสาขาวิชาวิทยาศาสตร์</v>
          </cell>
          <cell r="C33">
            <v>2010000</v>
          </cell>
        </row>
        <row r="34">
          <cell r="B34" t="str">
            <v>โครงการผลิตบัณฑิตสาขาวิชาเกษตรศาสตร์</v>
          </cell>
          <cell r="C34">
            <v>2020000</v>
          </cell>
        </row>
        <row r="35">
          <cell r="B35" t="str">
            <v>โครงการผลิตบัณฑิตสาขาวิชาวิศวกรรมศาสตร์</v>
          </cell>
          <cell r="C35">
            <v>2030000</v>
          </cell>
        </row>
        <row r="36">
          <cell r="B36" t="str">
            <v>โครงการผลิตบัณฑิตสาขาวิชาศิลปประยุกต์และการออกแบบ</v>
          </cell>
          <cell r="C36">
            <v>2040000</v>
          </cell>
        </row>
        <row r="37">
          <cell r="B37" t="str">
            <v>โครงการผลิตบัณฑิตสาขาวิชาเภสัชศาสตร์</v>
          </cell>
          <cell r="C37">
            <v>2050000</v>
          </cell>
        </row>
        <row r="38">
          <cell r="B38" t="str">
            <v>โครงการผลิตบัณฑิตสาขาวิชาแพทยศาสตร์</v>
          </cell>
          <cell r="C38">
            <v>2060000</v>
          </cell>
        </row>
        <row r="39">
          <cell r="B39" t="str">
            <v>โครงการผลิตบัณฑิตสาขาวิชาสาธารณสุขศาสตร์</v>
          </cell>
          <cell r="C39">
            <v>2070000</v>
          </cell>
        </row>
        <row r="40">
          <cell r="B40" t="str">
            <v>โครงการผลิตบัณฑิตสาขาวิชาพยาบาลศาสตร์</v>
          </cell>
          <cell r="C40">
            <v>2080000</v>
          </cell>
        </row>
        <row r="41">
          <cell r="B41" t="str">
            <v>โครงการผลิตบัณฑิตสาขาวิชาศิลปศาสตร์</v>
          </cell>
          <cell r="C41">
            <v>2090000</v>
          </cell>
        </row>
        <row r="42">
          <cell r="B42" t="str">
            <v>โครงการผลิตบัณฑิตสาขาวิชาบริหารธุรกิจ</v>
          </cell>
          <cell r="C42">
            <v>2100000</v>
          </cell>
        </row>
        <row r="43">
          <cell r="B43" t="str">
            <v>โครงการผลิตบัณฑิตสาขาวิชานิติศาสตร์</v>
          </cell>
          <cell r="C43">
            <v>2110000</v>
          </cell>
        </row>
        <row r="44">
          <cell r="B44" t="str">
            <v>โครงการผลิตบัณฑิตสาขาวิชารัฐศาสตร์</v>
          </cell>
          <cell r="C44">
            <v>2120001</v>
          </cell>
        </row>
        <row r="45">
          <cell r="B45" t="str">
            <v>โครงการผลิตบัณฑิตสาขาวิชารัฐประศาสนศาสตร์</v>
          </cell>
          <cell r="C45">
            <v>2120002</v>
          </cell>
        </row>
        <row r="46">
          <cell r="B46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  <cell r="C46">
            <v>3010001</v>
          </cell>
        </row>
        <row r="47">
          <cell r="B47" t="str">
            <v>โครงการบริการด้านทะเบียนและประมวลผลนักศึกษา</v>
          </cell>
          <cell r="C47">
            <v>3010002</v>
          </cell>
        </row>
        <row r="48">
          <cell r="B48" t="str">
            <v>โครงการบริหารและพัฒนาหลักสูตร</v>
          </cell>
          <cell r="C48">
            <v>3010003</v>
          </cell>
        </row>
        <row r="49">
          <cell r="B49" t="str">
            <v>โครงการจัดหาและพัฒนาสื่อการเรียนรู้แก่นักศึกษา</v>
          </cell>
          <cell r="C49">
            <v>3010004</v>
          </cell>
        </row>
        <row r="50">
          <cell r="B50" t="str">
            <v>โครงการสนับสนุนการพัฒนาวิชาการ</v>
          </cell>
          <cell r="C50">
            <v>3010005</v>
          </cell>
        </row>
        <row r="51">
          <cell r="B51" t="str">
            <v>โครงการค่าใช้จ่ายบุคลากรภาครัฐ ยกระดับคุณภาพการศึกษาและการเรียนรู้</v>
          </cell>
          <cell r="C51">
            <v>4000002</v>
          </cell>
        </row>
        <row r="52">
          <cell r="B52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52">
            <v>4000003</v>
          </cell>
        </row>
        <row r="53">
          <cell r="B53" t="str">
            <v>โครงการส่งเสริมและสนับสนุนกิจกรรมเสริมหลักสูตรและกิจกรรมนอกหลักสูตร</v>
          </cell>
          <cell r="C53">
            <v>4010001</v>
          </cell>
        </row>
        <row r="54">
          <cell r="B54" t="str">
            <v>โครงการสนับสนุนและส่งเสริมสวัสดิการและสวัสดิภาพของนักศึกษา</v>
          </cell>
          <cell r="C54">
            <v>4010002</v>
          </cell>
        </row>
        <row r="55">
          <cell r="B55" t="str">
            <v>โครงการวิจัยเพื่อสร้าง สะสมองค์ความรู้_โครงการวิจัยที่สามารถนำไปใช้ในการพัฒนาชุมชนและสังคม</v>
          </cell>
          <cell r="C55">
            <v>5000001</v>
          </cell>
        </row>
        <row r="56">
          <cell r="B56" t="str">
            <v>โครงการวิจัยประยุกต์</v>
          </cell>
          <cell r="C56">
            <v>5000002</v>
          </cell>
        </row>
        <row r="57">
          <cell r="B57" t="str">
            <v>โครงการวิจัยพื้นฐาน</v>
          </cell>
          <cell r="C57">
            <v>5000003</v>
          </cell>
        </row>
        <row r="58">
          <cell r="B58" t="str">
            <v>โครงการวิจัยและพัฒนา</v>
          </cell>
          <cell r="C58">
            <v>5000004</v>
          </cell>
        </row>
        <row r="59">
          <cell r="B59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  <cell r="C59">
            <v>5000005</v>
          </cell>
        </row>
        <row r="60">
          <cell r="B60" t="str">
            <v>โครงกการวิจัยและนวัตกรรม_โครงการวิจัยที่สามารถนำไปใช้ในการพัฒนาชุมชนและสังคม</v>
          </cell>
          <cell r="C60">
            <v>5000006</v>
          </cell>
        </row>
        <row r="61">
          <cell r="B61" t="str">
            <v>โครงการวิจัยและนวัตกรรมในอุตสาหกรรมยุทธศาสตร์และเป้าหมายของประเทศ</v>
          </cell>
          <cell r="C61">
            <v>5000007</v>
          </cell>
        </row>
        <row r="62">
          <cell r="B62" t="str">
            <v>โครงการวิจัยเพื่อพัฒนาโครงสร้างพื้นฐาน บุคลากรและระบบมาตรฐานการวิจัย</v>
          </cell>
          <cell r="C62">
            <v>5000008</v>
          </cell>
        </row>
        <row r="63">
          <cell r="B63" t="str">
            <v>โครงการพัฒนาระบบกลไกการบริหารงานวิจัย</v>
          </cell>
          <cell r="C63">
            <v>5010001</v>
          </cell>
        </row>
        <row r="64">
          <cell r="B64" t="str">
            <v>โครงการวิจัยเพื่อสร้างองค์ความรู้</v>
          </cell>
          <cell r="C64">
            <v>5010002</v>
          </cell>
        </row>
        <row r="65">
          <cell r="B65" t="str">
            <v>โครงการวิจัยเพื่อถ่ายทอดเทคโนโลยี</v>
          </cell>
          <cell r="C65">
            <v>5010003</v>
          </cell>
        </row>
        <row r="66">
          <cell r="B66" t="str">
            <v>โครงการพัฒนาระบบกลไกการบริหารงานบริการวิชาการ</v>
          </cell>
          <cell r="C66">
            <v>6010001</v>
          </cell>
        </row>
        <row r="67">
          <cell r="B67" t="str">
            <v>โครงการบริการวิชาการ</v>
          </cell>
          <cell r="C67">
            <v>6010002</v>
          </cell>
        </row>
        <row r="68">
          <cell r="B68" t="str">
            <v>โครงการเครือข่ายความร่วมมือกับชุมชน หน่วยงานของรัฐ และ ภาคธุรกิจอุตสาหกรรม</v>
          </cell>
          <cell r="C68">
            <v>6010003</v>
          </cell>
        </row>
        <row r="69">
          <cell r="B69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  <cell r="C69">
            <v>6010004</v>
          </cell>
        </row>
        <row r="70">
          <cell r="B70" t="str">
            <v>โครงการสร้างเสริมสุขภาวะและบริการสุขภาพแก่ชุมชน</v>
          </cell>
          <cell r="C70">
            <v>6010005</v>
          </cell>
        </row>
        <row r="71">
          <cell r="B71" t="str">
            <v>โครงการปรับปรุงการเรียนรู้</v>
          </cell>
          <cell r="C71">
            <v>6210000</v>
          </cell>
        </row>
        <row r="72">
          <cell r="B72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72">
            <v>6220000</v>
          </cell>
        </row>
        <row r="73">
          <cell r="B73" t="str">
            <v>โครงการศูนย์นวัตกรรมการศึกษาและพัฒนาสื่อการเรียนการสอน</v>
          </cell>
          <cell r="C73">
            <v>6230000</v>
          </cell>
        </row>
        <row r="74">
          <cell r="B74" t="str">
            <v>โครงการยกระดับการเรียนรู้ทางวิชาการในโรงเรียนเครือข่ายทางวิชาการ</v>
          </cell>
          <cell r="C74">
            <v>6240000</v>
          </cell>
        </row>
        <row r="75">
          <cell r="B75" t="str">
            <v>โครงการพัฒนาเศรษฐกิจดิจิทัล</v>
          </cell>
          <cell r="C75">
            <v>6250000</v>
          </cell>
        </row>
        <row r="76">
          <cell r="B76" t="str">
            <v>โครงการพัฒนาศักยภาพบุคลากรด้าน ICT รองรับ Digital Economy</v>
          </cell>
          <cell r="C76">
            <v>6260000</v>
          </cell>
        </row>
        <row r="77">
          <cell r="B77" t="str">
            <v>ครงการพัฒนาด้าน ICT ให้ผู้ประกอบการเพื่อการแข่งขัน</v>
          </cell>
          <cell r="C77">
            <v>6270000</v>
          </cell>
        </row>
        <row r="78">
          <cell r="B78" t="str">
            <v>โครงการบริหารจัดการขยะและสิ่งแวดล้อม</v>
          </cell>
          <cell r="C78">
            <v>6280000</v>
          </cell>
        </row>
        <row r="79">
          <cell r="B79" t="str">
            <v>โครงการพัฒนาโครงสร้างพื้นฐานและระบบโลจิสติกส์</v>
          </cell>
          <cell r="C79">
            <v>6300000</v>
          </cell>
        </row>
        <row r="80">
          <cell r="B80" t="str">
            <v>โครงการพัฒนาความรู้และทักษะชีวิตสำหรับวัยเรียน</v>
          </cell>
          <cell r="C80">
            <v>6320000</v>
          </cell>
        </row>
        <row r="81">
          <cell r="B81" t="str">
            <v>โครงการพัฒนาและเพิ่มประสิทธิภาพการใช้พลังงานที่เป็นมิตรกับสิ่งแวดล้อม</v>
          </cell>
          <cell r="C81">
            <v>6330000</v>
          </cell>
        </row>
        <row r="82">
          <cell r="B82" t="str">
            <v xml:space="preserve">โครงการพัฒนาระบบและกลไกการบริหารงานทำนุบำรุงศิลปวัฒนธรรม </v>
          </cell>
          <cell r="C82">
            <v>7010001</v>
          </cell>
        </row>
        <row r="83">
          <cell r="B83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  <cell r="C83">
            <v>7010002</v>
          </cell>
        </row>
        <row r="84">
          <cell r="B84" t="str">
            <v>โครงการสนับสนุนจัดการศึกษาขั้นพื้นฐาน</v>
          </cell>
          <cell r="C84">
            <v>8010001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7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6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7" refreshError="1"/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/>
      <sheetData sheetId="10" refreshError="1">
        <row r="2"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  <cell r="C2">
            <v>1000001</v>
          </cell>
        </row>
        <row r="3">
          <cell r="B3" t="str">
            <v>โครงการปรับปรุงกฎหมายและนิติการเพื่อการปฏิบัติงาน</v>
          </cell>
          <cell r="C3">
            <v>1000002</v>
          </cell>
        </row>
        <row r="4">
          <cell r="B4" t="str">
            <v>โครงการพัฒนาระบบบริหารและจัดการภายใน</v>
          </cell>
          <cell r="C4">
            <v>1000003</v>
          </cell>
        </row>
        <row r="5">
          <cell r="B5" t="str">
            <v>โครงการพัฒนาระบบฐานข้อมูลสารสนเทศเพื่อการบริหารจัดการ</v>
          </cell>
          <cell r="C5">
            <v>1000004</v>
          </cell>
        </row>
        <row r="6">
          <cell r="B6" t="str">
            <v>โครงการพัฒนาระบบบริหารทรัพยากรมนุษย์</v>
          </cell>
          <cell r="C6">
            <v>1000005</v>
          </cell>
        </row>
        <row r="7">
          <cell r="B7" t="str">
            <v>โครงการพัฒนาบุคลากรสายสนับสนุน</v>
          </cell>
          <cell r="C7">
            <v>1000006</v>
          </cell>
        </row>
        <row r="8">
          <cell r="B8" t="str">
            <v>โครงการพัฒนากายภาพ ระบบสาธารณูปโภคและโครงสร้างพื้นฐานของมหาวิทยาลัย</v>
          </cell>
          <cell r="C8">
            <v>1000007</v>
          </cell>
        </row>
        <row r="9">
          <cell r="B9" t="str">
            <v>โครงการจัดการความรู้เพื่อมุ่งสู่สถาบันแห่งการเรียนรู้</v>
          </cell>
          <cell r="C9">
            <v>1000008</v>
          </cell>
        </row>
        <row r="10"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  <cell r="C10">
            <v>1000009</v>
          </cell>
        </row>
        <row r="11">
          <cell r="B11" t="str">
            <v>โครงการสนับสนุนการบริหารทั่วไป</v>
          </cell>
          <cell r="C11">
            <v>1000010</v>
          </cell>
        </row>
        <row r="12">
          <cell r="B12" t="str">
            <v>โครงการพัฒนาบุคลากร</v>
          </cell>
          <cell r="C12">
            <v>1000011</v>
          </cell>
        </row>
        <row r="13">
          <cell r="B13" t="str">
            <v>โครงการการพัฒนาระบบกลไกการประกันคุณภาพการศึกษาระดับอุดมศึกษา</v>
          </cell>
          <cell r="C13">
            <v>1000012</v>
          </cell>
        </row>
        <row r="14">
          <cell r="B14" t="str">
            <v>โครงการพิธีพระราชทานปริญญาบัตร</v>
          </cell>
          <cell r="C14">
            <v>1000013</v>
          </cell>
        </row>
        <row r="15">
          <cell r="B15" t="str">
            <v>โครงการสนับสนุนการจัดการศึกษา</v>
          </cell>
          <cell r="C15">
            <v>1010000</v>
          </cell>
        </row>
        <row r="16">
          <cell r="B16" t="str">
            <v>โครงการสนับสนุนการผลิตบัณฑิตสาขาวิชาวิทยาศาสตร์</v>
          </cell>
          <cell r="C16">
            <v>1010001</v>
          </cell>
        </row>
        <row r="17">
          <cell r="B17" t="str">
            <v>โครงการสนับสนุนการผลิตบัณฑิตสาขาวิชาเกษตรศาสตร์</v>
          </cell>
          <cell r="C17">
            <v>1010002</v>
          </cell>
        </row>
        <row r="18">
          <cell r="B18" t="str">
            <v>โครงการสนับสนุนการผลิตบัณฑิตสาขาวิชาวิศวกรรมศาสตร์</v>
          </cell>
          <cell r="C18">
            <v>1010003</v>
          </cell>
        </row>
        <row r="19">
          <cell r="B19" t="str">
            <v>โครงการสนับสนุนการผลิตบัณฑิตสาขาวิชาศิลปประยุกต์และการออกแบบ</v>
          </cell>
          <cell r="C19">
            <v>1010004</v>
          </cell>
        </row>
        <row r="20">
          <cell r="B20" t="str">
            <v>โครงการสนับสนุนการผลิตบัณฑิตสาขาวิชาเภสัชศาสตร์</v>
          </cell>
          <cell r="C20">
            <v>1010006</v>
          </cell>
        </row>
        <row r="21">
          <cell r="B21" t="str">
            <v>โครงการสนับสนุนการผลิตบัณฑิตสาขาวิชาแพทยศาสตร์</v>
          </cell>
          <cell r="C21">
            <v>1010007</v>
          </cell>
        </row>
        <row r="22">
          <cell r="B22" t="str">
            <v>โครงการสนับสนุนการผลิตบัณฑิตสาขาวิชาพยาบาลศาสตร์</v>
          </cell>
          <cell r="C22">
            <v>1010009</v>
          </cell>
        </row>
        <row r="23">
          <cell r="B23" t="str">
            <v>โครงการสนับสนุนการผลิตบัณฑิตสาขาวิชาศิลปศาสตร์</v>
          </cell>
          <cell r="C23">
            <v>1010010</v>
          </cell>
        </row>
        <row r="24">
          <cell r="B24" t="str">
            <v>โครงการสนับสนุนการผลิตบัณฑิตสาขาวิชาบริหารธุรกิจ</v>
          </cell>
          <cell r="C24">
            <v>1010011</v>
          </cell>
        </row>
        <row r="25">
          <cell r="B25" t="str">
            <v>โครงการสนับสนุนการผลิตบัณฑิตสาขาวิชานิติศาสตร์</v>
          </cell>
          <cell r="C25">
            <v>1010012</v>
          </cell>
        </row>
        <row r="26">
          <cell r="B26" t="str">
            <v>โครงการสนับสนุนการผลิตบัณฑิตสาขาวิชารัฐศาสตร์</v>
          </cell>
          <cell r="C26">
            <v>1010013</v>
          </cell>
        </row>
        <row r="27">
          <cell r="B27" t="str">
            <v>โครงการสนับสนุนการผลิตบัณฑิตสาขาวิชารัฐประศาสนศาสตร์</v>
          </cell>
          <cell r="C27">
            <v>1010014</v>
          </cell>
        </row>
        <row r="28"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  <cell r="C28">
            <v>1010051</v>
          </cell>
        </row>
        <row r="29">
          <cell r="B29" t="str">
            <v>โครงการพัฒนาบุคลากรสายวิชาการ</v>
          </cell>
          <cell r="C29">
            <v>1010052</v>
          </cell>
        </row>
        <row r="30"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  <cell r="C30">
            <v>1010053</v>
          </cell>
        </row>
        <row r="31"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  <cell r="C31">
            <v>1010054</v>
          </cell>
        </row>
        <row r="32">
          <cell r="B32" t="str">
            <v>โครงการพัฒนาบุคลากรด้านการท่องเที่ยว</v>
          </cell>
          <cell r="C32">
            <v>1010055</v>
          </cell>
        </row>
        <row r="33">
          <cell r="B33" t="str">
            <v>โครงการผลิตบัณฑิตสาขาวิชาวิทยาศาสตร์</v>
          </cell>
          <cell r="C33">
            <v>2010000</v>
          </cell>
        </row>
        <row r="34">
          <cell r="B34" t="str">
            <v>โครงการผลิตบัณฑิตสาขาวิชาเกษตรศาสตร์</v>
          </cell>
          <cell r="C34">
            <v>2020000</v>
          </cell>
        </row>
        <row r="35">
          <cell r="B35" t="str">
            <v>โครงการผลิตบัณฑิตสาขาวิชาวิศวกรรมศาสตร์</v>
          </cell>
          <cell r="C35">
            <v>2030000</v>
          </cell>
        </row>
        <row r="36">
          <cell r="B36" t="str">
            <v>โครงการผลิตบัณฑิตสาขาวิชาศิลปประยุกต์และการออกแบบ</v>
          </cell>
          <cell r="C36">
            <v>2040000</v>
          </cell>
        </row>
        <row r="37">
          <cell r="B37" t="str">
            <v>โครงการผลิตบัณฑิตสาขาวิชาเภสัชศาสตร์</v>
          </cell>
          <cell r="C37">
            <v>2050000</v>
          </cell>
        </row>
        <row r="38">
          <cell r="B38" t="str">
            <v>โครงการผลิตบัณฑิตสาขาวิชาแพทยศาสตร์</v>
          </cell>
          <cell r="C38">
            <v>2060000</v>
          </cell>
        </row>
        <row r="39">
          <cell r="B39" t="str">
            <v>โครงการผลิตบัณฑิตสาขาวิชาสาธารณสุขศาสตร์</v>
          </cell>
          <cell r="C39">
            <v>2070000</v>
          </cell>
        </row>
        <row r="40">
          <cell r="B40" t="str">
            <v>โครงการผลิตบัณฑิตสาขาวิชาพยาบาลศาสตร์</v>
          </cell>
          <cell r="C40">
            <v>2080000</v>
          </cell>
        </row>
        <row r="41">
          <cell r="B41" t="str">
            <v>โครงการผลิตบัณฑิตสาขาวิชาศิลปศาสตร์</v>
          </cell>
          <cell r="C41">
            <v>2090000</v>
          </cell>
        </row>
        <row r="42">
          <cell r="B42" t="str">
            <v>โครงการผลิตบัณฑิตสาขาวิชาบริหารธุรกิจ</v>
          </cell>
          <cell r="C42">
            <v>2100000</v>
          </cell>
        </row>
        <row r="43">
          <cell r="B43" t="str">
            <v>โครงการผลิตบัณฑิตสาขาวิชานิติศาสตร์</v>
          </cell>
          <cell r="C43">
            <v>2110000</v>
          </cell>
        </row>
        <row r="44">
          <cell r="B44" t="str">
            <v>โครงการผลิตบัณฑิตสาขาวิชารัฐศาสตร์</v>
          </cell>
          <cell r="C44">
            <v>2120001</v>
          </cell>
        </row>
        <row r="45">
          <cell r="B45" t="str">
            <v>โครงการผลิตบัณฑิตสาขาวิชารัฐประศาสนศาสตร์</v>
          </cell>
          <cell r="C45">
            <v>2120002</v>
          </cell>
        </row>
        <row r="46">
          <cell r="B46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  <cell r="C46">
            <v>3010001</v>
          </cell>
        </row>
        <row r="47">
          <cell r="B47" t="str">
            <v>โครงการบริการด้านทะเบียนและประมวลผลนักศึกษา</v>
          </cell>
          <cell r="C47">
            <v>3010002</v>
          </cell>
        </row>
        <row r="48">
          <cell r="B48" t="str">
            <v>โครงการบริหารและพัฒนาหลักสูตร</v>
          </cell>
          <cell r="C48">
            <v>3010003</v>
          </cell>
        </row>
        <row r="49">
          <cell r="B49" t="str">
            <v>โครงการจัดหาและพัฒนาสื่อการเรียนรู้แก่นักศึกษา</v>
          </cell>
          <cell r="C49">
            <v>3010004</v>
          </cell>
        </row>
        <row r="50">
          <cell r="B50" t="str">
            <v>โครงการสนับสนุนการพัฒนาวิชาการ</v>
          </cell>
          <cell r="C50">
            <v>3010005</v>
          </cell>
        </row>
        <row r="51">
          <cell r="B51" t="str">
            <v>โครงการค่าใช้จ่ายบุคลากรภาครัฐ ยกระดับคุณภาพการศึกษาและการเรียนรู้</v>
          </cell>
          <cell r="C51">
            <v>4000002</v>
          </cell>
        </row>
        <row r="52">
          <cell r="B52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52">
            <v>4000003</v>
          </cell>
        </row>
        <row r="53">
          <cell r="B53" t="str">
            <v>โครงการส่งเสริมและสนับสนุนกิจกรรมเสริมหลักสูตรและกิจกรรมนอกหลักสูตร</v>
          </cell>
          <cell r="C53">
            <v>4010001</v>
          </cell>
        </row>
        <row r="54">
          <cell r="B54" t="str">
            <v>โครงการสนับสนุนและส่งเสริมสวัสดิการและสวัสดิภาพของนักศึกษา</v>
          </cell>
          <cell r="C54">
            <v>4010002</v>
          </cell>
        </row>
        <row r="55">
          <cell r="B55" t="str">
            <v>โครงการวิจัยเพื่อสร้าง สะสมองค์ความรู้_โครงการวิจัยที่สามารถนำไปใช้ในการพัฒนาชุมชนและสังคม</v>
          </cell>
          <cell r="C55">
            <v>5000001</v>
          </cell>
        </row>
        <row r="56">
          <cell r="B56" t="str">
            <v>โครงการวิจัยประยุกต์</v>
          </cell>
          <cell r="C56">
            <v>5000002</v>
          </cell>
        </row>
        <row r="57">
          <cell r="B57" t="str">
            <v>โครงการวิจัยพื้นฐาน</v>
          </cell>
          <cell r="C57">
            <v>5000003</v>
          </cell>
        </row>
        <row r="58">
          <cell r="B58" t="str">
            <v>โครงการวิจัยและพัฒนา</v>
          </cell>
          <cell r="C58">
            <v>5000004</v>
          </cell>
        </row>
        <row r="59">
          <cell r="B59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  <cell r="C59">
            <v>5000005</v>
          </cell>
        </row>
        <row r="60">
          <cell r="B60" t="str">
            <v>โครงกการวิจัยและนวัตกรรม_โครงการวิจัยที่สามารถนำไปใช้ในการพัฒนาชุมชนและสังคม</v>
          </cell>
          <cell r="C60">
            <v>5000006</v>
          </cell>
        </row>
        <row r="61">
          <cell r="B61" t="str">
            <v>โครงการวิจัยและนวัตกรรมในอุตสาหกรรมยุทธศาสตร์และเป้าหมายของประเทศ</v>
          </cell>
          <cell r="C61">
            <v>5000007</v>
          </cell>
        </row>
        <row r="62">
          <cell r="B62" t="str">
            <v>โครงการวิจัยเพื่อพัฒนาโครงสร้างพื้นฐาน บุคลากรและระบบมาตรฐานการวิจัย</v>
          </cell>
          <cell r="C62">
            <v>5000008</v>
          </cell>
        </row>
        <row r="63">
          <cell r="B63" t="str">
            <v>โครงการพัฒนาระบบกลไกการบริหารงานวิจัย</v>
          </cell>
          <cell r="C63">
            <v>5010001</v>
          </cell>
        </row>
        <row r="64">
          <cell r="B64" t="str">
            <v>โครงการวิจัยเพื่อสร้างองค์ความรู้</v>
          </cell>
          <cell r="C64">
            <v>5010002</v>
          </cell>
        </row>
        <row r="65">
          <cell r="B65" t="str">
            <v>โครงการวิจัยเพื่อถ่ายทอดเทคโนโลยี</v>
          </cell>
          <cell r="C65">
            <v>5010003</v>
          </cell>
        </row>
        <row r="66">
          <cell r="B66" t="str">
            <v>โครงการพัฒนาระบบกลไกการบริหารงานบริการวิชาการ</v>
          </cell>
          <cell r="C66">
            <v>6010001</v>
          </cell>
        </row>
        <row r="67">
          <cell r="B67" t="str">
            <v>โครงการบริการวิชาการ</v>
          </cell>
          <cell r="C67">
            <v>6010002</v>
          </cell>
        </row>
        <row r="68">
          <cell r="B68" t="str">
            <v>โครงการเครือข่ายความร่วมมือกับชุมชน หน่วยงานของรัฐ และ ภาคธุรกิจอุตสาหกรรม</v>
          </cell>
          <cell r="C68">
            <v>6010003</v>
          </cell>
        </row>
        <row r="69">
          <cell r="B69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  <cell r="C69">
            <v>6010004</v>
          </cell>
        </row>
        <row r="70">
          <cell r="B70" t="str">
            <v>โครงการสร้างเสริมสุขภาวะและบริการสุขภาพแก่ชุมชน</v>
          </cell>
          <cell r="C70">
            <v>6010005</v>
          </cell>
        </row>
        <row r="71">
          <cell r="B71" t="str">
            <v>โครงการปรับปรุงการเรียนรู้</v>
          </cell>
          <cell r="C71">
            <v>6210000</v>
          </cell>
        </row>
        <row r="72">
          <cell r="B72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72">
            <v>6220000</v>
          </cell>
        </row>
        <row r="73">
          <cell r="B73" t="str">
            <v>โครงการศูนย์นวัตกรรมการศึกษาและพัฒนาสื่อการเรียนการสอน</v>
          </cell>
          <cell r="C73">
            <v>6230000</v>
          </cell>
        </row>
        <row r="74">
          <cell r="B74" t="str">
            <v>โครงการยกระดับการเรียนรู้ทางวิชาการในโรงเรียนเครือข่ายทางวิชาการ</v>
          </cell>
          <cell r="C74">
            <v>6240000</v>
          </cell>
        </row>
        <row r="75">
          <cell r="B75" t="str">
            <v>โครงการพัฒนาเศรษฐกิจดิจิทัล</v>
          </cell>
          <cell r="C75">
            <v>6250000</v>
          </cell>
        </row>
        <row r="76">
          <cell r="B76" t="str">
            <v>โครงการพัฒนาศักยภาพบุคลากรด้าน ICT รองรับ Digital Economy</v>
          </cell>
          <cell r="C76">
            <v>6260000</v>
          </cell>
        </row>
        <row r="77">
          <cell r="B77" t="str">
            <v>ครงการพัฒนาด้าน ICT ให้ผู้ประกอบการเพื่อการแข่งขัน</v>
          </cell>
          <cell r="C77">
            <v>6270000</v>
          </cell>
        </row>
        <row r="78">
          <cell r="B78" t="str">
            <v>โครงการบริหารจัดการขยะและสิ่งแวดล้อม</v>
          </cell>
          <cell r="C78">
            <v>6280000</v>
          </cell>
        </row>
        <row r="79">
          <cell r="B79" t="str">
            <v>โครงการพัฒนาโครงสร้างพื้นฐานและระบบโลจิสติกส์</v>
          </cell>
          <cell r="C79">
            <v>6300000</v>
          </cell>
        </row>
        <row r="80">
          <cell r="B80" t="str">
            <v>โครงการพัฒนาความรู้และทักษะชีวิตสำหรับวัยเรียน</v>
          </cell>
          <cell r="C80">
            <v>6320000</v>
          </cell>
        </row>
        <row r="81">
          <cell r="B81" t="str">
            <v>โครงการพัฒนาและเพิ่มประสิทธิภาพการใช้พลังงานที่เป็นมิตรกับสิ่งแวดล้อม</v>
          </cell>
          <cell r="C81">
            <v>6330000</v>
          </cell>
        </row>
        <row r="82">
          <cell r="B82" t="str">
            <v xml:space="preserve">โครงการพัฒนาระบบและกลไกการบริหารงานทำนุบำรุงศิลปวัฒนธรรม </v>
          </cell>
          <cell r="C82">
            <v>7010001</v>
          </cell>
        </row>
        <row r="83">
          <cell r="B83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  <cell r="C83">
            <v>7010002</v>
          </cell>
        </row>
        <row r="84">
          <cell r="B84" t="str">
            <v>โครงการสนับสนุนจัดการศึกษาขั้นพื้นฐาน</v>
          </cell>
          <cell r="C84">
            <v>8010001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7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  <sheetName val="กลยุทธ์ สพ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6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7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>
        <row r="20">
          <cell r="A20" t="str">
            <v>ด้านการผลิตบัณฑิต</v>
          </cell>
          <cell r="B20">
            <v>1</v>
          </cell>
        </row>
        <row r="21">
          <cell r="A21" t="str">
            <v>ด้านพัฒนาขีดความสามารถด้านการวิจัย</v>
          </cell>
          <cell r="B21">
            <v>2</v>
          </cell>
        </row>
        <row r="22">
          <cell r="A22" t="str">
            <v>ด้านให้บริการวิชาการและถ่ายทอดเทคโนโลยี</v>
          </cell>
          <cell r="B22">
            <v>3</v>
          </cell>
        </row>
        <row r="23">
          <cell r="A23" t="str">
            <v>ด้านสืบสานเผยแพร่ฟื้นฟูและอนุรักษ์ศิลปวัฒนธรรม</v>
          </cell>
          <cell r="B23">
            <v>4</v>
          </cell>
        </row>
        <row r="24">
          <cell r="A24" t="str">
            <v>ด้านพัฒนาระบบบริหารจัดการ</v>
          </cell>
          <cell r="B24">
            <v>5</v>
          </cell>
        </row>
        <row r="25">
          <cell r="A25" t="str">
            <v>ด้านพัฒนาทรัพยากรมนุษย์</v>
          </cell>
          <cell r="B25">
            <v>6</v>
          </cell>
        </row>
        <row r="26">
          <cell r="A26" t="str">
            <v>ด้านพัฒนาโครงสร้างพื้นฐานด้านเทคโนโลยีสารสนสนเทศการสื่อสาร</v>
          </cell>
          <cell r="B26">
            <v>7</v>
          </cell>
        </row>
      </sheetData>
      <sheetData sheetId="10" refreshError="1">
        <row r="2"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  <cell r="C2">
            <v>1000001</v>
          </cell>
        </row>
        <row r="3">
          <cell r="B3" t="str">
            <v>โครงการปรับปรุงกฎหมายและนิติการเพื่อการปฏิบัติงาน</v>
          </cell>
          <cell r="C3">
            <v>1000002</v>
          </cell>
        </row>
        <row r="4">
          <cell r="B4" t="str">
            <v>โครงการพัฒนาระบบบริหารและจัดการภายใน</v>
          </cell>
          <cell r="C4">
            <v>1000003</v>
          </cell>
        </row>
        <row r="5">
          <cell r="B5" t="str">
            <v>โครงการพัฒนาระบบฐานข้อมูลสารสนเทศเพื่อการบริหารจัดการ</v>
          </cell>
          <cell r="C5">
            <v>1000004</v>
          </cell>
        </row>
        <row r="6">
          <cell r="B6" t="str">
            <v>โครงการพัฒนาระบบบริหารทรัพยากรมนุษย์</v>
          </cell>
          <cell r="C6">
            <v>1000005</v>
          </cell>
        </row>
        <row r="7">
          <cell r="B7" t="str">
            <v>โครงการพัฒนาบุคลากรสายสนับสนุน</v>
          </cell>
          <cell r="C7">
            <v>1000006</v>
          </cell>
        </row>
        <row r="8">
          <cell r="B8" t="str">
            <v>โครงการพัฒนากายภาพ ระบบสาธารณูปโภคและโครงสร้างพื้นฐานของมหาวิทยาลัย</v>
          </cell>
          <cell r="C8">
            <v>1000007</v>
          </cell>
        </row>
        <row r="9">
          <cell r="B9" t="str">
            <v>โครงการจัดการความรู้เพื่อมุ่งสู่สถาบันแห่งการเรียนรู้</v>
          </cell>
          <cell r="C9">
            <v>1000008</v>
          </cell>
        </row>
        <row r="10"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  <cell r="C10">
            <v>1000009</v>
          </cell>
        </row>
        <row r="11">
          <cell r="B11" t="str">
            <v>โครงการสนับสนุนการบริหารทั่วไป</v>
          </cell>
          <cell r="C11">
            <v>1000010</v>
          </cell>
        </row>
        <row r="12">
          <cell r="B12" t="str">
            <v>โครงการพัฒนาบุคลากร</v>
          </cell>
          <cell r="C12">
            <v>1000011</v>
          </cell>
        </row>
        <row r="13">
          <cell r="B13" t="str">
            <v>โครงการการพัฒนาระบบกลไกการประกันคุณภาพการศึกษาระดับอุดมศึกษา</v>
          </cell>
          <cell r="C13">
            <v>1000012</v>
          </cell>
        </row>
        <row r="14">
          <cell r="B14" t="str">
            <v>โครงการพิธีพระราชทานปริญญาบัตร</v>
          </cell>
          <cell r="C14">
            <v>1000013</v>
          </cell>
        </row>
        <row r="15">
          <cell r="B15" t="str">
            <v>โครงการสนับสนุนการจัดการศึกษา</v>
          </cell>
          <cell r="C15">
            <v>1010000</v>
          </cell>
        </row>
        <row r="16">
          <cell r="B16" t="str">
            <v>โครงการสนับสนุนการผลิตบัณฑิตสาขาวิชาวิทยาศาสตร์</v>
          </cell>
          <cell r="C16">
            <v>1010001</v>
          </cell>
        </row>
        <row r="17">
          <cell r="B17" t="str">
            <v>โครงการสนับสนุนการผลิตบัณฑิตสาขาวิชาเกษตรศาสตร์</v>
          </cell>
          <cell r="C17">
            <v>1010002</v>
          </cell>
        </row>
        <row r="18">
          <cell r="B18" t="str">
            <v>โครงการสนับสนุนการผลิตบัณฑิตสาขาวิชาวิศวกรรมศาสตร์</v>
          </cell>
          <cell r="C18">
            <v>1010003</v>
          </cell>
        </row>
        <row r="19">
          <cell r="B19" t="str">
            <v>โครงการสนับสนุนการผลิตบัณฑิตสาขาวิชาศิลปประยุกต์และการออกแบบ</v>
          </cell>
          <cell r="C19">
            <v>1010004</v>
          </cell>
        </row>
        <row r="20">
          <cell r="B20" t="str">
            <v>โครงการสนับสนุนการผลิตบัณฑิตสาขาวิชาเภสัชศาสตร์</v>
          </cell>
          <cell r="C20">
            <v>1010006</v>
          </cell>
        </row>
        <row r="21">
          <cell r="B21" t="str">
            <v>โครงการสนับสนุนการผลิตบัณฑิตสาขาวิชาแพทยศาสตร์</v>
          </cell>
          <cell r="C21">
            <v>1010007</v>
          </cell>
        </row>
        <row r="22">
          <cell r="B22" t="str">
            <v>โครงการสนับสนุนการผลิตบัณฑิตสาขาวิชาพยาบาลศาสตร์</v>
          </cell>
          <cell r="C22">
            <v>1010009</v>
          </cell>
        </row>
        <row r="23">
          <cell r="B23" t="str">
            <v>โครงการสนับสนุนการผลิตบัณฑิตสาขาวิชาศิลปศาสตร์</v>
          </cell>
          <cell r="C23">
            <v>1010010</v>
          </cell>
        </row>
        <row r="24">
          <cell r="B24" t="str">
            <v>โครงการสนับสนุนการผลิตบัณฑิตสาขาวิชาบริหารธุรกิจ</v>
          </cell>
          <cell r="C24">
            <v>1010011</v>
          </cell>
        </row>
        <row r="25">
          <cell r="B25" t="str">
            <v>โครงการสนับสนุนการผลิตบัณฑิตสาขาวิชานิติศาสตร์</v>
          </cell>
          <cell r="C25">
            <v>1010012</v>
          </cell>
        </row>
        <row r="26">
          <cell r="B26" t="str">
            <v>โครงการสนับสนุนการผลิตบัณฑิตสาขาวิชารัฐศาสตร์</v>
          </cell>
          <cell r="C26">
            <v>1010013</v>
          </cell>
        </row>
        <row r="27">
          <cell r="B27" t="str">
            <v>โครงการสนับสนุนการผลิตบัณฑิตสาขาวิชารัฐประศาสนศาสตร์</v>
          </cell>
          <cell r="C27">
            <v>1010014</v>
          </cell>
        </row>
        <row r="28"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  <cell r="C28">
            <v>1010051</v>
          </cell>
        </row>
        <row r="29">
          <cell r="B29" t="str">
            <v>โครงการพัฒนาบุคลากรสายวิชาการ</v>
          </cell>
          <cell r="C29">
            <v>1010052</v>
          </cell>
        </row>
        <row r="30"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  <cell r="C30">
            <v>1010053</v>
          </cell>
        </row>
        <row r="31"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  <cell r="C31">
            <v>1010054</v>
          </cell>
        </row>
        <row r="32">
          <cell r="B32" t="str">
            <v>โครงการพัฒนาบุคลากรด้านการท่องเที่ยว</v>
          </cell>
          <cell r="C32">
            <v>1010055</v>
          </cell>
        </row>
        <row r="33">
          <cell r="B33" t="str">
            <v>โครงการผลิตบัณฑิตสาขาวิชาวิทยาศาสตร์</v>
          </cell>
          <cell r="C33">
            <v>2010000</v>
          </cell>
        </row>
        <row r="34">
          <cell r="B34" t="str">
            <v>โครงการผลิตบัณฑิตสาขาวิชาเกษตรศาสตร์</v>
          </cell>
          <cell r="C34">
            <v>2020000</v>
          </cell>
        </row>
        <row r="35">
          <cell r="B35" t="str">
            <v>โครงการผลิตบัณฑิตสาขาวิชาวิศวกรรมศาสตร์</v>
          </cell>
          <cell r="C35">
            <v>2030000</v>
          </cell>
        </row>
        <row r="36">
          <cell r="B36" t="str">
            <v>โครงการผลิตบัณฑิตสาขาวิชาศิลปประยุกต์และการออกแบบ</v>
          </cell>
          <cell r="C36">
            <v>2040000</v>
          </cell>
        </row>
        <row r="37">
          <cell r="B37" t="str">
            <v>โครงการผลิตบัณฑิตสาขาวิชาเภสัชศาสตร์</v>
          </cell>
          <cell r="C37">
            <v>2050000</v>
          </cell>
        </row>
        <row r="38">
          <cell r="B38" t="str">
            <v>โครงการผลิตบัณฑิตสาขาวิชาแพทยศาสตร์</v>
          </cell>
          <cell r="C38">
            <v>2060000</v>
          </cell>
        </row>
        <row r="39">
          <cell r="B39" t="str">
            <v>โครงการผลิตบัณฑิตสาขาวิชาสาธารณสุขศาสตร์</v>
          </cell>
          <cell r="C39">
            <v>2070000</v>
          </cell>
        </row>
        <row r="40">
          <cell r="B40" t="str">
            <v>โครงการผลิตบัณฑิตสาขาวิชาพยาบาลศาสตร์</v>
          </cell>
          <cell r="C40">
            <v>2080000</v>
          </cell>
        </row>
        <row r="41">
          <cell r="B41" t="str">
            <v>โครงการผลิตบัณฑิตสาขาวิชาศิลปศาสตร์</v>
          </cell>
          <cell r="C41">
            <v>2090000</v>
          </cell>
        </row>
        <row r="42">
          <cell r="B42" t="str">
            <v>โครงการผลิตบัณฑิตสาขาวิชาบริหารธุรกิจ</v>
          </cell>
          <cell r="C42">
            <v>2100000</v>
          </cell>
        </row>
        <row r="43">
          <cell r="B43" t="str">
            <v>โครงการผลิตบัณฑิตสาขาวิชานิติศาสตร์</v>
          </cell>
          <cell r="C43">
            <v>2110000</v>
          </cell>
        </row>
        <row r="44">
          <cell r="B44" t="str">
            <v>โครงการผลิตบัณฑิตสาขาวิชารัฐศาสตร์</v>
          </cell>
          <cell r="C44">
            <v>2120001</v>
          </cell>
        </row>
        <row r="45">
          <cell r="B45" t="str">
            <v>โครงการผลิตบัณฑิตสาขาวิชารัฐประศาสนศาสตร์</v>
          </cell>
          <cell r="C45">
            <v>2120002</v>
          </cell>
        </row>
        <row r="46">
          <cell r="B46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  <cell r="C46">
            <v>3010001</v>
          </cell>
        </row>
        <row r="47">
          <cell r="B47" t="str">
            <v>โครงการบริการด้านทะเบียนและประมวลผลนักศึกษา</v>
          </cell>
          <cell r="C47">
            <v>3010002</v>
          </cell>
        </row>
        <row r="48">
          <cell r="B48" t="str">
            <v>โครงการบริหารและพัฒนาหลักสูตร</v>
          </cell>
          <cell r="C48">
            <v>3010003</v>
          </cell>
        </row>
        <row r="49">
          <cell r="B49" t="str">
            <v>โครงการจัดหาและพัฒนาสื่อการเรียนรู้แก่นักศึกษา</v>
          </cell>
          <cell r="C49">
            <v>3010004</v>
          </cell>
        </row>
        <row r="50">
          <cell r="B50" t="str">
            <v>โครงการสนับสนุนการพัฒนาวิชาการ</v>
          </cell>
          <cell r="C50">
            <v>3010005</v>
          </cell>
        </row>
        <row r="51">
          <cell r="B51" t="str">
            <v>โครงการค่าใช้จ่ายบุคลากรภาครัฐ ยกระดับคุณภาพการศึกษาและการเรียนรู้</v>
          </cell>
          <cell r="C51">
            <v>4000002</v>
          </cell>
        </row>
        <row r="52">
          <cell r="B52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52">
            <v>4000003</v>
          </cell>
        </row>
        <row r="53">
          <cell r="B53" t="str">
            <v>โครงการส่งเสริมและสนับสนุนกิจกรรมเสริมหลักสูตรและกิจกรรมนอกหลักสูตร</v>
          </cell>
          <cell r="C53">
            <v>4010001</v>
          </cell>
        </row>
        <row r="54">
          <cell r="B54" t="str">
            <v>โครงการสนับสนุนและส่งเสริมสวัสดิการและสวัสดิภาพของนักศึกษา</v>
          </cell>
          <cell r="C54">
            <v>4010002</v>
          </cell>
        </row>
        <row r="55">
          <cell r="B55" t="str">
            <v>โครงการวิจัยเพื่อสร้าง สะสมองค์ความรู้_โครงการวิจัยที่สามารถนำไปใช้ในการพัฒนาชุมชนและสังคม</v>
          </cell>
          <cell r="C55">
            <v>5000001</v>
          </cell>
        </row>
        <row r="56">
          <cell r="B56" t="str">
            <v>โครงการวิจัยประยุกต์</v>
          </cell>
          <cell r="C56">
            <v>5000002</v>
          </cell>
        </row>
        <row r="57">
          <cell r="B57" t="str">
            <v>โครงการวิจัยพื้นฐาน</v>
          </cell>
          <cell r="C57">
            <v>5000003</v>
          </cell>
        </row>
        <row r="58">
          <cell r="B58" t="str">
            <v>โครงการวิจัยและพัฒนา</v>
          </cell>
          <cell r="C58">
            <v>5000004</v>
          </cell>
        </row>
        <row r="59">
          <cell r="B59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  <cell r="C59">
            <v>5000005</v>
          </cell>
        </row>
        <row r="60">
          <cell r="B60" t="str">
            <v>โครงกการวิจัยและนวัตกรรม_โครงการวิจัยที่สามารถนำไปใช้ในการพัฒนาชุมชนและสังคม</v>
          </cell>
          <cell r="C60">
            <v>5000006</v>
          </cell>
        </row>
        <row r="61">
          <cell r="B61" t="str">
            <v>โครงการวิจัยและนวัตกรรมในอุตสาหกรรมยุทธศาสตร์และเป้าหมายของประเทศ</v>
          </cell>
          <cell r="C61">
            <v>5000007</v>
          </cell>
        </row>
        <row r="62">
          <cell r="B62" t="str">
            <v>โครงการวิจัยเพื่อพัฒนาโครงสร้างพื้นฐาน บุคลากรและระบบมาตรฐานการวิจัย</v>
          </cell>
          <cell r="C62">
            <v>5000008</v>
          </cell>
        </row>
        <row r="63">
          <cell r="B63" t="str">
            <v>โครงการพัฒนาระบบกลไกการบริหารงานวิจัย</v>
          </cell>
          <cell r="C63">
            <v>5010001</v>
          </cell>
        </row>
        <row r="64">
          <cell r="B64" t="str">
            <v>โครงการวิจัยเพื่อสร้างองค์ความรู้</v>
          </cell>
          <cell r="C64">
            <v>5010002</v>
          </cell>
        </row>
        <row r="65">
          <cell r="B65" t="str">
            <v>โครงการวิจัยเพื่อถ่ายทอดเทคโนโลยี</v>
          </cell>
          <cell r="C65">
            <v>5010003</v>
          </cell>
        </row>
        <row r="66">
          <cell r="B66" t="str">
            <v>โครงการพัฒนาระบบกลไกการบริหารงานบริการวิชาการ</v>
          </cell>
          <cell r="C66">
            <v>6010001</v>
          </cell>
        </row>
        <row r="67">
          <cell r="B67" t="str">
            <v>โครงการบริการวิชาการ</v>
          </cell>
          <cell r="C67">
            <v>6010002</v>
          </cell>
        </row>
        <row r="68">
          <cell r="B68" t="str">
            <v>โครงการเครือข่ายความร่วมมือกับชุมชน หน่วยงานของรัฐ และ ภาคธุรกิจอุตสาหกรรม</v>
          </cell>
          <cell r="C68">
            <v>6010003</v>
          </cell>
        </row>
        <row r="69">
          <cell r="B69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  <cell r="C69">
            <v>6010004</v>
          </cell>
        </row>
        <row r="70">
          <cell r="B70" t="str">
            <v>โครงการสร้างเสริมสุขภาวะและบริการสุขภาพแก่ชุมชน</v>
          </cell>
          <cell r="C70">
            <v>6010005</v>
          </cell>
        </row>
        <row r="71">
          <cell r="B71" t="str">
            <v>โครงการปรับปรุงการเรียนรู้</v>
          </cell>
          <cell r="C71">
            <v>6210000</v>
          </cell>
        </row>
        <row r="72">
          <cell r="B72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72">
            <v>6220000</v>
          </cell>
        </row>
        <row r="73">
          <cell r="B73" t="str">
            <v>โครงการศูนย์นวัตกรรมการศึกษาและพัฒนาสื่อการเรียนการสอน</v>
          </cell>
          <cell r="C73">
            <v>6230000</v>
          </cell>
        </row>
        <row r="74">
          <cell r="B74" t="str">
            <v>โครงการยกระดับการเรียนรู้ทางวิชาการในโรงเรียนเครือข่ายทางวิชาการ</v>
          </cell>
          <cell r="C74">
            <v>6240000</v>
          </cell>
        </row>
        <row r="75">
          <cell r="B75" t="str">
            <v>โครงการพัฒนาเศรษฐกิจดิจิทัล</v>
          </cell>
          <cell r="C75">
            <v>6250000</v>
          </cell>
        </row>
        <row r="76">
          <cell r="B76" t="str">
            <v>โครงการพัฒนาศักยภาพบุคลากรด้าน ICT รองรับ Digital Economy</v>
          </cell>
          <cell r="C76">
            <v>6260000</v>
          </cell>
        </row>
        <row r="77">
          <cell r="B77" t="str">
            <v>ครงการพัฒนาด้าน ICT ให้ผู้ประกอบการเพื่อการแข่งขัน</v>
          </cell>
          <cell r="C77">
            <v>6270000</v>
          </cell>
        </row>
        <row r="78">
          <cell r="B78" t="str">
            <v>โครงการบริหารจัดการขยะและสิ่งแวดล้อม</v>
          </cell>
          <cell r="C78">
            <v>6280000</v>
          </cell>
        </row>
        <row r="79">
          <cell r="B79" t="str">
            <v>โครงการพัฒนาโครงสร้างพื้นฐานและระบบโลจิสติกส์</v>
          </cell>
          <cell r="C79">
            <v>6300000</v>
          </cell>
        </row>
        <row r="80">
          <cell r="B80" t="str">
            <v>โครงการพัฒนาความรู้และทักษะชีวิตสำหรับวัยเรียน</v>
          </cell>
          <cell r="C80">
            <v>6320000</v>
          </cell>
        </row>
        <row r="81">
          <cell r="B81" t="str">
            <v>โครงการพัฒนาและเพิ่มประสิทธิภาพการใช้พลังงานที่เป็นมิตรกับสิ่งแวดล้อม</v>
          </cell>
          <cell r="C81">
            <v>6330000</v>
          </cell>
        </row>
        <row r="82">
          <cell r="B82" t="str">
            <v xml:space="preserve">โครงการพัฒนาระบบและกลไกการบริหารงานทำนุบำรุงศิลปวัฒนธรรม </v>
          </cell>
          <cell r="C82">
            <v>7010001</v>
          </cell>
        </row>
        <row r="83">
          <cell r="B83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  <cell r="C83">
            <v>7010002</v>
          </cell>
        </row>
        <row r="84">
          <cell r="B84" t="str">
            <v>โครงการสนับสนุนจัดการศึกษาขั้นพื้นฐาน</v>
          </cell>
          <cell r="C84">
            <v>8010001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Sheet1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7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8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9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10" refreshError="1">
        <row r="20">
          <cell r="A20" t="str">
            <v>ด้านการผลิตบัณฑิต</v>
          </cell>
          <cell r="B20">
            <v>1</v>
          </cell>
        </row>
        <row r="21">
          <cell r="A21" t="str">
            <v>ด้านพัฒนาขีดความสามารถด้านการวิจัย</v>
          </cell>
          <cell r="B21">
            <v>2</v>
          </cell>
        </row>
        <row r="22">
          <cell r="A22" t="str">
            <v>ด้านให้บริการวิชาการและถ่ายทอดเทคโนโลยี</v>
          </cell>
          <cell r="B22">
            <v>3</v>
          </cell>
        </row>
        <row r="23">
          <cell r="A23" t="str">
            <v>ด้านสืบสานเผยแพร่ฟื้นฟูและอนุรักษ์ศิลปวัฒนธรรม</v>
          </cell>
          <cell r="B23">
            <v>4</v>
          </cell>
        </row>
        <row r="24">
          <cell r="A24" t="str">
            <v>ด้านพัฒนาระบบบริหารจัดการ</v>
          </cell>
          <cell r="B24">
            <v>5</v>
          </cell>
        </row>
        <row r="25">
          <cell r="A25" t="str">
            <v>ด้านพัฒนาทรัพยากรมนุษย์</v>
          </cell>
          <cell r="B25">
            <v>6</v>
          </cell>
        </row>
        <row r="26">
          <cell r="A26" t="str">
            <v>ด้านพัฒนาโครงสร้างพื้นฐานด้านเทคโนโลยีสารสนสนเทศการสื่อสาร</v>
          </cell>
          <cell r="B26">
            <v>7</v>
          </cell>
        </row>
      </sheetData>
      <sheetData sheetId="11" refreshError="1">
        <row r="2"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  <cell r="C2">
            <v>1000001</v>
          </cell>
        </row>
        <row r="3">
          <cell r="B3" t="str">
            <v>โครงการปรับปรุงกฎหมายและนิติการเพื่อการปฏิบัติงาน</v>
          </cell>
          <cell r="C3">
            <v>1000002</v>
          </cell>
        </row>
        <row r="4">
          <cell r="B4" t="str">
            <v>โครงการพัฒนาระบบบริหารและจัดการภายใน</v>
          </cell>
          <cell r="C4">
            <v>1000003</v>
          </cell>
        </row>
        <row r="5">
          <cell r="B5" t="str">
            <v>โครงการพัฒนาระบบฐานข้อมูลสารสนเทศเพื่อการบริหารจัดการ</v>
          </cell>
          <cell r="C5">
            <v>1000004</v>
          </cell>
        </row>
        <row r="6">
          <cell r="B6" t="str">
            <v>โครงการพัฒนาระบบบริหารทรัพยากรมนุษย์</v>
          </cell>
          <cell r="C6">
            <v>1000005</v>
          </cell>
        </row>
        <row r="7">
          <cell r="B7" t="str">
            <v>โครงการพัฒนาบุคลากรสายสนับสนุน</v>
          </cell>
          <cell r="C7">
            <v>1000006</v>
          </cell>
        </row>
        <row r="8">
          <cell r="B8" t="str">
            <v>โครงการพัฒนากายภาพระบบสาธารณูปโภคและโครงสร้างพื้นฐานของมหาวิทยาลัย</v>
          </cell>
          <cell r="C8">
            <v>1000007</v>
          </cell>
        </row>
        <row r="9">
          <cell r="B9" t="str">
            <v>โครงการจัดการความรู้เพื่อมุ่งสู่สถาบันแห่งการเรียนรู้</v>
          </cell>
          <cell r="C9">
            <v>1000008</v>
          </cell>
        </row>
        <row r="10"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  <cell r="C10">
            <v>1000009</v>
          </cell>
        </row>
        <row r="11">
          <cell r="B11" t="str">
            <v>โครงการสนับสนุนการบริหารทั่วไป</v>
          </cell>
          <cell r="C11">
            <v>1000010</v>
          </cell>
        </row>
        <row r="12">
          <cell r="B12" t="str">
            <v>โครงการพัฒนาบุคลากร</v>
          </cell>
          <cell r="C12">
            <v>1000011</v>
          </cell>
        </row>
        <row r="13">
          <cell r="B13" t="str">
            <v>โครงการการพัฒนาระบบกลไกการประกันคุณภาพการศึกษาระดับอุดมศึกษา</v>
          </cell>
          <cell r="C13">
            <v>1000012</v>
          </cell>
        </row>
        <row r="14">
          <cell r="B14" t="str">
            <v>โครงการพิธีพระราชทานปริญญาบัตร</v>
          </cell>
          <cell r="C14">
            <v>1000013</v>
          </cell>
        </row>
        <row r="15">
          <cell r="B15" t="str">
            <v>โครงการสนับสนุนการจัดการศึกษา</v>
          </cell>
          <cell r="C15">
            <v>1010000</v>
          </cell>
        </row>
        <row r="16">
          <cell r="B16" t="str">
            <v>โครงการสนับสนุนการผลิตบัณฑิตสาขาวิชาวิทยาศาสตร์</v>
          </cell>
          <cell r="C16">
            <v>1010001</v>
          </cell>
        </row>
        <row r="17">
          <cell r="B17" t="str">
            <v>โครงการสนับสนุนการผลิตบัณฑิตสาขาวิชาเกษตรศาสตร์</v>
          </cell>
          <cell r="C17">
            <v>1010002</v>
          </cell>
        </row>
        <row r="18">
          <cell r="B18" t="str">
            <v>โครงการสนับสนุนการผลิตบัณฑิตสาขาวิชาวิศวกรรมศาสตร์</v>
          </cell>
          <cell r="C18">
            <v>1010003</v>
          </cell>
        </row>
        <row r="19">
          <cell r="B19" t="str">
            <v>โครงการสนับสนุนการผลิตบัณฑิตสาขาวิชาศิลปประยุกต์และการออกแบบ</v>
          </cell>
          <cell r="C19">
            <v>1010004</v>
          </cell>
        </row>
        <row r="20">
          <cell r="B20" t="str">
            <v>โครงการสนับสนุนการผลิตบัณฑิตสาขาวิชาเภสัชศาสตร์</v>
          </cell>
          <cell r="C20">
            <v>1010006</v>
          </cell>
        </row>
        <row r="21">
          <cell r="B21" t="str">
            <v>โครงการสนับสนุนการผลิตบัณฑิตสาขาวิชาแพทยศาสตร์</v>
          </cell>
          <cell r="C21">
            <v>1010007</v>
          </cell>
        </row>
        <row r="22">
          <cell r="B22" t="str">
            <v>โครงการสนับสนุนการผลิตบัณฑิตสาขาวิชาพยาบาลศาสตร์</v>
          </cell>
          <cell r="C22">
            <v>1010009</v>
          </cell>
        </row>
        <row r="23">
          <cell r="B23" t="str">
            <v>โครงการสนับสนุนการผลิตบัณฑิตสาขาวิชาศิลปศาสตร์</v>
          </cell>
          <cell r="C23">
            <v>1010010</v>
          </cell>
        </row>
        <row r="24">
          <cell r="B24" t="str">
            <v>โครงการสนับสนุนการผลิตบัณฑิตสาขาวิชาบริหารธุรกิจ</v>
          </cell>
          <cell r="C24">
            <v>1010011</v>
          </cell>
        </row>
        <row r="25">
          <cell r="B25" t="str">
            <v>โครงการสนับสนุนการผลิตบัณฑิตสาขาวิชานิติศาสตร์</v>
          </cell>
          <cell r="C25">
            <v>1010012</v>
          </cell>
        </row>
        <row r="26">
          <cell r="B26" t="str">
            <v>โครงการสนับสนุนการผลิตบัณฑิตสาขาวิชารัฐศาสตร์</v>
          </cell>
          <cell r="C26">
            <v>1010013</v>
          </cell>
        </row>
        <row r="27">
          <cell r="B27" t="str">
            <v>โครงการสนับสนุนการผลิตบัณฑิตสาขาวิชารัฐประศาสนศาสตร์</v>
          </cell>
          <cell r="C27">
            <v>1010014</v>
          </cell>
        </row>
        <row r="28"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  <cell r="C28">
            <v>1010051</v>
          </cell>
        </row>
        <row r="29">
          <cell r="B29" t="str">
            <v>โครงการพัฒนาบุคลากรสายวิชาการ</v>
          </cell>
          <cell r="C29">
            <v>1010052</v>
          </cell>
        </row>
        <row r="30"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  <cell r="C30">
            <v>1010053</v>
          </cell>
        </row>
        <row r="31"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  <cell r="C31">
            <v>1010054</v>
          </cell>
        </row>
        <row r="32">
          <cell r="B32" t="str">
            <v>โครงการพัฒนาบุคลากรด้านการท่องเที่ยว</v>
          </cell>
          <cell r="C32">
            <v>1010055</v>
          </cell>
        </row>
        <row r="33">
          <cell r="B33" t="str">
            <v>โครงการผลิตบัณฑิตสาขาวิชาวิทยาศาสตร์</v>
          </cell>
          <cell r="C33">
            <v>2010000</v>
          </cell>
        </row>
        <row r="34">
          <cell r="B34" t="str">
            <v>โครงการผลิตบัณฑิตสาขาวิชาเกษตรศาสตร์</v>
          </cell>
          <cell r="C34">
            <v>2020000</v>
          </cell>
        </row>
        <row r="35">
          <cell r="B35" t="str">
            <v>โครงการผลิตบัณฑิตสาขาวิชาวิศวกรรมศาสตร์</v>
          </cell>
          <cell r="C35">
            <v>2030000</v>
          </cell>
        </row>
        <row r="36">
          <cell r="B36" t="str">
            <v>โครงการผลิตบัณฑิตสาขาวิชาศิลปประยุกต์และการออกแบบ</v>
          </cell>
          <cell r="C36">
            <v>2040000</v>
          </cell>
        </row>
        <row r="37">
          <cell r="B37" t="str">
            <v>โครงการผลิตบัณฑิตสาขาวิชาเภสัชศาสตร์</v>
          </cell>
          <cell r="C37">
            <v>2050000</v>
          </cell>
        </row>
        <row r="38">
          <cell r="B38" t="str">
            <v>โครงการผลิตบัณฑิตสาขาวิชาแพทยศาสตร์</v>
          </cell>
          <cell r="C38">
            <v>2060000</v>
          </cell>
        </row>
        <row r="39">
          <cell r="B39" t="str">
            <v>โครงการผลิตบัณฑิตสาขาวิชาสาธารณสุขศาสตร์</v>
          </cell>
          <cell r="C39">
            <v>2070000</v>
          </cell>
        </row>
        <row r="40">
          <cell r="B40" t="str">
            <v>โครงการผลิตบัณฑิตสาขาวิชาพยาบาลศาสตร์</v>
          </cell>
          <cell r="C40">
            <v>2080000</v>
          </cell>
        </row>
        <row r="41">
          <cell r="B41" t="str">
            <v>โครงการผลิตบัณฑิตสาขาวิชาศิลปศาสตร์</v>
          </cell>
          <cell r="C41">
            <v>2090000</v>
          </cell>
        </row>
        <row r="42">
          <cell r="B42" t="str">
            <v>โครงการผลิตบัณฑิตสาขาวิชาบริหารธุรกิจ</v>
          </cell>
          <cell r="C42">
            <v>2100000</v>
          </cell>
        </row>
        <row r="43">
          <cell r="B43" t="str">
            <v>โครงการผลิตบัณฑิตสาขาวิชานิติศาสตร์</v>
          </cell>
          <cell r="C43">
            <v>2110000</v>
          </cell>
        </row>
        <row r="44">
          <cell r="B44" t="str">
            <v>โครงการผลิตบัณฑิตสาขาวิชารัฐศาสตร์</v>
          </cell>
          <cell r="C44">
            <v>2120001</v>
          </cell>
        </row>
        <row r="45">
          <cell r="B45" t="str">
            <v>โครงการผลิตบัณฑิตสาขาวิชารัฐประศาสนศาสตร์</v>
          </cell>
          <cell r="C45">
            <v>2120002</v>
          </cell>
        </row>
        <row r="46">
          <cell r="B46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  <cell r="C46">
            <v>3010001</v>
          </cell>
        </row>
        <row r="47">
          <cell r="B47" t="str">
            <v>โครงการบริการด้านทะเบียนและประมวลผลนักศึกษา</v>
          </cell>
          <cell r="C47">
            <v>3010002</v>
          </cell>
        </row>
        <row r="48">
          <cell r="B48" t="str">
            <v>โครงการบริหารและพัฒนาหลักสูตร</v>
          </cell>
          <cell r="C48">
            <v>3010003</v>
          </cell>
        </row>
        <row r="49">
          <cell r="B49" t="str">
            <v>โครงการจัดหาและพัฒนาสื่อการเรียนรู้แก่นักศึกษา</v>
          </cell>
          <cell r="C49">
            <v>3010004</v>
          </cell>
        </row>
        <row r="50">
          <cell r="B50" t="str">
            <v>โครงการสนับสนุนการพัฒนาวิชาการ</v>
          </cell>
          <cell r="C50">
            <v>3010005</v>
          </cell>
        </row>
        <row r="51">
          <cell r="B51" t="str">
            <v>โครงการค่าใช้จ่ายบุคลากรภาครัฐ ยกระดับคุณภาพการศึกษาและการเรียนรู้</v>
          </cell>
          <cell r="C51">
            <v>4000002</v>
          </cell>
        </row>
        <row r="52">
          <cell r="B52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52">
            <v>4000003</v>
          </cell>
        </row>
        <row r="53">
          <cell r="B53" t="str">
            <v>โครงการส่งเสริมและสนับสนุนกิจกรรมเสริมหลักสูตรและกิจกรรมนอกหลักสูตร</v>
          </cell>
          <cell r="C53">
            <v>4010001</v>
          </cell>
        </row>
        <row r="54">
          <cell r="B54" t="str">
            <v>โครงการสนับสนุนและส่งเสริมสวัสดิการและสวัสดิภาพของนักศึกษา</v>
          </cell>
          <cell r="C54">
            <v>4010002</v>
          </cell>
        </row>
        <row r="55">
          <cell r="B55" t="str">
            <v>โครงการวิจัยเพื่อสร้าง สะสมองค์ความรู้_โครงการวิจัยที่สามารถนำไปใช้ในการพัฒนาชุมชนและสังคม</v>
          </cell>
          <cell r="C55">
            <v>5000001</v>
          </cell>
        </row>
        <row r="56">
          <cell r="B56" t="str">
            <v>โครงการวิจัยประยุกต์</v>
          </cell>
          <cell r="C56">
            <v>5000002</v>
          </cell>
        </row>
        <row r="57">
          <cell r="B57" t="str">
            <v>โครงการวิจัยพื้นฐาน</v>
          </cell>
          <cell r="C57">
            <v>5000003</v>
          </cell>
        </row>
        <row r="58">
          <cell r="B58" t="str">
            <v>โครงการวิจัยและพัฒนา</v>
          </cell>
          <cell r="C58">
            <v>5000004</v>
          </cell>
        </row>
        <row r="59">
          <cell r="B59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  <cell r="C59">
            <v>5000005</v>
          </cell>
        </row>
        <row r="60">
          <cell r="B60" t="str">
            <v>โครงกการวิจัยและนวัตกรรม_โครงการวิจัยที่สามารถนำไปใช้ในการพัฒนาชุมชนและสังคม</v>
          </cell>
          <cell r="C60">
            <v>5000006</v>
          </cell>
        </row>
        <row r="61">
          <cell r="B61" t="str">
            <v>โครงการวิจัยและนวัตกรรมในอุตสาหกรรมยุทธศาสตร์และเป้าหมายของประเทศ</v>
          </cell>
          <cell r="C61">
            <v>5000007</v>
          </cell>
        </row>
        <row r="62">
          <cell r="B62" t="str">
            <v>โครงการวิจัยเพื่อพัฒนาโครงสร้างพื้นฐาน บุคลากรและระบบมาตรฐานการวิจัย</v>
          </cell>
          <cell r="C62">
            <v>5000008</v>
          </cell>
        </row>
        <row r="63">
          <cell r="B63" t="str">
            <v>โครงการพัฒนาระบบกลไกการบริหารงานวิจัย</v>
          </cell>
          <cell r="C63">
            <v>5010001</v>
          </cell>
        </row>
        <row r="64">
          <cell r="B64" t="str">
            <v>โครงการวิจัยเพื่อสร้างองค์ความรู้</v>
          </cell>
          <cell r="C64">
            <v>5010002</v>
          </cell>
        </row>
        <row r="65">
          <cell r="B65" t="str">
            <v>โครงการวิจัยเพื่อถ่ายทอดเทคโนโลยี</v>
          </cell>
          <cell r="C65">
            <v>5010003</v>
          </cell>
        </row>
        <row r="66">
          <cell r="B66" t="str">
            <v>โครงการพัฒนาระบบกลไกการบริหารงานบริการวิชาการ</v>
          </cell>
          <cell r="C66">
            <v>6010001</v>
          </cell>
        </row>
        <row r="67">
          <cell r="B67" t="str">
            <v>โครงการบริการวิชาการ</v>
          </cell>
          <cell r="C67">
            <v>6010002</v>
          </cell>
        </row>
        <row r="68">
          <cell r="B68" t="str">
            <v>โครงการเครือข่ายความร่วมมือกับชุมชน หน่วยงานของรัฐ และ ภาคธุรกิจอุตสาหกรรม</v>
          </cell>
          <cell r="C68">
            <v>6010003</v>
          </cell>
        </row>
        <row r="69">
          <cell r="B69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  <cell r="C69">
            <v>6010004</v>
          </cell>
        </row>
        <row r="70">
          <cell r="B70" t="str">
            <v>โครงการสร้างเสริมสุขภาวะและบริการสุขภาพแก่ชุมชน</v>
          </cell>
          <cell r="C70">
            <v>6010005</v>
          </cell>
        </row>
        <row r="71">
          <cell r="B71" t="str">
            <v>โครงการปรับปรุงการเรียนรู้</v>
          </cell>
          <cell r="C71">
            <v>6210000</v>
          </cell>
        </row>
        <row r="72">
          <cell r="B72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72">
            <v>6220000</v>
          </cell>
        </row>
        <row r="73">
          <cell r="B73" t="str">
            <v>โครงการศูนย์นวัตกรรมการศึกษาและพัฒนาสื่อการเรียนการสอน</v>
          </cell>
          <cell r="C73">
            <v>6230000</v>
          </cell>
        </row>
        <row r="74">
          <cell r="B74" t="str">
            <v>โครงการยกระดับการเรียนรู้ทางวิชาการในโรงเรียนเครือข่ายทางวิชาการ</v>
          </cell>
          <cell r="C74">
            <v>6240000</v>
          </cell>
        </row>
        <row r="75">
          <cell r="B75" t="str">
            <v>โครงการพัฒนาเศรษฐกิจดิจิทัล</v>
          </cell>
          <cell r="C75">
            <v>6250000</v>
          </cell>
        </row>
        <row r="76">
          <cell r="B76" t="str">
            <v>โครงการพัฒนาศักยภาพบุคลากรด้าน ICT รองรับ Digital Economy</v>
          </cell>
          <cell r="C76">
            <v>6260000</v>
          </cell>
        </row>
        <row r="77">
          <cell r="B77" t="str">
            <v>ครงการพัฒนาด้าน ICT ให้ผู้ประกอบการเพื่อการแข่งขัน</v>
          </cell>
          <cell r="C77">
            <v>6270000</v>
          </cell>
        </row>
        <row r="78">
          <cell r="B78" t="str">
            <v>โครงการบริหารจัดการขยะและสิ่งแวดล้อม</v>
          </cell>
          <cell r="C78">
            <v>6280000</v>
          </cell>
        </row>
        <row r="79">
          <cell r="B79" t="str">
            <v>โครงการพัฒนาโครงสร้างพื้นฐานและระบบโลจิสติกส์</v>
          </cell>
          <cell r="C79">
            <v>6300000</v>
          </cell>
        </row>
        <row r="80">
          <cell r="B80" t="str">
            <v>โครงการพัฒนาความรู้และทักษะชีวิตสำหรับวัยเรียน</v>
          </cell>
          <cell r="C80">
            <v>6320000</v>
          </cell>
        </row>
        <row r="81">
          <cell r="B81" t="str">
            <v>โครงการพัฒนาและเพิ่มประสิทธิภาพการใช้พลังงานที่เป็นมิตรกับสิ่งแวดล้อม</v>
          </cell>
          <cell r="C81">
            <v>6330000</v>
          </cell>
        </row>
        <row r="82">
          <cell r="B82" t="str">
            <v xml:space="preserve">โครงการพัฒนาระบบและกลไกการบริหารงานทำนุบำรุงศิลปวัฒนธรรม </v>
          </cell>
          <cell r="C82">
            <v>7010001</v>
          </cell>
        </row>
        <row r="83">
          <cell r="B83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  <cell r="C83">
            <v>7010002</v>
          </cell>
        </row>
        <row r="84">
          <cell r="B84" t="str">
            <v>โครงการสนับสนุนจัดการศึกษาขั้นพื้นฐาน</v>
          </cell>
          <cell r="C84">
            <v>8010001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6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7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>
        <row r="20">
          <cell r="A20" t="str">
            <v>ด้านการผลิตบัณฑิต</v>
          </cell>
          <cell r="B20">
            <v>1</v>
          </cell>
        </row>
        <row r="21">
          <cell r="A21" t="str">
            <v>ด้านพัฒนาขีดความสามารถด้านการวิจัย</v>
          </cell>
          <cell r="B21">
            <v>2</v>
          </cell>
        </row>
        <row r="22">
          <cell r="A22" t="str">
            <v>ด้านให้บริการวิชาการและถ่ายทอดเทคโนโลยี</v>
          </cell>
          <cell r="B22">
            <v>3</v>
          </cell>
        </row>
        <row r="23">
          <cell r="A23" t="str">
            <v>ด้านสืบสานเผยแพร่ฟื้นฟูและอนุรักษ์ศิลปวัฒนธรรม</v>
          </cell>
          <cell r="B23">
            <v>4</v>
          </cell>
        </row>
        <row r="24">
          <cell r="A24" t="str">
            <v>ด้านพัฒนาระบบบริหารจัดการ</v>
          </cell>
          <cell r="B24">
            <v>5</v>
          </cell>
        </row>
        <row r="25">
          <cell r="A25" t="str">
            <v>ด้านพัฒนาทรัพยากรมนุษย์</v>
          </cell>
          <cell r="B25">
            <v>6</v>
          </cell>
        </row>
        <row r="26">
          <cell r="A26" t="str">
            <v>ด้านพัฒนาโครงสร้างพื้นฐานด้านเทคโนโลยีสารสนสนเทศการสื่อสาร</v>
          </cell>
          <cell r="B26">
            <v>7</v>
          </cell>
        </row>
        <row r="29">
          <cell r="A29" t="str">
            <v>งบบุคลากรและค่าใช้จ่ายเกี่ยวบุคลากร</v>
          </cell>
          <cell r="B29">
            <v>1.1000000000000001</v>
          </cell>
        </row>
        <row r="30">
          <cell r="A30" t="str">
            <v>งบเพื่อการพัฒนาศึกษาและจัดการศึกษา</v>
          </cell>
          <cell r="B30">
            <v>1.2</v>
          </cell>
        </row>
        <row r="31">
          <cell r="A31" t="str">
            <v>งบลงทุนและค่าซ่อมแซมครุภัณฑ์และสิ่งก่อสร้าง</v>
          </cell>
          <cell r="B31">
            <v>1.3</v>
          </cell>
        </row>
        <row r="32">
          <cell r="A32" t="str">
            <v>ด้านพัฒนาขีดความสามารถด้านการวิจัย</v>
          </cell>
          <cell r="B32">
            <v>2</v>
          </cell>
        </row>
        <row r="33">
          <cell r="A33" t="str">
            <v>ด้านให้บริการวิชาการและถ่ายทอดเทคโนโลยี</v>
          </cell>
          <cell r="B33">
            <v>3</v>
          </cell>
        </row>
        <row r="34">
          <cell r="A34" t="str">
            <v>ด้านสืบสานเผยแพร่ฟื้นฟูและอนุรักษ์ศิลปวัฒนธรรม</v>
          </cell>
          <cell r="B34">
            <v>4</v>
          </cell>
        </row>
        <row r="35">
          <cell r="A35" t="str">
            <v>ด้านพัฒนาระบบบริหารจัดการ</v>
          </cell>
          <cell r="B35">
            <v>5</v>
          </cell>
        </row>
        <row r="36">
          <cell r="A36" t="str">
            <v>ด้านพัฒนาทรัพยากรมนุษย์</v>
          </cell>
          <cell r="B36">
            <v>6</v>
          </cell>
        </row>
        <row r="37">
          <cell r="A37" t="str">
            <v>ด้านพัฒนาโครงสร้างพื้นฐานด้านเทคโนโลยีสารสนสนเทศการสื่อสาร</v>
          </cell>
          <cell r="B37">
            <v>7</v>
          </cell>
        </row>
      </sheetData>
      <sheetData sheetId="10" refreshError="1">
        <row r="2"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  <cell r="C2">
            <v>1000001</v>
          </cell>
        </row>
        <row r="3">
          <cell r="B3" t="str">
            <v>โครงการปรับปรุงกฎหมายและนิติการเพื่อการปฏิบัติงาน</v>
          </cell>
          <cell r="C3">
            <v>1000002</v>
          </cell>
        </row>
        <row r="4">
          <cell r="B4" t="str">
            <v>โครงการพัฒนาระบบบริหารและจัดการภายใน</v>
          </cell>
          <cell r="C4">
            <v>1000003</v>
          </cell>
        </row>
        <row r="5">
          <cell r="B5" t="str">
            <v>โครงการพัฒนาระบบฐานข้อมูลสารสนเทศเพื่อการบริหารจัดการ</v>
          </cell>
          <cell r="C5">
            <v>1000004</v>
          </cell>
        </row>
        <row r="6">
          <cell r="B6" t="str">
            <v>โครงการพัฒนาระบบบริหารทรัพยากรมนุษย์</v>
          </cell>
          <cell r="C6">
            <v>1000005</v>
          </cell>
        </row>
        <row r="7">
          <cell r="B7" t="str">
            <v>โครงการพัฒนาบุคลากรสายสนับสนุน</v>
          </cell>
          <cell r="C7">
            <v>1000006</v>
          </cell>
        </row>
        <row r="8">
          <cell r="B8" t="str">
            <v>โครงการพัฒนากายภาพระบบสาธารณูปโภคและโครงสร้างพื้นฐานของมหาวิทยาลัย</v>
          </cell>
          <cell r="C8">
            <v>1000007</v>
          </cell>
        </row>
        <row r="9">
          <cell r="B9" t="str">
            <v>โครงการจัดการความรู้เพื่อมุ่งสู่สถาบันแห่งการเรียนรู้</v>
          </cell>
          <cell r="C9">
            <v>1000008</v>
          </cell>
        </row>
        <row r="10"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  <cell r="C10">
            <v>1000009</v>
          </cell>
        </row>
        <row r="11">
          <cell r="B11" t="str">
            <v>โครงการสนับสนุนการบริหารทั่วไป</v>
          </cell>
          <cell r="C11">
            <v>1000010</v>
          </cell>
        </row>
        <row r="12">
          <cell r="B12" t="str">
            <v>โครงการพัฒนาบุคลากร</v>
          </cell>
          <cell r="C12">
            <v>1000011</v>
          </cell>
        </row>
        <row r="13">
          <cell r="B13" t="str">
            <v>โครงการการพัฒนาระบบกลไกการประกันคุณภาพการศึกษาระดับอุดมศึกษา</v>
          </cell>
          <cell r="C13">
            <v>1000012</v>
          </cell>
        </row>
        <row r="14">
          <cell r="B14" t="str">
            <v>โครงการพิธีพระราชทานปริญญาบัตร</v>
          </cell>
          <cell r="C14">
            <v>1000013</v>
          </cell>
        </row>
        <row r="15">
          <cell r="B15" t="str">
            <v>โครงการสนับสนุนการจัดการศึกษา</v>
          </cell>
          <cell r="C15">
            <v>1010000</v>
          </cell>
        </row>
        <row r="16">
          <cell r="B16" t="str">
            <v>โครงการสนับสนุนการผลิตบัณฑิตสาขาวิชาวิทยาศาสตร์</v>
          </cell>
          <cell r="C16">
            <v>1010001</v>
          </cell>
        </row>
        <row r="17">
          <cell r="B17" t="str">
            <v>โครงการสนับสนุนการผลิตบัณฑิตสาขาวิชาเกษตรศาสตร์</v>
          </cell>
          <cell r="C17">
            <v>1010002</v>
          </cell>
        </row>
        <row r="18">
          <cell r="B18" t="str">
            <v>โครงการสนับสนุนการผลิตบัณฑิตสาขาวิชาวิศวกรรมศาสตร์</v>
          </cell>
          <cell r="C18">
            <v>1010003</v>
          </cell>
        </row>
        <row r="19">
          <cell r="B19" t="str">
            <v>โครงการสนับสนุนการผลิตบัณฑิตสาขาวิชาศิลปประยุกต์และการออกแบบ</v>
          </cell>
          <cell r="C19">
            <v>1010004</v>
          </cell>
        </row>
        <row r="20">
          <cell r="B20" t="str">
            <v>โครงการสนับสนุนการผลิตบัณฑิตสาขาวิชาเภสัชศาสตร์</v>
          </cell>
          <cell r="C20">
            <v>1010006</v>
          </cell>
        </row>
        <row r="21">
          <cell r="B21" t="str">
            <v>โครงการสนับสนุนการผลิตบัณฑิตสาขาวิชาแพทยศาสตร์</v>
          </cell>
          <cell r="C21">
            <v>1010007</v>
          </cell>
        </row>
        <row r="22">
          <cell r="B22" t="str">
            <v>โครงการสนับสนุนการผลิตบัณฑิตสาขาวิชาพยาบาลศาสตร์</v>
          </cell>
          <cell r="C22">
            <v>1010009</v>
          </cell>
        </row>
        <row r="23">
          <cell r="B23" t="str">
            <v>โครงการสนับสนุนการผลิตบัณฑิตสาขาวิชาศิลปศาสตร์</v>
          </cell>
          <cell r="C23">
            <v>1010010</v>
          </cell>
        </row>
        <row r="24">
          <cell r="B24" t="str">
            <v>โครงการสนับสนุนการผลิตบัณฑิตสาขาวิชาบริหารธุรกิจ</v>
          </cell>
          <cell r="C24">
            <v>1010011</v>
          </cell>
        </row>
        <row r="25">
          <cell r="B25" t="str">
            <v>โครงการสนับสนุนการผลิตบัณฑิตสาขาวิชานิติศาสตร์</v>
          </cell>
          <cell r="C25">
            <v>1010012</v>
          </cell>
        </row>
        <row r="26">
          <cell r="B26" t="str">
            <v>โครงการสนับสนุนการผลิตบัณฑิตสาขาวิชารัฐศาสตร์</v>
          </cell>
          <cell r="C26">
            <v>1010013</v>
          </cell>
        </row>
        <row r="27">
          <cell r="B27" t="str">
            <v>โครงการสนับสนุนการผลิตบัณฑิตสาขาวิชารัฐประศาสนศาสตร์</v>
          </cell>
          <cell r="C27">
            <v>1010014</v>
          </cell>
        </row>
        <row r="28"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  <cell r="C28">
            <v>1010051</v>
          </cell>
        </row>
        <row r="29">
          <cell r="B29" t="str">
            <v>โครงการพัฒนาบุคลากรสายวิชาการ</v>
          </cell>
          <cell r="C29">
            <v>1010052</v>
          </cell>
        </row>
        <row r="30"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  <cell r="C30">
            <v>1010053</v>
          </cell>
        </row>
        <row r="31"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  <cell r="C31">
            <v>1010054</v>
          </cell>
        </row>
        <row r="32">
          <cell r="B32" t="str">
            <v>โครงการพัฒนาบุคลากรด้านการท่องเที่ยว</v>
          </cell>
          <cell r="C32">
            <v>1010055</v>
          </cell>
        </row>
        <row r="33">
          <cell r="B33" t="str">
            <v>โครงการผลิตบัณฑิตสาขาวิชาวิทยาศาสตร์</v>
          </cell>
          <cell r="C33">
            <v>2010000</v>
          </cell>
        </row>
        <row r="34">
          <cell r="B34" t="str">
            <v>โครงการผลิตบัณฑิตสาขาวิชาเกษตรศาสตร์</v>
          </cell>
          <cell r="C34">
            <v>2020000</v>
          </cell>
        </row>
        <row r="35">
          <cell r="B35" t="str">
            <v>โครงการผลิตบัณฑิตสาขาวิชาวิศวกรรมศาสตร์</v>
          </cell>
          <cell r="C35">
            <v>2030000</v>
          </cell>
        </row>
        <row r="36">
          <cell r="B36" t="str">
            <v>โครงการผลิตบัณฑิตสาขาวิชาศิลปประยุกต์และการออกแบบ</v>
          </cell>
          <cell r="C36">
            <v>2040000</v>
          </cell>
        </row>
        <row r="37">
          <cell r="B37" t="str">
            <v>โครงการผลิตบัณฑิตสาขาวิชาเภสัชศาสตร์</v>
          </cell>
          <cell r="C37">
            <v>2050000</v>
          </cell>
        </row>
        <row r="38">
          <cell r="B38" t="str">
            <v>โครงการผลิตบัณฑิตสาขาวิชาแพทยศาสตร์</v>
          </cell>
          <cell r="C38">
            <v>2060000</v>
          </cell>
        </row>
        <row r="39">
          <cell r="B39" t="str">
            <v>โครงการผลิตบัณฑิตสาขาวิชาสาธารณสุขศาสตร์</v>
          </cell>
          <cell r="C39">
            <v>2070000</v>
          </cell>
        </row>
        <row r="40">
          <cell r="B40" t="str">
            <v>โครงการผลิตบัณฑิตสาขาวิชาพยาบาลศาสตร์</v>
          </cell>
          <cell r="C40">
            <v>2080000</v>
          </cell>
        </row>
        <row r="41">
          <cell r="B41" t="str">
            <v>โครงการผลิตบัณฑิตสาขาวิชาศิลปศาสตร์</v>
          </cell>
          <cell r="C41">
            <v>2090000</v>
          </cell>
        </row>
        <row r="42">
          <cell r="B42" t="str">
            <v>โครงการผลิตบัณฑิตสาขาวิชาบริหารธุรกิจ</v>
          </cell>
          <cell r="C42">
            <v>2100000</v>
          </cell>
        </row>
        <row r="43">
          <cell r="B43" t="str">
            <v>โครงการผลิตบัณฑิตสาขาวิชานิติศาสตร์</v>
          </cell>
          <cell r="C43">
            <v>2110000</v>
          </cell>
        </row>
        <row r="44">
          <cell r="B44" t="str">
            <v>โครงการผลิตบัณฑิตสาขาวิชารัฐศาสตร์</v>
          </cell>
          <cell r="C44">
            <v>2120001</v>
          </cell>
        </row>
        <row r="45">
          <cell r="B45" t="str">
            <v>โครงการผลิตบัณฑิตสาขาวิชารัฐประศาสนศาสตร์</v>
          </cell>
          <cell r="C45">
            <v>2120002</v>
          </cell>
        </row>
        <row r="46">
          <cell r="B46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  <cell r="C46">
            <v>3010001</v>
          </cell>
        </row>
        <row r="47">
          <cell r="B47" t="str">
            <v>โครงการบริการด้านทะเบียนและประมวลผลนักศึกษา</v>
          </cell>
          <cell r="C47">
            <v>3010002</v>
          </cell>
        </row>
        <row r="48">
          <cell r="B48" t="str">
            <v>โครงการบริหารและพัฒนาหลักสูตร</v>
          </cell>
          <cell r="C48">
            <v>3010003</v>
          </cell>
        </row>
        <row r="49">
          <cell r="B49" t="str">
            <v>โครงการจัดหาและพัฒนาสื่อการเรียนรู้แก่นักศึกษา</v>
          </cell>
          <cell r="C49">
            <v>3010004</v>
          </cell>
        </row>
        <row r="50">
          <cell r="B50" t="str">
            <v>โครงการสนับสนุนการพัฒนาวิชาการ</v>
          </cell>
          <cell r="C50">
            <v>3010005</v>
          </cell>
        </row>
        <row r="51">
          <cell r="B51" t="str">
            <v>โครงการค่าใช้จ่ายบุคลากรภาครัฐ ยกระดับคุณภาพการศึกษาและการเรียนรู้</v>
          </cell>
          <cell r="C51">
            <v>4000002</v>
          </cell>
        </row>
        <row r="52">
          <cell r="B52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52">
            <v>4000003</v>
          </cell>
        </row>
        <row r="53">
          <cell r="B53" t="str">
            <v>โครงการส่งเสริมและสนับสนุนกิจกรรมเสริมหลักสูตรและกิจกรรมนอกหลักสูตร</v>
          </cell>
          <cell r="C53">
            <v>4010001</v>
          </cell>
        </row>
        <row r="54">
          <cell r="B54" t="str">
            <v>โครงการสนับสนุนและส่งเสริมสวัสดิการและสวัสดิภาพของนักศึกษา</v>
          </cell>
          <cell r="C54">
            <v>4010002</v>
          </cell>
        </row>
        <row r="55">
          <cell r="B55" t="str">
            <v>โครงการวิจัยเพื่อสร้าง สะสมองค์ความรู้_โครงการวิจัยที่สามารถนำไปใช้ในการพัฒนาชุมชนและสังคม</v>
          </cell>
          <cell r="C55">
            <v>5000001</v>
          </cell>
        </row>
        <row r="56">
          <cell r="B56" t="str">
            <v>โครงการวิจัยประยุกต์</v>
          </cell>
          <cell r="C56">
            <v>5000002</v>
          </cell>
        </row>
        <row r="57">
          <cell r="B57" t="str">
            <v>โครงการวิจัยพื้นฐาน</v>
          </cell>
          <cell r="C57">
            <v>5000003</v>
          </cell>
        </row>
        <row r="58">
          <cell r="B58" t="str">
            <v>โครงการวิจัยและพัฒนา</v>
          </cell>
          <cell r="C58">
            <v>5000004</v>
          </cell>
        </row>
        <row r="59">
          <cell r="B59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  <cell r="C59">
            <v>5000005</v>
          </cell>
        </row>
        <row r="60">
          <cell r="B60" t="str">
            <v>โครงกการวิจัยและนวัตกรรม_โครงการวิจัยที่สามารถนำไปใช้ในการพัฒนาชุมชนและสังคม</v>
          </cell>
          <cell r="C60">
            <v>5000006</v>
          </cell>
        </row>
        <row r="61">
          <cell r="B61" t="str">
            <v>โครงการวิจัยและนวัตกรรมในอุตสาหกรรมยุทธศาสตร์และเป้าหมายของประเทศ</v>
          </cell>
          <cell r="C61">
            <v>5000007</v>
          </cell>
        </row>
        <row r="62">
          <cell r="B62" t="str">
            <v>โครงการวิจัยเพื่อพัฒนาโครงสร้างพื้นฐาน บุคลากรและระบบมาตรฐานการวิจัย</v>
          </cell>
          <cell r="C62">
            <v>5000008</v>
          </cell>
        </row>
        <row r="63">
          <cell r="B63" t="str">
            <v>โครงการพัฒนาระบบกลไกการบริหารงานวิจัย</v>
          </cell>
          <cell r="C63">
            <v>5010001</v>
          </cell>
        </row>
        <row r="64">
          <cell r="B64" t="str">
            <v>โครงการวิจัยเพื่อสร้างองค์ความรู้</v>
          </cell>
          <cell r="C64">
            <v>5010002</v>
          </cell>
        </row>
        <row r="65">
          <cell r="B65" t="str">
            <v>โครงการวิจัยเพื่อถ่ายทอดเทคโนโลยี</v>
          </cell>
          <cell r="C65">
            <v>5010003</v>
          </cell>
        </row>
        <row r="66">
          <cell r="B66" t="str">
            <v>โครงการพัฒนาระบบกลไกการบริหารงานบริการวิชาการ</v>
          </cell>
          <cell r="C66">
            <v>6010001</v>
          </cell>
        </row>
        <row r="67">
          <cell r="B67" t="str">
            <v>โครงการบริการวิชาการ</v>
          </cell>
          <cell r="C67">
            <v>6010002</v>
          </cell>
        </row>
        <row r="68">
          <cell r="B68" t="str">
            <v>โครงการเครือข่ายความร่วมมือกับชุมชน หน่วยงานของรัฐ และ ภาคธุรกิจอุตสาหกรรม</v>
          </cell>
          <cell r="C68">
            <v>6010003</v>
          </cell>
        </row>
        <row r="69">
          <cell r="B69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  <cell r="C69">
            <v>6010004</v>
          </cell>
        </row>
        <row r="70">
          <cell r="B70" t="str">
            <v>โครงการสร้างเสริมสุขภาวะและบริการสุขภาพแก่ชุมชน</v>
          </cell>
          <cell r="C70">
            <v>6010005</v>
          </cell>
        </row>
        <row r="71">
          <cell r="B71" t="str">
            <v>โครงการปรับปรุงการเรียนรู้</v>
          </cell>
          <cell r="C71">
            <v>6210000</v>
          </cell>
        </row>
        <row r="72">
          <cell r="B72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72">
            <v>6220000</v>
          </cell>
        </row>
        <row r="73">
          <cell r="B73" t="str">
            <v>โครงการศูนย์นวัตกรรมการศึกษาและพัฒนาสื่อการเรียนการสอน</v>
          </cell>
          <cell r="C73">
            <v>6230000</v>
          </cell>
        </row>
        <row r="74">
          <cell r="B74" t="str">
            <v>โครงการยกระดับการเรียนรู้ทางวิชาการในโรงเรียนเครือข่ายทางวิชาการ</v>
          </cell>
          <cell r="C74">
            <v>6240000</v>
          </cell>
        </row>
        <row r="75">
          <cell r="B75" t="str">
            <v>โครงการพัฒนาเศรษฐกิจดิจิทัล</v>
          </cell>
          <cell r="C75">
            <v>6250000</v>
          </cell>
        </row>
        <row r="76">
          <cell r="B76" t="str">
            <v>โครงการพัฒนาศักยภาพบุคลากรด้าน ICT รองรับ Digital Economy</v>
          </cell>
          <cell r="C76">
            <v>6260000</v>
          </cell>
        </row>
        <row r="77">
          <cell r="B77" t="str">
            <v>ครงการพัฒนาด้าน ICT ให้ผู้ประกอบการเพื่อการแข่งขัน</v>
          </cell>
          <cell r="C77">
            <v>6270000</v>
          </cell>
        </row>
        <row r="78">
          <cell r="B78" t="str">
            <v>โครงการบริหารจัดการขยะและสิ่งแวดล้อม</v>
          </cell>
          <cell r="C78">
            <v>6280000</v>
          </cell>
        </row>
        <row r="79">
          <cell r="B79" t="str">
            <v>โครงการพัฒนาโครงสร้างพื้นฐานและระบบโลจิสติกส์</v>
          </cell>
          <cell r="C79">
            <v>6300000</v>
          </cell>
        </row>
        <row r="80">
          <cell r="B80" t="str">
            <v>โครงการพัฒนาความรู้และทักษะชีวิตสำหรับวัยเรียน</v>
          </cell>
          <cell r="C80">
            <v>6320000</v>
          </cell>
        </row>
        <row r="81">
          <cell r="B81" t="str">
            <v>โครงการพัฒนาและเพิ่มประสิทธิภาพการใช้พลังงานที่เป็นมิตรกับสิ่งแวดล้อม</v>
          </cell>
          <cell r="C81">
            <v>6330000</v>
          </cell>
        </row>
        <row r="82">
          <cell r="B82" t="str">
            <v xml:space="preserve">โครงการพัฒนาระบบและกลไกการบริหารงานทำนุบำรุงศิลปวัฒนธรรม </v>
          </cell>
          <cell r="C82">
            <v>7010001</v>
          </cell>
        </row>
        <row r="83">
          <cell r="B83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  <cell r="C83">
            <v>7010002</v>
          </cell>
        </row>
        <row r="84">
          <cell r="B84" t="str">
            <v>โครงการสนับสนุนจัดการศึกษาขั้นพื้นฐาน</v>
          </cell>
          <cell r="C84">
            <v>8010001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7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6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7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6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7" refreshError="1"/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>
        <row r="20">
          <cell r="A20" t="str">
            <v>ด้านการผลิตบัณฑิต</v>
          </cell>
          <cell r="B20">
            <v>1</v>
          </cell>
        </row>
        <row r="21">
          <cell r="A21" t="str">
            <v>ด้านพัฒนาขีดความสามารถด้านการวิจัย</v>
          </cell>
          <cell r="B21">
            <v>2</v>
          </cell>
        </row>
        <row r="22">
          <cell r="A22" t="str">
            <v>ด้านให้บริการวิชาการและถ่ายทอดเทคโนโลยี</v>
          </cell>
          <cell r="B22">
            <v>3</v>
          </cell>
        </row>
        <row r="23">
          <cell r="A23" t="str">
            <v>ด้านสืบสานเผยแพร่ฟื้นฟูและอนุรักษ์ศิลปวัฒนธรรม</v>
          </cell>
          <cell r="B23">
            <v>4</v>
          </cell>
        </row>
        <row r="24">
          <cell r="A24" t="str">
            <v>ด้านพัฒนาระบบบริหารจัดการ</v>
          </cell>
          <cell r="B24">
            <v>5</v>
          </cell>
        </row>
        <row r="25">
          <cell r="A25" t="str">
            <v>ด้านพัฒนาทรัพยากรมนุษย์</v>
          </cell>
          <cell r="B25">
            <v>6</v>
          </cell>
        </row>
        <row r="26">
          <cell r="A26" t="str">
            <v>ด้านพัฒนาโครงสร้างพื้นฐานด้านเทคโนโลยีสารสนสนเทศการสื่อสาร</v>
          </cell>
          <cell r="B26">
            <v>7</v>
          </cell>
        </row>
      </sheetData>
      <sheetData sheetId="10" refreshError="1">
        <row r="2"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  <cell r="C2">
            <v>1000001</v>
          </cell>
        </row>
        <row r="3">
          <cell r="B3" t="str">
            <v>โครงการปรับปรุงกฎหมายและนิติการเพื่อการปฏิบัติงาน</v>
          </cell>
          <cell r="C3">
            <v>1000002</v>
          </cell>
        </row>
        <row r="4">
          <cell r="B4" t="str">
            <v>โครงการพัฒนาระบบบริหารและจัดการภายใน</v>
          </cell>
          <cell r="C4">
            <v>1000003</v>
          </cell>
        </row>
        <row r="5">
          <cell r="B5" t="str">
            <v>โครงการพัฒนาระบบฐานข้อมูลสารสนเทศเพื่อการบริหารจัดการ</v>
          </cell>
          <cell r="C5">
            <v>1000004</v>
          </cell>
        </row>
        <row r="6">
          <cell r="B6" t="str">
            <v>โครงการพัฒนาระบบบริหารทรัพยากรมนุษย์</v>
          </cell>
          <cell r="C6">
            <v>1000005</v>
          </cell>
        </row>
        <row r="7">
          <cell r="B7" t="str">
            <v>โครงการพัฒนาบุคลากรสายสนับสนุน</v>
          </cell>
          <cell r="C7">
            <v>1000006</v>
          </cell>
        </row>
        <row r="8">
          <cell r="B8" t="str">
            <v>โครงการพัฒนากายภาพระบบสาธารณูปโภคและโครงสร้างพื้นฐานของมหาวิทยาลัย</v>
          </cell>
          <cell r="C8">
            <v>1000007</v>
          </cell>
        </row>
        <row r="9">
          <cell r="B9" t="str">
            <v>โครงการจัดการความรู้เพื่อมุ่งสู่สถาบันแห่งการเรียนรู้</v>
          </cell>
          <cell r="C9">
            <v>1000008</v>
          </cell>
        </row>
        <row r="10"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  <cell r="C10">
            <v>1000009</v>
          </cell>
        </row>
        <row r="11">
          <cell r="B11" t="str">
            <v>โครงการสนับสนุนการบริหารทั่วไป</v>
          </cell>
          <cell r="C11">
            <v>1000010</v>
          </cell>
        </row>
        <row r="12">
          <cell r="B12" t="str">
            <v>โครงการพัฒนาบุคลากร</v>
          </cell>
          <cell r="C12">
            <v>1000011</v>
          </cell>
        </row>
        <row r="13">
          <cell r="B13" t="str">
            <v>โครงการการพัฒนาระบบกลไกการประกันคุณภาพการศึกษาระดับอุดมศึกษา</v>
          </cell>
          <cell r="C13">
            <v>1000012</v>
          </cell>
        </row>
        <row r="14">
          <cell r="B14" t="str">
            <v>โครงการพิธีพระราชทานปริญญาบัตร</v>
          </cell>
          <cell r="C14">
            <v>1000013</v>
          </cell>
        </row>
        <row r="15">
          <cell r="B15" t="str">
            <v>โครงการสนับสนุนการจัดการศึกษา</v>
          </cell>
          <cell r="C15">
            <v>1010000</v>
          </cell>
        </row>
        <row r="16">
          <cell r="B16" t="str">
            <v>โครงการสนับสนุนการผลิตบัณฑิตสาขาวิชาวิทยาศาสตร์</v>
          </cell>
          <cell r="C16">
            <v>1010001</v>
          </cell>
        </row>
        <row r="17">
          <cell r="B17" t="str">
            <v>โครงการสนับสนุนการผลิตบัณฑิตสาขาวิชาเกษตรศาสตร์</v>
          </cell>
          <cell r="C17">
            <v>1010002</v>
          </cell>
        </row>
        <row r="18">
          <cell r="B18" t="str">
            <v>โครงการสนับสนุนการผลิตบัณฑิตสาขาวิชาวิศวกรรมศาสตร์</v>
          </cell>
          <cell r="C18">
            <v>1010003</v>
          </cell>
        </row>
        <row r="19">
          <cell r="B19" t="str">
            <v>โครงการสนับสนุนการผลิตบัณฑิตสาขาวิชาศิลปประยุกต์และการออกแบบ</v>
          </cell>
          <cell r="C19">
            <v>1010004</v>
          </cell>
        </row>
        <row r="20">
          <cell r="B20" t="str">
            <v>โครงการสนับสนุนการผลิตบัณฑิตสาขาวิชาเภสัชศาสตร์</v>
          </cell>
          <cell r="C20">
            <v>1010006</v>
          </cell>
        </row>
        <row r="21">
          <cell r="B21" t="str">
            <v>โครงการสนับสนุนการผลิตบัณฑิตสาขาวิชาแพทยศาสตร์</v>
          </cell>
          <cell r="C21">
            <v>1010007</v>
          </cell>
        </row>
        <row r="22">
          <cell r="B22" t="str">
            <v>โครงการสนับสนุนการผลิตบัณฑิตสาขาวิชาพยาบาลศาสตร์</v>
          </cell>
          <cell r="C22">
            <v>1010009</v>
          </cell>
        </row>
        <row r="23">
          <cell r="B23" t="str">
            <v>โครงการสนับสนุนการผลิตบัณฑิตสาขาวิชาศิลปศาสตร์</v>
          </cell>
          <cell r="C23">
            <v>1010010</v>
          </cell>
        </row>
        <row r="24">
          <cell r="B24" t="str">
            <v>โครงการสนับสนุนการผลิตบัณฑิตสาขาวิชาบริหารธุรกิจ</v>
          </cell>
          <cell r="C24">
            <v>1010011</v>
          </cell>
        </row>
        <row r="25">
          <cell r="B25" t="str">
            <v>โครงการสนับสนุนการผลิตบัณฑิตสาขาวิชานิติศาสตร์</v>
          </cell>
          <cell r="C25">
            <v>1010012</v>
          </cell>
        </row>
        <row r="26">
          <cell r="B26" t="str">
            <v>โครงการสนับสนุนการผลิตบัณฑิตสาขาวิชารัฐศาสตร์</v>
          </cell>
          <cell r="C26">
            <v>1010013</v>
          </cell>
        </row>
        <row r="27">
          <cell r="B27" t="str">
            <v>โครงการสนับสนุนการผลิตบัณฑิตสาขาวิชารัฐประศาสนศาสตร์</v>
          </cell>
          <cell r="C27">
            <v>1010014</v>
          </cell>
        </row>
        <row r="28"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  <cell r="C28">
            <v>1010051</v>
          </cell>
        </row>
        <row r="29">
          <cell r="B29" t="str">
            <v>โครงการพัฒนาบุคลากรสายวิชาการ</v>
          </cell>
          <cell r="C29">
            <v>1010052</v>
          </cell>
        </row>
        <row r="30"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  <cell r="C30">
            <v>1010053</v>
          </cell>
        </row>
        <row r="31"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  <cell r="C31">
            <v>1010054</v>
          </cell>
        </row>
        <row r="32">
          <cell r="B32" t="str">
            <v>โครงการพัฒนาบุคลากรด้านการท่องเที่ยว</v>
          </cell>
          <cell r="C32">
            <v>1010055</v>
          </cell>
        </row>
        <row r="33">
          <cell r="B33" t="str">
            <v>โครงการผลิตบัณฑิตสาขาวิชาวิทยาศาสตร์</v>
          </cell>
          <cell r="C33">
            <v>2010000</v>
          </cell>
        </row>
        <row r="34">
          <cell r="B34" t="str">
            <v>โครงการผลิตบัณฑิตสาขาวิชาเกษตรศาสตร์</v>
          </cell>
          <cell r="C34">
            <v>2020000</v>
          </cell>
        </row>
        <row r="35">
          <cell r="B35" t="str">
            <v>โครงการผลิตบัณฑิตสาขาวิชาวิศวกรรมศาสตร์</v>
          </cell>
          <cell r="C35">
            <v>2030000</v>
          </cell>
        </row>
        <row r="36">
          <cell r="B36" t="str">
            <v>โครงการผลิตบัณฑิตสาขาวิชาศิลปประยุกต์และการออกแบบ</v>
          </cell>
          <cell r="C36">
            <v>2040000</v>
          </cell>
        </row>
        <row r="37">
          <cell r="B37" t="str">
            <v>โครงการผลิตบัณฑิตสาขาวิชาเภสัชศาสตร์</v>
          </cell>
          <cell r="C37">
            <v>2050000</v>
          </cell>
        </row>
        <row r="38">
          <cell r="B38" t="str">
            <v>โครงการผลิตบัณฑิตสาขาวิชาแพทยศาสตร์</v>
          </cell>
          <cell r="C38">
            <v>2060000</v>
          </cell>
        </row>
        <row r="39">
          <cell r="B39" t="str">
            <v>โครงการผลิตบัณฑิตสาขาวิชาสาธารณสุขศาสตร์</v>
          </cell>
          <cell r="C39">
            <v>2070000</v>
          </cell>
        </row>
        <row r="40">
          <cell r="B40" t="str">
            <v>โครงการผลิตบัณฑิตสาขาวิชาพยาบาลศาสตร์</v>
          </cell>
          <cell r="C40">
            <v>2080000</v>
          </cell>
        </row>
        <row r="41">
          <cell r="B41" t="str">
            <v>โครงการผลิตบัณฑิตสาขาวิชาศิลปศาสตร์</v>
          </cell>
          <cell r="C41">
            <v>2090000</v>
          </cell>
        </row>
        <row r="42">
          <cell r="B42" t="str">
            <v>โครงการผลิตบัณฑิตสาขาวิชาบริหารธุรกิจ</v>
          </cell>
          <cell r="C42">
            <v>2100000</v>
          </cell>
        </row>
        <row r="43">
          <cell r="B43" t="str">
            <v>โครงการผลิตบัณฑิตสาขาวิชานิติศาสตร์</v>
          </cell>
          <cell r="C43">
            <v>2110000</v>
          </cell>
        </row>
        <row r="44">
          <cell r="B44" t="str">
            <v>โครงการผลิตบัณฑิตสาขาวิชารัฐศาสตร์</v>
          </cell>
          <cell r="C44">
            <v>2120001</v>
          </cell>
        </row>
        <row r="45">
          <cell r="B45" t="str">
            <v>โครงการผลิตบัณฑิตสาขาวิชารัฐประศาสนศาสตร์</v>
          </cell>
          <cell r="C45">
            <v>2120002</v>
          </cell>
        </row>
        <row r="46">
          <cell r="B46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  <cell r="C46">
            <v>3010001</v>
          </cell>
        </row>
        <row r="47">
          <cell r="B47" t="str">
            <v>โครงการบริการด้านทะเบียนและประมวลผลนักศึกษา</v>
          </cell>
          <cell r="C47">
            <v>3010002</v>
          </cell>
        </row>
        <row r="48">
          <cell r="B48" t="str">
            <v>โครงการบริหารและพัฒนาหลักสูตร</v>
          </cell>
          <cell r="C48">
            <v>3010003</v>
          </cell>
        </row>
        <row r="49">
          <cell r="B49" t="str">
            <v>โครงการจัดหาและพัฒนาสื่อการเรียนรู้แก่นักศึกษา</v>
          </cell>
          <cell r="C49">
            <v>3010004</v>
          </cell>
        </row>
        <row r="50">
          <cell r="B50" t="str">
            <v>โครงการสนับสนุนการพัฒนาวิชาการ</v>
          </cell>
          <cell r="C50">
            <v>3010005</v>
          </cell>
        </row>
        <row r="51">
          <cell r="B51" t="str">
            <v>โครงการค่าใช้จ่ายบุคลากรภาครัฐ ยกระดับคุณภาพการศึกษาและการเรียนรู้</v>
          </cell>
          <cell r="C51">
            <v>4000002</v>
          </cell>
        </row>
        <row r="52">
          <cell r="B52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52">
            <v>4000003</v>
          </cell>
        </row>
        <row r="53">
          <cell r="B53" t="str">
            <v>โครงการส่งเสริมและสนับสนุนกิจกรรมเสริมหลักสูตรและกิจกรรมนอกหลักสูตร</v>
          </cell>
          <cell r="C53">
            <v>4010001</v>
          </cell>
        </row>
        <row r="54">
          <cell r="B54" t="str">
            <v>โครงการสนับสนุนและส่งเสริมสวัสดิการและสวัสดิภาพของนักศึกษา</v>
          </cell>
          <cell r="C54">
            <v>4010002</v>
          </cell>
        </row>
        <row r="55">
          <cell r="B55" t="str">
            <v>โครงการวิจัยเพื่อสร้าง สะสมองค์ความรู้_โครงการวิจัยที่สามารถนำไปใช้ในการพัฒนาชุมชนและสังคม</v>
          </cell>
          <cell r="C55">
            <v>5000001</v>
          </cell>
        </row>
        <row r="56">
          <cell r="B56" t="str">
            <v>โครงการวิจัยประยุกต์</v>
          </cell>
          <cell r="C56">
            <v>5000002</v>
          </cell>
        </row>
        <row r="57">
          <cell r="B57" t="str">
            <v>โครงการวิจัยพื้นฐาน</v>
          </cell>
          <cell r="C57">
            <v>5000003</v>
          </cell>
        </row>
        <row r="58">
          <cell r="B58" t="str">
            <v>โครงการวิจัยและพัฒนา</v>
          </cell>
          <cell r="C58">
            <v>5000004</v>
          </cell>
        </row>
        <row r="59">
          <cell r="B59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  <cell r="C59">
            <v>5000005</v>
          </cell>
        </row>
        <row r="60">
          <cell r="B60" t="str">
            <v>โครงกการวิจัยและนวัตกรรม_โครงการวิจัยที่สามารถนำไปใช้ในการพัฒนาชุมชนและสังคม</v>
          </cell>
          <cell r="C60">
            <v>5000006</v>
          </cell>
        </row>
        <row r="61">
          <cell r="B61" t="str">
            <v>โครงการวิจัยและนวัตกรรมในอุตสาหกรรมยุทธศาสตร์และเป้าหมายของประเทศ</v>
          </cell>
          <cell r="C61">
            <v>5000007</v>
          </cell>
        </row>
        <row r="62">
          <cell r="B62" t="str">
            <v>โครงการวิจัยเพื่อพัฒนาโครงสร้างพื้นฐาน บุคลากรและระบบมาตรฐานการวิจัย</v>
          </cell>
          <cell r="C62">
            <v>5000008</v>
          </cell>
        </row>
        <row r="63">
          <cell r="B63" t="str">
            <v>โครงการพัฒนาระบบกลไกการบริหารงานวิจัย</v>
          </cell>
          <cell r="C63">
            <v>5010001</v>
          </cell>
        </row>
        <row r="64">
          <cell r="B64" t="str">
            <v>โครงการวิจัยเพื่อสร้างองค์ความรู้</v>
          </cell>
          <cell r="C64">
            <v>5010002</v>
          </cell>
        </row>
        <row r="65">
          <cell r="B65" t="str">
            <v>โครงการวิจัยเพื่อถ่ายทอดเทคโนโลยี</v>
          </cell>
          <cell r="C65">
            <v>5010003</v>
          </cell>
        </row>
        <row r="66">
          <cell r="B66" t="str">
            <v>โครงการพัฒนาระบบกลไกการบริหารงานบริการวิชาการ</v>
          </cell>
          <cell r="C66">
            <v>6010001</v>
          </cell>
        </row>
        <row r="67">
          <cell r="B67" t="str">
            <v>โครงการบริการวิชาการ</v>
          </cell>
          <cell r="C67">
            <v>6010002</v>
          </cell>
        </row>
        <row r="68">
          <cell r="B68" t="str">
            <v>โครงการเครือข่ายความร่วมมือกับชุมชน หน่วยงานของรัฐ และ ภาคธุรกิจอุตสาหกรรม</v>
          </cell>
          <cell r="C68">
            <v>6010003</v>
          </cell>
        </row>
        <row r="69">
          <cell r="B69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  <cell r="C69">
            <v>6010004</v>
          </cell>
        </row>
        <row r="70">
          <cell r="B70" t="str">
            <v>โครงการสร้างเสริมสุขภาวะและบริการสุขภาพแก่ชุมชน</v>
          </cell>
          <cell r="C70">
            <v>6010005</v>
          </cell>
        </row>
        <row r="71">
          <cell r="B71" t="str">
            <v>โครงการปรับปรุงการเรียนรู้</v>
          </cell>
          <cell r="C71">
            <v>6210000</v>
          </cell>
        </row>
        <row r="72">
          <cell r="B72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72">
            <v>6220000</v>
          </cell>
        </row>
        <row r="73">
          <cell r="B73" t="str">
            <v>โครงการศูนย์นวัตกรรมการศึกษาและพัฒนาสื่อการเรียนการสอน</v>
          </cell>
          <cell r="C73">
            <v>6230000</v>
          </cell>
        </row>
        <row r="74">
          <cell r="B74" t="str">
            <v>โครงการยกระดับการเรียนรู้ทางวิชาการในโรงเรียนเครือข่ายทางวิชาการ</v>
          </cell>
          <cell r="C74">
            <v>6240000</v>
          </cell>
        </row>
        <row r="75">
          <cell r="B75" t="str">
            <v>โครงการพัฒนาเศรษฐกิจดิจิทัล</v>
          </cell>
          <cell r="C75">
            <v>6250000</v>
          </cell>
        </row>
        <row r="76">
          <cell r="B76" t="str">
            <v>โครงการพัฒนาศักยภาพบุคลากรด้าน ICT รองรับ Digital Economy</v>
          </cell>
          <cell r="C76">
            <v>6260000</v>
          </cell>
        </row>
        <row r="77">
          <cell r="B77" t="str">
            <v>ครงการพัฒนาด้าน ICT ให้ผู้ประกอบการเพื่อการแข่งขัน</v>
          </cell>
          <cell r="C77">
            <v>6270000</v>
          </cell>
        </row>
        <row r="78">
          <cell r="B78" t="str">
            <v>โครงการบริหารจัดการขยะและสิ่งแวดล้อม</v>
          </cell>
          <cell r="C78">
            <v>6280000</v>
          </cell>
        </row>
        <row r="79">
          <cell r="B79" t="str">
            <v>โครงการพัฒนาโครงสร้างพื้นฐานและระบบโลจิสติกส์</v>
          </cell>
          <cell r="C79">
            <v>6300000</v>
          </cell>
        </row>
        <row r="80">
          <cell r="B80" t="str">
            <v>โครงการพัฒนาความรู้และทักษะชีวิตสำหรับวัยเรียน</v>
          </cell>
          <cell r="C80">
            <v>6320000</v>
          </cell>
        </row>
        <row r="81">
          <cell r="B81" t="str">
            <v>โครงการพัฒนาและเพิ่มประสิทธิภาพการใช้พลังงานที่เป็นมิตรกับสิ่งแวดล้อม</v>
          </cell>
          <cell r="C81">
            <v>6330000</v>
          </cell>
        </row>
        <row r="82">
          <cell r="B82" t="str">
            <v xml:space="preserve">โครงการพัฒนาระบบและกลไกการบริหารงานทำนุบำรุงศิลปวัฒนธรรม </v>
          </cell>
          <cell r="C82">
            <v>7010001</v>
          </cell>
        </row>
        <row r="83">
          <cell r="B83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  <cell r="C83">
            <v>7010002</v>
          </cell>
        </row>
        <row r="84">
          <cell r="B84" t="str">
            <v>โครงการสนับสนุนจัดการศึกษาขั้นพื้นฐาน</v>
          </cell>
          <cell r="C84">
            <v>8010001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7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6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7" refreshError="1"/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>
        <row r="20">
          <cell r="A20" t="str">
            <v>ด้านการผลิตบัณฑิต</v>
          </cell>
          <cell r="B20">
            <v>1</v>
          </cell>
        </row>
        <row r="21">
          <cell r="A21" t="str">
            <v>ด้านพัฒนาขีดความสามารถด้านการวิจัย</v>
          </cell>
          <cell r="B21">
            <v>2</v>
          </cell>
        </row>
        <row r="22">
          <cell r="A22" t="str">
            <v>ด้านให้บริการวิชาการและถ่ายทอดเทคโนโลยี</v>
          </cell>
          <cell r="B22">
            <v>3</v>
          </cell>
        </row>
        <row r="23">
          <cell r="A23" t="str">
            <v>ด้านสืบสานเผยแพร่ฟื้นฟูและอนุรักษ์ศิลปวัฒนธรรม</v>
          </cell>
          <cell r="B23">
            <v>4</v>
          </cell>
        </row>
        <row r="24">
          <cell r="A24" t="str">
            <v>ด้านพัฒนาระบบบริหารจัดการ</v>
          </cell>
          <cell r="B24">
            <v>5</v>
          </cell>
        </row>
        <row r="25">
          <cell r="A25" t="str">
            <v>ด้านพัฒนาทรัพยากรมนุษย์</v>
          </cell>
          <cell r="B25">
            <v>6</v>
          </cell>
        </row>
        <row r="26">
          <cell r="A26" t="str">
            <v>ด้านพัฒนาโครงสร้างพื้นฐานด้านเทคโนโลยีสารสนสนเทศการสื่อสาร</v>
          </cell>
          <cell r="B26">
            <v>7</v>
          </cell>
        </row>
      </sheetData>
      <sheetData sheetId="10" refreshError="1">
        <row r="2"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  <cell r="C2">
            <v>1000001</v>
          </cell>
        </row>
        <row r="3">
          <cell r="B3" t="str">
            <v>โครงการปรับปรุงกฎหมายและนิติการเพื่อการปฏิบัติงาน</v>
          </cell>
          <cell r="C3">
            <v>1000002</v>
          </cell>
        </row>
        <row r="4">
          <cell r="B4" t="str">
            <v>โครงการพัฒนาระบบบริหารและจัดการภายใน</v>
          </cell>
          <cell r="C4">
            <v>1000003</v>
          </cell>
        </row>
        <row r="5">
          <cell r="B5" t="str">
            <v>โครงการพัฒนาระบบฐานข้อมูลสารสนเทศเพื่อการบริหารจัดการ</v>
          </cell>
          <cell r="C5">
            <v>1000004</v>
          </cell>
        </row>
        <row r="6">
          <cell r="B6" t="str">
            <v>โครงการพัฒนาระบบบริหารทรัพยากรมนุษย์</v>
          </cell>
          <cell r="C6">
            <v>1000005</v>
          </cell>
        </row>
        <row r="7">
          <cell r="B7" t="str">
            <v>โครงการพัฒนาบุคลากรสายสนับสนุน</v>
          </cell>
          <cell r="C7">
            <v>1000006</v>
          </cell>
        </row>
        <row r="8">
          <cell r="B8" t="str">
            <v>โครงการพัฒนากายภาพระบบสาธารณูปโภคและโครงสร้างพื้นฐานของมหาวิทยาลัย</v>
          </cell>
          <cell r="C8">
            <v>1000007</v>
          </cell>
        </row>
        <row r="9">
          <cell r="B9" t="str">
            <v>โครงการจัดการความรู้เพื่อมุ่งสู่สถาบันแห่งการเรียนรู้</v>
          </cell>
          <cell r="C9">
            <v>1000008</v>
          </cell>
        </row>
        <row r="10"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  <cell r="C10">
            <v>1000009</v>
          </cell>
        </row>
        <row r="11">
          <cell r="B11" t="str">
            <v>โครงการสนับสนุนการบริหารทั่วไป</v>
          </cell>
          <cell r="C11">
            <v>1000010</v>
          </cell>
        </row>
        <row r="12">
          <cell r="B12" t="str">
            <v>โครงการพัฒนาบุคลากร</v>
          </cell>
          <cell r="C12">
            <v>1000011</v>
          </cell>
        </row>
        <row r="13">
          <cell r="B13" t="str">
            <v>โครงการการพัฒนาระบบกลไกการประกันคุณภาพการศึกษาระดับอุดมศึกษา</v>
          </cell>
          <cell r="C13">
            <v>1000012</v>
          </cell>
        </row>
        <row r="14">
          <cell r="B14" t="str">
            <v>โครงการพิธีพระราชทานปริญญาบัตร</v>
          </cell>
          <cell r="C14">
            <v>1000013</v>
          </cell>
        </row>
        <row r="15">
          <cell r="B15" t="str">
            <v>โครงการสนับสนุนการจัดการศึกษา</v>
          </cell>
          <cell r="C15">
            <v>1010000</v>
          </cell>
        </row>
        <row r="16">
          <cell r="B16" t="str">
            <v>โครงการสนับสนุนการผลิตบัณฑิตสาขาวิชาวิทยาศาสตร์</v>
          </cell>
          <cell r="C16">
            <v>1010001</v>
          </cell>
        </row>
        <row r="17">
          <cell r="B17" t="str">
            <v>โครงการสนับสนุนการผลิตบัณฑิตสาขาวิชาเกษตรศาสตร์</v>
          </cell>
          <cell r="C17">
            <v>1010002</v>
          </cell>
        </row>
        <row r="18">
          <cell r="B18" t="str">
            <v>โครงการสนับสนุนการผลิตบัณฑิตสาขาวิชาวิศวกรรมศาสตร์</v>
          </cell>
          <cell r="C18">
            <v>1010003</v>
          </cell>
        </row>
        <row r="19">
          <cell r="B19" t="str">
            <v>โครงการสนับสนุนการผลิตบัณฑิตสาขาวิชาศิลปประยุกต์และการออกแบบ</v>
          </cell>
          <cell r="C19">
            <v>1010004</v>
          </cell>
        </row>
        <row r="20">
          <cell r="B20" t="str">
            <v>โครงการสนับสนุนการผลิตบัณฑิตสาขาวิชาเภสัชศาสตร์</v>
          </cell>
          <cell r="C20">
            <v>1010006</v>
          </cell>
        </row>
        <row r="21">
          <cell r="B21" t="str">
            <v>โครงการสนับสนุนการผลิตบัณฑิตสาขาวิชาแพทยศาสตร์</v>
          </cell>
          <cell r="C21">
            <v>1010007</v>
          </cell>
        </row>
        <row r="22">
          <cell r="B22" t="str">
            <v>โครงการสนับสนุนการผลิตบัณฑิตสาขาวิชาพยาบาลศาสตร์</v>
          </cell>
          <cell r="C22">
            <v>1010009</v>
          </cell>
        </row>
        <row r="23">
          <cell r="B23" t="str">
            <v>โครงการสนับสนุนการผลิตบัณฑิตสาขาวิชาศิลปศาสตร์</v>
          </cell>
          <cell r="C23">
            <v>1010010</v>
          </cell>
        </row>
        <row r="24">
          <cell r="B24" t="str">
            <v>โครงการสนับสนุนการผลิตบัณฑิตสาขาวิชาบริหารธุรกิจ</v>
          </cell>
          <cell r="C24">
            <v>1010011</v>
          </cell>
        </row>
        <row r="25">
          <cell r="B25" t="str">
            <v>โครงการสนับสนุนการผลิตบัณฑิตสาขาวิชานิติศาสตร์</v>
          </cell>
          <cell r="C25">
            <v>1010012</v>
          </cell>
        </row>
        <row r="26">
          <cell r="B26" t="str">
            <v>โครงการสนับสนุนการผลิตบัณฑิตสาขาวิชารัฐศาสตร์</v>
          </cell>
          <cell r="C26">
            <v>1010013</v>
          </cell>
        </row>
        <row r="27">
          <cell r="B27" t="str">
            <v>โครงการสนับสนุนการผลิตบัณฑิตสาขาวิชารัฐประศาสนศาสตร์</v>
          </cell>
          <cell r="C27">
            <v>1010014</v>
          </cell>
        </row>
        <row r="28"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  <cell r="C28">
            <v>1010051</v>
          </cell>
        </row>
        <row r="29">
          <cell r="B29" t="str">
            <v>โครงการพัฒนาบุคลากรสายวิชาการ</v>
          </cell>
          <cell r="C29">
            <v>1010052</v>
          </cell>
        </row>
        <row r="30"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  <cell r="C30">
            <v>1010053</v>
          </cell>
        </row>
        <row r="31"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  <cell r="C31">
            <v>1010054</v>
          </cell>
        </row>
        <row r="32">
          <cell r="B32" t="str">
            <v>โครงการพัฒนาบุคลากรด้านการท่องเที่ยว</v>
          </cell>
          <cell r="C32">
            <v>1010055</v>
          </cell>
        </row>
        <row r="33">
          <cell r="B33" t="str">
            <v>โครงการผลิตบัณฑิตสาขาวิชาวิทยาศาสตร์</v>
          </cell>
          <cell r="C33">
            <v>2010000</v>
          </cell>
        </row>
        <row r="34">
          <cell r="B34" t="str">
            <v>โครงการผลิตบัณฑิตสาขาวิชาเกษตรศาสตร์</v>
          </cell>
          <cell r="C34">
            <v>2020000</v>
          </cell>
        </row>
        <row r="35">
          <cell r="B35" t="str">
            <v>โครงการผลิตบัณฑิตสาขาวิชาวิศวกรรมศาสตร์</v>
          </cell>
          <cell r="C35">
            <v>2030000</v>
          </cell>
        </row>
        <row r="36">
          <cell r="B36" t="str">
            <v>โครงการผลิตบัณฑิตสาขาวิชาศิลปประยุกต์และการออกแบบ</v>
          </cell>
          <cell r="C36">
            <v>2040000</v>
          </cell>
        </row>
        <row r="37">
          <cell r="B37" t="str">
            <v>โครงการผลิตบัณฑิตสาขาวิชาเภสัชศาสตร์</v>
          </cell>
          <cell r="C37">
            <v>2050000</v>
          </cell>
        </row>
        <row r="38">
          <cell r="B38" t="str">
            <v>โครงการผลิตบัณฑิตสาขาวิชาแพทยศาสตร์</v>
          </cell>
          <cell r="C38">
            <v>2060000</v>
          </cell>
        </row>
        <row r="39">
          <cell r="B39" t="str">
            <v>โครงการผลิตบัณฑิตสาขาวิชาสาธารณสุขศาสตร์</v>
          </cell>
          <cell r="C39">
            <v>2070000</v>
          </cell>
        </row>
        <row r="40">
          <cell r="B40" t="str">
            <v>โครงการผลิตบัณฑิตสาขาวิชาพยาบาลศาสตร์</v>
          </cell>
          <cell r="C40">
            <v>2080000</v>
          </cell>
        </row>
        <row r="41">
          <cell r="B41" t="str">
            <v>โครงการผลิตบัณฑิตสาขาวิชาศิลปศาสตร์</v>
          </cell>
          <cell r="C41">
            <v>2090000</v>
          </cell>
        </row>
        <row r="42">
          <cell r="B42" t="str">
            <v>โครงการผลิตบัณฑิตสาขาวิชาบริหารธุรกิจ</v>
          </cell>
          <cell r="C42">
            <v>2100000</v>
          </cell>
        </row>
        <row r="43">
          <cell r="B43" t="str">
            <v>โครงการผลิตบัณฑิตสาขาวิชานิติศาสตร์</v>
          </cell>
          <cell r="C43">
            <v>2110000</v>
          </cell>
        </row>
        <row r="44">
          <cell r="B44" t="str">
            <v>โครงการผลิตบัณฑิตสาขาวิชารัฐศาสตร์</v>
          </cell>
          <cell r="C44">
            <v>2120001</v>
          </cell>
        </row>
        <row r="45">
          <cell r="B45" t="str">
            <v>โครงการผลิตบัณฑิตสาขาวิชารัฐประศาสนศาสตร์</v>
          </cell>
          <cell r="C45">
            <v>2120002</v>
          </cell>
        </row>
        <row r="46">
          <cell r="B46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  <cell r="C46">
            <v>3010001</v>
          </cell>
        </row>
        <row r="47">
          <cell r="B47" t="str">
            <v>โครงการบริการด้านทะเบียนและประมวลผลนักศึกษา</v>
          </cell>
          <cell r="C47">
            <v>3010002</v>
          </cell>
        </row>
        <row r="48">
          <cell r="B48" t="str">
            <v>โครงการบริหารและพัฒนาหลักสูตร</v>
          </cell>
          <cell r="C48">
            <v>3010003</v>
          </cell>
        </row>
        <row r="49">
          <cell r="B49" t="str">
            <v>โครงการจัดหาและพัฒนาสื่อการเรียนรู้แก่นักศึกษา</v>
          </cell>
          <cell r="C49">
            <v>3010004</v>
          </cell>
        </row>
        <row r="50">
          <cell r="B50" t="str">
            <v>โครงการสนับสนุนการพัฒนาวิชาการ</v>
          </cell>
          <cell r="C50">
            <v>3010005</v>
          </cell>
        </row>
        <row r="51">
          <cell r="B51" t="str">
            <v>โครงการค่าใช้จ่ายบุคลากรภาครัฐ ยกระดับคุณภาพการศึกษาและการเรียนรู้</v>
          </cell>
          <cell r="C51">
            <v>4000002</v>
          </cell>
        </row>
        <row r="52">
          <cell r="B52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52">
            <v>4000003</v>
          </cell>
        </row>
        <row r="53">
          <cell r="B53" t="str">
            <v>โครงการส่งเสริมและสนับสนุนกิจกรรมเสริมหลักสูตรและกิจกรรมนอกหลักสูตร</v>
          </cell>
          <cell r="C53">
            <v>4010001</v>
          </cell>
        </row>
        <row r="54">
          <cell r="B54" t="str">
            <v>โครงการสนับสนุนและส่งเสริมสวัสดิการและสวัสดิภาพของนักศึกษา</v>
          </cell>
          <cell r="C54">
            <v>4010002</v>
          </cell>
        </row>
        <row r="55">
          <cell r="B55" t="str">
            <v>โครงการวิจัยเพื่อสร้าง สะสมองค์ความรู้_โครงการวิจัยที่สามารถนำไปใช้ในการพัฒนาชุมชนและสังคม</v>
          </cell>
          <cell r="C55">
            <v>5000001</v>
          </cell>
        </row>
        <row r="56">
          <cell r="B56" t="str">
            <v>โครงการวิจัยประยุกต์</v>
          </cell>
          <cell r="C56">
            <v>5000002</v>
          </cell>
        </row>
        <row r="57">
          <cell r="B57" t="str">
            <v>โครงการวิจัยพื้นฐาน</v>
          </cell>
          <cell r="C57">
            <v>5000003</v>
          </cell>
        </row>
        <row r="58">
          <cell r="B58" t="str">
            <v>โครงการวิจัยและพัฒนา</v>
          </cell>
          <cell r="C58">
            <v>5000004</v>
          </cell>
        </row>
        <row r="59">
          <cell r="B59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  <cell r="C59">
            <v>5000005</v>
          </cell>
        </row>
        <row r="60">
          <cell r="B60" t="str">
            <v>โครงกการวิจัยและนวัตกรรม_โครงการวิจัยที่สามารถนำไปใช้ในการพัฒนาชุมชนและสังคม</v>
          </cell>
          <cell r="C60">
            <v>5000006</v>
          </cell>
        </row>
        <row r="61">
          <cell r="B61" t="str">
            <v>โครงการวิจัยและนวัตกรรมในอุตสาหกรรมยุทธศาสตร์และเป้าหมายของประเทศ</v>
          </cell>
          <cell r="C61">
            <v>5000007</v>
          </cell>
        </row>
        <row r="62">
          <cell r="B62" t="str">
            <v>โครงการวิจัยเพื่อพัฒนาโครงสร้างพื้นฐาน บุคลากรและระบบมาตรฐานการวิจัย</v>
          </cell>
          <cell r="C62">
            <v>5000008</v>
          </cell>
        </row>
        <row r="63">
          <cell r="B63" t="str">
            <v>โครงการพัฒนาระบบกลไกการบริหารงานวิจัย</v>
          </cell>
          <cell r="C63">
            <v>5010001</v>
          </cell>
        </row>
        <row r="64">
          <cell r="B64" t="str">
            <v>โครงการวิจัยเพื่อสร้างองค์ความรู้</v>
          </cell>
          <cell r="C64">
            <v>5010002</v>
          </cell>
        </row>
        <row r="65">
          <cell r="B65" t="str">
            <v>โครงการวิจัยเพื่อถ่ายทอดเทคโนโลยี</v>
          </cell>
          <cell r="C65">
            <v>5010003</v>
          </cell>
        </row>
        <row r="66">
          <cell r="B66" t="str">
            <v>โครงการพัฒนาระบบกลไกการบริหารงานบริการวิชาการ</v>
          </cell>
          <cell r="C66">
            <v>6010001</v>
          </cell>
        </row>
        <row r="67">
          <cell r="B67" t="str">
            <v>โครงการบริการวิชาการ</v>
          </cell>
          <cell r="C67">
            <v>6010002</v>
          </cell>
        </row>
        <row r="68">
          <cell r="B68" t="str">
            <v>โครงการเครือข่ายความร่วมมือกับชุมชน หน่วยงานของรัฐ และ ภาคธุรกิจอุตสาหกรรม</v>
          </cell>
          <cell r="C68">
            <v>6010003</v>
          </cell>
        </row>
        <row r="69">
          <cell r="B69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  <cell r="C69">
            <v>6010004</v>
          </cell>
        </row>
        <row r="70">
          <cell r="B70" t="str">
            <v>โครงการสร้างเสริมสุขภาวะและบริการสุขภาพแก่ชุมชน</v>
          </cell>
          <cell r="C70">
            <v>6010005</v>
          </cell>
        </row>
        <row r="71">
          <cell r="B71" t="str">
            <v>โครงการปรับปรุงการเรียนรู้</v>
          </cell>
          <cell r="C71">
            <v>6210000</v>
          </cell>
        </row>
        <row r="72">
          <cell r="B72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72">
            <v>6220000</v>
          </cell>
        </row>
        <row r="73">
          <cell r="B73" t="str">
            <v>โครงการศูนย์นวัตกรรมการศึกษาและพัฒนาสื่อการเรียนการสอน</v>
          </cell>
          <cell r="C73">
            <v>6230000</v>
          </cell>
        </row>
        <row r="74">
          <cell r="B74" t="str">
            <v>โครงการยกระดับการเรียนรู้ทางวิชาการในโรงเรียนเครือข่ายทางวิชาการ</v>
          </cell>
          <cell r="C74">
            <v>6240000</v>
          </cell>
        </row>
        <row r="75">
          <cell r="B75" t="str">
            <v>โครงการพัฒนาเศรษฐกิจดิจิทัล</v>
          </cell>
          <cell r="C75">
            <v>6250000</v>
          </cell>
        </row>
        <row r="76">
          <cell r="B76" t="str">
            <v>โครงการพัฒนาศักยภาพบุคลากรด้าน ICT รองรับ Digital Economy</v>
          </cell>
          <cell r="C76">
            <v>6260000</v>
          </cell>
        </row>
        <row r="77">
          <cell r="B77" t="str">
            <v>ครงการพัฒนาด้าน ICT ให้ผู้ประกอบการเพื่อการแข่งขัน</v>
          </cell>
          <cell r="C77">
            <v>6270000</v>
          </cell>
        </row>
        <row r="78">
          <cell r="B78" t="str">
            <v>โครงการบริหารจัดการขยะและสิ่งแวดล้อม</v>
          </cell>
          <cell r="C78">
            <v>6280000</v>
          </cell>
        </row>
        <row r="79">
          <cell r="B79" t="str">
            <v>โครงการพัฒนาโครงสร้างพื้นฐานและระบบโลจิสติกส์</v>
          </cell>
          <cell r="C79">
            <v>6300000</v>
          </cell>
        </row>
        <row r="80">
          <cell r="B80" t="str">
            <v>โครงการพัฒนาความรู้และทักษะชีวิตสำหรับวัยเรียน</v>
          </cell>
          <cell r="C80">
            <v>6320000</v>
          </cell>
        </row>
        <row r="81">
          <cell r="B81" t="str">
            <v>โครงการพัฒนาและเพิ่มประสิทธิภาพการใช้พลังงานที่เป็นมิตรกับสิ่งแวดล้อม</v>
          </cell>
          <cell r="C81">
            <v>6330000</v>
          </cell>
        </row>
        <row r="82">
          <cell r="B82" t="str">
            <v xml:space="preserve">โครงการพัฒนาระบบและกลไกการบริหารงานทำนุบำรุงศิลปวัฒนธรรม </v>
          </cell>
          <cell r="C82">
            <v>7010001</v>
          </cell>
        </row>
        <row r="83">
          <cell r="B83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  <cell r="C83">
            <v>7010002</v>
          </cell>
        </row>
        <row r="84">
          <cell r="B84" t="str">
            <v>โครงการสนับสนุนจัดการศึกษาขั้นพื้นฐาน</v>
          </cell>
          <cell r="C84">
            <v>8010001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7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วิทยา"/>
      <sheetName val="สำนักวิท"/>
      <sheetName val="สำนักทส"/>
      <sheetName val="สำนักคอม"/>
      <sheetName val="โรงแรม"/>
      <sheetName val="แพทย์"/>
      <sheetName val="โรงพิมพ์"/>
      <sheetName val="ศิลปศาสตร์"/>
      <sheetName val="ศิลปประยุกต์"/>
      <sheetName val="วิศวะ"/>
      <sheetName val="รัฐ"/>
      <sheetName val="เภสัช"/>
      <sheetName val="พยาบาล"/>
      <sheetName val="บริหาร"/>
      <sheetName val="นิติ"/>
      <sheetName val="เกษตร"/>
      <sheetName val="สนอ"/>
      <sheetName val="DPสนอ"/>
      <sheetName val="สนอ.ร้อยละ"/>
      <sheetName val="สรุปยอด"/>
      <sheetName val="บันทึกUBUFMIS"/>
      <sheetName val="Sheet5"/>
      <sheetName val="DATA_PROJECT"/>
      <sheetName val="สรุป DATA_PROJECT"/>
      <sheetName val="สรุป DATA_PROJECTแบบเสนอโครงการ"/>
      <sheetName val="กิจกรรม"/>
      <sheetName val="ล้านบาท"/>
      <sheetName val="นโยบายจัดสรร"/>
      <sheetName val="ร้อยละ รร"/>
      <sheetName val="ร้อยละ โรงพิมพ์"/>
      <sheetName val="Sheet4"/>
      <sheetName val="สรุปร้อยละภาพรวม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2">
          <cell r="A2" t="str">
            <v>สำนักงานอธิการบดี</v>
          </cell>
        </row>
        <row r="3">
          <cell r="A3" t="str">
            <v>คณะวิทยาศาสตร์</v>
          </cell>
        </row>
        <row r="4">
          <cell r="A4" t="str">
            <v>คณะเกษตรศาสตร์</v>
          </cell>
        </row>
        <row r="5">
          <cell r="A5" t="str">
            <v>คณะวิศวกรรมศาสตร์</v>
          </cell>
        </row>
        <row r="6">
          <cell r="A6" t="str">
            <v>คณะศิลปศาสตร์</v>
          </cell>
        </row>
        <row r="7">
          <cell r="A7" t="str">
            <v>คณะเภสัชศาสตร์</v>
          </cell>
        </row>
        <row r="8">
          <cell r="A8" t="str">
            <v>คณะบริหารศาสตร์</v>
          </cell>
        </row>
        <row r="9">
          <cell r="A9" t="str">
            <v>วิทยาลัยแพทยศาสตร์และการสาธารณสุข</v>
          </cell>
        </row>
        <row r="10">
          <cell r="A10" t="str">
            <v>คณะศิลปประยุกต์และสถาปัตยกรรมศาสตร์</v>
          </cell>
        </row>
        <row r="11">
          <cell r="A11" t="str">
            <v>คณะนิติศาสตร์</v>
          </cell>
        </row>
        <row r="12">
          <cell r="A12" t="str">
            <v>คณะรัฐศาสตร์</v>
          </cell>
        </row>
        <row r="13">
          <cell r="A13" t="str">
            <v>คณะพยาบาลศาสตร์</v>
          </cell>
        </row>
        <row r="14">
          <cell r="A14" t="str">
            <v>สำนักวิทยบริการ</v>
          </cell>
        </row>
        <row r="15">
          <cell r="A15" t="str">
            <v>สำนักคอมพิวเตอร์และเครือข่าย</v>
          </cell>
        </row>
        <row r="16">
          <cell r="A16" t="str">
            <v>สำนักบริหารทรัพย์สินและสิทธิประโยชน์</v>
          </cell>
        </row>
        <row r="17">
          <cell r="A17" t="str">
            <v>สถานปฏิบัติการโรงแรมและการท่องเที่ยว</v>
          </cell>
        </row>
        <row r="18">
          <cell r="A18" t="str">
            <v>โรงพิมพ์มหาวิทยาลัยอุบลราชธานี</v>
          </cell>
        </row>
      </sheetData>
      <sheetData sheetId="37"/>
      <sheetData sheetId="38">
        <row r="2">
          <cell r="A2">
            <v>1</v>
          </cell>
        </row>
        <row r="3">
          <cell r="A3">
            <v>2</v>
          </cell>
        </row>
        <row r="8">
          <cell r="A8" t="str">
            <v>เงินงบประมาณแผ่นดิน</v>
          </cell>
        </row>
        <row r="9">
          <cell r="A9" t="str">
            <v>เงินรายได้</v>
          </cell>
        </row>
        <row r="10">
          <cell r="A10" t="str">
            <v>เงินกองทุนส่งเสริมการผลิตบัณฑิต</v>
          </cell>
        </row>
      </sheetData>
      <sheetData sheetId="39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</row>
        <row r="8">
          <cell r="A8">
            <v>7</v>
          </cell>
        </row>
        <row r="9">
          <cell r="A9">
            <v>8</v>
          </cell>
        </row>
        <row r="10">
          <cell r="A10">
            <v>9</v>
          </cell>
        </row>
        <row r="11">
          <cell r="A11">
            <v>10</v>
          </cell>
        </row>
        <row r="12">
          <cell r="A12">
            <v>11</v>
          </cell>
        </row>
        <row r="13">
          <cell r="A13">
            <v>12</v>
          </cell>
        </row>
        <row r="14">
          <cell r="A14">
            <v>13</v>
          </cell>
        </row>
      </sheetData>
      <sheetData sheetId="40"/>
      <sheetData sheetId="41"/>
      <sheetData sheetId="42">
        <row r="2">
          <cell r="A2" t="str">
            <v>testdasdasdasdasd</v>
          </cell>
        </row>
        <row r="3">
          <cell r="A3" t="str">
            <v>test2222222222222222222</v>
          </cell>
        </row>
        <row r="4">
          <cell r="A4">
            <v>555</v>
          </cell>
        </row>
        <row r="5">
          <cell r="A5">
            <v>888</v>
          </cell>
        </row>
        <row r="6">
          <cell r="A6" t="str">
            <v>kkk</v>
          </cell>
        </row>
        <row r="8">
          <cell r="A8" t="str">
            <v>โครงการทุนวิจัยภายนอก</v>
          </cell>
        </row>
        <row r="9">
          <cell r="A9" t="str">
            <v>โครงการสร้างรายได้ จากการบริการวิชาการ</v>
          </cell>
        </row>
        <row r="10">
          <cell r="A10" t="str">
            <v>โครงการสร้างรายได้ จากหลักสูตรพิเศษ</v>
          </cell>
        </row>
        <row r="15">
          <cell r="A15" t="str">
            <v>เสริมสร้างความแข็งแกร่งทางใจวัยสูงอายุ</v>
          </cell>
        </row>
        <row r="16">
          <cell r="A16" t="str">
            <v>เสริมสร้างสุขภาวะทางโภชนาการเด็กปฐมวัย</v>
          </cell>
        </row>
        <row r="17">
          <cell r="A17" t="str">
            <v>ส่งเสริมพัฒนาการเด็กปฐมวัย</v>
          </cell>
        </row>
        <row r="18">
          <cell r="A18" t="str">
            <v>การพัฒนารูปแบบการจัดการโรคเรื้อรัง</v>
          </cell>
        </row>
        <row r="20">
          <cell r="A20" t="str">
            <v>การละเล่นพื้นบ้านไทยกับพัฒนาการเด็กก่อนวัยเรียน</v>
          </cell>
        </row>
      </sheetData>
      <sheetData sheetId="43">
        <row r="9">
          <cell r="B9" t="str">
            <v>งบดำเนินงาน</v>
          </cell>
        </row>
        <row r="10">
          <cell r="B10" t="str">
            <v>งบลงทุน</v>
          </cell>
        </row>
        <row r="11">
          <cell r="B11" t="str">
            <v>งบเงินอุดหนุน</v>
          </cell>
        </row>
        <row r="12">
          <cell r="B12" t="str">
            <v>งบบุคลากร</v>
          </cell>
        </row>
        <row r="13">
          <cell r="B13" t="str">
            <v>งบรายจ่ายอื่น</v>
          </cell>
        </row>
      </sheetData>
      <sheetData sheetId="44"/>
      <sheetData sheetId="45"/>
      <sheetData sheetId="46"/>
      <sheetData sheetId="47">
        <row r="2">
          <cell r="A2">
            <v>201</v>
          </cell>
        </row>
        <row r="3">
          <cell r="A3">
            <v>202</v>
          </cell>
        </row>
        <row r="4">
          <cell r="A4">
            <v>203</v>
          </cell>
        </row>
        <row r="5">
          <cell r="A5">
            <v>204</v>
          </cell>
        </row>
        <row r="6">
          <cell r="A6">
            <v>205</v>
          </cell>
        </row>
        <row r="7">
          <cell r="A7">
            <v>206</v>
          </cell>
        </row>
        <row r="8">
          <cell r="A8">
            <v>207</v>
          </cell>
        </row>
        <row r="9">
          <cell r="A9">
            <v>208</v>
          </cell>
        </row>
        <row r="10">
          <cell r="A10">
            <v>209</v>
          </cell>
        </row>
        <row r="11">
          <cell r="A11">
            <v>210</v>
          </cell>
        </row>
        <row r="12">
          <cell r="A12">
            <v>211</v>
          </cell>
        </row>
        <row r="13">
          <cell r="A13">
            <v>212</v>
          </cell>
        </row>
        <row r="14">
          <cell r="A14">
            <v>701</v>
          </cell>
        </row>
        <row r="15">
          <cell r="A15">
            <v>500</v>
          </cell>
        </row>
        <row r="16">
          <cell r="A16">
            <v>621</v>
          </cell>
        </row>
        <row r="17">
          <cell r="A17">
            <v>622</v>
          </cell>
        </row>
        <row r="18">
          <cell r="A18">
            <v>624</v>
          </cell>
        </row>
        <row r="19">
          <cell r="A19">
            <v>623</v>
          </cell>
        </row>
        <row r="20">
          <cell r="A20">
            <v>625</v>
          </cell>
        </row>
        <row r="21">
          <cell r="A21">
            <v>626</v>
          </cell>
        </row>
        <row r="22">
          <cell r="A22">
            <v>627</v>
          </cell>
        </row>
        <row r="23">
          <cell r="A23">
            <v>628</v>
          </cell>
        </row>
        <row r="24">
          <cell r="A24">
            <v>630</v>
          </cell>
        </row>
        <row r="25">
          <cell r="A25">
            <v>508</v>
          </cell>
        </row>
        <row r="26">
          <cell r="A26">
            <v>402</v>
          </cell>
        </row>
        <row r="27">
          <cell r="A27">
            <v>403</v>
          </cell>
        </row>
        <row r="28">
          <cell r="A28">
            <v>150</v>
          </cell>
        </row>
        <row r="29">
          <cell r="A29">
            <v>110</v>
          </cell>
        </row>
        <row r="30">
          <cell r="A30">
            <v>120</v>
          </cell>
        </row>
        <row r="31">
          <cell r="A31">
            <v>115</v>
          </cell>
        </row>
        <row r="32">
          <cell r="A32">
            <v>111</v>
          </cell>
        </row>
        <row r="33">
          <cell r="A33">
            <v>112</v>
          </cell>
        </row>
        <row r="34">
          <cell r="A34">
            <v>315</v>
          </cell>
        </row>
        <row r="35">
          <cell r="A35">
            <v>311</v>
          </cell>
        </row>
        <row r="36">
          <cell r="A36">
            <v>312</v>
          </cell>
        </row>
        <row r="37">
          <cell r="A37">
            <v>415</v>
          </cell>
        </row>
        <row r="38">
          <cell r="A38">
            <v>411</v>
          </cell>
        </row>
        <row r="39">
          <cell r="A39">
            <v>412</v>
          </cell>
        </row>
        <row r="40">
          <cell r="A40">
            <v>516</v>
          </cell>
        </row>
        <row r="41">
          <cell r="A41">
            <v>517</v>
          </cell>
        </row>
        <row r="42">
          <cell r="A42">
            <v>671</v>
          </cell>
        </row>
        <row r="43">
          <cell r="A43">
            <v>505</v>
          </cell>
        </row>
        <row r="44">
          <cell r="A44">
            <v>506</v>
          </cell>
        </row>
        <row r="45">
          <cell r="A45">
            <v>507</v>
          </cell>
        </row>
        <row r="46">
          <cell r="A46">
            <v>515</v>
          </cell>
        </row>
        <row r="47">
          <cell r="A47">
            <v>615</v>
          </cell>
        </row>
        <row r="48">
          <cell r="A48">
            <v>632</v>
          </cell>
        </row>
        <row r="49">
          <cell r="A49">
            <v>633</v>
          </cell>
        </row>
        <row r="50">
          <cell r="A50">
            <v>801</v>
          </cell>
        </row>
        <row r="51">
          <cell r="A51">
            <v>502</v>
          </cell>
        </row>
        <row r="52">
          <cell r="A52">
            <v>503</v>
          </cell>
        </row>
        <row r="53">
          <cell r="A53">
            <v>504</v>
          </cell>
        </row>
        <row r="54">
          <cell r="A54">
            <v>611</v>
          </cell>
        </row>
        <row r="55">
          <cell r="A55">
            <v>612</v>
          </cell>
        </row>
        <row r="56">
          <cell r="A56">
            <v>613</v>
          </cell>
        </row>
        <row r="57">
          <cell r="A57">
            <v>614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เทียบรายจ่าย 61-62"/>
      <sheetName val="สรุปเงินรายได้"/>
      <sheetName val="เทียบรายรับ 61-62"/>
      <sheetName val="สรุป DATA_PROJECT2"/>
      <sheetName val="ปรับโครงการเงินงบ62(3ก.ย.61)"/>
      <sheetName val="งบประมาณแผ่นดิน(ต้องยอดนี้)"/>
      <sheetName val="Sheet30"/>
      <sheetName val="Sheet25"/>
      <sheetName val="สรุปงบประมาณแผ่นดิน-บัณฑิต"/>
      <sheetName val="สรุปงบประมาณแผ่นดิน"/>
      <sheetName val="สรุปงบประมาณแผ่นดิน(โครงการ)"/>
      <sheetName val="บริการวิชาการ-ทำนุ62"/>
      <sheetName val="เล่มฟ้า 62"/>
      <sheetName val="สรุปงบแผ่นดิน(3ก.ย.61)"/>
      <sheetName val="สรุปงบประมาณแผ่นดิน-รายได้"/>
      <sheetName val="DATA_PROJECT ตัดออก"/>
      <sheetName val="สรุปปรับลดเงินรายได้(3ก.ย.61)"/>
      <sheetName val="วัสดุการศึกษา"/>
      <sheetName val="ค่าจ้างเหมาทำความสะอาด"/>
      <sheetName val="DATA_PROJECT"/>
      <sheetName val="สรุป DATA_PROJECT"/>
      <sheetName val="ตรวจสอบร้อยละ"/>
      <sheetName val="ค่าจ้างเหมาแรงงาน62"/>
      <sheetName val="สรุป DATA_PROJECTแบบเสนอโครงการ"/>
      <sheetName val="ค่าจ้างเหมาแรงงาน"/>
      <sheetName val="งานเลขานุการอธิการบดี"/>
      <sheetName val="รหัสแผนงาน"/>
      <sheetName val="สรุปงบประมาณ สนอ 62"/>
      <sheetName val="สรุป DATA_PROJECT2 (2)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  <sheetName val="DATA PROJECT 62 สำนักงานอธิการบ"/>
    </sheetNames>
    <definedNames>
      <definedName name="Sheet9.use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6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7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7" refreshError="1">
        <row r="2">
          <cell r="B2" t="str">
            <v>โครงการส่งเสริมจรรยาบรรณวิชาชีพ</v>
          </cell>
          <cell r="C2">
            <v>10000010001</v>
          </cell>
        </row>
        <row r="3">
          <cell r="B3" t="str">
            <v>โครงการอบรมกฎหมายการบริหารงานบุคคลสำหรับผู้บริหารและบุคลากร</v>
          </cell>
          <cell r="C3">
            <v>10000020001</v>
          </cell>
        </row>
        <row r="4">
          <cell r="B4" t="str">
            <v>โครงการเผยแพร่ความรู้ทางกฎหมายสำหรับองค์กรปกครองส่วนท้องถิ่น</v>
          </cell>
          <cell r="C4">
            <v>10000020002</v>
          </cell>
        </row>
        <row r="5">
          <cell r="B5" t="str">
            <v xml:space="preserve"> โครงการประชุมเพือสรุปแผนปฏิบัติการประจำปี</v>
          </cell>
          <cell r="C5">
            <v>10000030001</v>
          </cell>
        </row>
        <row r="6">
          <cell r="B6" t="str">
            <v>โครงการกองทุนส่งเสริมและพัฒนาการผลิตบัณฑิตสาขาวิทยาศาสตร์</v>
          </cell>
          <cell r="C6">
            <v>10000030002</v>
          </cell>
        </row>
        <row r="7">
          <cell r="B7" t="str">
            <v>โครงการกองทุนสำรองจ่ายทั่วไป</v>
          </cell>
          <cell r="C7">
            <v>10000030003</v>
          </cell>
        </row>
        <row r="8">
          <cell r="B8" t="str">
            <v xml:space="preserve">โครงการการจัดฝึกอบรมในพื้นที่อีสานใต้ </v>
          </cell>
          <cell r="C8">
            <v>10000030004</v>
          </cell>
        </row>
        <row r="9">
          <cell r="B9" t="str">
            <v>โครงการควบคุมภายในและบริหารความเสี่ยง</v>
          </cell>
          <cell r="C9">
            <v>10000030005</v>
          </cell>
        </row>
        <row r="10">
          <cell r="B10" t="str">
            <v>โครงการค่าใช้จ่ายในการรักษาความปลอดภัยมหาวิทยาลัย</v>
          </cell>
          <cell r="C10">
            <v>10000030006</v>
          </cell>
        </row>
        <row r="11">
          <cell r="B11" t="str">
            <v>โครงการคืนเงินผลประโยชน์</v>
          </cell>
          <cell r="C11">
            <v>10000030007</v>
          </cell>
        </row>
        <row r="12">
          <cell r="B12" t="str">
            <v>โครงการงานพิธีพระราชทานปริญญาบัตร</v>
          </cell>
          <cell r="C12">
            <v>10000030008</v>
          </cell>
        </row>
        <row r="13">
          <cell r="B13" t="str">
            <v>โครงการเงินทุนสำรองของมหาวิทยาลัย</v>
          </cell>
          <cell r="C13">
            <v>10000030009</v>
          </cell>
        </row>
        <row r="14">
          <cell r="B14" t="str">
            <v>โครงการเงินทุนสำรองจ่ายทั่วไป</v>
          </cell>
          <cell r="C14">
            <v>10000030010</v>
          </cell>
        </row>
        <row r="15">
          <cell r="B15" t="str">
            <v>โครงการเงินสำรองจ่ายทั่วไปมหาวิทยาลัยอุบลราชธานี</v>
          </cell>
          <cell r="C15">
            <v>10000030011</v>
          </cell>
        </row>
        <row r="16">
          <cell r="B16" t="str">
            <v>โครงการจัดจ้างพนักงานเงินรายได้</v>
          </cell>
          <cell r="C16">
            <v>10000030012</v>
          </cell>
        </row>
        <row r="17">
          <cell r="B17" t="str">
            <v>โครงการจัดจ้างพนักงานมหาวิทยาลัย คณะศิลปประยุกต์และการออกแบบ</v>
          </cell>
          <cell r="C17">
            <v>10000030013</v>
          </cell>
        </row>
        <row r="18">
          <cell r="B18" t="str">
            <v>โครงการจัดจ้างลูกจ้างชั่วคราว  คณะศิลปประยุกต์และการออกแบบ</v>
          </cell>
          <cell r="C18">
            <v>10000030014</v>
          </cell>
        </row>
        <row r="19">
          <cell r="B19" t="str">
            <v>โครงการจัดจ้างลูกจ้างชั่วคราวเงินรายได้</v>
          </cell>
          <cell r="C19">
            <v>10000030015</v>
          </cell>
        </row>
        <row r="20">
          <cell r="B20" t="str">
            <v>โครงการจัดจ้างลูกจ้างประจำ</v>
          </cell>
          <cell r="C20">
            <v>10000030016</v>
          </cell>
        </row>
        <row r="21">
          <cell r="B21" t="str">
            <v>โครงการจัดทำรายงานประจำปี</v>
          </cell>
          <cell r="C21">
            <v>10000030017</v>
          </cell>
        </row>
        <row r="22">
          <cell r="B22" t="str">
            <v>โครงการจัดหาครุภัณฑ์ของโรงพิมพ์มหาวิทยาลัยอุบลราชธานี</v>
          </cell>
          <cell r="C22">
            <v>10000030018</v>
          </cell>
        </row>
        <row r="23">
          <cell r="B23" t="str">
            <v>โครงการจัดหาครุภัณฑ์ของหน่วยงาน</v>
          </cell>
          <cell r="C23">
            <v>10000030019</v>
          </cell>
        </row>
        <row r="24">
          <cell r="B24" t="str">
            <v>โครงการจัดหาครุภัณฑ์และสิ่งก่อสร้างของคณะศิลปศาสตร์</v>
          </cell>
          <cell r="C24">
            <v>10000030021</v>
          </cell>
        </row>
        <row r="25">
          <cell r="B25" t="str">
            <v>โครงการจัดหาครุภัณฑ์สำหรับการบริหารและการเรียนการสอน</v>
          </cell>
          <cell r="C25">
            <v>10000030022</v>
          </cell>
        </row>
        <row r="26">
          <cell r="B26" t="str">
            <v xml:space="preserve">โครงการจัดหาและบำรุงรักษาครุภัณฑ์ </v>
          </cell>
          <cell r="C26">
            <v>10000030023</v>
          </cell>
        </row>
        <row r="27">
          <cell r="B27" t="str">
            <v xml:space="preserve">โครงการจ้างเหมาทำความสะอาดกลุ่มอาคารคณะเกษตรศาสตร์ </v>
          </cell>
          <cell r="C27">
            <v>10000030024</v>
          </cell>
        </row>
        <row r="28">
          <cell r="B28" t="str">
            <v>โครงการจ้างเหมาทำความสะอาดกลุ่มอาคารคณะวิศวกรรมศาสตร์</v>
          </cell>
          <cell r="C28">
            <v>10000030025</v>
          </cell>
        </row>
        <row r="29">
          <cell r="B29" t="str">
            <v>โครงการจ้างเหมาทำความสะอาดอาคารคณะศิลปศาสตร์</v>
          </cell>
          <cell r="C29">
            <v>10000030026</v>
          </cell>
        </row>
        <row r="30">
          <cell r="B30" t="str">
            <v>โครงการจ้างเหมาแม่บ้านทำความสะอาดและพนักงานรักษาความปลอดภัย</v>
          </cell>
          <cell r="C30">
            <v>10000030027</v>
          </cell>
        </row>
        <row r="31">
          <cell r="B31" t="str">
            <v xml:space="preserve">โครงการจ้างเหมาแรงงานคนงานแปลงทดลองเกษตร* </v>
          </cell>
          <cell r="C31">
            <v>10000030028</v>
          </cell>
        </row>
        <row r="32">
          <cell r="B32" t="str">
            <v>โครงการจ้างอาจารย์ผู้เกษียณอายุราชการและชาวต่างประเทศ</v>
          </cell>
          <cell r="C32">
            <v>10000030029</v>
          </cell>
        </row>
        <row r="33">
          <cell r="B33" t="str">
            <v>โครงการตลาดนัดมหาวิทยาลัยอุบลราชธานี</v>
          </cell>
          <cell r="C33">
            <v>10000030030</v>
          </cell>
        </row>
        <row r="34">
          <cell r="B34" t="str">
            <v>โครงการบริหารงานภายใน</v>
          </cell>
          <cell r="C34">
            <v>10000030031</v>
          </cell>
        </row>
        <row r="35">
          <cell r="B35" t="str">
            <v>โครงการบริหารงานภายในสำนักงานโครงการพัฒนาบุคลากรท้องถิ่น</v>
          </cell>
          <cell r="C35">
            <v>10000030032</v>
          </cell>
        </row>
        <row r="36">
          <cell r="B36" t="str">
            <v>โครงการบริหารจัดการความเสี่ยง</v>
          </cell>
          <cell r="C36">
            <v>10000030033</v>
          </cell>
        </row>
        <row r="37">
          <cell r="B37" t="str">
            <v>โครงการบริหารจัดการเงินรายได้</v>
          </cell>
          <cell r="C37">
            <v>10000030034</v>
          </cell>
        </row>
        <row r="38">
          <cell r="B38" t="str">
            <v xml:space="preserve">โครงการบริหารจัดการทั่วไปคณะศิลปประยุกต์และการออกแบบ </v>
          </cell>
          <cell r="C38">
            <v>10000030035</v>
          </cell>
        </row>
        <row r="39">
          <cell r="B39" t="str">
            <v>โครงการบริหารจัดการทั่วไป</v>
          </cell>
          <cell r="C39">
            <v>10000030036</v>
          </cell>
        </row>
        <row r="40">
          <cell r="B40" t="str">
            <v xml:space="preserve">โครงการบริหารจัดการภายในคณะศิลปศาสตร์ </v>
          </cell>
          <cell r="C40">
            <v>10000030037</v>
          </cell>
        </row>
        <row r="41">
          <cell r="B41" t="str">
            <v>โครงการบริหารจัดการภายในสำนักวิทยบริการ</v>
          </cell>
          <cell r="C41">
            <v>10000030039</v>
          </cell>
        </row>
        <row r="42">
          <cell r="B42" t="str">
            <v>โครงการบริหารจัดการวิทยาเขต</v>
          </cell>
          <cell r="C42">
            <v>10000030040</v>
          </cell>
        </row>
        <row r="43">
          <cell r="B43" t="str">
            <v>โครงการบริหารจัดการส่วนกลาง</v>
          </cell>
          <cell r="C43">
            <v>10000030041</v>
          </cell>
        </row>
        <row r="44">
          <cell r="B44" t="str">
            <v>โครงการบริหารและจัดการภายใน</v>
          </cell>
          <cell r="C44">
            <v>10000030042</v>
          </cell>
        </row>
        <row r="45">
          <cell r="B45" t="str">
            <v>โครงการบริหารและจัดการสระว่ายน้ำยอดเศรณี</v>
          </cell>
          <cell r="C45">
            <v>10000030043</v>
          </cell>
        </row>
        <row r="46">
          <cell r="B46" t="str">
            <v>โครงการบริหารและจัดการส่วนกลาง (เงินรายได้)</v>
          </cell>
          <cell r="C46">
            <v>10000030044</v>
          </cell>
        </row>
        <row r="47">
          <cell r="B47" t="str">
            <v>โครงการบริหารและจัดการสำนักงานอธิการบดี</v>
          </cell>
          <cell r="C47">
            <v>10000030045</v>
          </cell>
        </row>
        <row r="48">
          <cell r="B48" t="str">
            <v>โครงการบริหารและจัดการหน่วยงาน</v>
          </cell>
          <cell r="C48">
            <v>10000030046</v>
          </cell>
        </row>
        <row r="49">
          <cell r="B49" t="str">
            <v>โครงการประชาสัมพันธ์ข้อมูลการศึกษาของวิทยาเขตมุกดาหาร</v>
          </cell>
          <cell r="C49">
            <v>10000030049</v>
          </cell>
        </row>
        <row r="50">
          <cell r="B50" t="str">
            <v>โครงการประชาสัมพันธ์เชิงรุก</v>
          </cell>
          <cell r="C50">
            <v>10000030050</v>
          </cell>
        </row>
        <row r="51">
          <cell r="B51" t="str">
            <v>โครงการประชาสัมพันธ์และรับน้องเข้าหอพักนักศึกษา</v>
          </cell>
          <cell r="C51">
            <v>10000030051</v>
          </cell>
        </row>
        <row r="52">
          <cell r="B52" t="str">
            <v xml:space="preserve">โครงการประชุมเชิงปฏิบัติการเพื่อจัดทำแผนดำเนินงานประกันคุณภาพ </v>
          </cell>
          <cell r="C52">
            <v>10000030052</v>
          </cell>
        </row>
        <row r="53">
          <cell r="B53" t="str">
            <v>โครงการประเมินผู้บริหาร</v>
          </cell>
          <cell r="C53">
            <v>10000030053</v>
          </cell>
        </row>
        <row r="54">
          <cell r="B54" t="str">
            <v>โครงการปรับปรุงและพัฒนาระบบแผนงบประมาณ พัสดุ การเงินกองทุน โดยเกณฑ์พึงรับ-พึงจ่าย ลักษณะ 3 มิติ และระบบบัญชีต้นทุนกิจกรรมโดยความร่วมมือทางวิชาการ</v>
          </cell>
          <cell r="C54">
            <v>10000030054</v>
          </cell>
        </row>
        <row r="55">
          <cell r="B55" t="str">
            <v>โครงการปรับปรุงห้องพักรับรอง</v>
          </cell>
          <cell r="C55">
            <v>10000030055</v>
          </cell>
        </row>
        <row r="56">
          <cell r="B56" t="str">
            <v>โครงการปรับปรุงอาคารของหน่วยงาน</v>
          </cell>
          <cell r="C56">
            <v>10000030056</v>
          </cell>
        </row>
        <row r="57">
          <cell r="B57" t="str">
            <v>โครงการผู้บริหารพบปะบุคลากรมหาวิทยาลัยอุบลราชธานี</v>
          </cell>
          <cell r="C57">
            <v>10000030057</v>
          </cell>
        </row>
        <row r="58">
          <cell r="B58" t="str">
            <v>โครงการพัฒนางานนโยบายและแผน</v>
          </cell>
          <cell r="C58">
            <v>10000030058</v>
          </cell>
        </row>
        <row r="59">
          <cell r="B59" t="str">
            <v>โครงการพัฒนาระบบกำกับติดตามการดำเนินงานตามกลยุทธ์และแผนการดำเนินงานของมหาวิทยาลัย</v>
          </cell>
          <cell r="C59">
            <v>10000030060</v>
          </cell>
        </row>
        <row r="60">
          <cell r="B60" t="str">
            <v>โครงการพัฒนาระบบบริหารที่มีหลัก  ธรรมาภิบาล ศูนย์พัฒนาเด็ก</v>
          </cell>
          <cell r="C60">
            <v>10000030061</v>
          </cell>
        </row>
        <row r="61">
          <cell r="B61" t="str">
            <v>โครงการพัฒนาระบบบริหารที่มีหลักธรรมาภิบาล</v>
          </cell>
          <cell r="C61">
            <v>10000030062</v>
          </cell>
        </row>
        <row r="62">
          <cell r="B62" t="str">
            <v>โครงการพัฒนาสำนักวิทยบริการ</v>
          </cell>
          <cell r="C62">
            <v>10000030063</v>
          </cell>
        </row>
        <row r="63">
          <cell r="B63" t="str">
            <v>โครงการยกระดับขีดความสามารถและประสิทธิภาพของหน่วยตรวจสอบภายใน</v>
          </cell>
          <cell r="C63">
            <v>10000030064</v>
          </cell>
        </row>
        <row r="64">
          <cell r="B64" t="str">
            <v>โครงการรณรงค์ประหยัดพลังงาน</v>
          </cell>
          <cell r="C64">
            <v>10000030065</v>
          </cell>
        </row>
        <row r="65">
          <cell r="B65" t="str">
            <v>โครงการวันคล้ายวันสถาปนาคณะ</v>
          </cell>
          <cell r="C65">
            <v>10000030066</v>
          </cell>
        </row>
        <row r="66">
          <cell r="B66" t="str">
            <v>โครงการวันสถาปนามหาวิทยาลัย</v>
          </cell>
          <cell r="C66">
            <v>10000030067</v>
          </cell>
        </row>
        <row r="67">
          <cell r="B67" t="str">
            <v>โครงการส่งเสริมและสนับสนุนการสร้างเครือข่ายความร่วมมือทางวิชาการกับสถาบันอุดมศึกษาและหน่วยงานทั้งในประเทศและต่างประเทศ</v>
          </cell>
          <cell r="C67">
            <v>10000030068</v>
          </cell>
        </row>
        <row r="68">
          <cell r="B68" t="str">
            <v>โครงการสถานที่ทำงานน่าอยู</v>
          </cell>
          <cell r="C68">
            <v>10000030069</v>
          </cell>
        </row>
        <row r="69">
          <cell r="B69" t="str">
            <v>โครงการสนับสนุนการดำเนินคดีต่างๆ และการบังคับคดี</v>
          </cell>
          <cell r="C69">
            <v>10000030070</v>
          </cell>
        </row>
        <row r="70">
          <cell r="B70" t="str">
            <v>โครงการสนับสนุนการประชุมคณะกรรมการต่างๆ ของมหาวิทยาลัย</v>
          </cell>
          <cell r="C70">
            <v>10000030071</v>
          </cell>
        </row>
        <row r="71">
          <cell r="B71" t="str">
            <v>โครงการสนับสนุนการผลิตสื่อประชาสัมพันธ์มหาวิทยาลัย</v>
          </cell>
          <cell r="C71">
            <v>10000030072</v>
          </cell>
        </row>
        <row r="72">
          <cell r="B72" t="str">
            <v>โครงการสนับสนุนค่าใช้จ่ายบุคลากรส่วนกลางด้านวิทยาศาสตร์และเทคโนโลยี</v>
          </cell>
          <cell r="C72">
            <v>10000030073</v>
          </cell>
        </row>
        <row r="73">
          <cell r="B73" t="str">
            <v>โครงการสนับสนุนค่าใช้จ่ายบุคลากรส่วนกลางด้านวิทยาศาสตร์สุขภาพ</v>
          </cell>
          <cell r="C73">
            <v>10000030074</v>
          </cell>
        </row>
        <row r="74">
          <cell r="B74" t="str">
            <v>โครงการสนับสนุนค่าใช้จ่ายบุคลากรส่วนกลางด้านสังคมศาสตร์</v>
          </cell>
          <cell r="C74">
            <v>10000030075</v>
          </cell>
        </row>
        <row r="75">
          <cell r="B75" t="str">
            <v>โครงการสนับสนุนค่าใช้จ่ายบุคลากรสำนักงานอธิการบดี</v>
          </cell>
          <cell r="C75">
            <v>10000030076</v>
          </cell>
        </row>
        <row r="76">
          <cell r="B76" t="str">
            <v>โครงการสนับสนุนค่าบำรุงสมาชิกหรือค่าวารสารด้านต่างๆ ของมหาวิทยาลัย</v>
          </cell>
          <cell r="C76">
            <v>10000030077</v>
          </cell>
        </row>
        <row r="77">
          <cell r="B77" t="str">
            <v>โครงการสมทบค่าก่อสร้าง</v>
          </cell>
          <cell r="C77">
            <v>10000030078</v>
          </cell>
        </row>
        <row r="78">
          <cell r="B78" t="str">
            <v>โครงการสวัสดิการเครื่องดื่มบุคลากร</v>
          </cell>
          <cell r="C78">
            <v>10000030079</v>
          </cell>
        </row>
        <row r="79">
          <cell r="B79" t="str">
            <v>โครงการสัมมนาเชิงปฏิบัติการเพื่อจัดทำแผนปฏิบัติการประจำปี</v>
          </cell>
          <cell r="C79">
            <v>10000030080</v>
          </cell>
        </row>
        <row r="80">
          <cell r="B80" t="str">
            <v>โครงการอบรมเชิงปฏิบัติการการจัดวางระบบการควบคุมภายใน และการจัดทำรายงานตามระเบียบคณะกรรมการตรวจเงินแผ่นดินว่าด้วยการกำหนดมาตรฐานการควบคุมภายใน พ.ศ. 2544</v>
          </cell>
          <cell r="C80">
            <v>10000030081</v>
          </cell>
        </row>
        <row r="81">
          <cell r="B81" t="str">
            <v xml:space="preserve">โครงการอบรมวิธีการดำเนินการสอบสวนทางวินัยบุคลากรมหาวิทยาลัยอุบลราชธานี
</v>
          </cell>
          <cell r="C81">
            <v>10000030082</v>
          </cell>
        </row>
        <row r="82">
          <cell r="B82" t="str">
            <v>โครงการอบรมให้ความรู้และจัดทำประกันคุณภาพการศึกษาภายในคณะศิลปศาสตร์</v>
          </cell>
          <cell r="C82">
            <v>10000030083</v>
          </cell>
        </row>
        <row r="83">
          <cell r="B83" t="str">
            <v>โครงการอาหารสะอาดรสชาติอร่อย</v>
          </cell>
          <cell r="C83">
            <v>10000030084</v>
          </cell>
        </row>
        <row r="84">
          <cell r="B84" t="str">
            <v>จัดหาของขวัญปีใหม่ให้กับหน่วยงานต่างๆ</v>
          </cell>
          <cell r="C84">
            <v>10000030085</v>
          </cell>
        </row>
        <row r="85">
          <cell r="B85" t="str">
            <v>โครงการจ้างเหมาทำความสะอาด</v>
          </cell>
          <cell r="C85">
            <v>10000030086</v>
          </cell>
        </row>
        <row r="86">
          <cell r="B86" t="str">
            <v>โครงการบริหารและจัดการคณะรัฐศาสตร์</v>
          </cell>
          <cell r="C86">
            <v>10000030087</v>
          </cell>
        </row>
        <row r="87">
          <cell r="B87" t="str">
            <v>โครงการประชุมเชิงปฏิบัติการเพื่อทบทวนการปฏิบัติงานตามแผนปฏิบัติการประจำปี</v>
          </cell>
          <cell r="C87">
            <v>10000030088</v>
          </cell>
        </row>
        <row r="88">
          <cell r="B88" t="str">
            <v>โครงการประชุมเชิงปฏิบัติการเพื่อการวางแผนพัฒนาแผนกลยุทธ์วิทยาเขตและแผนปฏิบัติราชการประจำปี</v>
          </cell>
          <cell r="C88">
            <v>10000030089</v>
          </cell>
        </row>
        <row r="89">
          <cell r="B89" t="str">
            <v>โครงการค่าใช้จ่ายค่าจ้างเจ้าหน้าที่</v>
          </cell>
          <cell r="C89">
            <v>10000030090</v>
          </cell>
        </row>
        <row r="90">
          <cell r="B90" t="str">
            <v>โครงการสนับสนุนการบริหารจัดการ และบริหารความเสี่ยง</v>
          </cell>
          <cell r="C90">
            <v>10000030091</v>
          </cell>
        </row>
        <row r="91">
          <cell r="B91" t="str">
            <v>โครงการรักษาเสถียรภาพทางการเงิน</v>
          </cell>
          <cell r="C91">
            <v>10000030092</v>
          </cell>
        </row>
        <row r="92">
          <cell r="B92" t="str">
            <v>โครงการจัดซื้อ จัดหาครุภัณฑ์ สิ่งก่อสร้างประกอบการเรียนการสอนและปรับปรุงอาคาร</v>
          </cell>
          <cell r="C92">
            <v>10000030093</v>
          </cell>
        </row>
        <row r="93">
          <cell r="B93" t="str">
            <v>โครงการพัฒนาระบบการบริหารจัดการหน่วยงาน</v>
          </cell>
          <cell r="C93">
            <v>10000030094</v>
          </cell>
        </row>
        <row r="94">
          <cell r="B94" t="str">
            <v>การบริหารจัดการค่าจ้างบุคลากร</v>
          </cell>
          <cell r="C94">
            <v>10000030095</v>
          </cell>
        </row>
        <row r="95">
          <cell r="B95" t="str">
            <v>โครงการติดตามประเมินผลการปฏิบัติงานตามแผน</v>
          </cell>
          <cell r="C95">
            <v>10000030096</v>
          </cell>
        </row>
        <row r="96">
          <cell r="B96" t="str">
            <v>โครงการบริหารและจัดการการศึกษา</v>
          </cell>
          <cell r="C96">
            <v>10000030097</v>
          </cell>
        </row>
        <row r="97">
          <cell r="B97" t="str">
            <v>โครงการสนับสนุนภาระกิจด้านการบริหารหน่วยงาน</v>
          </cell>
          <cell r="C97">
            <v>10000030098</v>
          </cell>
        </row>
        <row r="98">
          <cell r="B98" t="str">
            <v>โครงการบริหารจัดการเพื่อจ้างบุคลากร</v>
          </cell>
          <cell r="C98">
            <v>10000030099</v>
          </cell>
        </row>
        <row r="99">
          <cell r="B99" t="str">
            <v>โครงการวิจัยประเมินผล อบต.</v>
          </cell>
          <cell r="C99">
            <v>10000030100</v>
          </cell>
        </row>
        <row r="100">
          <cell r="B100" t="str">
            <v>การปรับปรุงหอพักนักศึกษา</v>
          </cell>
          <cell r="C100">
            <v>10000030101</v>
          </cell>
        </row>
        <row r="101">
          <cell r="B101" t="str">
            <v>โครงการภาระกิจเร่งด่วนและรองรับนโยบายการพัฒนาคณะ</v>
          </cell>
          <cell r="C101">
            <v>10000030102</v>
          </cell>
        </row>
        <row r="102">
          <cell r="B102" t="str">
            <v>โครงการปรับปรุงศูนย์อาหาร</v>
          </cell>
          <cell r="C102">
            <v>10000030103</v>
          </cell>
        </row>
        <row r="103">
          <cell r="B103" t="str">
            <v>โครงการค่าใช้จ่ายค่าสาธารณูปโภค</v>
          </cell>
          <cell r="C103">
            <v>10000030105</v>
          </cell>
        </row>
        <row r="104">
          <cell r="B104" t="str">
            <v>โครงการค่าใช้จ่ายค่าส่งเอกสารทางรถไฟหรือเครื่องบิน</v>
          </cell>
          <cell r="C104">
            <v>10000030106</v>
          </cell>
        </row>
        <row r="105">
          <cell r="B105" t="str">
            <v>โครงการค่าใช้จ่ายในการพัฒนาความร่วมมือกับต่างประเทศ</v>
          </cell>
          <cell r="C105">
            <v>10000030107</v>
          </cell>
        </row>
        <row r="106">
          <cell r="B106" t="str">
            <v>โครงการค่าใช้จ่ายสมทบค่าจ้างเหมาทำความสะอาด</v>
          </cell>
          <cell r="C106">
            <v>10000030108</v>
          </cell>
        </row>
        <row r="107">
          <cell r="B107" t="str">
            <v>โครงการค่าใช้จ่ายค่าซ่อมบำรุงระบบสาธารณูปโภค</v>
          </cell>
          <cell r="C107">
            <v>10000030109</v>
          </cell>
        </row>
        <row r="108">
          <cell r="B108" t="str">
            <v>โครงการค่าใช้จ่ายในการปฏิบัติงานนอกเวลาราชการ</v>
          </cell>
          <cell r="C108">
            <v>10000030110</v>
          </cell>
        </row>
        <row r="109">
          <cell r="B109" t="str">
            <v>โครงการค่าใช้จ่ายค่าเดินทางไปราชการสำหรับบุคลากรสำนักงานอธิการบดี</v>
          </cell>
          <cell r="C109">
            <v>10000030111</v>
          </cell>
        </row>
        <row r="110">
          <cell r="B110" t="str">
            <v>โครงการค่าใช้จ่ายในการจ้างเหมาแรงงาน</v>
          </cell>
          <cell r="C110">
            <v>10000030112</v>
          </cell>
        </row>
        <row r="111">
          <cell r="B111" t="str">
            <v>โครงการค่าใช้จ่ายค่าเช่าบ้าน (เงินรายได้) สำนักงานอธิการบดี</v>
          </cell>
          <cell r="C111">
            <v>10000030113</v>
          </cell>
        </row>
        <row r="112">
          <cell r="B112" t="str">
            <v>โครงการค่าใช้จ่ายเงินประจำตำแหน่ง</v>
          </cell>
          <cell r="C112">
            <v>10000030114</v>
          </cell>
        </row>
        <row r="113">
          <cell r="B113" t="str">
            <v>โครงการกองทุนบำเหน็จบำนาญข้าราชการ</v>
          </cell>
          <cell r="C113">
            <v>10000030116</v>
          </cell>
        </row>
        <row r="114">
          <cell r="B114" t="str">
            <v>โครงการสนับสนุนการดำเนินงานด้านเลขานุการอธิการบดี</v>
          </cell>
          <cell r="C114">
            <v>10000030117</v>
          </cell>
        </row>
        <row r="115">
          <cell r="B115" t="str">
            <v>โครงการค่าใช้จ่ายงบกลางค่าเล่าเรียนบุตร</v>
          </cell>
          <cell r="C115">
            <v>10000030118</v>
          </cell>
        </row>
        <row r="116">
          <cell r="B116" t="str">
            <v>โครงการกองทุนสำรองเลี้ยงชีพลูกจ้างประจำ (กสจ.)</v>
          </cell>
          <cell r="C116">
            <v>10000030119</v>
          </cell>
        </row>
        <row r="117">
          <cell r="B117" t="str">
            <v>โครงการบำเหน็จปกติลูกจ้างชั่วคราวชาวต่างประเทศ</v>
          </cell>
          <cell r="C117">
            <v>10000030120</v>
          </cell>
        </row>
        <row r="118">
          <cell r="B118" t="str">
            <v>โครงการตุ้มโฮมน้องพี่ สามัคคี ม.อุบลฯ</v>
          </cell>
          <cell r="C118">
            <v>10000030121</v>
          </cell>
        </row>
        <row r="119">
          <cell r="B119" t="str">
            <v>โครงการปรับปรุงสำนักงาน</v>
          </cell>
          <cell r="C119">
            <v>10000030122</v>
          </cell>
        </row>
        <row r="120">
          <cell r="B120" t="str">
            <v>โครงการขายแบบงานก่อสร้างมหาวิทยาลัยอุบลราชธานี</v>
          </cell>
          <cell r="C120">
            <v>10000030123</v>
          </cell>
        </row>
        <row r="121">
          <cell r="B121" t="str">
            <v>โครงการประชุมกลุ่มนิติกรประจำมหาวิทยาลัยและสถาบัน</v>
          </cell>
          <cell r="C121">
            <v>10000030124</v>
          </cell>
        </row>
        <row r="122">
          <cell r="B122" t="str">
            <v>โครงการจัดหาครุภัณฑ์เพื่อสนับสนุนการศึกษา</v>
          </cell>
          <cell r="C122">
            <v>10000030125</v>
          </cell>
        </row>
        <row r="123">
          <cell r="B123" t="str">
            <v>โครงการพัฒนาและบริหารจัดการคณะศิลปประยุกต์และการออกแบบ</v>
          </cell>
          <cell r="C123">
            <v>10000030126</v>
          </cell>
        </row>
        <row r="124">
          <cell r="B124" t="str">
            <v>โครงการพัฒนาและปรับปรุงแผนกลยุทธ์การพัฒนาคณะศิลปประยุกต์และการออกแบบ</v>
          </cell>
          <cell r="C124">
            <v>10000030127</v>
          </cell>
        </row>
        <row r="125">
          <cell r="B125" t="str">
            <v>โครงการลงทุนเพื่อสร้างรายได้</v>
          </cell>
          <cell r="C125">
            <v>10000030128</v>
          </cell>
        </row>
        <row r="126">
          <cell r="B126" t="str">
            <v>โครงการสนับสนุนการประชุมคณะกรรมการสำนักงานอธิการบดี</v>
          </cell>
          <cell r="C126">
            <v>10000030129</v>
          </cell>
        </row>
        <row r="127">
          <cell r="B127" t="str">
            <v>โครงการอบรมความรู้เกี่ยวกับกฎหมาย</v>
          </cell>
          <cell r="C127">
            <v>10000030130</v>
          </cell>
        </row>
        <row r="128">
          <cell r="B128" t="str">
            <v>โครงการอบรมการจัดวางระบบควบคุมภายในและการบริหารความเสี่ยง</v>
          </cell>
          <cell r="C128">
            <v>10000030131</v>
          </cell>
        </row>
        <row r="129">
          <cell r="B129" t="str">
            <v>โครงการค่าใช้จ่ายด้านยานพาหนะส่วนกลางมหาวิทยาลัย</v>
          </cell>
          <cell r="C129">
            <v>10000030132</v>
          </cell>
        </row>
        <row r="130">
          <cell r="B130" t="str">
            <v>โครงการค่าใช้จ่ายสนับสนุนการดำเนินงานของสมาคมศิษย์เก่ามหาวิทยาลัยอุบลราชธานี</v>
          </cell>
          <cell r="C130">
            <v>10000030133</v>
          </cell>
        </row>
        <row r="131">
          <cell r="B131" t="str">
            <v>โครงการค่าใช้จ่ายในการรักษาความสะอาด</v>
          </cell>
          <cell r="C131">
            <v>10000030134</v>
          </cell>
        </row>
        <row r="132">
          <cell r="B132" t="str">
            <v>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</v>
          </cell>
          <cell r="C132">
            <v>10000030135</v>
          </cell>
        </row>
        <row r="133">
          <cell r="B133" t="str">
            <v>โครงการบริหารจัดการคณะเกษตรศาสตร์ (เงินรับฝาก)</v>
          </cell>
          <cell r="C133">
            <v>10000030136</v>
          </cell>
        </row>
        <row r="134">
          <cell r="B134" t="str">
            <v>โครงการเงินรับฝาก สำนักคอมพิวเตอร์และเครือข่าย</v>
          </cell>
          <cell r="C134">
            <v>10000030137</v>
          </cell>
        </row>
        <row r="135">
          <cell r="B135" t="str">
            <v>โครงการจัดหาวัสดุเพื่อสนับสนุนการเรียนการสอนและการบริหารจัดการสาขาวิทยาศาสตร์</v>
          </cell>
          <cell r="C135">
            <v>10000030138</v>
          </cell>
        </row>
        <row r="136">
          <cell r="B136" t="str">
            <v>โครงการซ่อมบำรุง และจัดหาพัสดุที่มีความจำเป็นเร่งด่วน ต่อการบริหารและจัดการศึกษาสาขาวิทยาศาสตร์</v>
          </cell>
          <cell r="C136">
            <v>10000030139</v>
          </cell>
        </row>
        <row r="137">
          <cell r="B137" t="str">
            <v>โครงการเงินผลประโยชน์จากการดำเนินงานเพื่อพัฒนางานตามภารกิจหลัก (อาคารสัมมนาวิชาการและที่พักนักศึกษาฝึกงาน)</v>
          </cell>
          <cell r="C137">
            <v>10000030140</v>
          </cell>
        </row>
        <row r="138">
          <cell r="B138" t="str">
            <v>โครงการเงินผลประโยชน์จากการดำเนินงานเพื่อพัฒนางานตามภารกิจหลัก (ผลิตน้ำดื่มสะอาด ม.อุบล)</v>
          </cell>
          <cell r="C138">
            <v>10000030141</v>
          </cell>
        </row>
        <row r="139">
          <cell r="B139" t="str">
            <v>โครงการเงินผลประโยชน์จากการดำเนินงานเพื่อพัฒนางานตามภารกิจหลัก (ความร่วมมือกับเครือเจริญโภคภัณฑ์)</v>
          </cell>
          <cell r="C139">
            <v>10000030142</v>
          </cell>
        </row>
        <row r="140">
          <cell r="B140" t="str">
            <v>โครงการเงินผลประโยชน์จากการดำเนินงานเพื่อพัฒนางานตามภารกิจหลัก (ปลูกไม้กันลม-ยูคาลิปตัส)</v>
          </cell>
          <cell r="C140">
            <v>10000030143</v>
          </cell>
        </row>
        <row r="141">
          <cell r="B141" t="str">
            <v>โครงการเงินผลประโยชน์จากการดำเนินงานเพื่อพัฒนางานตามภารกิจหลัก (การปรับปรุงแปลงไม้ผล)</v>
          </cell>
          <cell r="C141">
            <v>10000030144</v>
          </cell>
        </row>
        <row r="142">
          <cell r="B142" t="str">
            <v>โครงการเงินผลประโยชน์จากการดำเนินงานเพื่อพัฒนางานตามภารกิจหลัก (การผลิตปาล์มน้ำมัน)</v>
          </cell>
          <cell r="C142">
            <v>10000030145</v>
          </cell>
        </row>
        <row r="143">
          <cell r="B143" t="str">
            <v>โครงการเงินผลประโยชน์จากการดำเนินงานเพื่อพัฒนางานตามภารกิจหลัก (ป่าไม้ยางพารา)</v>
          </cell>
          <cell r="C143">
            <v>10000030146</v>
          </cell>
        </row>
        <row r="144">
          <cell r="B144" t="str">
            <v>โครงการเงินผลประโยชน์จากการดำเนินงานเพื่อพัฒนางานตามภารกิจหลัก (รับตรวจวิเคราะห์น้ำ)</v>
          </cell>
          <cell r="C144">
            <v>10000030147</v>
          </cell>
        </row>
        <row r="145">
          <cell r="B145" t="str">
            <v>โครงการการบริหารและพัฒนาบุคลากร</v>
          </cell>
          <cell r="C145">
            <v>10000030148</v>
          </cell>
        </row>
        <row r="146">
          <cell r="B146" t="str">
            <v>โครงการพัฒนาศักยภาพภาควิชา</v>
          </cell>
          <cell r="C146">
            <v>10000030149</v>
          </cell>
        </row>
        <row r="147">
          <cell r="B147" t="str">
            <v>โครงการพัฒนาระบบงบประมาณและการเงิน</v>
          </cell>
          <cell r="C147">
            <v>10000030150</v>
          </cell>
        </row>
        <row r="148">
          <cell r="B148" t="str">
            <v>โครงการส่งเสริมการทำงานอย่างมีความสุข</v>
          </cell>
          <cell r="C148">
            <v>10000030151</v>
          </cell>
        </row>
        <row r="149">
          <cell r="B149" t="str">
            <v>โครงการสำรองเงินกองทุนส่งเสริมและพัฒนาการผลิตบัณฑิต</v>
          </cell>
          <cell r="C149">
            <v>10000030152</v>
          </cell>
        </row>
        <row r="150">
          <cell r="B150" t="str">
            <v>โครงการบริหารจัดการเงินรับฝากของหน่วยงาน</v>
          </cell>
          <cell r="C150">
            <v>10000030153</v>
          </cell>
        </row>
        <row r="151">
          <cell r="B151" t="str">
            <v>โครงการบริหารจัดการรายได้จากการให้บริการของหน่วยงาน</v>
          </cell>
          <cell r="C151">
            <v>10000030154</v>
          </cell>
        </row>
        <row r="152">
          <cell r="B152" t="str">
            <v>โครงการทุนจากหน่วยงานภายนอก</v>
          </cell>
          <cell r="C152">
            <v>10000030155</v>
          </cell>
        </row>
        <row r="153">
          <cell r="B153" t="str">
            <v>โครงการพัฒนาบุคลากรรายบุคคลให้เป็นมืออาชีพ</v>
          </cell>
          <cell r="C153">
            <v>10000030156</v>
          </cell>
        </row>
        <row r="154">
          <cell r="B154" t="str">
            <v>โครงการทำความสะอาดอาคารเฉลิมพระเกียรติ 7 รอบ พระชนมพรรษา</v>
          </cell>
          <cell r="C154">
            <v>10000030157</v>
          </cell>
        </row>
        <row r="155">
          <cell r="B155" t="str">
            <v>โครงการบริหารและจัดการเงินบริจาค</v>
          </cell>
          <cell r="C155">
            <v>10000030158</v>
          </cell>
        </row>
        <row r="156">
          <cell r="B156" t="str">
            <v>โครงการรณรงค์ป้องกันและแก้ไขปัญหายาเสพติดในสถานศึกษา</v>
          </cell>
          <cell r="C156">
            <v>10000030159</v>
          </cell>
        </row>
        <row r="157">
          <cell r="B157" t="str">
            <v>โครงการความสัมพันธ์กับหน่วยงานและชุมชน</v>
          </cell>
          <cell r="C157">
            <v>10000030160</v>
          </cell>
        </row>
        <row r="158">
          <cell r="B158" t="str">
            <v>โครงการสอบทานความถูกต้องในการจัดทำบัญชีรายงานทางการเงินระดับมหาวิทยาลัย</v>
          </cell>
          <cell r="C158">
            <v>10000030161</v>
          </cell>
        </row>
        <row r="159">
          <cell r="B159" t="str">
            <v>โครงการเพิ่มประสิทธิภาพการดำเนินงานของมหาวิทยาลัยด้านนโยบายและแผน การบริหารความเสี่ยง และการควบคุมภายใน</v>
          </cell>
          <cell r="C159">
            <v>10000030162</v>
          </cell>
        </row>
        <row r="160">
          <cell r="B160" t="str">
            <v>โครงการตามแผนปฏิบัติการประจำปี</v>
          </cell>
          <cell r="C160">
            <v>10000030163</v>
          </cell>
        </row>
        <row r="161">
          <cell r="B161" t="str">
            <v>โครงการอบรมเกณฑ์การประเมินผลการปฏิบัติงานด้านบัญชีของส่วนราชการ</v>
          </cell>
          <cell r="C161">
            <v>10000030164</v>
          </cell>
        </row>
        <row r="162">
          <cell r="B162" t="str">
            <v>โครงการจัดทำวารสาร</v>
          </cell>
          <cell r="C162">
            <v>10000030165</v>
          </cell>
        </row>
        <row r="163">
          <cell r="B163" t="str">
            <v>โครงการพัฒนาระบบบริการและให้คำปรึกษา</v>
          </cell>
          <cell r="C163">
            <v>10000030166</v>
          </cell>
        </row>
        <row r="164">
          <cell r="B164" t="str">
            <v>โครงการสนับสนุนการบริหารงานองค์กร</v>
          </cell>
          <cell r="C164">
            <v>10000030167</v>
          </cell>
        </row>
        <row r="165">
          <cell r="B165" t="str">
            <v>โครงการสนับสนุนการบริหารงานองค์กร</v>
          </cell>
          <cell r="C165">
            <v>10000030168</v>
          </cell>
        </row>
        <row r="166">
          <cell r="B166" t="str">
            <v>โครงการประชาสัมพันธ์หอพักนักศึกษา</v>
          </cell>
          <cell r="C166">
            <v>10000030169</v>
          </cell>
        </row>
        <row r="167">
          <cell r="B167" t="str">
            <v>โครงการจ้างเหมาแม่บ้านทำความสะอาดห้องพักรับรอง</v>
          </cell>
          <cell r="C167">
            <v>10000030170</v>
          </cell>
        </row>
        <row r="168">
          <cell r="B168" t="str">
            <v>โครงการอาหารสะอาดรสชาดอร่อย</v>
          </cell>
          <cell r="C168">
            <v>10000030171</v>
          </cell>
        </row>
        <row r="169">
          <cell r="B169" t="str">
            <v>โครงการตลาดนัด ม.อุบล ฯ</v>
          </cell>
          <cell r="C169">
            <v>10000030172</v>
          </cell>
        </row>
        <row r="170">
          <cell r="B170" t="str">
            <v>โครงการประชาสัมพันธ์ส่งเสริมการตลาดกิจกรรมหารายได้จากการจำน่ายสินค้า</v>
          </cell>
          <cell r="C170">
            <v>10000030173</v>
          </cell>
        </row>
        <row r="171">
          <cell r="B171" t="str">
            <v>โครงการจัดทำของที่ระลึก ม.อุบล ฯ</v>
          </cell>
          <cell r="C171">
            <v>10000030174</v>
          </cell>
        </row>
        <row r="172">
          <cell r="B172" t="str">
            <v>โครงการส่งเสริมศักยภาพและพัฒนาผู้ประกอบการ</v>
          </cell>
          <cell r="C172">
            <v>10000030175</v>
          </cell>
        </row>
        <row r="173">
          <cell r="B173" t="str">
            <v>โครงการสำรวจและจัดทำฐานข้อมูลสารสนเทศของผู้ประกอบการภายในมหาวิทยาลัยอุบลราชธานี</v>
          </cell>
          <cell r="C173">
            <v>10000030176</v>
          </cell>
        </row>
        <row r="174">
          <cell r="B174" t="str">
            <v>โครงการจัดกิจกรรมเพื่อหารายได้พัฒนามหาวิทยาลัย ฯ</v>
          </cell>
          <cell r="C174">
            <v>10000030177</v>
          </cell>
        </row>
        <row r="175">
          <cell r="B175" t="str">
            <v>โครงการเตรียมความพร้อมป้องกันอัคคีภัยในหอพักนักศึกษา</v>
          </cell>
          <cell r="C175">
            <v>10000030178</v>
          </cell>
        </row>
        <row r="176">
          <cell r="B176" t="str">
            <v>โครงการหอพักนักศึกษาสัมพันธ์</v>
          </cell>
          <cell r="C176">
            <v>10000030179</v>
          </cell>
        </row>
        <row r="177">
          <cell r="B177" t="str">
            <v>โครงการจัดทำกิจกรรมสนับสนุนการพัฒนานักศึกษาภายในหอพัก</v>
          </cell>
          <cell r="C177">
            <v>10000030180</v>
          </cell>
        </row>
        <row r="178">
          <cell r="B178" t="str">
            <v>โครงการจัดหาอุปกรณ์ช่างและภูมิทัศน์</v>
          </cell>
          <cell r="C178">
            <v>10000030181</v>
          </cell>
        </row>
        <row r="179">
          <cell r="B179" t="str">
            <v>โครงการจ้างเหมาพนักงานรักษาความปลอดภัย</v>
          </cell>
          <cell r="C179">
            <v>10000030182</v>
          </cell>
        </row>
        <row r="180">
          <cell r="B180" t="str">
            <v>โครงการตรวจสอบบัญชีโดยผู้ตรวจสอบรับอนุญาต</v>
          </cell>
          <cell r="C180">
            <v>10000030183</v>
          </cell>
        </row>
        <row r="181">
          <cell r="B181" t="str">
            <v>โครงการตรวจสุภาพประจำปี</v>
          </cell>
          <cell r="C181">
            <v>10000030184</v>
          </cell>
        </row>
        <row r="182">
          <cell r="B182" t="str">
            <v>โครงการคืนเงินค่าบำรุงหอพักนักศึกษากรณีลาออกและสละสิทธิ์</v>
          </cell>
          <cell r="C182">
            <v>10000030185</v>
          </cell>
        </row>
        <row r="183">
          <cell r="B183" t="str">
            <v>โครงการเสริมสร้างสวัสดิการและสวัสดิภาพของบุคลากร</v>
          </cell>
          <cell r="C183">
            <v>10000030186</v>
          </cell>
        </row>
        <row r="184">
          <cell r="B184" t="str">
            <v>โครงการสำนักงบประมาณศึกษาดูงานและเยี่ยมชมมหาวิทยาลัยอุบลฯ และหน่วยจัดการเรียนการสอนมุกดาหาร</v>
          </cell>
          <cell r="C184">
            <v>10000030187</v>
          </cell>
        </row>
        <row r="185">
          <cell r="B185" t="str">
            <v>โครงการทบทวน ปรับปรุงแผนกลยุทธ์เพื่อการพัฒนามหาวิทยาลัย ระยะ 5 ปี</v>
          </cell>
          <cell r="C185">
            <v>10000030188</v>
          </cell>
        </row>
        <row r="186">
          <cell r="B186" t="str">
            <v>โครงการพัฒนาเอกลักษณ์เครื่องแต่งกายผู้บริหารมหาวิทยาลัย</v>
          </cell>
          <cell r="C186">
            <v>10000030189</v>
          </cell>
        </row>
        <row r="187">
          <cell r="B187" t="str">
            <v>โครงการจัดประชุมคณะกรรมการตรวจสอบข้อตกลงการจัดตั้งสถานีน้ำมันเชื่อเพลิงเพื่อสวัสดิการมหาวิทยาลัยอุบลราชธานี</v>
          </cell>
          <cell r="C187">
            <v>10000030190</v>
          </cell>
        </row>
        <row r="188">
          <cell r="B188" t="str">
            <v>โครงการเงินสำรองจ่ายเพื่อโครงการพิเศษ</v>
          </cell>
          <cell r="C188">
            <v>10000030191</v>
          </cell>
        </row>
        <row r="189">
          <cell r="B189" t="str">
            <v>โครงการประชุมคณะกรรมการโครงการจัดตั้งวิทยาเขตมุกดาหาร</v>
          </cell>
          <cell r="C189">
            <v>10000030192</v>
          </cell>
        </row>
        <row r="190">
          <cell r="B190" t="str">
            <v>ชมรมฟุตบอลบุคลากร</v>
          </cell>
          <cell r="C190">
            <v>10000030193</v>
          </cell>
        </row>
        <row r="191">
          <cell r="B191" t="str">
            <v>โครงการสนับสนุนกิจกรรมคณะศิลปประยุกต์และการออกแบบ</v>
          </cell>
          <cell r="C191">
            <v>10000030194</v>
          </cell>
        </row>
        <row r="192">
          <cell r="B192" t="str">
            <v>โครงการสนับสนุนการบริหารจัดการของหน่วยงาน</v>
          </cell>
          <cell r="C192">
            <v>10000030195</v>
          </cell>
        </row>
        <row r="193">
          <cell r="B193" t="str">
            <v>โครงการบริหารจัดการรายการที่ค้างเบิกจ่าย</v>
          </cell>
          <cell r="C193">
            <v>10000030196</v>
          </cell>
        </row>
        <row r="194">
          <cell r="B194" t="str">
            <v>โครงการจัดหาครุภัณฑ์ห้องพักรับรอง</v>
          </cell>
          <cell r="C194">
            <v>10000030197</v>
          </cell>
        </row>
        <row r="195">
          <cell r="B195" t="str">
            <v>โครงการจัดทำตัวชี้วัดและแผนพัฒนาบุคลากรรายบุคคลสายสนับสนุนวิชาการ</v>
          </cell>
          <cell r="C195">
            <v>10000030198</v>
          </cell>
        </row>
        <row r="196">
          <cell r="B196" t="str">
            <v>โครงการจัดการประชุมที่ประชุมอธิการบดีแห่งประเทศไทย</v>
          </cell>
          <cell r="C196">
            <v>10000030199</v>
          </cell>
        </row>
        <row r="197">
          <cell r="B197" t="str">
            <v>โครงการจัดประชุมนานาชาติ World Congress on Clinical Nutrition (WCCN)</v>
          </cell>
          <cell r="C197">
            <v>10000030200</v>
          </cell>
        </row>
        <row r="198">
          <cell r="B198" t="str">
            <v>โครงการการประชุมเชิงปฏิบัติการเพื่อจัดทำแผนกลยุทธ์และแผนการปฏิบัติงาน</v>
          </cell>
          <cell r="C198">
            <v>10000030201</v>
          </cell>
        </row>
        <row r="199">
          <cell r="B199" t="str">
            <v>โครงการประชุมต้อนรับคณะศึกษาดูงานจากสถาบันการศึกษาอื่น</v>
          </cell>
          <cell r="C199">
            <v>10000030202</v>
          </cell>
        </row>
        <row r="200">
          <cell r="B200" t="str">
            <v>โครงการธนาคารขยะรีไซเคิล</v>
          </cell>
          <cell r="C200">
            <v>10000030203</v>
          </cell>
        </row>
        <row r="201">
          <cell r="B201" t="str">
            <v>โครงการบริหารจัดการขยะและของเสียอันตรายภายในมหาวิทยาลัยอุบลราชธานี</v>
          </cell>
          <cell r="C201">
            <v>10000030204</v>
          </cell>
        </row>
        <row r="202">
          <cell r="B202" t="str">
            <v>โครงการบริหารจัดการเงินค่าผิดสัญญาลาศึกษา</v>
          </cell>
          <cell r="C202">
            <v>10000030205</v>
          </cell>
        </row>
        <row r="203">
          <cell r="B203" t="str">
            <v>โครงการบริหารจัดการงานประสานงาน</v>
          </cell>
          <cell r="C203">
            <v>10000030206</v>
          </cell>
        </row>
        <row r="204">
          <cell r="B204" t="str">
            <v>โครงการประชาสัมพันธ์และสร้างภาพลักษณ์องค์กร</v>
          </cell>
          <cell r="C204">
            <v>10000030207</v>
          </cell>
        </row>
        <row r="205">
          <cell r="B205" t="str">
            <v>โครงการพัฒนาระบบการจัดการความรู้สู่องค์กรแห่งการเรียนรู้</v>
          </cell>
          <cell r="C205">
            <v>10000030208</v>
          </cell>
        </row>
        <row r="206">
          <cell r="B206" t="str">
            <v>โครงการจัดหาวัสดุโรงอาหารกลางและศูนย์อาหาร</v>
          </cell>
          <cell r="C206">
            <v>10000030209</v>
          </cell>
        </row>
        <row r="207">
          <cell r="B207" t="str">
            <v>โครงการป้องกันและกำจัดนกพิราบภายในศูนย์อาหาร</v>
          </cell>
          <cell r="C207">
            <v>10000030210</v>
          </cell>
        </row>
        <row r="208">
          <cell r="B208" t="str">
            <v>โครงการจัดหาวัสดุอุปกรณ์และบำรุงรักษาห้องพักนักศึกษา</v>
          </cell>
          <cell r="C208">
            <v>10000030211</v>
          </cell>
        </row>
        <row r="209">
          <cell r="B209" t="str">
            <v>โครงการชำระเงินคืนแก่มหาวิทยาลัย</v>
          </cell>
          <cell r="C209">
            <v>10000030212</v>
          </cell>
        </row>
        <row r="210">
          <cell r="B210" t="str">
            <v>โครงการสัมมนาเชิงปฏิบัติการการวางแผนแบบมีส่วนร่วม</v>
          </cell>
          <cell r="C210">
            <v>10000030213</v>
          </cell>
        </row>
        <row r="211">
          <cell r="B211" t="str">
            <v>โครงการสัมมนาเชิงปฏิบัติการจัดทำแผนกลยุทธ์</v>
          </cell>
          <cell r="C211">
            <v>10000030214</v>
          </cell>
        </row>
        <row r="212">
          <cell r="B212" t="str">
            <v>โครงการบริหารจัดการห้องพักและประชุมสัมมนา</v>
          </cell>
          <cell r="C212">
            <v>10000030215</v>
          </cell>
        </row>
        <row r="213">
          <cell r="B213" t="str">
            <v>โครงการสรุปผลการดำเนินงานอธิการบดีและผู้บริหารมหาวิทยาลัยอุบลราชธานี</v>
          </cell>
          <cell r="C213">
            <v>10000030216</v>
          </cell>
        </row>
        <row r="214">
          <cell r="B214" t="str">
            <v>โครงการค่าใช้จ่ายค่าธรรมเนียมและการจัดพิมพ์เอกสารทางการเงินต่างๆ</v>
          </cell>
          <cell r="C214">
            <v>10000030217</v>
          </cell>
        </row>
        <row r="215">
          <cell r="B215" t="str">
            <v>โครงการตามแผนปฏิบัติการไทยเข้มแข็ง (มาตรการกระตุ้นเศรษฐกิจระยะ 3 เดือนแรก)</v>
          </cell>
          <cell r="C215">
            <v>10000030218</v>
          </cell>
        </row>
        <row r="216">
          <cell r="B216" t="str">
            <v>โครงการทูลเกล้าฯ ถวายของที่ระลึก สมเด็จพระเทพรัตนราชสุดาฯ สยามบรมราชกุมารี</v>
          </cell>
          <cell r="C216">
            <v>10000030219</v>
          </cell>
        </row>
        <row r="217">
          <cell r="B217" t="str">
            <v>โครงการสนับสนุนงานกีฬามหาวิทยาลัยแห่งประเทศไทย</v>
          </cell>
          <cell r="C217">
            <v>10000030220</v>
          </cell>
        </row>
        <row r="218">
          <cell r="B218" t="str">
            <v>โครงการสรุปผลการดำเนินงานและทบทวนปรับปรุงแผนกลยุทธ์กองแผนงาน</v>
          </cell>
          <cell r="C218">
            <v>10000030221</v>
          </cell>
        </row>
        <row r="219">
          <cell r="B219" t="str">
            <v>โครงการจัดทำแผนยุทธศาสตร์มหาวิทยาลัยอุบลราชธานี ฉบับที่ 12 (พ.ศ. 2560-2564)</v>
          </cell>
          <cell r="C219">
            <v>10000030222</v>
          </cell>
        </row>
        <row r="220">
          <cell r="B220" t="str">
            <v>โครงการจัดทำโครงการตามแผนกลยุทธ์ทางการเงิน</v>
          </cell>
          <cell r="C220">
            <v>10000030223</v>
          </cell>
        </row>
        <row r="221">
          <cell r="B221" t="str">
            <v>โครงการศึกษาดูงานในหน่วยงานที่เกี่ยวข้องเพื่อศึกษาระบบงานและแนวปฏิบัติที่ดี</v>
          </cell>
          <cell r="C221">
            <v>10000030224</v>
          </cell>
        </row>
        <row r="222">
          <cell r="B222" t="str">
            <v>โครงการอบรมการปฏิบัติงานด้านการเงินและพัสดุ</v>
          </cell>
          <cell r="C222">
            <v>10000030225</v>
          </cell>
        </row>
        <row r="223">
          <cell r="B223" t="str">
            <v>โครงการบำรุงรักษากล้องวงจรปิดหอพักนักศึกษา</v>
          </cell>
          <cell r="C223">
            <v>10000030226</v>
          </cell>
        </row>
        <row r="224">
          <cell r="B224" t="str">
            <v>โครงการบริหารจัดการโรงอาหารกลาง 1 และ 2</v>
          </cell>
          <cell r="C224">
            <v>10000030227</v>
          </cell>
        </row>
        <row r="225">
          <cell r="B225" t="str">
            <v>โครงการจัดหาครุภัณฑ์เพื่อรองรับการเป็นศูนย์กลางการผลิตสื่อการเรียนการสอน ระบบดิจิตอล ผ่านระบบออนไลน์</v>
          </cell>
          <cell r="C225">
            <v>10000030228</v>
          </cell>
        </row>
        <row r="226">
          <cell r="B226" t="str">
            <v>โครงการจัดหาครุภัณฑ์เพื่อรองรับระบบในการบริหารตัดสินใจ</v>
          </cell>
          <cell r="C226">
            <v>10000030229</v>
          </cell>
        </row>
        <row r="227">
          <cell r="B227" t="str">
            <v>โครงการสร้างสุของค์กร</v>
          </cell>
          <cell r="C227">
            <v>10000030230</v>
          </cell>
        </row>
        <row r="228">
          <cell r="B228" t="str">
            <v>โครงการค่าใช้จ่ายในการบริหารงบลงทุน</v>
          </cell>
          <cell r="C228">
            <v>10000030231</v>
          </cell>
        </row>
        <row r="229">
          <cell r="B229" t="str">
            <v>โครงการอนุรักษ์พลังงาน</v>
          </cell>
          <cell r="C229">
            <v>10000030232</v>
          </cell>
        </row>
        <row r="230">
          <cell r="B230" t="str">
            <v>พิธีพระราชทานเหรียญกาชาดสมนาคุณชั้นที่ 1 ประกาศเกียรติคุณและเข็มที่ระลึกแก่ผู้บริจาคโลหิตครบ 36 ครั้ง และ 108 ครั้ง</v>
          </cell>
          <cell r="C230">
            <v>10000030233</v>
          </cell>
        </row>
        <row r="231">
          <cell r="B231" t="str">
            <v>โครงการป้องกันและกำจัดนกพิราบหอพักนักศึกษา</v>
          </cell>
          <cell r="C231">
            <v>10000030234</v>
          </cell>
        </row>
        <row r="232">
          <cell r="B232" t="str">
            <v>โครงการพิธีทำบุญอาคารเรียนรวมใจ</v>
          </cell>
          <cell r="C232">
            <v>10000030235</v>
          </cell>
        </row>
        <row r="233">
          <cell r="B233" t="str">
            <v>โครงการประชาสัมพันธ์การศึกษานานาชาติเชิงรุก</v>
          </cell>
          <cell r="C233">
            <v>10000030236</v>
          </cell>
        </row>
        <row r="234">
          <cell r="B234" t="str">
            <v>โครงการปรับปรุงและพัฒนาทรัพยากร สิ่งแวดล้อมสิ่งสนับสนุนการเรียนการสอน</v>
          </cell>
          <cell r="C234">
            <v>10000030237</v>
          </cell>
        </row>
        <row r="235">
          <cell r="B235" t="str">
            <v>โครงการพัฒนาระบบบริหารจัดการแบบมุ่งผลสัมฤทธิ์</v>
          </cell>
          <cell r="C235">
            <v>10000030238</v>
          </cell>
        </row>
        <row r="236">
          <cell r="B236" t="str">
            <v>โครงการประเมินผลการพัฒนาการศึกษาระดับอุดมศึกษา ฉบับที่ 11</v>
          </cell>
          <cell r="C236">
            <v>10000030239</v>
          </cell>
        </row>
        <row r="237">
          <cell r="B237" t="str">
            <v>โครงการศึกษาและเตรียมความพร้อมเพื่อปรับเปลี่ยนสภาพมหาวิทยาลัยอุบลราชธานีเป็นมหาวิทยาลัยในกำกับของรัฐ</v>
          </cell>
          <cell r="C237">
            <v>10000030240</v>
          </cell>
        </row>
        <row r="238">
          <cell r="B238" t="str">
            <v>โครงการจัดทำ พรบ. การเป็นมหาวิทยาลัยในกำกับของรัฐ</v>
          </cell>
          <cell r="C238">
            <v>10000030241</v>
          </cell>
        </row>
        <row r="239">
          <cell r="B239" t="str">
            <v>โครงการจัดหาครุภัณฑ์เพื่อสนับสนุนการเป็นห้องสมุดอิเล็กทรอนิกส์</v>
          </cell>
          <cell r="C239">
            <v>10000030242</v>
          </cell>
        </row>
        <row r="240">
          <cell r="B240" t="str">
            <v>โครงการอบรมการบริหารความเสี่ยงและการปรับปรุงการควบคุมภายใน</v>
          </cell>
          <cell r="C240">
            <v>10000030243</v>
          </cell>
        </row>
        <row r="241">
          <cell r="B241" t="str">
            <v>โครงการบริหารจัดการศูนย์เครื่องมือกลางและปฏิบัติการเทคโนโลยีชีวภาพ</v>
          </cell>
          <cell r="C241">
            <v>10000030244</v>
          </cell>
        </row>
        <row r="242">
          <cell r="B242" t="str">
            <v>โครงการค่าใช้จ่ายค่าสมาชิกที่ประชุมรองอธิการบดีฝ่ายคลังแห่งประเทศไทย</v>
          </cell>
          <cell r="C242">
            <v>10000030245</v>
          </cell>
        </row>
        <row r="243">
          <cell r="B243" t="str">
            <v>โครงการเงินรับฝาก</v>
          </cell>
          <cell r="C243">
            <v>10000030246</v>
          </cell>
        </row>
        <row r="244">
          <cell r="B244" t="str">
            <v>โครงการบริหารจัดการอาคารรวมใจ</v>
          </cell>
          <cell r="C244">
            <v>10000030247</v>
          </cell>
        </row>
        <row r="245">
          <cell r="B245" t="str">
            <v>โครงการเงินรับฝาก ประเภทมีเงื่อนไขหรือเงื่อนเวลา</v>
          </cell>
          <cell r="C245">
            <v>10000030248</v>
          </cell>
        </row>
        <row r="246">
          <cell r="B246" t="str">
            <v>โครงการเงินรับฝากประเภทค่ากระแสไฟฟ้า</v>
          </cell>
          <cell r="C246">
            <v>10000030249</v>
          </cell>
        </row>
        <row r="247">
          <cell r="B247" t="str">
            <v>โครงการบำเพ็ญกุศลถวายพระบรมศพพระบาทสมเด็จพระปรมินทรามหาภูมิพลอดุลยเดช (รัชกาลที่ 9)</v>
          </cell>
          <cell r="C247">
            <v>10000030250</v>
          </cell>
        </row>
        <row r="248">
          <cell r="B248" t="str">
            <v>โครงการปลูกจิจสำนึกต่อต้านคอรัปชั่นในการปฏิบัติงานด้านการเงิน บัญชี และพัสดุ กลุ่มผู้ปฏิบัติงานการเงิน บัญชี และพัสดุ</v>
          </cell>
          <cell r="C248">
            <v>10000030251</v>
          </cell>
        </row>
        <row r="249">
          <cell r="B249" t="str">
            <v>โครงการประเมินผลการปฏิบัติงานของอธิการบดีมหาวิทยาลัยอุบลราชธานี ประจำปี พ.ศ. 2560 (รอบ 2 ปีแรก)</v>
          </cell>
          <cell r="C249">
            <v>10000030252</v>
          </cell>
        </row>
        <row r="250">
          <cell r="B250" t="str">
            <v>โครงการบริหารจัดการศูนย์เครื่องมือวิทยาศาสตร์</v>
          </cell>
          <cell r="C250">
            <v>10000030253</v>
          </cell>
        </row>
        <row r="251">
          <cell r="B251" t="str">
            <v>โครงการบริหารจัดการการใช้สนามกีฬากลางมหาวิทยาลัยอุบลราชธานี ของสโมสรอุบลราชธานี เอฟซี</v>
          </cell>
          <cell r="C251">
            <v>10000030254</v>
          </cell>
        </row>
        <row r="252">
          <cell r="B252" t="str">
            <v>โครงการพัฒนาและส่งเสริมการเข้าใช้บริการห้องสมุด</v>
          </cell>
          <cell r="C252">
            <v>10000030255</v>
          </cell>
        </row>
        <row r="253">
          <cell r="B253" t="str">
            <v>โครงการจัดหาครุภัณฑ์เพื่อส่งเสริมสุขภาพที่ดีของบุคลากร</v>
          </cell>
          <cell r="C253">
            <v>10000030256</v>
          </cell>
        </row>
        <row r="254">
          <cell r="B254" t="str">
            <v>โครงการวัสดุรวมศูนย์ สำนักงานอธิการบดี</v>
          </cell>
          <cell r="C254">
            <v>10000030257</v>
          </cell>
        </row>
        <row r="255">
          <cell r="B255" t="str">
            <v>โครงการบรรเทาความเดือดร้อนของนักศึกษา ณ หน่วยงานจัดการศึกษานอกที่ตั้ง จ.มุกดาหารที่จะย้ายมาเรียนยังม.อุบลฯ</v>
          </cell>
          <cell r="C255">
            <v>10000030258</v>
          </cell>
        </row>
        <row r="256">
          <cell r="B256" t="str">
            <v>โครงการจัดซื้อครุภัณฑ์ของมหาวิทยาลัย</v>
          </cell>
          <cell r="C256">
            <v>10000030259</v>
          </cell>
        </row>
        <row r="257">
          <cell r="B257" t="str">
            <v>โครงการประชุมสัมมนารองอธิการบดีฝ่ายแผนและผู้อำนวยการกองแผนงาน</v>
          </cell>
          <cell r="C257">
            <v>10000030260</v>
          </cell>
        </row>
        <row r="258">
          <cell r="B258" t="str">
            <v>โครงการจัดทำเเผนกลยุทธสำนักงานพัฒนานักศึกษา</v>
          </cell>
          <cell r="C258">
            <v>10000030261</v>
          </cell>
        </row>
        <row r="259">
          <cell r="B259" t="str">
            <v>โครงการจัดการประชุมทางวิชาการสมาคมสถาบันการศึกษาขั้นอุดมแห่งภูมิภาคเอเชียตะวันออกเฉียงใต้ ประจำประเทศไทย (สออ.ประเทศไทย)</v>
          </cell>
          <cell r="C259">
            <v>10000030262</v>
          </cell>
        </row>
        <row r="260">
          <cell r="B260" t="str">
            <v>โครงการจัดหาชุดสูทตราสัญลักษณ์มหาวิทยาลัยอุบลราชธานีสำหรับกรรมการสภามหาวิทยาลัย</v>
          </cell>
          <cell r="C260">
            <v>10000030263</v>
          </cell>
        </row>
        <row r="261">
          <cell r="B261" t="str">
            <v>โครงการจัดทำคู่มือการปฏิบัติงานด้านบัณฑิตศึกษา</v>
          </cell>
          <cell r="C261">
            <v>10000030264</v>
          </cell>
        </row>
        <row r="262">
          <cell r="B262" t="str">
            <v>โครงการจ้างเหมาเตรียมวัสดุฝึกปฏิบัติการรายวิชาต่าง ๆ</v>
          </cell>
          <cell r="C262">
            <v>10000030265</v>
          </cell>
        </row>
        <row r="263">
          <cell r="B263" t="str">
            <v>โครงการวารสารกฎหมาย คณะนิติศาสตร์ มหาวิทยาลัยอุบลราชธานี</v>
          </cell>
          <cell r="C263">
            <v>10000030266</v>
          </cell>
        </row>
        <row r="264">
          <cell r="B264" t="str">
            <v>โครงการบริหารจัดการห้องสมุดและสารสนเทศเพื่อการบริการที่ทันสมัยและมีประสิทธิภาพ</v>
          </cell>
          <cell r="C264">
            <v>10000030267</v>
          </cell>
        </row>
        <row r="265">
          <cell r="B265" t="str">
            <v>โครงการสัมมนาเชิงปฏิบัติการวางแผนแบบมีส่วนร่วมและเสริมสร้างวัฒนธรรมองค์กร</v>
          </cell>
          <cell r="C265">
            <v>10000030268</v>
          </cell>
        </row>
        <row r="266">
          <cell r="B266" t="str">
            <v>โครงการกองทุนสำรองเพื่อการบริหารจัดการสำนักวิทยบริการ</v>
          </cell>
          <cell r="C266">
            <v>10000030269</v>
          </cell>
        </row>
        <row r="267">
          <cell r="B267" t="str">
            <v>โครงการกองทุนสำรองเพื่อพัฒนาสำนักคอมพิวเตอร์และเครือข่าย</v>
          </cell>
          <cell r="C267">
            <v>10000030270</v>
          </cell>
        </row>
        <row r="268">
          <cell r="B268" t="str">
            <v>โครงการค่าใช้จ่ายที่ปรึกษาด้านการเงินมหาวิทยาลัยอุบลราชธานี</v>
          </cell>
          <cell r="C268">
            <v>10000030271</v>
          </cell>
        </row>
        <row r="269">
          <cell r="B269" t="str">
            <v>โครงการบริหารจัดการเอกสารมหาวิทยาลัย</v>
          </cell>
          <cell r="C269">
            <v>10000030272</v>
          </cell>
        </row>
        <row r="270">
          <cell r="B270" t="str">
            <v>โครงการจัดหาครุภัณฑ์ด้านเทคโนโลยีสารสนเทศ</v>
          </cell>
          <cell r="C270">
            <v>10000030273</v>
          </cell>
        </row>
        <row r="271">
          <cell r="B271" t="str">
            <v>โครงการสร้างความรู้ความเข้าใจ และรับฟังความคิดเห็นของบุคลากร นักศึกษาและผู้มีส่วนเกี่ยวข้องเกี่ยวกับการปรับเปลี่ยนสถานภาพมหาวิทยาลัยอุบลราชธานี เป็นมหาวิทยาลัยในกำกับของรัฐ</v>
          </cell>
          <cell r="C271">
            <v>10000030274</v>
          </cell>
        </row>
        <row r="272">
          <cell r="B272" t="str">
            <v>โครงการชำระคืนค่าปรับ</v>
          </cell>
          <cell r="C272">
            <v>10000030275</v>
          </cell>
        </row>
        <row r="273">
          <cell r="B273" t="str">
            <v>โครงการจัดซื้อวัสดุ</v>
          </cell>
          <cell r="C273">
            <v>10000030276</v>
          </cell>
        </row>
        <row r="274">
          <cell r="B274" t="str">
            <v>โครงการจัดหาเครื่องคอมพิวเตอร์และปรับปรุงห้องปฏิบัติการและอินเตอร์เน็ต</v>
          </cell>
          <cell r="C274">
            <v>10000040001</v>
          </cell>
        </row>
        <row r="275">
          <cell r="B275" t="str">
            <v>โครงการบำรุงรักษาและพัฒนาระบบสารสนเทศเพื่อการบริหารมหาวิทยาลัย</v>
          </cell>
          <cell r="C275">
            <v>10000040002</v>
          </cell>
        </row>
        <row r="276">
          <cell r="B276" t="str">
            <v>โครงการพัฒนาระบบเทคโนโลยีและสารสนเทศ สิ่งสนับสนุนการเรียนการสอนและแหล่งเรียนรู้</v>
          </cell>
          <cell r="C276">
            <v>10000040003</v>
          </cell>
        </row>
        <row r="277">
          <cell r="B277" t="str">
            <v>โครงการพัฒนาระบบเทคโนโลยีสารสนเทศและการสื่อสาร</v>
          </cell>
          <cell r="C277">
            <v>10000040004</v>
          </cell>
        </row>
        <row r="278">
          <cell r="B278" t="str">
            <v>โครงการพัฒนาระบบรายงานสารสนเทศมหาวิทยาลัย</v>
          </cell>
          <cell r="C278">
            <v>10000040005</v>
          </cell>
        </row>
        <row r="279">
          <cell r="B279" t="str">
            <v>โครงการพัฒนาระบบสารสนเทศเพื่อการบริหาร</v>
          </cell>
          <cell r="C279">
            <v>10000040006</v>
          </cell>
        </row>
        <row r="280">
          <cell r="B280" t="str">
            <v>โครงการพัฒนาส่งเสริมนักศึกษาสนับสนุนงานด้านบริการเทคโนโลยีสารสนเทศ</v>
          </cell>
          <cell r="C280">
            <v>10000040007</v>
          </cell>
        </row>
        <row r="281">
          <cell r="B281" t="str">
            <v>โครงการเพื่อพัฒนาฐานข้อมูลกลางของมหาวิทยาลัย</v>
          </cell>
          <cell r="C281">
            <v>10000040008</v>
          </cell>
        </row>
        <row r="282">
          <cell r="B282" t="str">
            <v>โครงการเพิ่มประสิทธิภาพการให้บริการเครือข่ายคอมพิวเตอร์</v>
          </cell>
          <cell r="C282">
            <v>10000040009</v>
          </cell>
        </row>
        <row r="283">
          <cell r="B283" t="str">
            <v>โครงการพัฒนาระบบเทคโนโลยีสารสนเทศเพื่อการบริหาร (MIS)</v>
          </cell>
          <cell r="C283">
            <v>10000040010</v>
          </cell>
        </row>
        <row r="284">
          <cell r="B284" t="str">
            <v>โครงการเพื่อการบริหารและพัฒนาระบบสารสนเทศ มหาวิทยาลัยอุบลราชธานี</v>
          </cell>
          <cell r="C284">
            <v>10000040011</v>
          </cell>
        </row>
        <row r="285">
          <cell r="B285" t="str">
            <v>โครงการบำรุงและพัฒนาระบบสารสนเทศเพื่อการบริหารมหาวิทยาลัย</v>
          </cell>
          <cell r="C285">
            <v>10000040102</v>
          </cell>
        </row>
        <row r="286">
          <cell r="B286" t="str">
            <v>โครงการจัดทำสารสนเทศและติดตามผลการดำเนินงานของมหาวิทยาลัย</v>
          </cell>
          <cell r="C286">
            <v>10000040103</v>
          </cell>
        </row>
        <row r="287">
          <cell r="B287" t="str">
            <v>โครงการพัฒนาระบบสารสนเทศเพื่อการบริหารและตัดสินใจ มหาวิทยาลัยอุบลราชธานี</v>
          </cell>
          <cell r="C287">
            <v>10000040104</v>
          </cell>
        </row>
        <row r="288">
          <cell r="B288" t="str">
            <v>โครงการพัฒนาระบบสารสนเทศเพื่อการบริหารและการตัดสินใจ</v>
          </cell>
          <cell r="C288">
            <v>10000040105</v>
          </cell>
        </row>
        <row r="289">
          <cell r="B289" t="str">
            <v>โครงการพัฒนาคอมพิวเตอร์ไปสู่ Digital University</v>
          </cell>
          <cell r="C289">
            <v>10000040106</v>
          </cell>
        </row>
        <row r="290">
          <cell r="B290" t="str">
            <v>โครงการเชิดชูเกียรติบุคลากร</v>
          </cell>
          <cell r="C290">
            <v>10000050001</v>
          </cell>
        </row>
        <row r="291">
          <cell r="B291" t="str">
            <v>โครงการพัฒนาระบบบริหารทรัพยากรมนุษย์</v>
          </cell>
          <cell r="C291">
            <v>10000050002</v>
          </cell>
        </row>
        <row r="292">
          <cell r="B292" t="str">
            <v>โครงการมุทิตาจิต</v>
          </cell>
          <cell r="C292">
            <v>10000050003</v>
          </cell>
        </row>
        <row r="293">
          <cell r="B293" t="str">
            <v>โครงการสนับสนุนและส่งเสริมความก้าวหน้าของบุคลากร</v>
          </cell>
          <cell r="C293">
            <v>10000050004</v>
          </cell>
        </row>
        <row r="294">
          <cell r="B294" t="str">
            <v>โครงการเสริมสร้างสวัสดิการและสวัสดิภาพของบุคลากร</v>
          </cell>
          <cell r="C294">
            <v>10000050005</v>
          </cell>
        </row>
        <row r="295">
          <cell r="B295" t="str">
            <v>โครงการสร้างเสริมแรงจูงใจในการทำงานของบุคลากร</v>
          </cell>
          <cell r="C295">
            <v>10000050006</v>
          </cell>
        </row>
        <row r="296">
          <cell r="B296" t="str">
            <v>โครงการเสริมสร้างความรู้ความเข้าใจให้กับสมาชิกกองทุนบำเหน็จบำนาญข้าราชการ มหาวิทยาลัยอุบลราชธานี</v>
          </cell>
          <cell r="C296">
            <v>10000050007</v>
          </cell>
        </row>
        <row r="297">
          <cell r="B297" t="str">
            <v>โครงการพัฒนาระบบบริหารจัดการที่มีธรรมมาภิบาล</v>
          </cell>
          <cell r="C297">
            <v>10000050008</v>
          </cell>
        </row>
        <row r="298">
          <cell r="B298" t="str">
            <v>โครงการสนับสนุนสวัสดิการและเงินเดือนพนักงาน</v>
          </cell>
          <cell r="C298">
            <v>10000050009</v>
          </cell>
        </row>
        <row r="299">
          <cell r="B299" t="str">
            <v>โครงการกองทุนสำรองเลี้ยงชีพ</v>
          </cell>
          <cell r="C299">
            <v>10000050010</v>
          </cell>
        </row>
        <row r="300">
          <cell r="B300" t="str">
            <v>โครงการแลกเปลี่ยนประสบการณ์การทำงานก่อนเกษียณอายุราชการ</v>
          </cell>
          <cell r="C300">
            <v>10000050011</v>
          </cell>
        </row>
        <row r="301">
          <cell r="B301" t="str">
            <v>โครงการสนับสนุนค่าใช้จ่ายบุคลากรส่วนกลาง</v>
          </cell>
          <cell r="C301">
            <v>10000050012</v>
          </cell>
        </row>
        <row r="302">
          <cell r="B302" t="str">
            <v>โครงการตรวจสุขภาพประจำปีสำหรับบุคลากร</v>
          </cell>
          <cell r="C302">
            <v>10000050013</v>
          </cell>
        </row>
        <row r="303">
          <cell r="B303" t="str">
            <v>โครงการเชิดชูอาจารย์และบุคลากรเก่งและดี ม.อุบลฯ</v>
          </cell>
          <cell r="C303">
            <v>10000050014</v>
          </cell>
        </row>
        <row r="304">
          <cell r="B304" t="str">
            <v>โครงการพัฒนาบุคลากรสายสนับสนุนคณะเกษตรศาสตร์</v>
          </cell>
          <cell r="C304">
            <v>10000060001</v>
          </cell>
        </row>
        <row r="305">
          <cell r="B305" t="str">
            <v>โครงการพัฒนาบุคลากรสายสนับสนุน</v>
          </cell>
          <cell r="C305">
            <v>10000060002</v>
          </cell>
        </row>
        <row r="306">
          <cell r="B306" t="str">
            <v>โครงการส่งเสริมพัฒนาบุคลากรสายสนับสนุนสู่ตำแหน่งวิชาชีพเฉพาะ หรือเชี่ยวชาญเฉพาะ</v>
          </cell>
          <cell r="C306">
            <v>10000060003</v>
          </cell>
        </row>
        <row r="307">
          <cell r="B307" t="str">
            <v>โครงการพัฒนาบุคลากรสายสนับสนุน สำนักงานเลขานุการคณะวิทยาศาสตร์</v>
          </cell>
          <cell r="C307">
            <v>10000060004</v>
          </cell>
        </row>
        <row r="308">
          <cell r="B308" t="str">
            <v>โครงการแลกเปลี่ยนเรียนรู้การทำงานด้านพัฒนานักศึกษาภายนอกมหาวิทยาลัย</v>
          </cell>
          <cell r="C308">
            <v>10000060005</v>
          </cell>
        </row>
        <row r="309">
          <cell r="B309" t="str">
            <v>สัมมนาเพื่อพัฒนาและเพิ่มประสิทธิภาพบุคลากรด้านวินัยสวัสดิภาพนักศึกษา</v>
          </cell>
          <cell r="C309">
            <v>10000060006</v>
          </cell>
        </row>
        <row r="310">
          <cell r="B310" t="str">
            <v>โครงการเพิ่มทักษะผู้ปฏิบัติงานด้านการคลัง</v>
          </cell>
          <cell r="C310">
            <v>10000060007</v>
          </cell>
        </row>
        <row r="311">
          <cell r="B311" t="str">
            <v>โครงการค่าใช้จ่ายในการพัฒนาบุคลากรของสำนักงานกฎหมายและนิติการ</v>
          </cell>
          <cell r="C311">
            <v>10000060008</v>
          </cell>
        </row>
        <row r="312">
          <cell r="B312" t="str">
            <v>โครงการพัฒนาสมรรถนะกลุ่มนักวิเคราะห์นโยบายและแผน</v>
          </cell>
          <cell r="C312">
            <v>10000060009</v>
          </cell>
        </row>
        <row r="313">
          <cell r="B313" t="str">
            <v>โครงการควบคุมงานก่อสร้าง</v>
          </cell>
          <cell r="C313">
            <v>10000070001</v>
          </cell>
        </row>
        <row r="314">
          <cell r="B314" t="str">
            <v>โครงการค่าก่อสร้างอาคารเฉลิมพระเกียรติ 84 พรรษา มหาราชา</v>
          </cell>
          <cell r="C314">
            <v>10000070002</v>
          </cell>
        </row>
        <row r="315">
          <cell r="B315" t="str">
            <v>โครงการค่าก่อสร้างอาคารศูนย์เครื่องมือกลาง และปฏิบัติการเทคโนโลยีชีวภาพ</v>
          </cell>
          <cell r="C315">
            <v>10000070003</v>
          </cell>
        </row>
        <row r="316">
          <cell r="B316" t="str">
            <v>โครงการค่าสาธารณูปโภค</v>
          </cell>
          <cell r="C316">
            <v>10000070004</v>
          </cell>
        </row>
        <row r="317">
          <cell r="B317" t="str">
            <v>โครงการบริหารโครงการก่อสร้างอาคาร</v>
          </cell>
          <cell r="C317">
            <v>10000070005</v>
          </cell>
        </row>
        <row r="318">
          <cell r="B318" t="str">
            <v>โครงการบริหารจัดการวิทยาเขต</v>
          </cell>
          <cell r="C318">
            <v>10000070006</v>
          </cell>
        </row>
        <row r="319">
          <cell r="B319" t="str">
            <v>โครงการบำรุงรักษาและค่าน้ำมันรถพยาบาลฉุกเฉิน</v>
          </cell>
          <cell r="C319">
            <v>10000070007</v>
          </cell>
        </row>
        <row r="320">
          <cell r="B320" t="str">
            <v>โครงการบำรุงรักษาและพัฒนาระบบสาธารณูปโภค</v>
          </cell>
          <cell r="C320">
            <v>10000070008</v>
          </cell>
        </row>
        <row r="321">
          <cell r="B321" t="str">
            <v>โครงการปรับปรุงภูมิทัศน์ของหน่วยงาน</v>
          </cell>
          <cell r="C321">
            <v>10000070009</v>
          </cell>
        </row>
        <row r="322">
          <cell r="B322" t="str">
            <v>โครงการปรับปรุงอาคาร ระบบสาธารณูปโภคและพื้นที่มหาวิทยาลัย</v>
          </cell>
          <cell r="C322">
            <v>10000070010</v>
          </cell>
        </row>
        <row r="323">
          <cell r="B323" t="str">
            <v>โครงการพัฒนาระบบสาธารณูปโภค</v>
          </cell>
          <cell r="C323">
            <v>10000070011</v>
          </cell>
        </row>
        <row r="324">
          <cell r="B324" t="str">
            <v>โครงการปรับปรุงอาคารและสถานที่เพื่อการให้บริการ</v>
          </cell>
          <cell r="C324">
            <v>10000070012</v>
          </cell>
        </row>
        <row r="325">
          <cell r="B325" t="str">
            <v>โครงการบริหารจัดการด้านสาธารณูปโภค</v>
          </cell>
          <cell r="C325">
            <v>10000070013</v>
          </cell>
        </row>
        <row r="326">
          <cell r="B326" t="str">
            <v>โครงการงบสาธารณูปโภค</v>
          </cell>
          <cell r="C326">
            <v>10000070014</v>
          </cell>
        </row>
        <row r="327">
          <cell r="B327" t="str">
            <v>โครงการควบคุมงานก่อสร้างอาคารเฉลิมพระเกียรติ 84 พรรษา มหาราชา</v>
          </cell>
          <cell r="C327">
            <v>10000070015</v>
          </cell>
        </row>
        <row r="328">
          <cell r="B328" t="str">
            <v>โครงการค่าใช้จ่ายสมทบค่าก่อสร้างอาคารศูนย์เครื่องมือกลางและปฏิบัติการเทคโนโลยีชีวภาพ</v>
          </cell>
          <cell r="C328">
            <v>10000070019</v>
          </cell>
        </row>
        <row r="329">
          <cell r="B329" t="str">
            <v>โครงการค่าใช้จ่ายสมทบค่าก่อสร้างอาคารเฉลิมพระเกียรติ 84 พรรษา มหาราชา</v>
          </cell>
          <cell r="C329">
            <v>10000070020</v>
          </cell>
        </row>
        <row r="330">
          <cell r="B330" t="str">
            <v>โครงการค่าใช้จ่ายสมทบค่าก่อสร้างอาคารศูนย์การศึกษาและวิจัยทางการแพทย์</v>
          </cell>
          <cell r="C330">
            <v>10000070021</v>
          </cell>
        </row>
        <row r="331">
          <cell r="B331" t="str">
            <v>โครงการก่อสร้างระบบสาธารณูปโภคอาคารกิจกรรมด้านสุขภาพ</v>
          </cell>
          <cell r="C331">
            <v>10000070022</v>
          </cell>
        </row>
        <row r="332">
          <cell r="B332" t="str">
            <v>ค่าก่อสร้างระบบสาธารณูปโภคภายในมหาวิทยาลัย</v>
          </cell>
          <cell r="C332">
            <v>10000070023</v>
          </cell>
        </row>
        <row r="333">
          <cell r="B333" t="str">
            <v>โครงการปรับปรุงอาคารและระบบสาธารณูปโภค</v>
          </cell>
          <cell r="C333">
            <v>10000070024</v>
          </cell>
        </row>
        <row r="334">
          <cell r="B334" t="str">
            <v>โครงการจัดหารถสวัสดิการบุคลากร</v>
          </cell>
          <cell r="C334">
            <v>10000070025</v>
          </cell>
        </row>
        <row r="335">
          <cell r="B335" t="str">
            <v>โครงการก่อสร้างอาคารอเนกประสงค์เฉลิมพระเกียรติ 80 พรรษา</v>
          </cell>
          <cell r="C335">
            <v>10000070026</v>
          </cell>
        </row>
        <row r="336">
          <cell r="B336" t="str">
            <v>โครงการปรับปรุงโรงอาหาร</v>
          </cell>
          <cell r="C336">
            <v>10000070027</v>
          </cell>
        </row>
        <row r="337">
          <cell r="B337" t="str">
            <v>โครงการซ่อมแซมอาคารปฏิบัติการเพื่อการส่งเสริมและวิจัยด้านการบริหารธุรกิจ</v>
          </cell>
          <cell r="C337">
            <v>10000070028</v>
          </cell>
        </row>
        <row r="338">
          <cell r="B338" t="str">
            <v>โครงการก่อสร้างอาคารปฏิบัติการรวม</v>
          </cell>
          <cell r="C338">
            <v>10000070029</v>
          </cell>
        </row>
        <row r="339">
          <cell r="B339" t="str">
            <v>โครงการปรับปรุง ซ่อมบำรุง อาคารและสถานที่</v>
          </cell>
          <cell r="C339">
            <v>10000070030</v>
          </cell>
        </row>
        <row r="340">
          <cell r="B340" t="str">
            <v>โครงการซ่อมแซมครุภัณฑ์และสิ่งก่อสร้าง</v>
          </cell>
          <cell r="C340">
            <v>10000070031</v>
          </cell>
        </row>
        <row r="341">
          <cell r="B341" t="str">
            <v>โครงการปรับปรุงซ่อมแซมอาคารภาควิชาวิศวกรรมโยธา</v>
          </cell>
          <cell r="C341">
            <v>10000070032</v>
          </cell>
        </row>
        <row r="342">
          <cell r="B342" t="str">
            <v>โครงการออกแบบก่อสร้างอาคารปฏิบัติการรวม</v>
          </cell>
          <cell r="C342">
            <v>10000070033</v>
          </cell>
        </row>
        <row r="343">
          <cell r="B343" t="str">
            <v>โครงการปรับปรุงอาคารเฉลิมพระเกียรติ 7 รอบ พระชนมพรรษา</v>
          </cell>
          <cell r="C343">
            <v>10000070034</v>
          </cell>
        </row>
        <row r="344">
          <cell r="B344" t="str">
            <v>โครงการปรับปรุงระบบประกอบอาคารศูนย์เครื่องมือกลางและปฏิบัติการเทคโนโลยี</v>
          </cell>
          <cell r="C344">
            <v>10000070035</v>
          </cell>
        </row>
        <row r="345">
          <cell r="B345" t="str">
            <v>โครงการปรับปรุงอาคารและสภาพแวดล้อม</v>
          </cell>
          <cell r="C345">
            <v>10000070036</v>
          </cell>
        </row>
        <row r="346">
          <cell r="B346" t="str">
            <v>โครงการพัฒนากายภาพ ระบบสาธารณูปโภคและโครงสร้างพื้นฐานของมหาวิทยาลัย</v>
          </cell>
          <cell r="C346">
            <v>10000070037</v>
          </cell>
        </row>
        <row r="347">
          <cell r="B347" t="str">
            <v>โครงการสมทบค่าก่อสร้างอาคารปฏิบัติการรวม</v>
          </cell>
          <cell r="C347">
            <v>10000070038</v>
          </cell>
        </row>
        <row r="348">
          <cell r="B348" t="str">
            <v>โครงการจัดหาครุภัณฑ์และสิ่งก่อสร้าง</v>
          </cell>
          <cell r="C348">
            <v>10000070039</v>
          </cell>
        </row>
        <row r="349">
          <cell r="B349" t="str">
            <v>ปรับปรุงร้านสวัสดิการ (จำหน่ายสิ้นค้าที่ระลึก)</v>
          </cell>
          <cell r="C349">
            <v>10000070040</v>
          </cell>
        </row>
        <row r="350">
          <cell r="B350" t="str">
            <v>โครงการปรับปรุงห้องพักรับรอง</v>
          </cell>
          <cell r="C350">
            <v>10000070041</v>
          </cell>
        </row>
        <row r="351">
          <cell r="B351" t="str">
            <v>โครงการดูแลรักษาอาคารและครุภัณฑ์ของอาคารเฉลิมพระเกียรติ 7 รอบ พระชนมพรรษา</v>
          </cell>
          <cell r="C351">
            <v>10000070042</v>
          </cell>
        </row>
        <row r="352">
          <cell r="B352" t="str">
            <v>โครงการคืนเงินค่าปรับค่าก่อสร้างอาคารศูนย์เครื่องมือกลางและปฏิบัติการเทคโนโลยีชีวภาพ</v>
          </cell>
          <cell r="C352">
            <v>10000070043</v>
          </cell>
        </row>
        <row r="353">
          <cell r="B353" t="str">
            <v>โครงการค่าควบคุมงานก่อสร้างอาคารปฏิบัติการรวม</v>
          </cell>
          <cell r="C353">
            <v>10000070044</v>
          </cell>
        </row>
        <row r="354">
          <cell r="B354" t="str">
            <v>โครงการค่าควบคุมงานก่อสร้างอาคารโรงประลองวิศวกรรมไฟฟ้าและศูนย์วิจัยร่วม</v>
          </cell>
          <cell r="C354">
            <v>10000070045</v>
          </cell>
        </row>
        <row r="355">
          <cell r="B355" t="str">
            <v>โครงการค่าควบคุมงานก่อสร้างอาคารกายวิภาคศาสตร์</v>
          </cell>
          <cell r="C355">
            <v>10000070046</v>
          </cell>
        </row>
        <row r="356">
          <cell r="B356" t="str">
            <v>โครงการซ่อมเแซมอาคารศูนย์อาหารและโรงอาหารกลาง</v>
          </cell>
          <cell r="C356">
            <v>10000070047</v>
          </cell>
        </row>
        <row r="357">
          <cell r="B357" t="str">
            <v>โครงการชำระหนี้ค่ากระแสไฟฟ้า</v>
          </cell>
          <cell r="C357">
            <v>10000070048</v>
          </cell>
        </row>
        <row r="358">
          <cell r="B358" t="str">
            <v>โครงการปรับปรุงโรงอาหารคณะบริหารศาสตร์</v>
          </cell>
          <cell r="C358">
            <v>10000070049</v>
          </cell>
        </row>
        <row r="359">
          <cell r="B359" t="str">
            <v>โครงการปรับปรุงห้องพัก</v>
          </cell>
          <cell r="C359">
            <v>10000070050</v>
          </cell>
        </row>
        <row r="360">
          <cell r="B360" t="str">
            <v>โครงการค่าควบคุมงานก่อสร้างอาคารคณะพยาบาลศาสตร์</v>
          </cell>
          <cell r="C360">
            <v>10000070051</v>
          </cell>
        </row>
        <row r="361">
          <cell r="B361" t="str">
            <v>โครงการปรับปรุงอาคารรวมใจ วิทยาเขตมุกดาหาร</v>
          </cell>
          <cell r="C361">
            <v>10000070052</v>
          </cell>
        </row>
        <row r="362">
          <cell r="B362" t="str">
            <v>โครงการสมทบค่าก่อสร้างอาคารหอพักแพทย์และพยาบาล</v>
          </cell>
          <cell r="C362">
            <v>10000070053</v>
          </cell>
        </row>
        <row r="363">
          <cell r="B363" t="str">
            <v>โครงการก่อสร้างสนามลู่-ลานกรีฑาวัสดุสังเคราะห์แบบมาตรฐาน</v>
          </cell>
          <cell r="C363">
            <v>10000070054</v>
          </cell>
        </row>
        <row r="364">
          <cell r="B364" t="str">
            <v>โครงการปรับปรุงสิ่งก่อสร้างและระบบสาธารณูปโภคภายในมหาวิทยาลัย</v>
          </cell>
          <cell r="C364">
            <v>10000070055</v>
          </cell>
        </row>
        <row r="365">
          <cell r="B365" t="str">
            <v>โครงการปรับปรุงกลุ่มสนามกีฬา</v>
          </cell>
          <cell r="C365">
            <v>10000070056</v>
          </cell>
        </row>
        <row r="366">
          <cell r="B366" t="str">
            <v>โครงการปรับปรุงบริเวณโดยรอบสนามกีฬาหอพักนักศึกษา</v>
          </cell>
          <cell r="C366">
            <v>10000070057</v>
          </cell>
        </row>
        <row r="367">
          <cell r="B367" t="str">
            <v>โครงการปรับปรุงระบบโทรศัพท์</v>
          </cell>
          <cell r="C367">
            <v>10000070058</v>
          </cell>
        </row>
        <row r="368">
          <cell r="B368" t="str">
            <v>โครงการปรับปรุงสนามฟุตบอลบริเวณหอพักนักศึกษา</v>
          </cell>
          <cell r="C368">
            <v>10000070059</v>
          </cell>
        </row>
        <row r="369">
          <cell r="B369" t="str">
            <v>โครงการปรับปรุงอาคารปฏิบัติการเทคโนโลยีชีวภาพและศูนย์เครื่องมือกลาง และอาคารเฉลิมพระเกียรติ 7 รอบ พระชนมพรรษา</v>
          </cell>
          <cell r="C369">
            <v>10000070060</v>
          </cell>
        </row>
        <row r="370">
          <cell r="B370" t="str">
            <v>โครงการปรับปรุงกลุ่มอาคารชุดพักอาศัยบุคลากร 1 - 5</v>
          </cell>
          <cell r="C370">
            <v>10000070061</v>
          </cell>
        </row>
        <row r="371">
          <cell r="B371" t="str">
            <v>โครงการปรับปรุงอาคารเรียนรวม 2</v>
          </cell>
          <cell r="C371">
            <v>10000070062</v>
          </cell>
        </row>
        <row r="372">
          <cell r="B372" t="str">
            <v>โครงการปรับปรุงอาคารเรียนรวม 3</v>
          </cell>
          <cell r="C372">
            <v>10000070063</v>
          </cell>
        </row>
        <row r="373">
          <cell r="B373" t="str">
            <v>ปรับปรุงระบบจัดการของเสียและขยะอันตราย</v>
          </cell>
          <cell r="C373">
            <v>10000070064</v>
          </cell>
        </row>
        <row r="374">
          <cell r="B374" t="str">
            <v>ปรับปรุงระบบจัดการน้ำเสียบริเวณโรงอาหารกลาง</v>
          </cell>
          <cell r="C374">
            <v>10000070065</v>
          </cell>
        </row>
        <row r="375">
          <cell r="B375" t="str">
            <v>โครงการปรับปรุงห้องงานประสานงาน มหาวิทยาลัยอุบลราชธานี</v>
          </cell>
          <cell r="C375">
            <v>10000070066</v>
          </cell>
        </row>
        <row r="376">
          <cell r="B376" t="str">
            <v>โครงการปรับปรุงโรงอาหารคณะวิทยาศาสตร์</v>
          </cell>
          <cell r="C376">
            <v>10000070067</v>
          </cell>
        </row>
        <row r="377">
          <cell r="B377" t="str">
            <v>โครงการปรับปรุงโรงอาหารศิลปศาสตร์</v>
          </cell>
          <cell r="C377">
            <v>10000070068</v>
          </cell>
        </row>
        <row r="378">
          <cell r="B378" t="str">
            <v>โครงการตรวจสอบและปรับปรับการสุขภิบาลสิ่งแวดล้อม</v>
          </cell>
          <cell r="C378">
            <v>10000070069</v>
          </cell>
        </row>
        <row r="379">
          <cell r="B379" t="str">
            <v>โครงการระบบฐานข้อมูลเพื่อการบริหารจัดการของมหาวิทยาลัย</v>
          </cell>
          <cell r="C379">
            <v>10000070070</v>
          </cell>
        </row>
        <row r="380">
          <cell r="B380" t="str">
            <v>โครงการระบบโทรศัพท์แบบ VOIP</v>
          </cell>
          <cell r="C380">
            <v>10000070071</v>
          </cell>
        </row>
        <row r="381">
          <cell r="B381" t="str">
            <v>โครงการปรับปรุงโรงอาหารกลาง (FOOD CENTER)</v>
          </cell>
          <cell r="C381">
            <v>10000070072</v>
          </cell>
        </row>
        <row r="382">
          <cell r="B382" t="str">
            <v>โครงการปรับปรุงระบบประกอบอาคารและระบบสาธารณูปโภคโดยรอบอาคารศูนย์การศึกษาและวิจัยทางการแพทย์</v>
          </cell>
          <cell r="C382">
            <v>10000070073</v>
          </cell>
        </row>
        <row r="383">
          <cell r="B383" t="str">
            <v>โครงการสำรวจ ออกแบบ อาคารเฮือนอีสานศูนย์ศิลปาชีพอุบลราชธานี</v>
          </cell>
          <cell r="C383">
            <v>10000070074</v>
          </cell>
        </row>
        <row r="384">
          <cell r="B384" t="str">
            <v>โครงการสมทบค่าสิ่งก่อสร้างอาคารจ่ายกลาง</v>
          </cell>
          <cell r="C384">
            <v>10000070075</v>
          </cell>
        </row>
        <row r="385">
          <cell r="B385" t="str">
            <v>โครงการสมทบค่าก่อสร้างอาคารปฏิบัติการประลอง ภาควิศวกรรมไฟฟ้าและศูนย์วิจัยร่วม</v>
          </cell>
          <cell r="C385">
            <v>10000070076</v>
          </cell>
        </row>
        <row r="386">
          <cell r="B386" t="str">
            <v>โครงการปรับปรุง ซ่อมแซมอาคาร</v>
          </cell>
          <cell r="C386">
            <v>10000070077</v>
          </cell>
        </row>
        <row r="387">
          <cell r="B387" t="str">
            <v>โครงการสำรวจ ออกแบบ เขียนแบบ ปรับปรุง อาคารสถานที่ภายในมหาวิทยาลัย</v>
          </cell>
          <cell r="C387">
            <v>10000070078</v>
          </cell>
        </row>
        <row r="388">
          <cell r="B388" t="str">
            <v>โครงการสมทบค่าก่อสร้างอาคารคณะพยาบาลศาสตร์</v>
          </cell>
          <cell r="C388">
            <v>10000070079</v>
          </cell>
        </row>
        <row r="389">
          <cell r="B389" t="str">
            <v>โครงการสมทบค่าก่อสร้างอาคารกายวิภาคศาสตร์</v>
          </cell>
          <cell r="C389">
            <v>10000070080</v>
          </cell>
        </row>
        <row r="390">
          <cell r="B390" t="str">
            <v>โครงการตกแต่งห้องให้คำปรึกษา งานสวัสดิการนักศึกษา</v>
          </cell>
          <cell r="C390">
            <v>10000070081</v>
          </cell>
        </row>
        <row r="391">
          <cell r="B391" t="str">
            <v>โครงการระบบผลิตน้ำประปา</v>
          </cell>
          <cell r="C391">
            <v>10000070082</v>
          </cell>
        </row>
        <row r="392">
          <cell r="B392" t="str">
            <v>โครงการปรับปรุงอาคาร ระบบประกอบอาคาร และบริเวณโดยรอบกลุ่มอาคารคณะวิชาด้านวิทยาศาสตร์และเทคโนโลยี ตำบลเมืองศรีไค อำเภอวารินชำราบ จังหวัดอุบลราชธานี</v>
          </cell>
          <cell r="C392">
            <v>10000070083</v>
          </cell>
        </row>
        <row r="393">
          <cell r="B393" t="str">
            <v>โครงการปรับปรุงอาคาร ระบบประกอบอาคาร และบริเวณโดยรอบกลุ่มอาคารคณะวิชาด้านวิทยาศาสตร์สุขภาพ ตำบลเมืองศรีไค อำเภอวารินชำราบ จังหวัดอุบลราชธานี</v>
          </cell>
          <cell r="C393">
            <v>10000070084</v>
          </cell>
        </row>
        <row r="394">
          <cell r="B394" t="str">
            <v>โครงการปรับปรุงอาคารคณะบริหารศาสตร์</v>
          </cell>
          <cell r="C394">
            <v>10000070085</v>
          </cell>
        </row>
        <row r="395">
          <cell r="B395" t="str">
            <v>โครงการปรับปรุงบริเวณพื้นที่รอบนอกอาคารคณะบริหารศาสตร์</v>
          </cell>
          <cell r="C395">
            <v>10000070086</v>
          </cell>
        </row>
        <row r="396">
          <cell r="B396" t="str">
            <v>โครงการปรับปรุงพื้นที่รอบและโรงอาหารคณะบริหารศาสตร์</v>
          </cell>
          <cell r="C396">
            <v>10000070087</v>
          </cell>
        </row>
        <row r="397">
          <cell r="B397" t="str">
            <v>โครงการปรับปรุงภูมิทัศน์รอบอาคารกิจกรรมนักศึกษา Student Center</v>
          </cell>
          <cell r="C397">
            <v>10000070088</v>
          </cell>
        </row>
        <row r="398">
          <cell r="B398" t="str">
            <v>โครงการปรับปรุงห้องเรียน CLB 1 ชั้น 3</v>
          </cell>
          <cell r="C398">
            <v>10000070089</v>
          </cell>
        </row>
        <row r="399">
          <cell r="B399" t="str">
            <v>โครงการปรับปรุงต่อเติมขยายลานเอนกประสงค์</v>
          </cell>
          <cell r="C399">
            <v>10000070090</v>
          </cell>
        </row>
        <row r="400">
          <cell r="B400" t="str">
            <v>โครงการปรับปรุงห้องชั้น 4</v>
          </cell>
          <cell r="C400">
            <v>10000070091</v>
          </cell>
        </row>
        <row r="401">
          <cell r="B401" t="str">
            <v>โครงการปรับปรุงห้อง 306</v>
          </cell>
          <cell r="C401">
            <v>10000070092</v>
          </cell>
        </row>
        <row r="402">
          <cell r="B402" t="str">
            <v>โครงการปรับปรุงห้อง MS 1</v>
          </cell>
          <cell r="C402">
            <v>10000070093</v>
          </cell>
        </row>
        <row r="403">
          <cell r="B403" t="str">
            <v>โครงการปรับปรุงห้อง ปฎิบัติการคอม 1-2</v>
          </cell>
          <cell r="C403">
            <v>10000070094</v>
          </cell>
        </row>
        <row r="404">
          <cell r="B404" t="str">
            <v>โครงการก่อสร้างสนามฟุตบอลหญ้า</v>
          </cell>
          <cell r="C404">
            <v>10000070095</v>
          </cell>
        </row>
        <row r="405">
          <cell r="B405" t="str">
            <v>โครงการปรับปรุงอาคารสำนักงานอธิการบดี</v>
          </cell>
          <cell r="C405">
            <v>10000070096</v>
          </cell>
        </row>
        <row r="406">
          <cell r="B406" t="str">
            <v>โครงการปรับปรุงระบบจ่ายน้ำประปากลุ่มอาคารที่พักบุคลากร และกลุ่มอาคารหอพักนักศึกษา</v>
          </cell>
          <cell r="C406">
            <v>10000070097</v>
          </cell>
        </row>
        <row r="407">
          <cell r="B407" t="str">
            <v>โครงการปรับปรุงถนนและระบบจราจร</v>
          </cell>
          <cell r="C407">
            <v>10000070098</v>
          </cell>
        </row>
        <row r="408">
          <cell r="B408" t="str">
            <v>โครงการปรับปรุงระบบระบายน้ำ</v>
          </cell>
          <cell r="C408">
            <v>10000070099</v>
          </cell>
        </row>
        <row r="409">
          <cell r="B409" t="str">
            <v>โครงการสถานีจ่ายน้ำสำรองและเพิ่มแรงดันน้ำประปา</v>
          </cell>
          <cell r="C409">
            <v>10000070100</v>
          </cell>
        </row>
        <row r="410">
          <cell r="B410" t="str">
            <v>โครงการปรับปรุงระบบไฟฟ้าแสงสว่างภายในมหาวิทยาลัย</v>
          </cell>
          <cell r="C410">
            <v>10000070101</v>
          </cell>
        </row>
        <row r="411">
          <cell r="B411" t="str">
            <v>โครงการก่อสร้างรั้วรอบมหาวิทยาลัย ความยาว 2 กม.</v>
          </cell>
          <cell r="C411">
            <v>10000070102</v>
          </cell>
        </row>
        <row r="412">
          <cell r="B412" t="str">
            <v>โครงการจัดการความรู้</v>
          </cell>
          <cell r="C412">
            <v>10000080001</v>
          </cell>
        </row>
        <row r="413">
          <cell r="B413" t="str">
            <v>โครงการจัดการและถ่ายทอดความรู้ในคณะศิลปศาสตร์</v>
          </cell>
          <cell r="C413">
            <v>10000080002</v>
          </cell>
        </row>
        <row r="414">
          <cell r="B414" t="str">
            <v>โครงการพัฒนาการจัดการความรู้</v>
          </cell>
          <cell r="C414">
            <v>10000080003</v>
          </cell>
        </row>
        <row r="415">
          <cell r="B415" t="str">
            <v>โครงการพัฒนาคณะวิทยาศาสตร์สู่องค์กรแห่งการเรียนรู้</v>
          </cell>
          <cell r="C415">
            <v>10000080004</v>
          </cell>
        </row>
        <row r="416">
          <cell r="B416" t="str">
            <v>โครงการจัดการความรู้ Mini_UKM</v>
          </cell>
          <cell r="C416">
            <v>10000080005</v>
          </cell>
        </row>
        <row r="417">
          <cell r="B417" t="str">
            <v>โครงการพัฒนาศักยภาพด้านภาษาต่างประเทศ</v>
          </cell>
          <cell r="C417">
            <v>10000090001</v>
          </cell>
        </row>
        <row r="418">
          <cell r="B418" t="str">
            <v>โครงการพัฒนาสมรรถนะบุคลากรรองรับอาเซียน</v>
          </cell>
          <cell r="C418">
            <v>10000090002</v>
          </cell>
        </row>
        <row r="419">
          <cell r="B419" t="str">
            <v>โครงการความร่วมมือกับต่างประเทศเพื่อพัฒนาคุณภาพอุดมศึกษาไทย</v>
          </cell>
          <cell r="C419">
            <v>10000090003</v>
          </cell>
        </row>
        <row r="420">
          <cell r="B420" t="str">
            <v>โครงการพัฒนาศักยภาพของนักศึกษาและบุคลากรเพื่อรองรับการเข้าสู่ประชาคมอาเซียน</v>
          </cell>
          <cell r="C420">
            <v>10000090004</v>
          </cell>
        </row>
        <row r="421">
          <cell r="B421" t="str">
            <v>โครงการพัฒนาสมรรถนะบุคลากร</v>
          </cell>
          <cell r="C421">
            <v>10000090005</v>
          </cell>
        </row>
        <row r="422">
          <cell r="B422" t="str">
            <v>โครงการพัฒนาสมรรถนะผู้บริหาร</v>
          </cell>
          <cell r="C422">
            <v>10000090006</v>
          </cell>
        </row>
        <row r="423">
          <cell r="B423" t="str">
            <v>โครงการค่าจ้างชั่วคราวผู้เกษียนอายุราชการและมีความรู้ความสามารถ</v>
          </cell>
          <cell r="C423">
            <v>10000100001</v>
          </cell>
        </row>
        <row r="424">
          <cell r="B424" t="str">
            <v>โครงการบริหารและจัดการส่วนกลางด้านวิทยาศาสตร์และเทคโนโลยี</v>
          </cell>
          <cell r="C424">
            <v>10000100002</v>
          </cell>
        </row>
        <row r="425">
          <cell r="B425" t="str">
            <v>โครงการบริหารและจัดการส่วนกลางด้านวิทยาศาสตร์สุขภาพ</v>
          </cell>
          <cell r="C425">
            <v>10000100003</v>
          </cell>
        </row>
        <row r="426">
          <cell r="B426" t="str">
            <v>โครงการบริหารและจัดการส่วนกลางด้านสังคมศาสตร์</v>
          </cell>
          <cell r="C426">
            <v>10000100004</v>
          </cell>
        </row>
        <row r="427">
          <cell r="B427" t="str">
            <v>โครงการบำรุงอาคารเรียนและโสตทัศนูปกรณ์</v>
          </cell>
          <cell r="C427">
            <v>10000100005</v>
          </cell>
        </row>
        <row r="428">
          <cell r="B428" t="str">
            <v>โครงการบริการให้คำปรึกษาและการให้บริการ</v>
          </cell>
          <cell r="C428">
            <v>10000100006</v>
          </cell>
        </row>
        <row r="429">
          <cell r="B429" t="str">
            <v>โครงการชำระค่าอาคารหอพักนักศึกษา</v>
          </cell>
          <cell r="C429">
            <v>10000100007</v>
          </cell>
        </row>
        <row r="430">
          <cell r="B430" t="str">
            <v>โครงการจ่ายคืนเงินทุนโครงการเครือข่ายเชิงกลยุทธ์</v>
          </cell>
          <cell r="C430">
            <v>10000100008</v>
          </cell>
        </row>
        <row r="431">
          <cell r="B431" t="str">
            <v>โครงการบริหารจัดการศูนย์หนังสือมหาวิทยาลัยอุบลราชธานี</v>
          </cell>
          <cell r="C431">
            <v>10000100009</v>
          </cell>
        </row>
        <row r="432">
          <cell r="B432" t="str">
            <v>โครงการวันสำคัญของมหาวิทยาลัย</v>
          </cell>
          <cell r="C432">
            <v>10000100010</v>
          </cell>
        </row>
        <row r="433">
          <cell r="B433" t="str">
            <v>โครงการปรับปรุงระบบสายไฟและสายสัญญาณในห้องปฏิบัติการคอมพิวเตอร์</v>
          </cell>
          <cell r="C433">
            <v>10000100011</v>
          </cell>
        </row>
        <row r="434">
          <cell r="B434" t="str">
            <v>โครงการสาธารณประโยชน์</v>
          </cell>
          <cell r="C434">
            <v>10000100012</v>
          </cell>
        </row>
        <row r="435">
          <cell r="B435" t="str">
            <v>โครงการปรับปรุงและเพิ่มประสิทธิภาพการบริการ</v>
          </cell>
          <cell r="C435">
            <v>10000100013</v>
          </cell>
        </row>
        <row r="436">
          <cell r="B436" t="str">
            <v>โครงการปรับปรุงและจัดทำห้องปฏิบัติการคอมพิวเตอร์สมรรถนะสูง</v>
          </cell>
          <cell r="C436">
            <v>10000100014</v>
          </cell>
        </row>
        <row r="437">
          <cell r="B437" t="str">
            <v>ค่าใช้จ่ายในการรักษาความสะอาดด้านสังคมศาสตร์</v>
          </cell>
          <cell r="C437">
            <v>10000100015</v>
          </cell>
        </row>
        <row r="438">
          <cell r="B438" t="str">
            <v>ค่าใช้จ่ายในการรักษาความสะอาดด้านวิทยาศาสตร์และเทคโนโลยี</v>
          </cell>
          <cell r="C438">
            <v>10000100016</v>
          </cell>
        </row>
        <row r="439">
          <cell r="B439" t="str">
            <v>ค่าใช้จ่ายในการรักษาความสะอาดด้านวิทยาศาสตร์สุขภาพ</v>
          </cell>
          <cell r="C439">
            <v>10000100017</v>
          </cell>
        </row>
        <row r="440">
          <cell r="B440" t="str">
            <v>โครงการลูกหนี้เงินอุดหนุนทั่วไป</v>
          </cell>
          <cell r="C440">
            <v>10000100018</v>
          </cell>
        </row>
        <row r="441">
          <cell r="B441" t="str">
            <v>โครงการดำเนินแผนการตลาดและประชาสัมพันธ์</v>
          </cell>
          <cell r="C441">
            <v>10000100019</v>
          </cell>
        </row>
        <row r="442">
          <cell r="B442" t="str">
            <v>โครงการค่าสนับสนุนการปฏิบัติงานด้านการแพทย์ฉุกเฉิน</v>
          </cell>
          <cell r="C442">
            <v>10000100020</v>
          </cell>
        </row>
        <row r="443">
          <cell r="B443" t="str">
            <v>โครงการรับมอบอาคารเรียนรวมใจ หน่วยการเรียนการสอนจังหวัดมุกดาหาร</v>
          </cell>
          <cell r="C443">
            <v>10000100021</v>
          </cell>
        </row>
        <row r="444">
          <cell r="B444" t="str">
            <v>โครงการค่าใช้จ่ายในการเลี้ยงรับรองแขกผู้มีเกียรติ โครงการเสริมสร้างอุดมการณ์รักชาติและสถาบันพระมหากษัตริย์</v>
          </cell>
          <cell r="C444">
            <v>10000100022</v>
          </cell>
        </row>
        <row r="445">
          <cell r="B445" t="str">
            <v>โครงการปฐมนิเทศกรรมการสภามหาวิทยาลัย</v>
          </cell>
          <cell r="C445">
            <v>10000100023</v>
          </cell>
        </row>
        <row r="446">
          <cell r="B446" t="str">
            <v>โครงการบริหารจัดการสาขาวิทยาศาสตร์</v>
          </cell>
          <cell r="C446">
            <v>10000100024</v>
          </cell>
        </row>
        <row r="447">
          <cell r="B447" t="str">
            <v>โครงการบำเพ็ญกุศลถวายพระบรมศพพระบาทสมเด็จพระปรมินทรมหาภูมิพลอดุลยเดช</v>
          </cell>
          <cell r="C447">
            <v>10000100025</v>
          </cell>
        </row>
        <row r="448">
          <cell r="B448" t="str">
            <v>โครงการกองทุนพัฒนาบุคลากรมหาวิทยาลัยอุบลราชธานี</v>
          </cell>
          <cell r="C448">
            <v>10000110001</v>
          </cell>
        </row>
        <row r="449">
          <cell r="B449" t="str">
            <v>โครงการบริหารจัดการด้านบุคลากร</v>
          </cell>
          <cell r="C449">
            <v>10000110002</v>
          </cell>
        </row>
        <row r="450">
          <cell r="B450" t="str">
            <v>โครงการพัฒนาบุคลากร</v>
          </cell>
          <cell r="C450">
            <v>10000110004</v>
          </cell>
        </row>
        <row r="451">
          <cell r="B451" t="str">
            <v>โครงการพัฒนาบุคลากรคณะเกษตรศาสตร์</v>
          </cell>
          <cell r="C451">
            <v>10000110005</v>
          </cell>
        </row>
        <row r="452">
          <cell r="B452" t="str">
            <v>โครงการพัฒนาระบบและกลไกการบริหารงานบุคคล</v>
          </cell>
          <cell r="C452">
            <v>10000110006</v>
          </cell>
        </row>
        <row r="453">
          <cell r="B453" t="str">
            <v>โครงการพัฒนาศักยภาพบุคลากร</v>
          </cell>
          <cell r="C453">
            <v>10000110007</v>
          </cell>
        </row>
        <row r="454">
          <cell r="B454" t="str">
            <v>โครงการพัฒนาศักยภาพบุคลากรคณะวิศวกรรมศาสตร์</v>
          </cell>
          <cell r="C454">
            <v>10000110008</v>
          </cell>
        </row>
        <row r="455">
          <cell r="B455" t="str">
            <v>โครงการพัฒนาอาจารย์และบุคลากรในการใช้เครื่องมือด้านสารสนเทศสนับสนุนการทำงานได้อย่างมีประสิทธภาพ</v>
          </cell>
          <cell r="C455">
            <v>10000110009</v>
          </cell>
        </row>
        <row r="456">
          <cell r="B456" t="str">
            <v>โครงการส่งเสริมและพัฒนาขีดความสามารถของบุคลากร</v>
          </cell>
          <cell r="C456">
            <v>10000110010</v>
          </cell>
        </row>
        <row r="457">
          <cell r="B457" t="str">
            <v>โครงการสัมมนาอาจารย์ที่ปรึกษาและคณะกรรมการหอพักนักศึกษา</v>
          </cell>
          <cell r="C457">
            <v>10000110011</v>
          </cell>
        </row>
        <row r="458">
          <cell r="B458" t="str">
            <v>โครงการอบรมพัฒนาผู้นำและการบริหารจัดการสำหรับผู้บริหาร</v>
          </cell>
          <cell r="C458">
            <v>10000110012</v>
          </cell>
        </row>
        <row r="459">
          <cell r="B459" t="str">
            <v>โครงการอบรมพัฒนาสมรรถนะของบุคลากร</v>
          </cell>
          <cell r="C459">
            <v>10000110013</v>
          </cell>
        </row>
        <row r="460">
          <cell r="B460" t="str">
            <v>การเพิ่มพูนความรู้และพัฒนาศักยภาพของบุคลากร</v>
          </cell>
          <cell r="C460">
            <v>10000110014</v>
          </cell>
        </row>
        <row r="461">
          <cell r="B461" t="str">
            <v>โครงการส่งเสริมและพัฒนาทักษะการปฏิบัติงานของบุคลากร</v>
          </cell>
          <cell r="C461">
            <v>10000110015</v>
          </cell>
        </row>
        <row r="462">
          <cell r="B462" t="str">
            <v>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</v>
          </cell>
          <cell r="C462">
            <v>10000110016</v>
          </cell>
        </row>
        <row r="463">
          <cell r="B463" t="str">
            <v>โครงการค่าใช้จ่ายค่าประกันสังคมพนักงานและลูกจ้างชั่วคราวสำนักงานอธิการบดี</v>
          </cell>
          <cell r="C463">
            <v>10000110017</v>
          </cell>
        </row>
        <row r="464">
          <cell r="B464" t="str">
            <v>โครงการค่าใช้จ่ายผู้บริหาร</v>
          </cell>
          <cell r="C464">
            <v>10000110018</v>
          </cell>
        </row>
        <row r="465">
          <cell r="B465" t="str">
            <v>โครงการค่าใช้จ่ายในการพัฒนาบุคลากรสำนักงานอธิการบดี</v>
          </cell>
          <cell r="C465">
            <v>10000110019</v>
          </cell>
        </row>
        <row r="466">
          <cell r="B466" t="str">
            <v>โครงการจัดหาเสื้อแจ็คเก๊ตสำหรับผู้บริหาร</v>
          </cell>
          <cell r="C466">
            <v>10000110020</v>
          </cell>
        </row>
        <row r="467">
          <cell r="B467" t="str">
            <v>โครงการส่งเสริมและพัฒนาศักยภาพบุคลากรสายวิชาการและสายสนับสนุน</v>
          </cell>
          <cell r="C467">
            <v>10000110021</v>
          </cell>
        </row>
        <row r="468">
          <cell r="B468" t="str">
            <v>โครงการจ้างบุคลากรเงินรายได้คณะเกษตรศาสตร์</v>
          </cell>
          <cell r="C468">
            <v>10000110022</v>
          </cell>
        </row>
        <row r="469">
          <cell r="B469" t="str">
            <v>โครงการส่งเสริมสนับสนุนการพัฒนาบุคลากรด้านวิชาการ</v>
          </cell>
          <cell r="C469">
            <v>10000110023</v>
          </cell>
        </row>
        <row r="470">
          <cell r="B470" t="str">
            <v>โครงการพัฒนาบุคลากรรายบุคคลให้เป็นมืออาชีพ</v>
          </cell>
          <cell r="C470">
            <v>10000110024</v>
          </cell>
        </row>
        <row r="471">
          <cell r="B471" t="str">
            <v>โครงการแข่งขันกีฬาบุคลากร</v>
          </cell>
          <cell r="C471">
            <v>10000110025</v>
          </cell>
        </row>
        <row r="472">
          <cell r="B472" t="str">
            <v>โครงการเพิ่มประสิทธิภาพการปฏิบัติงานของบุคลากร</v>
          </cell>
          <cell r="C472">
            <v>10000110026</v>
          </cell>
        </row>
        <row r="473">
          <cell r="B473" t="str">
            <v>โครงการสัมมนาเพื่อพัฒนาและเพิ่มประสิทธิภาพบุคลากรด้านวินัยสวัสดิภาพนักศึกษา</v>
          </cell>
          <cell r="C473">
            <v>10000110027</v>
          </cell>
        </row>
        <row r="474">
          <cell r="B474" t="str">
            <v>โครงการอบรมเชิงปฏิบัติการเพื่อพัฒนาศักยภาพการปฏิบัติงานของบุคลากรและศิษย์เก่า</v>
          </cell>
          <cell r="C474">
            <v>10000110028</v>
          </cell>
        </row>
        <row r="475">
          <cell r="B475" t="str">
            <v>โครงการอบรมทักษะการให้คำปรึกษา</v>
          </cell>
          <cell r="C475">
            <v>10000110029</v>
          </cell>
        </row>
        <row r="476">
          <cell r="B476" t="str">
            <v>โครงการพัฒนาทักษะและสมรรถนะของบุคลากรในการทำงาน</v>
          </cell>
          <cell r="C476">
            <v>10000110030</v>
          </cell>
        </row>
        <row r="477">
          <cell r="B477" t="str">
            <v>โครงการส่งเสริมความก้าวหน้าในการทำงาน</v>
          </cell>
          <cell r="C477">
            <v>10000110031</v>
          </cell>
        </row>
        <row r="478">
          <cell r="B478" t="str">
            <v>โครงการสร้างเสริมสวัสดิการและคุณภาพชีวิตอย่างมีความสุข</v>
          </cell>
          <cell r="C478">
            <v>10000110032</v>
          </cell>
        </row>
        <row r="479">
          <cell r="B479" t="str">
            <v>โครงการค่าใช้จ่ายในการจ้างบุคลากร</v>
          </cell>
          <cell r="C479">
            <v>10000110033</v>
          </cell>
        </row>
        <row r="480">
          <cell r="B480" t="str">
            <v>โครงการการเข้าร่วมโครงการนำร่องการพัฒนาองค์กรโดยใช้เกณฑ์คุณภาพการศึกษาเพื่อการดำเนินงานที่เป็นเลิศ (EdPEx)</v>
          </cell>
          <cell r="C480">
            <v>10000120001</v>
          </cell>
        </row>
        <row r="481">
          <cell r="B481" t="str">
            <v>โครงการตรวจประเมินคุณภาพการศึกษาภายในคณะพยาบาลศาสตร์</v>
          </cell>
          <cell r="C481">
            <v>10000120002</v>
          </cell>
        </row>
        <row r="482">
          <cell r="B482" t="str">
            <v xml:space="preserve">โครงการเตรียมความพร้อมในการตรวจประเมินคุณภาพภายใน </v>
          </cell>
          <cell r="C482">
            <v>10000120003</v>
          </cell>
        </row>
        <row r="483">
          <cell r="B483" t="str">
            <v xml:space="preserve">โครงการเตรียมความพร้อมในการตรวจประเมินภายนอก </v>
          </cell>
          <cell r="C483">
            <v>10000120004</v>
          </cell>
        </row>
        <row r="484">
          <cell r="B484" t="str">
            <v>โครงการเตรียมความพร้อมเพื่อตรวจประเมินคุณภาพทางการศึกษา</v>
          </cell>
          <cell r="C484">
            <v>10000120005</v>
          </cell>
        </row>
        <row r="485">
          <cell r="B485" t="str">
            <v>โครงการประกันคุณภาพการศึกษาและการบริหารความเสี่ยง</v>
          </cell>
          <cell r="C485">
            <v>10000120006</v>
          </cell>
        </row>
        <row r="486">
          <cell r="B486" t="str">
            <v xml:space="preserve">โครงการพัฒนาเครือข่ายการประกันคุณภาพ </v>
          </cell>
          <cell r="C486">
            <v>10000120007</v>
          </cell>
        </row>
        <row r="487">
          <cell r="B487" t="str">
            <v>โครงการสร้างความรู้ความเข้าใจงานประกันคุณภาพการศึกษาบุคลากร และนักศึกษา</v>
          </cell>
          <cell r="C487">
            <v>10000120010</v>
          </cell>
        </row>
        <row r="488">
          <cell r="B488" t="str">
            <v>โครงการสร้างเครือข่ายประกันคุณภาพการศึกษา</v>
          </cell>
          <cell r="C488">
            <v>10000120011</v>
          </cell>
        </row>
        <row r="489">
          <cell r="B489" t="str">
            <v xml:space="preserve">โครงการอบรมความรู้ด้านประกันคุณภาพให้กับนักศึกษา </v>
          </cell>
          <cell r="C489">
            <v>10000120012</v>
          </cell>
        </row>
        <row r="490">
          <cell r="B490" t="str">
            <v xml:space="preserve">โครงการอบรมความรู้ด้านประกันคุณภาพให้กับอาจารย์และบุคลากร </v>
          </cell>
          <cell r="C490">
            <v>10000120013</v>
          </cell>
        </row>
        <row r="491">
          <cell r="B491" t="str">
            <v>โครงการอบรมจรรยาบรรณวิชาชีพ</v>
          </cell>
          <cell r="C491">
            <v>10000120014</v>
          </cell>
        </row>
        <row r="492">
          <cell r="B492" t="str">
            <v>ระบบและกลไกการประกันคุณภาพ ระดับมหาวิทยาลัย</v>
          </cell>
          <cell r="C492">
            <v>10000120015</v>
          </cell>
        </row>
        <row r="493">
          <cell r="B493" t="str">
            <v>ระบบและกลไกการประกันคุณภาพ ระดับสำนักงานอธิการบดี</v>
          </cell>
          <cell r="C493">
            <v>10000120016</v>
          </cell>
        </row>
        <row r="494">
          <cell r="B494" t="str">
            <v>โครงการพัฒนาระบบการประกันคุณภาพการศึกษาภายใน</v>
          </cell>
          <cell r="C494">
            <v>10000120017</v>
          </cell>
        </row>
        <row r="495">
          <cell r="B495" t="str">
            <v>โครงการเตรียมความพร้อมในการตรวจประเมินคุณภาพการศึกษาภายนอก (สมศ.)</v>
          </cell>
          <cell r="C495">
            <v>10000120018</v>
          </cell>
        </row>
        <row r="496">
          <cell r="B496" t="str">
            <v>โครงการการพัฒนาระบบราชการตามคำรับรองการปฏิบัติราชการ(ก.พ.ร)</v>
          </cell>
          <cell r="C496">
            <v>10000120019</v>
          </cell>
        </row>
        <row r="497">
          <cell r="B497" t="str">
            <v>โครงการส่งเสริมและพัฒนาการประกันคุณภาพ</v>
          </cell>
          <cell r="C497">
            <v>10000120020</v>
          </cell>
        </row>
        <row r="498">
          <cell r="B498" t="str">
            <v>โครงการบริหารจัดการระบบประกันคุณภาพการศึกษาภายในคณะ</v>
          </cell>
          <cell r="C498">
            <v>10000120021</v>
          </cell>
        </row>
        <row r="499">
          <cell r="B499" t="str">
            <v>โครงการฝึกอบรมผู้ตรวจประเมินประกันคุณภาพการศึกษา</v>
          </cell>
          <cell r="C499">
            <v>10000120022</v>
          </cell>
        </row>
        <row r="500">
          <cell r="B500" t="str">
            <v>โครงการอบรมสัมมนาเชิงปฏิบัติการอย่างมีส่วนร่วมในการประกันคุณภาพการศึกษาแก่บุคลากรและนักศึกษา</v>
          </cell>
          <cell r="C500">
            <v>10000120023</v>
          </cell>
        </row>
        <row r="501">
          <cell r="B501" t="str">
            <v>โครงการอบรมเครือข่ายการประกันคุณภาพ</v>
          </cell>
          <cell r="C501">
            <v>10000120024</v>
          </cell>
        </row>
        <row r="502">
          <cell r="B502" t="str">
            <v>ประชุมเชิงปฏิบัติการด้านการประกันคุณภาพ</v>
          </cell>
          <cell r="C502">
            <v>10000120025</v>
          </cell>
        </row>
        <row r="503">
          <cell r="B503" t="str">
            <v>โครงการประกันคุณภาพการศึกษา : การผลิตบัณฑิต</v>
          </cell>
          <cell r="C503">
            <v>10000120026</v>
          </cell>
        </row>
        <row r="504">
          <cell r="B504" t="str">
            <v>โครงการประกันคุณภาพระดับบัณฑิตศึกษา</v>
          </cell>
          <cell r="C504">
            <v>10000120027</v>
          </cell>
        </row>
        <row r="505">
          <cell r="B505" t="str">
            <v>โครงการประกันคุณภาพการศึกษา</v>
          </cell>
          <cell r="C505">
            <v>10000120028</v>
          </cell>
        </row>
        <row r="506">
          <cell r="B506" t="str">
            <v>โครงการบริหารและจัดการการประกันคุณภาพการศึกษาภายใน</v>
          </cell>
          <cell r="C506">
            <v>10000120029</v>
          </cell>
        </row>
        <row r="507">
          <cell r="B507" t="str">
            <v>โครงการบริหารจัดการด้านการประกันคุณภาพ บริหารความเสี่ยง และการจัดการความรู้</v>
          </cell>
          <cell r="C507">
            <v>10000120030</v>
          </cell>
        </row>
        <row r="508">
          <cell r="B508" t="str">
            <v>โครงการอบรมการบริหารโครงการและการประกันคุณภาพการจัดกิจกรรมนักศึกษา</v>
          </cell>
          <cell r="C508">
            <v>10000120031</v>
          </cell>
        </row>
        <row r="509">
          <cell r="B509" t="str">
            <v>โครงการเตรียมความพร้อมและรับการตรวจประเมินคุณภาพการศึกษาภายใน-โครงการตรวจประเมินคุณภาพการศึกษาภายในระดับคณะ</v>
          </cell>
          <cell r="C509">
            <v>10000120032</v>
          </cell>
        </row>
        <row r="510">
          <cell r="B510" t="str">
            <v>โครงการเตรียมความพร้อมและรับการตรวจประเมินคุณภาพการศึกษาภายใน-โครงการตรวจประเมินคุณภาพการศึกษาภายในระดับหลักสูตร</v>
          </cell>
          <cell r="C510">
            <v>10000120033</v>
          </cell>
        </row>
        <row r="511">
          <cell r="B511" t="str">
            <v>โครงการพิธีพระราชทานปริญญาบัตร ฝ่ายเทคโนโลยีสารสนเทศ</v>
          </cell>
          <cell r="C511">
            <v>10000130001</v>
          </cell>
        </row>
        <row r="512">
          <cell r="B512" t="str">
            <v>โครงการพิธีพระราชทานปริญญาบัตร ฝ่ายเลี้ยงรับรองและงานเลี้ยงแสดงความยินดี</v>
          </cell>
          <cell r="C512">
            <v>10000130002</v>
          </cell>
        </row>
        <row r="513">
          <cell r="B513" t="str">
            <v>โครงการพิธีพระราชทานปริญญาบัตร ฝ่ายการเงินและพัสดุ</v>
          </cell>
          <cell r="C513">
            <v>10000130003</v>
          </cell>
        </row>
        <row r="514">
          <cell r="B514" t="str">
            <v>โครงการพิธีพระราชทานปริญญาบัตร ฝ่ายจราจรและรักษาความปลอดภัย</v>
          </cell>
          <cell r="C514">
            <v>10000130004</v>
          </cell>
        </row>
        <row r="515">
          <cell r="B515" t="str">
            <v>โครงการพิธีพระราชทานปริญญาบัตร ฝ่ายจัดการนักศึกษาและสวัสดิการ (กลุ่มจัดการนักศึกษา)</v>
          </cell>
          <cell r="C515">
            <v>10000130005</v>
          </cell>
        </row>
        <row r="516">
          <cell r="B516" t="str">
            <v>โครงการพิธีพระราชทานปริญญาบัตร ฝ่ายจัดการบัณฑิต</v>
          </cell>
          <cell r="C516">
            <v>10000130006</v>
          </cell>
        </row>
        <row r="517">
          <cell r="B517" t="str">
            <v>โครงการพิธีพระราชทานปริญญาบัตร ฝ่ายจัดหาเงินทูลเกล้า</v>
          </cell>
          <cell r="C517">
            <v>10000130007</v>
          </cell>
        </row>
        <row r="518">
          <cell r="B518" t="str">
            <v>โครงการพิธีพระราชทานปริญญาบัตร ฝ่ายต้อนรับ</v>
          </cell>
          <cell r="C518">
            <v>10000130008</v>
          </cell>
        </row>
        <row r="519">
          <cell r="B519" t="str">
            <v>โครงการพิธีพระราชทานปริญญาบัตร ฝ่ายบริหารทรัพย์สินและสิทธิประโยชน์</v>
          </cell>
          <cell r="C519">
            <v>10000130009</v>
          </cell>
        </row>
        <row r="520">
          <cell r="B520" t="str">
            <v>โครงการพิธีพระราชทานปริญญาบัตร ฝ่ายบันทึกภาพ</v>
          </cell>
          <cell r="C520">
            <v>10000130010</v>
          </cell>
        </row>
        <row r="521">
          <cell r="B521" t="str">
            <v>โครงการพิธีพระราชทานปริญญาบัตร ฝ่ายปฐมพยาบาล</v>
          </cell>
          <cell r="C521">
            <v>10000130011</v>
          </cell>
        </row>
        <row r="522">
          <cell r="B522" t="str">
            <v>โครงการพิธีพระราชทานปริญญาบัตร ฝ่ายประชาสัมพันธ์</v>
          </cell>
          <cell r="C522">
            <v>10000130012</v>
          </cell>
        </row>
        <row r="523">
          <cell r="B523" t="str">
            <v>โครงการพิธีพระราชทานปริญญาบัตร ฝ่ายประสานและบริหารจัดการ</v>
          </cell>
          <cell r="C523">
            <v>10000130013</v>
          </cell>
        </row>
        <row r="524">
          <cell r="B524" t="str">
            <v>โครงการพิธีพระราชทานปริญญาบัตร ฝ่ายปริญาบัตรและสูจิบัตร</v>
          </cell>
          <cell r="C524">
            <v>10000130014</v>
          </cell>
        </row>
        <row r="525">
          <cell r="B525" t="str">
            <v>โครงการพิธีพระราชทานปริญญาบัตร ฝ่ายพิธีสงฆ์</v>
          </cell>
          <cell r="C525">
            <v>10000130015</v>
          </cell>
        </row>
        <row r="526">
          <cell r="B526" t="str">
            <v>โครงการพิธีพระราชทานปริญญาบัตร ฝ่ายยานพาหนะ</v>
          </cell>
          <cell r="C526">
            <v>10000130016</v>
          </cell>
        </row>
        <row r="527">
          <cell r="B527" t="str">
            <v>โครงการพิธีพระราชทานปริญญาบัตร ฝ่ายสถานที่</v>
          </cell>
          <cell r="C527">
            <v>10000130017</v>
          </cell>
        </row>
        <row r="528">
          <cell r="B528" t="str">
            <v>โครงการพิธีพระราชทานปริญญาบัตร ฝ่ายจัดการนักศึกษาและสวัสดิการ (กลุ่มสวัสดิการ)</v>
          </cell>
          <cell r="C528">
            <v>10000130018</v>
          </cell>
        </row>
        <row r="529">
          <cell r="B529" t="str">
            <v>โครงการพิธีพระราชทานปริญญาบัตร ฝ่ายห้องรับรองส่วนพระองค์</v>
          </cell>
          <cell r="C529">
            <v>10000130019</v>
          </cell>
        </row>
        <row r="530">
          <cell r="B530" t="str">
            <v>โครงการพิธีพระราชทานปริญญาบัตร ฝ่ายนิทรรศการเฉลิมพระเกียรติ</v>
          </cell>
          <cell r="C530">
            <v>10000130020</v>
          </cell>
        </row>
        <row r="531">
          <cell r="B531" t="str">
            <v>โครงการพิธีพระราชทานปริญญาบัตร ฝ่ายจัดการนักศึกษาและสวัสดิการ (กลุ่มดุริยางค์)</v>
          </cell>
          <cell r="C531">
            <v>10000130021</v>
          </cell>
        </row>
        <row r="532">
          <cell r="B532" t="str">
            <v>โครงการสนับสนุนการจัดการศึกษา</v>
          </cell>
          <cell r="C532">
            <v>10100000001</v>
          </cell>
        </row>
        <row r="533">
          <cell r="B533" t="str">
            <v>โครงการจัดจ้างผู้เชี่ยวชาญ
ชาวต่างประเทศ</v>
          </cell>
          <cell r="C533">
            <v>10100010001</v>
          </cell>
        </row>
        <row r="534">
          <cell r="B534" t="str">
            <v>โครงการสำรองเงินกองทุนส่งเสริมและพัฒนาการผลิตบัณฑิตคณะวิทยาศาสตร์</v>
          </cell>
          <cell r="C534">
            <v>10100010002</v>
          </cell>
        </row>
        <row r="535">
          <cell r="B535" t="str">
            <v>โครงการจัดซื้อวัสดุเพื่อการบริหารและจัดการศึกษาภาควิชาวิทยาศาสตร์ชีวภาพ</v>
          </cell>
          <cell r="C535">
            <v>10100010003</v>
          </cell>
        </row>
        <row r="536">
          <cell r="B536" t="str">
            <v>โครงการจัดซื้อวัสดุเพื่อการบริหารและจัดการศึกษาภาควิชาเคมี</v>
          </cell>
          <cell r="C536">
            <v>10100010004</v>
          </cell>
        </row>
        <row r="537">
          <cell r="B537" t="str">
            <v>โครงการจัดซื้อวัสดุเพื่อการบริหารและจัดการศึกษาภาควิชาฟิสิกส์</v>
          </cell>
          <cell r="C537">
            <v>10100010005</v>
          </cell>
        </row>
        <row r="538">
          <cell r="B538" t="str">
            <v>โครงการจัดซื้อวัสดุเพื่อการบริหารและจัดการศึกษาภาควิชาคณิตศาสตร์ สถิติและคอมพิวเตอร์</v>
          </cell>
          <cell r="C538">
            <v>10100010006</v>
          </cell>
        </row>
        <row r="539">
          <cell r="B539" t="str">
            <v>โครงการจัดซื้อวัสดุเพื่อการบริหารและจัดการศึกษาสำนักงานเลขานุการ</v>
          </cell>
          <cell r="C539">
            <v>10100010007</v>
          </cell>
        </row>
        <row r="540">
          <cell r="B540" t="str">
            <v>โครงการจ้างเหมาและซ่อมบำรุงพัสดุเพื่อรองรับการจัดการเรียนการสอน ภาควิชาวิทยาศาสตร์ชีวภาพ</v>
          </cell>
          <cell r="C540">
            <v>10100010008</v>
          </cell>
        </row>
        <row r="541">
          <cell r="B541" t="str">
            <v>โครงการจ้างเหมาและซ่อมบำรุงพัสดุเพื่อรองรับการจัดการเรียนการสอน ภาควิชาเคมี</v>
          </cell>
          <cell r="C541">
            <v>10100010009</v>
          </cell>
        </row>
        <row r="542">
          <cell r="B542" t="str">
            <v>โครงการจ้างเหมาและซ่อมบำรุงพัสดุเพื่อรองรับการจัดการเรียนการสอน ภาควิชาฟิสิกส์</v>
          </cell>
          <cell r="C542">
            <v>10100010010</v>
          </cell>
        </row>
        <row r="543">
          <cell r="B543" t="str">
            <v>โครงการจ้างเหมาและซ่อมบำรุงพัสดุเพื่อสนับสนุนการจัดการเรียนการสอน สำนักงานเลขานุการคณะวิทยาศาสตร์</v>
          </cell>
          <cell r="C543">
            <v>10100010011</v>
          </cell>
        </row>
        <row r="544">
          <cell r="B544" t="str">
            <v>โครงการเงินกองทุนส่งเสริมและพัฒนาการผลิตบัณฑิตคณะวิทยาศาสตร์</v>
          </cell>
          <cell r="C544">
            <v>10100010012</v>
          </cell>
        </row>
        <row r="545">
          <cell r="B545" t="str">
            <v>โครงการบริหารจัดการและสนับสนุนการผลิตบัณฑิตคณะเกษตรศาสตร์</v>
          </cell>
          <cell r="C545">
            <v>10100020001</v>
          </cell>
        </row>
        <row r="546">
          <cell r="B546" t="str">
            <v>โครงการสนับสนุนการผลิตบัณฑิต_สำนักงานไร่ฝึกทดลองฯ</v>
          </cell>
          <cell r="C546">
            <v>10100020002</v>
          </cell>
        </row>
        <row r="547">
          <cell r="B547" t="str">
            <v>โครงการสนับสนุนการผลิตบัณฑิต_สำนักเลขานุการ</v>
          </cell>
          <cell r="C547">
            <v>10100020003</v>
          </cell>
        </row>
        <row r="548">
          <cell r="B548" t="str">
            <v>โครงการพัฒนานักศึกษาให้เป็นเลิศด้านการศึกษาและวิจัยทางการเกษตร</v>
          </cell>
          <cell r="C548">
            <v>10100020004</v>
          </cell>
        </row>
        <row r="549">
          <cell r="B549" t="str">
            <v>โครงการสนับสนุนจัดการศึกษาสาขาเกษตรศาสตร์ (ทุนการศึกษาและบริจาค)</v>
          </cell>
          <cell r="C549">
            <v>10100020005</v>
          </cell>
        </row>
        <row r="550">
          <cell r="B550" t="str">
            <v>โครงการก่อสร้างอาคารโรงประลองวิศวกรรมไฟฟ้าและศูนย์วิจัยร่วม (EN7)</v>
          </cell>
          <cell r="C550">
            <v>10100030001</v>
          </cell>
        </row>
        <row r="551">
          <cell r="B551" t="str">
            <v>โครงการจัดซื้อ จัดหาครุภัณฑ์และอุปกรณ์ประกอบการศึกษาค้นคว้าวิจัยระดับบัณฑิตศึกษา</v>
          </cell>
          <cell r="C551">
            <v>10100030002</v>
          </cell>
        </row>
        <row r="552">
          <cell r="B552" t="str">
            <v>โครงการจัดหาผู้มีความรู้ความสามารถ</v>
          </cell>
          <cell r="C552">
            <v>10100030003</v>
          </cell>
        </row>
        <row r="553">
          <cell r="B553" t="str">
            <v xml:space="preserve">โครงการปรับปรุงซ่อมแซมกลุ่มอาคารภาควิชาวิศวกรรมโยธา </v>
          </cell>
          <cell r="C553">
            <v>10100030004</v>
          </cell>
        </row>
        <row r="554">
          <cell r="B554" t="str">
            <v>โครงการสนับสนุนการทำโครงงานนักศึกษาคณะวิศวกรรมศาสตร์ระดับปริญญาตรี</v>
          </cell>
          <cell r="C554">
            <v>10100030005</v>
          </cell>
        </row>
        <row r="555">
          <cell r="B555" t="str">
            <v>โครงการสนับสนุนการทำวิทยานิพนธ์ ค้นคว้าอิสระ สำหรับนักศึกษาบัณฑิตศึกษา</v>
          </cell>
          <cell r="C555">
            <v>10100030006</v>
          </cell>
        </row>
        <row r="556">
          <cell r="B556" t="str">
            <v>โครงการจัดจ้างผู้เชี่ยวชาญผู้มีความรู้ความสามารถพิเศษ</v>
          </cell>
          <cell r="C556">
            <v>10100040001</v>
          </cell>
        </row>
        <row r="557">
          <cell r="B557" t="str">
            <v>โครงการกองทุนเพื่อภารกิจการพัฒนาคณะเภสัชศาสตร์ที่มีความจำเป็นและเร่งด่วน</v>
          </cell>
          <cell r="C557">
            <v>10100060001</v>
          </cell>
        </row>
        <row r="558">
          <cell r="B558" t="str">
            <v>อาคารศูนย์การศึกษาและวิจัยทางการแพทย์</v>
          </cell>
          <cell r="C558">
            <v>10100070001</v>
          </cell>
        </row>
        <row r="559">
          <cell r="B559" t="str">
            <v>โครงการการให้บริการรักษาพยาบาลและส่งเสริมสุขภาพเพื่อการศึกษาและวิจัย</v>
          </cell>
          <cell r="C559">
            <v>10100070002</v>
          </cell>
        </row>
        <row r="560">
          <cell r="B560" t="str">
            <v>โครงการจัดหาครุภัณฑ์เพื่อสนับสนุนการผลิตบัณฑิต</v>
          </cell>
          <cell r="C560">
            <v>10100090002</v>
          </cell>
        </row>
        <row r="561">
          <cell r="B561" t="str">
            <v>โครงการจัดหาทรัพยากรเพื่อสนับสนุนการเรียนการสอน</v>
          </cell>
          <cell r="C561">
            <v>10100090003</v>
          </cell>
        </row>
        <row r="562">
          <cell r="B562" t="str">
            <v>โครงการสนับสนุนการจัดการเรียนการสอนสาขาพยาบาลศาสตร์</v>
          </cell>
          <cell r="C562">
            <v>10100090005</v>
          </cell>
        </row>
        <row r="563">
          <cell r="B563" t="str">
            <v>โครงการจัดการเรียนการสอนรายวิชาในหลักสูตร</v>
          </cell>
          <cell r="C563">
            <v>10100090006</v>
          </cell>
        </row>
        <row r="564">
          <cell r="B564" t="str">
            <v>จัดหาพัสดุเพื่อสนับสนุนการผลิตบัณฑิต</v>
          </cell>
          <cell r="C564">
            <v>10100090007</v>
          </cell>
        </row>
        <row r="565">
          <cell r="B565" t="str">
            <v>โครงการพัฒนากิจกรรมการเรียนรู้</v>
          </cell>
          <cell r="C565">
            <v>10100090008</v>
          </cell>
        </row>
        <row r="566">
          <cell r="B566" t="str">
            <v xml:space="preserve">โครงการจ้างพนักงานคณะศิลปศาสตร์ </v>
          </cell>
          <cell r="C566">
            <v>10100100001</v>
          </cell>
        </row>
        <row r="567">
          <cell r="B567" t="str">
            <v>โครงการจ้างลูกจ้างชั่วคราวชาวต่างประเทศ</v>
          </cell>
          <cell r="C567">
            <v>10100100002</v>
          </cell>
        </row>
        <row r="568">
          <cell r="B568" t="str">
            <v>โครงการพัฒนาทักษะความรู้ด้านวิชาการของนักศึกษาคณะบริหารศาสตร์</v>
          </cell>
          <cell r="C568">
            <v>10100110001</v>
          </cell>
        </row>
        <row r="569">
          <cell r="B569" t="str">
            <v>โครงการส่งเสริมการประชาสัมพันธ์หลักสูตรคณะบริหารศาสตร์</v>
          </cell>
          <cell r="C569">
            <v>10100110002</v>
          </cell>
        </row>
        <row r="570">
          <cell r="B570" t="str">
            <v>โครงการพัฒนาและส่งเสริมทักษะการเรียนรู้ในศตวรรษที่ 21</v>
          </cell>
          <cell r="C570">
            <v>10100110003</v>
          </cell>
        </row>
        <row r="571">
          <cell r="B571" t="str">
            <v>โครงการพัฒนาคุณภาพบัณฑิตตามกรอบมาตรฐานคุณวุฒิระดับอุดมศึกษาแห่งชาติ</v>
          </cell>
          <cell r="C571">
            <v>10100110004</v>
          </cell>
        </row>
        <row r="572">
          <cell r="B572" t="str">
            <v>โครงการประชุมสัมมนาอาจารย์ที่ปรึกษา/ อาจารย์ประจำหลักสูตร</v>
          </cell>
          <cell r="C572">
            <v>10100520001</v>
          </cell>
        </row>
        <row r="573">
          <cell r="B573" t="str">
            <v>โครงการพัฒนาทักษะของอาจารย์ในการจัดการเรียนรู้ที่แน้นผู้เรียนเป็นสำคัญ</v>
          </cell>
          <cell r="C573">
            <v>10100520002</v>
          </cell>
        </row>
        <row r="574">
          <cell r="B574" t="str">
            <v>โครงการพัฒนาประสิทธิภาพอาจารย์ ระบบงานวิชาการ</v>
          </cell>
          <cell r="C574">
            <v>10100520003</v>
          </cell>
        </row>
        <row r="575">
          <cell r="B575" t="str">
            <v>โครงการอบรมด้านการออกแบบการวัดผลและประเมินผลทางการศึกษา</v>
          </cell>
          <cell r="C575">
            <v>10100520004</v>
          </cell>
        </row>
        <row r="576">
          <cell r="B576" t="str">
            <v>โครงการพัฒนาเส้นทางสู่ตำแหน่งทางวิชาการ</v>
          </cell>
          <cell r="C576">
            <v>10100520005</v>
          </cell>
        </row>
        <row r="577">
          <cell r="B577" t="str">
            <v>โครงการพัฒนาศักยภาพอาจารย์ด้านการเรียนการสอน</v>
          </cell>
          <cell r="C577">
            <v>10100520006</v>
          </cell>
        </row>
        <row r="578">
          <cell r="B578" t="str">
            <v>โครงการพัฒนาบุคลากรสายวิชาการคณะเกษตรศาสตร์</v>
          </cell>
          <cell r="C578">
            <v>10100520007</v>
          </cell>
        </row>
        <row r="579">
          <cell r="B579" t="str">
            <v>โครงการพัฒนาบุคลากรสายวิชาการ</v>
          </cell>
          <cell r="C579">
            <v>10100520008</v>
          </cell>
        </row>
        <row r="580">
          <cell r="B580" t="str">
            <v>โครงการพัฒนาบุคลิกภาพอาจารย์ที่ปรึกษา</v>
          </cell>
          <cell r="C580">
            <v>10100520009</v>
          </cell>
        </row>
        <row r="581">
          <cell r="B581" t="str">
            <v>โครงการพัฒนาบุคลากรสายวิชาการ ภาควิชาวิทยาศาสตร์ชีวภาพ</v>
          </cell>
          <cell r="C581">
            <v>10100520010</v>
          </cell>
        </row>
        <row r="582">
          <cell r="B582" t="str">
            <v>โครงการพัฒนาบุคลากรสายวิชาการ ภาควิชาเคมี</v>
          </cell>
          <cell r="C582">
            <v>10100520011</v>
          </cell>
        </row>
        <row r="583">
          <cell r="B583" t="str">
            <v>โครงการพัฒนาบุคลากรสายวิชาการ ภาควิชาฟิสิกส์</v>
          </cell>
          <cell r="C583">
            <v>10100520012</v>
          </cell>
        </row>
        <row r="584">
          <cell r="B584" t="str">
            <v>โครงการพัฒนาบุคลากรสายวิชาการ ภาควิชาคณิตศาสตร์ สถิติและคอมพิวเตอร์</v>
          </cell>
          <cell r="C584">
            <v>10100520013</v>
          </cell>
        </row>
        <row r="585">
          <cell r="B585" t="str">
            <v>โครงการพัฒนาบุคลากรสายวิชาการ ภาควิชาวิทยาศาสตร์ชีวภาพ</v>
          </cell>
          <cell r="C585">
            <v>10100520014</v>
          </cell>
        </row>
        <row r="586">
          <cell r="B586" t="str">
            <v>โครงการพัฒนาบุคลากรสายวิชาการ ภาควิชาเคมี</v>
          </cell>
          <cell r="C586">
            <v>10100520015</v>
          </cell>
        </row>
        <row r="587">
          <cell r="B587" t="str">
            <v>โครงการพัฒนาบุคลากรสายวิชาการ ภาควิชาฟิสิกส์</v>
          </cell>
          <cell r="C587">
            <v>10100520016</v>
          </cell>
        </row>
        <row r="588">
          <cell r="B588" t="str">
            <v>โครงการพัฒนาบุคลากรสายวิชาการ ภาควิชาคณิตศาสตร์ สถิติและคอมพิวเตอร์</v>
          </cell>
          <cell r="C588">
            <v>10100520017</v>
          </cell>
        </row>
        <row r="589">
          <cell r="B589" t="str">
            <v>โครงการพัฒนาและส่งเสริมศักยภาพอาจารย์ที่ปรึกษา</v>
          </cell>
          <cell r="C589">
            <v>10100520018</v>
          </cell>
        </row>
        <row r="590">
          <cell r="B590" t="str">
            <v>โครงการอบรมอาจารย์ที่ปรึกษา</v>
          </cell>
          <cell r="C590">
            <v>10100520019</v>
          </cell>
        </row>
        <row r="591">
          <cell r="B591" t="str">
            <v>โครงการสนับสนุนบุคลากรเข้าสู่ตำแหน่งทางวิชาการ</v>
          </cell>
          <cell r="C591">
            <v>10100520020</v>
          </cell>
        </row>
        <row r="592">
          <cell r="B592" t="str">
            <v>โครงการจัดจ้างอาจารย์ภาษาจีนเพื่อสอนภาษาจีน</v>
          </cell>
          <cell r="C592">
            <v>10100530001</v>
          </cell>
        </row>
        <row r="593">
          <cell r="B593" t="str">
            <v>โครงการพัฒนาหลักสูตรร่วมกับมหาวิทยาลัยแห่งเมืองฉงจั่ว</v>
          </cell>
          <cell r="C593">
            <v>10100530002</v>
          </cell>
        </row>
        <row r="594">
          <cell r="B594" t="str">
            <v>โครงการอบรมภาษาต่างประเทศ(อังกฤษ,เวียตนาม)ให้กับนักศึกษา</v>
          </cell>
          <cell r="C594">
            <v>10100530003</v>
          </cell>
        </row>
        <row r="595">
          <cell r="B595" t="str">
            <v>โครงการเตรียมความพร้อมเพื่อเข้าสู่ตลาดงานในอาเซียน</v>
          </cell>
          <cell r="C595">
            <v>10100530004</v>
          </cell>
        </row>
        <row r="596">
          <cell r="B596" t="str">
            <v>โครงการแลกเปลี่ยนนักศึกษากับประเทศอาเซียน</v>
          </cell>
          <cell r="C596">
            <v>10100530005</v>
          </cell>
        </row>
        <row r="597">
          <cell r="B597" t="str">
            <v>โครงการดำเนินงานด้านวิเทศสัมพันธ์</v>
          </cell>
          <cell r="C597">
            <v>10100540001</v>
          </cell>
        </row>
        <row r="598">
          <cell r="B598" t="str">
            <v>โครงการเตรียมความพร้อมของบัณฑิตเพื่อรองรับการเปิดประชาคมอาเซียน</v>
          </cell>
          <cell r="C598">
            <v>10100540002</v>
          </cell>
        </row>
        <row r="599">
          <cell r="B599" t="str">
            <v>โครงการเตรียมความพร้อมรับอาเซียนสำหรับนักศึกษา</v>
          </cell>
          <cell r="C599">
            <v>10100540003</v>
          </cell>
        </row>
        <row r="600">
          <cell r="B600" t="str">
            <v>โครงการเตรียมความพร้อมรับอาเซียนสำหรับบุคลากร</v>
          </cell>
          <cell r="C600">
            <v>10100540004</v>
          </cell>
        </row>
        <row r="601">
          <cell r="B601" t="str">
            <v>โครงการพัฒนาความร่วมมือกับ MBS</v>
          </cell>
          <cell r="C601">
            <v>10100540005</v>
          </cell>
        </row>
        <row r="602">
          <cell r="B602" t="str">
            <v>โครงการวิเทศสัมพันธ์</v>
          </cell>
          <cell r="C602">
            <v>10100540006</v>
          </cell>
        </row>
        <row r="603">
          <cell r="B603" t="str">
            <v>โครงการสร้างความสัมพันธ์กับสถาบันการศึกษาในต่างประเทศโดยเฉพาะ GMS และ ASEAN</v>
          </cell>
          <cell r="C603">
            <v>10100540007</v>
          </cell>
        </row>
        <row r="604">
          <cell r="B604" t="str">
            <v>โครงการสร้างบรรยากาศในการเรียนรู้ในรูปแบบนานาชาติ</v>
          </cell>
          <cell r="C604">
            <v>10100540008</v>
          </cell>
        </row>
        <row r="605">
          <cell r="B605" t="str">
            <v>โครงการสนับสนุนทุนการศึกษาแก่นักศึกษาต่างชาติ</v>
          </cell>
          <cell r="C605">
            <v>10100540009</v>
          </cell>
        </row>
        <row r="606">
          <cell r="B606" t="str">
            <v>โครงการแลกเปลี่ยนอาจารย์</v>
          </cell>
          <cell r="C606">
            <v>10100540010</v>
          </cell>
        </row>
        <row r="607">
          <cell r="B607" t="str">
            <v>โครงการทูตเยาวชนวิเทศสัมพันธ์</v>
          </cell>
          <cell r="C607">
            <v>10100540011</v>
          </cell>
        </row>
        <row r="608">
          <cell r="B608" t="str">
            <v>โครงการเตรียมความพร้อมในการบริหารงานและการจัดการเรียนการสอนสู่อาเซียน</v>
          </cell>
          <cell r="C608">
            <v>10100540012</v>
          </cell>
        </row>
        <row r="609">
          <cell r="B609" t="str">
            <v>โครงการพัฒนาบุคลากรด้านการท่องเที่ยว</v>
          </cell>
          <cell r="C609">
            <v>10100550001</v>
          </cell>
        </row>
        <row r="610">
          <cell r="B610" t="str">
            <v>โครงการกองทุนส่งเสริมและพัฒนาการผลิตบัณฑิตสาขาวิทยาศาสตร์</v>
          </cell>
          <cell r="C610">
            <v>20100000001</v>
          </cell>
        </row>
        <row r="611">
          <cell r="B611" t="str">
            <v>โครงการจัดการศึกษาสาขาวิทยาศาสตร์</v>
          </cell>
          <cell r="C611">
            <v>20100000002</v>
          </cell>
        </row>
        <row r="612">
          <cell r="B612" t="str">
            <v>โครงการพัฒนากำลังคนด้านวิทยาศาสตร์ (ทุนเรียนดีวิทยาศาสตร์แห่งประเทศไทย)</v>
          </cell>
          <cell r="C612">
            <v>20100000003</v>
          </cell>
        </row>
        <row r="613">
          <cell r="B613" t="str">
            <v>โครงการนำร่องเพื่อการผลิตและพัฒนาอาจารย์ในสถาบันอุดมศึกษา</v>
          </cell>
          <cell r="C613">
            <v>20100000004</v>
          </cell>
        </row>
        <row r="614">
          <cell r="B614" t="str">
            <v>โครงการจัดการศึกษาและบริหารจัดการของภาควิชาวิทยาศาสตร์ชีวภาพ</v>
          </cell>
          <cell r="C614">
            <v>20100000005</v>
          </cell>
        </row>
        <row r="615">
          <cell r="B615" t="str">
            <v>โครงการจัดการศึกษาและบริหารจัดการของภาควิชาเคมี</v>
          </cell>
          <cell r="C615">
            <v>20100000006</v>
          </cell>
        </row>
        <row r="616">
          <cell r="B616" t="str">
            <v>โครงการจัดการศึกษาและบริหารจัดการของภาควิชาฟิสิกส์</v>
          </cell>
          <cell r="C616">
            <v>20100000007</v>
          </cell>
        </row>
        <row r="617">
          <cell r="B617" t="str">
            <v>โครงการจัดการศึกษาและบริหารจัดการของภาควิชาคณิตศาสตร์ สถิติ และคอมพิวเตอร์</v>
          </cell>
          <cell r="C617">
            <v>20100000008</v>
          </cell>
        </row>
        <row r="618">
          <cell r="B618" t="str">
            <v>โครงการสนับสนุนการจัดการศึกษาและบริหารจัดการของสำนักงานเลขานุการ</v>
          </cell>
          <cell r="C618">
            <v>20100000009</v>
          </cell>
        </row>
        <row r="619">
          <cell r="B619" t="str">
            <v>โครงการเงินอุดหนุนโครงการปฏิรูปหลักสูตร สื่อและการจัดการเรียนการสอนเพื่อยกระดับคุณภาพการศึกษา</v>
          </cell>
          <cell r="C619">
            <v>20100000010</v>
          </cell>
        </row>
        <row r="620">
          <cell r="B620" t="str">
            <v>โครงการผลิตบัณฑิตสาขาวิทยาศาสตร์</v>
          </cell>
          <cell r="C620">
            <v>20100000011</v>
          </cell>
        </row>
        <row r="621">
          <cell r="B621" t="str">
            <v>โครงการบริหารและจัดการศึกษาสาขาวิทยาศาสตร์</v>
          </cell>
          <cell r="C621">
            <v>20100000012</v>
          </cell>
        </row>
        <row r="622">
          <cell r="B622" t="str">
            <v>โครงการจัดทำโครงการพิเศษ</v>
          </cell>
          <cell r="C622">
            <v>20103000001</v>
          </cell>
        </row>
        <row r="623">
          <cell r="B623" t="str">
            <v>โครงการพัฒนาทักษะวิชาชีพสำหรับนักศึกษา</v>
          </cell>
          <cell r="C623">
            <v>20103000002</v>
          </cell>
        </row>
        <row r="624">
          <cell r="B624" t="str">
            <v>โครงการพัฒนาและส่งเสริมคุณลักษณะบัณฑิตที่พึงประสงค์สาขาเทคโนโลยีสารสนเทศ</v>
          </cell>
          <cell r="C624">
            <v>20103000003</v>
          </cell>
        </row>
        <row r="625">
          <cell r="B625" t="str">
            <v>โครงการกองทุนส่งเสริมและพัฒนาการผลิตบัณฑิต</v>
          </cell>
          <cell r="C625">
            <v>20200000001</v>
          </cell>
        </row>
        <row r="626">
          <cell r="B626" t="str">
            <v>โครงการผลิตบัณฑิตระดับบัณฑิตศึกษา</v>
          </cell>
          <cell r="C626">
            <v>20200000002</v>
          </cell>
        </row>
        <row r="627">
          <cell r="B627" t="str">
            <v>โครงการผลิตบัณฑิตระดับปริญญาตรีวิทยาศาสตร์การเกษตรสาขาประมง</v>
          </cell>
          <cell r="C627">
            <v>20200000003</v>
          </cell>
        </row>
        <row r="628">
          <cell r="B628" t="str">
            <v>โครงการผลิตบัณฑิตระดับปริญญาตรีวิทยาศาสตร์การเกษตรสาขาพืขไร่</v>
          </cell>
          <cell r="C628">
            <v>20200000004</v>
          </cell>
        </row>
        <row r="629">
          <cell r="B629" t="str">
            <v>โครงการผลิตบัณฑิตระดับปริญญาตรีวิทยาศาสตร์การเกษตรสาขาพืชสวน</v>
          </cell>
          <cell r="C629">
            <v>20200000005</v>
          </cell>
        </row>
        <row r="630">
          <cell r="B630" t="str">
            <v>โครงการผลิตบัณฑิตระดับปริญญาตรีวิทยาศาสตร์การเกษตรสาขาสัตวศาสตร์</v>
          </cell>
          <cell r="C630">
            <v>20200000006</v>
          </cell>
        </row>
        <row r="631">
          <cell r="B631" t="str">
            <v>โครงการผลิตบัณฑิตระดับปริญญาตรีวิทยาศาสตร์การเกษตรสาขาอุตสาหกรรมเกษตร</v>
          </cell>
          <cell r="C631">
            <v>20200000007</v>
          </cell>
        </row>
        <row r="632">
          <cell r="B632" t="str">
            <v>โครงการสหกิจศึกษาสาขาเกษตรศาสตร์ ประมงและเทคโนโลยีการอาหาร</v>
          </cell>
          <cell r="C632">
            <v>20200000009</v>
          </cell>
        </row>
        <row r="633">
          <cell r="B633" t="str">
            <v>โครงการผลิตบัณฑิตระดับปริญญาตรีคณะเกษตรศาสตร์</v>
          </cell>
          <cell r="C633">
            <v>20200000010</v>
          </cell>
        </row>
        <row r="634">
          <cell r="B634" t="str">
            <v>โครงการสหกิจศึกษา</v>
          </cell>
          <cell r="C634">
            <v>20200000011</v>
          </cell>
        </row>
        <row r="635">
          <cell r="B635" t="str">
            <v>โครงการผลิตบัณฑิต ระดับปริญญาตรี</v>
          </cell>
          <cell r="C635">
            <v>20300000001</v>
          </cell>
        </row>
        <row r="636">
          <cell r="B636" t="str">
            <v>โครงการผลิตบัณฑิตนักศึกษา ระดับบัณฑิตศึกษา</v>
          </cell>
          <cell r="C636">
            <v>20300000002</v>
          </cell>
        </row>
        <row r="637">
          <cell r="B637" t="str">
            <v>โครงการผลิตบัณฑิตคณะศิลปประยุกต์และการออกแบบระดับปริญญาตรี</v>
          </cell>
          <cell r="C637">
            <v>20400000001</v>
          </cell>
        </row>
        <row r="638">
          <cell r="B638" t="str">
            <v>โครงการผลิตบัณฑิตคณะศิลปประยุกต์และการออกแบบระดับบัณฑิตศึกษา</v>
          </cell>
          <cell r="C638">
            <v>20400000002</v>
          </cell>
        </row>
        <row r="639">
          <cell r="B639" t="str">
            <v>โครงการผลิตบัณฑิตคณะศิลปประยุกต์ฯ ระดับปริญญาตรี หลักสูตร ออกแบบอุตสาหกรรม</v>
          </cell>
          <cell r="C639">
            <v>20400000003</v>
          </cell>
        </row>
        <row r="640">
          <cell r="B640" t="str">
            <v>โครงการผลิตบัณฑิตคณะศิลปประยุกต์ฯ ระดับปริญญาตรี หลักสูตร สถาปัตยกรรมศาสตร์</v>
          </cell>
          <cell r="C640">
            <v>20400000004</v>
          </cell>
        </row>
        <row r="641">
          <cell r="B641" t="str">
            <v>โครงการกองทุนส่งเสริมและพัฒนาการผลิตบัณฑิตคณะเภสัชศาสตร์</v>
          </cell>
          <cell r="C641">
            <v>20500000001</v>
          </cell>
        </row>
        <row r="642">
          <cell r="B642" t="str">
            <v>โครงการผลิตบัณฑิตระดับบัณฑิตศึกษา</v>
          </cell>
          <cell r="C642">
            <v>20500000002</v>
          </cell>
        </row>
        <row r="643">
          <cell r="B643" t="str">
            <v>โครงการผลิตบัณฑิตระดับปริญญาตรี</v>
          </cell>
          <cell r="C643">
            <v>20500000003</v>
          </cell>
        </row>
        <row r="644">
          <cell r="B644" t="str">
            <v>โครงการผลิตบัณฑิตระดับประกาศนียบัตรบัณฑิต</v>
          </cell>
          <cell r="C644">
            <v>20500000004</v>
          </cell>
        </row>
        <row r="645">
          <cell r="B645" t="str">
            <v>โครงการเงินบริจาคเพื่อสนับสนุนการเรียนการสอน</v>
          </cell>
          <cell r="C645">
            <v>20500000005</v>
          </cell>
        </row>
        <row r="646">
          <cell r="B646" t="str">
            <v>โครงการผลิตบัณฑิตระดับบัณฑิตศึกษาและประกาศนียบัตรบัณฑิต</v>
          </cell>
          <cell r="C646">
            <v>20500000006</v>
          </cell>
        </row>
        <row r="647">
          <cell r="B647" t="str">
            <v>โครงการฝึกปฏิบัติงานวิชาชีพ</v>
          </cell>
          <cell r="C647">
            <v>20500000007</v>
          </cell>
        </row>
        <row r="648">
          <cell r="B648" t="str">
            <v>โครงการสนับสนุนการจัดการศึกษาคณะเภสัชศาสตร์ (เงินบริจาคเพื่อสนับสนุนการศึกษา)</v>
          </cell>
          <cell r="C648">
            <v>20500000008</v>
          </cell>
        </row>
        <row r="649">
          <cell r="B649" t="str">
            <v>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</v>
          </cell>
          <cell r="C649">
            <v>20500000009</v>
          </cell>
        </row>
        <row r="650">
          <cell r="B650" t="str">
            <v>โครงการรองรับความจำเป็นเร่งด่วนในการพัฒนาคณะเภสัชศาสตร์</v>
          </cell>
          <cell r="C650">
            <v>20500000010</v>
          </cell>
        </row>
        <row r="651">
          <cell r="B651" t="str">
            <v>โครงการเงินกองทุนรายได้จากการชดใช้ทุนของนักศึกษาคณะเภสัชศาสตร์ผู้ผิดสัญญา</v>
          </cell>
          <cell r="C651">
            <v>20500000011</v>
          </cell>
        </row>
        <row r="652">
          <cell r="B652" t="str">
            <v>โครงการกองทุนส่งเสริมและพัฒนาการผลิตบัณฑิตเพื่อรองรับความจำเป็นเร่งด่วน</v>
          </cell>
          <cell r="C652">
            <v>20500000012</v>
          </cell>
        </row>
        <row r="653">
          <cell r="B653" t="str">
            <v>โครงการสนับสนุนการจัดการศึกษาคณะเภสัชศาสตร์</v>
          </cell>
          <cell r="C653">
            <v>20500000013</v>
          </cell>
        </row>
        <row r="654">
          <cell r="B654" t="str">
            <v>โครงการผลิตบัณฑิตระดับบัณฑิตศึกษา</v>
          </cell>
          <cell r="C654">
            <v>20500000014</v>
          </cell>
        </row>
        <row r="655">
          <cell r="B655" t="str">
            <v>โครงการผลิตแพทย์เพิ่ม</v>
          </cell>
          <cell r="C655">
            <v>20600000001</v>
          </cell>
        </row>
        <row r="656">
          <cell r="B656" t="str">
            <v>โครงการผลิตแพทย์เพิ่ม (สบพช.)</v>
          </cell>
          <cell r="C656">
            <v>20600000002</v>
          </cell>
        </row>
        <row r="657">
          <cell r="B657" t="str">
            <v>โครงการอาคารศูนย์การศึกษาและวิจัยทางการแพทย์</v>
          </cell>
          <cell r="C657">
            <v>20600000003</v>
          </cell>
        </row>
        <row r="658">
          <cell r="B658" t="str">
            <v>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</v>
          </cell>
          <cell r="C658">
            <v>20700000001</v>
          </cell>
        </row>
        <row r="659">
          <cell r="B659" t="str">
            <v>โครงการผลิตบัณฑิตสาขาพยาบาลศาสตร์</v>
          </cell>
          <cell r="C659">
            <v>20800000001</v>
          </cell>
        </row>
        <row r="660">
          <cell r="B660" t="str">
            <v>โครงการผลิตบัณฑิตคณะศิลปศาสตร์</v>
          </cell>
          <cell r="C660">
            <v>20900000001</v>
          </cell>
        </row>
        <row r="661">
          <cell r="B661" t="str">
            <v>โครงการผลิตบัณฑิตสาขาการเงินและบัญชี</v>
          </cell>
          <cell r="C661">
            <v>21000000001</v>
          </cell>
        </row>
        <row r="662">
          <cell r="B662" t="str">
            <v>โครงการผลิตบัณฑิตคณะบริหารศาสตร์</v>
          </cell>
          <cell r="C662">
            <v>21000000002</v>
          </cell>
        </row>
        <row r="663">
          <cell r="B663" t="str">
            <v>โครงการผลิตบัณฑิตสาขานวัตกรรมการจัดการ</v>
          </cell>
          <cell r="C663">
            <v>21000000003</v>
          </cell>
        </row>
        <row r="664">
          <cell r="B664" t="str">
            <v>โครงการผลิตบัณฑิตสาขาบริหารธุรกิจ</v>
          </cell>
          <cell r="C664">
            <v>21000000004</v>
          </cell>
        </row>
        <row r="665">
          <cell r="B665" t="str">
            <v>โครงการผลิตบัณฑิตสาขาสหวิทยาการ</v>
          </cell>
          <cell r="C665">
            <v>21000000005</v>
          </cell>
        </row>
        <row r="666">
          <cell r="B666" t="str">
            <v>โครงการผลิตบัณฑิตสาขาการเงินและการธนาคาร</v>
          </cell>
          <cell r="C666">
            <v>21000000006</v>
          </cell>
        </row>
        <row r="667">
          <cell r="B667" t="str">
            <v>โครงการผลิตบัณฑิตสาขาการบัญชี</v>
          </cell>
          <cell r="C667">
            <v>21000000007</v>
          </cell>
        </row>
        <row r="668">
          <cell r="B668" t="str">
            <v>โครงการผลิตบัณฑิตสาขาการจัดการ</v>
          </cell>
          <cell r="C668">
            <v>21000000008</v>
          </cell>
        </row>
        <row r="669">
          <cell r="B669" t="str">
            <v>โครงการผลิตบัณฑิตสาขาการตลาด</v>
          </cell>
          <cell r="C669">
            <v>21000000009</v>
          </cell>
        </row>
        <row r="670">
          <cell r="B670" t="str">
            <v>โครงการผลิตมหาบัณฑิตสาขาบริหารธุรกิจ</v>
          </cell>
          <cell r="C670">
            <v>21000000010</v>
          </cell>
        </row>
        <row r="671">
          <cell r="B671" t="str">
            <v>โครงการผลิตบัณฑิตสาขาระบบสารสนเทศเพื่อการจัดการ</v>
          </cell>
          <cell r="C671">
            <v>21000000011</v>
          </cell>
        </row>
        <row r="672">
          <cell r="B672" t="str">
            <v>โครงการผลิตบัณฑิตสาขาการจัดการการโรงแรม</v>
          </cell>
          <cell r="C672">
            <v>21000000012</v>
          </cell>
        </row>
        <row r="673">
          <cell r="B673" t="str">
            <v>โครงการผลิตบัณฑิตสาขาธุรกิจระหว่างประเทศ</v>
          </cell>
          <cell r="C673">
            <v>21000000013</v>
          </cell>
        </row>
        <row r="674">
          <cell r="B674" t="str">
            <v>โครงการผลิตบัณฑิตสาขาเศรษฐกิจพอเพียง</v>
          </cell>
          <cell r="C674">
            <v>21000000014</v>
          </cell>
        </row>
        <row r="675">
          <cell r="B675" t="str">
            <v>โครงการผลิตมหาบัณฑิตสาขาพัฒนบูรณาการศาสตร์</v>
          </cell>
          <cell r="C675">
            <v>21000000015</v>
          </cell>
        </row>
        <row r="676">
          <cell r="B676" t="str">
            <v>โครงการผลิตบัณฑิตสาขาการตลาด (ค้าปลีก)</v>
          </cell>
          <cell r="C676">
            <v>21000000016</v>
          </cell>
        </row>
        <row r="677">
          <cell r="B677" t="str">
            <v>โครงการผลิตบัณฑิตสาขาการจัดการธุรกิจ</v>
          </cell>
          <cell r="C677">
            <v>21000000017</v>
          </cell>
        </row>
        <row r="678">
          <cell r="B678" t="str">
            <v>โครงการพัฒนาทักษะวิชาชีพบัญชีเพื่อสร้างนักบัญชียุคใหม่</v>
          </cell>
          <cell r="C678">
            <v>21003000001</v>
          </cell>
        </row>
        <row r="679">
          <cell r="B679" t="str">
            <v>โครงการบริษัทจำลอง</v>
          </cell>
          <cell r="C679">
            <v>21003000002</v>
          </cell>
        </row>
        <row r="680">
          <cell r="B680" t="str">
            <v>โครงการพัฒนาและส่งเสริมคุณลักษณะบัณฑิตที่พึงประสงค์สาขาบัญชี</v>
          </cell>
          <cell r="C680">
            <v>21003000003</v>
          </cell>
        </row>
        <row r="681">
          <cell r="B681" t="str">
            <v>โครงการพัฒนาและส่งเสริมคุณลักษณะบัณฑิตที่พึงประสงค์สาขาการจัดการทั่วไป</v>
          </cell>
          <cell r="C681">
            <v>21003000004</v>
          </cell>
        </row>
        <row r="682">
          <cell r="B682" t="str">
            <v>โครงการผลิตบัณฑิตคณะนิติศาสตร์</v>
          </cell>
          <cell r="C682">
            <v>21100000001</v>
          </cell>
        </row>
        <row r="683">
          <cell r="B683" t="str">
            <v>โครงการนิติศาสตรภาคบัณฑิต</v>
          </cell>
          <cell r="C683">
            <v>21100000002</v>
          </cell>
        </row>
        <row r="684">
          <cell r="B684" t="str">
            <v>โครงการเผยแพร่ความรู้ทางกฎหมายที่เกี่ยวข้องกับประเทศในประชาคมอาเซียน</v>
          </cell>
          <cell r="C684">
            <v>21100000003</v>
          </cell>
        </row>
        <row r="685">
          <cell r="B685" t="str">
            <v>โครงการเผยแพร่ความรู้ทางกฎหมายสำหรับองค์กรภาครัฐ เอกชน และองค์กรอิสระ</v>
          </cell>
          <cell r="C685">
            <v>21100000004</v>
          </cell>
        </row>
        <row r="686">
          <cell r="B686" t="str">
            <v>โครงการพัฒนาทักษะวิชาชีพบัญชีเพื่อสร้างนักบัญชียุคใหม่</v>
          </cell>
          <cell r="C686">
            <v>21103000001</v>
          </cell>
        </row>
        <row r="687">
          <cell r="B687" t="str">
            <v>โครงการบริษัทจำลอง</v>
          </cell>
          <cell r="C687">
            <v>21103000002</v>
          </cell>
        </row>
        <row r="688">
          <cell r="B688" t="str">
            <v>โครงการสนับสนุนการเรียนการสอนหลักสูตรรัฐประศาสนศาสตรบัณฑิต บริหารองค์การ</v>
          </cell>
          <cell r="C688">
            <v>21200010001</v>
          </cell>
        </row>
        <row r="689">
          <cell r="B689" t="str">
            <v>โครงการสนับสนุนการเรียนการสอนหลักสูตรรัฐศาสตร์บัณฑิต สาขาการปกครอง</v>
          </cell>
          <cell r="C689">
            <v>21200010002</v>
          </cell>
        </row>
        <row r="690">
          <cell r="B690" t="str">
            <v>โครงการบริหารและจัดการหลักสูตรรัฐประศาสนศาสตรดุษฎีบัณฑิต</v>
          </cell>
          <cell r="C690">
            <v>21200020001</v>
          </cell>
        </row>
        <row r="691">
          <cell r="B691" t="str">
            <v>โครงการบริหารและจัดการหลักสูตรรัฐประศาสนศาสตรมหาบัณฑิต</v>
          </cell>
          <cell r="C691">
            <v>21200020002</v>
          </cell>
        </row>
        <row r="692">
          <cell r="B692" t="str">
            <v>โครงการบริหารและจัดการหลักสูตรรัฐประศาสนศาสตรบัณฑิต สาขาปกครองท้องถิ่น</v>
          </cell>
          <cell r="C692">
            <v>21200020003</v>
          </cell>
        </row>
        <row r="693">
          <cell r="B693" t="str">
            <v>โครงการพัฒนากระบวนการจัดการเรียนรู้ที่เน้นผู้เรียนเป็นสำคัญ</v>
          </cell>
          <cell r="C693">
            <v>30100010001</v>
          </cell>
        </row>
        <row r="694">
          <cell r="B694" t="str">
            <v>โครงการพัฒนากระบวนการเรียนรู้เพื่อฝึกทักษะ/ประสบการณ์จากการทำงานจริงร่วมกับชุมชนและหน่วยงานทั้งภาครัฐและเอกชน</v>
          </cell>
          <cell r="C694">
            <v>30100010002</v>
          </cell>
        </row>
        <row r="695">
          <cell r="B695" t="str">
            <v>โครงการพัฒนาระบบการเรียนการสอน</v>
          </cell>
          <cell r="C695">
            <v>30100010003</v>
          </cell>
        </row>
        <row r="696">
          <cell r="B696" t="str">
            <v>โครงการสัมนาทางวิชาการการนวัตกรรมใหม่และการแลกเปลี่ยนเรียนรู้</v>
          </cell>
          <cell r="C696">
            <v>30100010004</v>
          </cell>
        </row>
        <row r="697">
          <cell r="B697" t="str">
            <v>โครงการจัดจ้างอาจารย์พิเศษ</v>
          </cell>
          <cell r="C697">
            <v>30100010005</v>
          </cell>
        </row>
        <row r="698">
          <cell r="B698" t="str">
            <v>โครงการพัฒนาระบบการเรียนการสอนและการบริหารจัดการศึกษาสาขาวิทยาศาสตร์</v>
          </cell>
          <cell r="C698">
            <v>30100010006</v>
          </cell>
        </row>
        <row r="699">
          <cell r="B699" t="str">
            <v>โครงการพัฒนาการจัดการเรียนการสอนที่เน้นผู้เรียนเป็นสำคัญ</v>
          </cell>
          <cell r="C699">
            <v>30100010007</v>
          </cell>
        </row>
        <row r="700">
          <cell r="B700" t="str">
            <v>โครงการส่งเสริมการบูรณาการการเรียนการสอนกับการทำงาน</v>
          </cell>
          <cell r="C700">
            <v>30100010008</v>
          </cell>
        </row>
        <row r="701">
          <cell r="B701" t="str">
            <v>โครงการพัฒนาการเรียนการสอน</v>
          </cell>
          <cell r="C701">
            <v>30100010009</v>
          </cell>
        </row>
        <row r="702">
          <cell r="B702" t="str">
            <v>โครงการส่งเสริมการจัดการศึกษาเชิงบูรณาการการเรียนรู้กับการทำงาน</v>
          </cell>
          <cell r="C702">
            <v>30100010010</v>
          </cell>
        </row>
        <row r="703">
          <cell r="B703" t="str">
            <v>โครงการเตรียมความพร้อมนักศึกษาใหม่</v>
          </cell>
          <cell r="C703">
            <v>30100010011</v>
          </cell>
        </row>
        <row r="704">
          <cell r="B704" t="str">
            <v>โครงการพัฒนาการเรียนการสอนแบบ Active Learning</v>
          </cell>
          <cell r="C704">
            <v>30100010012</v>
          </cell>
        </row>
        <row r="705">
          <cell r="B705" t="str">
            <v>โครงการพัฒนาการจัดการเรียนการสอนโดยใช้สื่อดิจิทัล</v>
          </cell>
          <cell r="C705">
            <v>30100010013</v>
          </cell>
        </row>
        <row r="706">
          <cell r="B706" t="str">
            <v>โครงการพัฒนาการให้บริการและจัดการข้อมูลทางการศึกษา</v>
          </cell>
          <cell r="C706">
            <v>30100020001</v>
          </cell>
        </row>
        <row r="707">
          <cell r="B707" t="str">
            <v>โครงการพัฒนาระบบการรับนักศึกษา</v>
          </cell>
          <cell r="C707">
            <v>30100020002</v>
          </cell>
        </row>
        <row r="708">
          <cell r="B708" t="str">
            <v>โครงการพัฒนาและติดตามประมวลผลด้านทะเบียนนักศึกษาระดับบัณฑิตศึกษา</v>
          </cell>
          <cell r="C708">
            <v>30100020003</v>
          </cell>
        </row>
        <row r="709">
          <cell r="B709" t="str">
            <v>โครงการรับสมัครนักศึกษาระดับบัณฑิตศึกษา มหาวิทยาลัยอุบลราชธานี</v>
          </cell>
          <cell r="C709">
            <v>30100020004</v>
          </cell>
        </row>
        <row r="710">
          <cell r="B710" t="str">
            <v>โครงการผลิตคู่มือการศึกษาและหลักสูตรระดับปริญญาตรี</v>
          </cell>
          <cell r="C710">
            <v>30100020005</v>
          </cell>
        </row>
        <row r="711">
          <cell r="B711" t="str">
            <v>โครงการจัดทำคู่มือการศึกษาและหลักสูตรระดับบัณฑิตศึกษา</v>
          </cell>
          <cell r="C711">
            <v>30100020006</v>
          </cell>
        </row>
        <row r="712">
          <cell r="B712" t="str">
            <v>โครงการเงินอุดหนุนสำหรับโครงการแนะแนวทางการศึกษา</v>
          </cell>
          <cell r="C712">
            <v>30100020007</v>
          </cell>
        </row>
        <row r="713">
          <cell r="B713" t="str">
            <v>โครงการจำหน่ายระเบียบการคัดเลือกบุคคลเข้าศึกษาในสถาบันอุดมศึกษา</v>
          </cell>
          <cell r="C713">
            <v>30100020008</v>
          </cell>
        </row>
        <row r="714">
          <cell r="B714" t="str">
            <v>โครงการจัดการทดสอบทางการศึกษาระดับชาติขั้นพื้นฐาน (O-NET)</v>
          </cell>
          <cell r="C714">
            <v>30100020009</v>
          </cell>
        </row>
        <row r="715">
          <cell r="B715" t="str">
            <v>โครงการจัดการทดสอบความถนัดทั่วไปและความถนัดทางวิชาการและวิชาชีพ (GAT/PAT)</v>
          </cell>
          <cell r="C715">
            <v>30100020010</v>
          </cell>
        </row>
        <row r="716">
          <cell r="B716" t="str">
            <v>โครงการพัฒนาระบบการแนะแนวการศึกษาเชิงรุก</v>
          </cell>
          <cell r="C716">
            <v>30100020011</v>
          </cell>
        </row>
        <row r="717">
          <cell r="B717" t="str">
            <v>โครงการประชาสัมพันธ์การรับนักศึกษาระดับบัณฑิตศึกษา</v>
          </cell>
          <cell r="C717">
            <v>30100020012</v>
          </cell>
        </row>
        <row r="718">
          <cell r="B718" t="str">
            <v>โครงการบริหารและพัฒนาหลักสูตร</v>
          </cell>
          <cell r="C718">
            <v>30100030001</v>
          </cell>
        </row>
        <row r="719">
          <cell r="B719" t="str">
            <v>โครงการบริหารหลักสูตรรัฐศาสตรมหาบัณฑิต</v>
          </cell>
          <cell r="C719">
            <v>30100030002</v>
          </cell>
        </row>
        <row r="720">
          <cell r="B720" t="str">
            <v>โครงการพัฒนาระบบและกลไกในการบริหารหลักสูตร</v>
          </cell>
          <cell r="C720">
            <v>30100030003</v>
          </cell>
        </row>
        <row r="721">
          <cell r="B721" t="str">
            <v>โครงการพัฒนาหลักสูตร</v>
          </cell>
          <cell r="C721">
            <v>30100030004</v>
          </cell>
        </row>
        <row r="722">
          <cell r="B722" t="str">
            <v>โครงการพัฒนาหลักสูตรตามกรอบ TQF</v>
          </cell>
          <cell r="C722">
            <v>30100030005</v>
          </cell>
        </row>
        <row r="723">
          <cell r="B723" t="str">
            <v>โครงการส่งเสริมการพัฒนาหลักสูตรและการเรียนรู้</v>
          </cell>
          <cell r="C723">
            <v>30100030006</v>
          </cell>
        </row>
        <row r="724">
          <cell r="B724" t="str">
            <v>โครงการส่งเสริมการจัดการศึกษาวิชาศึกษาทั่วไป</v>
          </cell>
          <cell r="C724">
            <v>30100030007</v>
          </cell>
        </row>
        <row r="725">
          <cell r="B725" t="str">
            <v>โครงการพัฒนาหลักสูตรนิติศาสตรมหาบัณฑิต</v>
          </cell>
          <cell r="C725">
            <v>30100030008</v>
          </cell>
        </row>
        <row r="726">
          <cell r="B726" t="str">
            <v>โครงการประชุมคณะผู้บริหารบัณฑิตศึกษามหาวิทยาลัยของรัฐ และมหาวิทยาลัยในกำกับของรัฐ (ทคบร.) และศึกษาดูงานต่างประเทศ</v>
          </cell>
          <cell r="C726">
            <v>30100030009</v>
          </cell>
        </row>
        <row r="727">
          <cell r="B727" t="str">
            <v>โครงการสำรวจความพึงพอใจผู้ใช้บัณฑิต</v>
          </cell>
          <cell r="C727">
            <v>30100030010</v>
          </cell>
        </row>
        <row r="728">
          <cell r="B728" t="str">
            <v>โครงการสำรวจความพึงพอใจต่อคุณภาพหลักสูตรระดับบัณฑิตศึกษา</v>
          </cell>
          <cell r="C728">
            <v>30100030011</v>
          </cell>
        </row>
        <row r="729">
          <cell r="B729" t="str">
            <v>โครงการจัดทำรวมเล่มบทคัดย่อวิทยานิพนธ์และการค้นคว้าอิสระ</v>
          </cell>
          <cell r="C729">
            <v>30100030012</v>
          </cell>
        </row>
        <row r="730">
          <cell r="B730" t="str">
            <v>โครงการปฏิรูปหลักสูตร สื่อและการจัดการเรียนการสอนเพื่อยกระดับคุณภาพการศึกษา</v>
          </cell>
          <cell r="C730">
            <v>30100030013</v>
          </cell>
        </row>
        <row r="731">
          <cell r="B731" t="str">
            <v>โครงการประชาสัมพันธ์หลักสูตร</v>
          </cell>
          <cell r="C731">
            <v>30100030014</v>
          </cell>
        </row>
        <row r="732">
          <cell r="B732" t="str">
            <v>โครงการจัดหาตำรา สารสนเทศสนับสนุนการสอน</v>
          </cell>
          <cell r="C732">
            <v>30100040001</v>
          </cell>
        </row>
        <row r="733">
          <cell r="B733" t="str">
            <v>โครงการผลิตสื่อ นวัตกรรมและเทคโนโลยีการเรียนการสอนเพื่อเพิ่มศักยภาพและส่งเสริมการเรียนรู้ด้วยตนเอง</v>
          </cell>
          <cell r="C733">
            <v>30100040002</v>
          </cell>
        </row>
        <row r="734">
          <cell r="B734" t="str">
            <v>โครงการผลิตหนังสือตำราเรียนทางเกษตร</v>
          </cell>
          <cell r="C734">
            <v>30100040003</v>
          </cell>
        </row>
        <row r="735">
          <cell r="B735" t="str">
            <v>โครงการส่งเสริมการผลิตตำราที่มีคุณภาพ</v>
          </cell>
          <cell r="C735">
            <v>30100040004</v>
          </cell>
        </row>
        <row r="736">
          <cell r="B736" t="str">
            <v>โครงการสนับสนุนสื่อการเรียนรู้สาขาวิศวกรรมศาสตร์</v>
          </cell>
          <cell r="C736">
            <v>30100040005</v>
          </cell>
        </row>
        <row r="737">
          <cell r="B737" t="str">
            <v>โครงการจัดซื้อทรัพยากรสารสนเทศเพื่อสนับสนุนการเรียนการสอนด้านวิทยาศาสตร์สุขภาพ</v>
          </cell>
          <cell r="C737">
            <v>30100040006</v>
          </cell>
        </row>
        <row r="738">
          <cell r="B738" t="str">
            <v>โครงการพัฒนาห้องสมุดและฝ่ายเทคโนโลยีทางการศึกษาเพื่อเป็นแหล่งเรียนรู้ของนักศึกษามหาวิทยาลัย</v>
          </cell>
          <cell r="C738">
            <v>30100040007</v>
          </cell>
        </row>
        <row r="739">
          <cell r="B739" t="str">
            <v>โครงการจัดหาครุภัณฑ์เพื่อสนับสนุนการศึกษา</v>
          </cell>
          <cell r="C739">
            <v>30100040008</v>
          </cell>
        </row>
        <row r="740">
          <cell r="B740" t="str">
            <v>โครงการพัฒนาการวิเคราะห์และจัดหาทรัพยากร</v>
          </cell>
          <cell r="C740">
            <v>30100040009</v>
          </cell>
        </row>
        <row r="741">
          <cell r="B741" t="str">
            <v>โครงการจัดซื้อทรัพยากรสารสนเทศเพื่อสนับสนุนการเรียนการสอนด้านวิทยาศาสตร์และเทคโนโลยี</v>
          </cell>
          <cell r="C741">
            <v>30100040010</v>
          </cell>
        </row>
        <row r="742">
          <cell r="B742" t="str">
            <v>โครงการจัดซื้อทรัพยากรสารสนเทศเพื่อสนับสนุนการเรียนการสอนด้านสังคมศาสตร์</v>
          </cell>
          <cell r="C742">
            <v>30100040011</v>
          </cell>
        </row>
        <row r="743">
          <cell r="B743" t="str">
            <v>โครงการเครือข่ายห้องสมุดมหาวิทยาลัยไทย</v>
          </cell>
          <cell r="C743">
            <v>30100040012</v>
          </cell>
        </row>
        <row r="744">
          <cell r="B744" t="str">
            <v>จัดหาครุภัณฑ์เพื่อสนับสนุนการศึกษาคณะเกษตรศาสตร์</v>
          </cell>
          <cell r="C744">
            <v>30100040013</v>
          </cell>
        </row>
        <row r="745">
          <cell r="B745" t="str">
            <v>โครงการผลิตสื่อ ตำรา นวัตกรรมเพื่อพัฒนาการเรียนรู้</v>
          </cell>
          <cell r="C745">
            <v>30100040014</v>
          </cell>
        </row>
        <row r="746">
          <cell r="B746" t="str">
            <v>โครงการศูนย์พัฒนาการเรียนรู้</v>
          </cell>
          <cell r="C746">
            <v>30100040015</v>
          </cell>
        </row>
        <row r="747">
          <cell r="B747" t="str">
            <v>โครงการพัฒนาการเรียนการสอน</v>
          </cell>
          <cell r="C747">
            <v>30100040016</v>
          </cell>
        </row>
        <row r="748">
          <cell r="B748" t="str">
            <v>โครงการพัฒนาห้องสมุดเพื่อสนับสนุนด้านการศึกษา</v>
          </cell>
          <cell r="C748">
            <v>30100040017</v>
          </cell>
        </row>
        <row r="749">
          <cell r="B749" t="str">
            <v>โครงการจัดซื้อทรัพยากรสารสนเทศเพื่อสนับสนุนการเรียนการสอน</v>
          </cell>
          <cell r="C749">
            <v>30100040018</v>
          </cell>
        </row>
        <row r="750">
          <cell r="B750" t="str">
            <v>โครงการส่งเสริมการผลิตสื่อ ตำรา นวัตกรรมเพื่อพัฒนาการเรียนรู้</v>
          </cell>
          <cell r="C750">
            <v>30100040019</v>
          </cell>
        </row>
        <row r="751">
          <cell r="B751" t="str">
            <v>โครงการจัดทำเอกสารทางวิชาการ</v>
          </cell>
          <cell r="C751">
            <v>30100040020</v>
          </cell>
        </row>
        <row r="752">
          <cell r="B752" t="str">
            <v>โครงการพัฒนาห้องสมุดเพื่อเป็นแหล่งเรียนรู้ของนักศึกษามหาวิทยาลัย</v>
          </cell>
          <cell r="C752">
            <v>30100040021</v>
          </cell>
        </row>
        <row r="753">
          <cell r="B753" t="str">
            <v>โครงการพัฒนาการผลิตสื่อการเรียนการสอนระบบดิจิตอล</v>
          </cell>
          <cell r="C753">
            <v>30100040022</v>
          </cell>
        </row>
        <row r="754">
          <cell r="B754" t="str">
            <v>โครงการผลิตสื่อและบริการเทคโนโลยีทางการศึกษา</v>
          </cell>
          <cell r="C754">
            <v>30100040023</v>
          </cell>
        </row>
        <row r="755">
          <cell r="B755" t="str">
            <v>โครงการจัดหาครุภัณฑ์เพื่อพัฒนาการให้บริการ</v>
          </cell>
          <cell r="C755">
            <v>30100040024</v>
          </cell>
        </row>
        <row r="756">
          <cell r="B756" t="str">
            <v>โครงการทุนเอกสารประกอบการสอน</v>
          </cell>
          <cell r="C756">
            <v>30100040025</v>
          </cell>
        </row>
        <row r="757">
          <cell r="B757" t="str">
            <v>โครงการจัดซื้อทรัพยากรเพื่อสนับสนุนการเรียนการสอนด้านสังคมศาสตร์</v>
          </cell>
          <cell r="C757">
            <v>30100040026</v>
          </cell>
        </row>
        <row r="758">
          <cell r="B758" t="str">
            <v>โครงการจัดหาวัสดุการศึกษา</v>
          </cell>
          <cell r="C758">
            <v>30100040027</v>
          </cell>
        </row>
        <row r="759">
          <cell r="B759" t="str">
            <v>โครงการจัดหาวัสดุการศึกษา (วิทยาลัยแพทยศาสตร์ฯ)</v>
          </cell>
          <cell r="C759">
            <v>30100040028</v>
          </cell>
        </row>
        <row r="760">
          <cell r="B760" t="str">
            <v>โครงการจัดหาวัสดุการศึกษา (คณะพยาบาลศาสตร์)</v>
          </cell>
          <cell r="C760">
            <v>30100040029</v>
          </cell>
        </row>
        <row r="761">
          <cell r="B761" t="str">
            <v>โครงการจัดหาวัสดุการศึกษา (คณะบริหารศาสตร์)</v>
          </cell>
          <cell r="C761">
            <v>30100040030</v>
          </cell>
        </row>
        <row r="762">
          <cell r="B762" t="str">
            <v>โครงการจัดตั้งสำนักงานพัฒนานวัตกรรมและคุณภาพการศึกษา</v>
          </cell>
          <cell r="C762">
            <v>30100050001</v>
          </cell>
        </row>
        <row r="763">
          <cell r="B763" t="str">
            <v>โครงการดำเนินงานวิชาการ</v>
          </cell>
          <cell r="C763">
            <v>30100050002</v>
          </cell>
        </row>
        <row r="764">
          <cell r="B764" t="str">
            <v>โครงการพัฒนาความร่วมมือกับเครือข่ายอุดมศึกษา</v>
          </cell>
          <cell r="C764">
            <v>30100050003</v>
          </cell>
        </row>
        <row r="765">
          <cell r="B765" t="str">
            <v>โครงการพัฒนางานวิชาการการศึกษา</v>
          </cell>
          <cell r="C765">
            <v>30100050004</v>
          </cell>
        </row>
        <row r="766">
          <cell r="B766" t="str">
            <v>โครงการส่งเสริมและสนับสนุนกิจกรรมเสริมหลักสูตรของนักศึกษา</v>
          </cell>
          <cell r="C766">
            <v>30100050005</v>
          </cell>
        </row>
        <row r="767">
          <cell r="B767" t="str">
            <v>โครงการบริหารจัดการด้านวิชาการ</v>
          </cell>
          <cell r="C767">
            <v>30100050007</v>
          </cell>
        </row>
        <row r="768">
          <cell r="B768" t="str">
            <v>โครงการสอบวัดความรู้ภาษาอังกฤษสำหรับนักศึกษาระดับบัณฑิตศึกษา</v>
          </cell>
          <cell r="C768">
            <v>30100050008</v>
          </cell>
        </row>
        <row r="769">
          <cell r="B769" t="str">
            <v>โครงการบริหารจัดการด้านวิชาการระดับปริญญาตรีคณะศิลปประยุกต์และการออกแบบ</v>
          </cell>
          <cell r="C769">
            <v>30100050009</v>
          </cell>
        </row>
        <row r="770">
          <cell r="B770" t="str">
            <v>โครงการบริหารจัดการด้านวิชาการระดับบัณฑิตศึกษาคณะศิลปประยุกต์และการออกแบบ</v>
          </cell>
          <cell r="C770">
            <v>30100050010</v>
          </cell>
        </row>
        <row r="771">
          <cell r="B771" t="str">
            <v>โครงการสอบวัดความรู้ภาษาอังกฤษสำหรับนักศึกษาระดับปริญญาตรี</v>
          </cell>
          <cell r="C771">
            <v>30100050011</v>
          </cell>
        </row>
        <row r="772">
          <cell r="B772" t="str">
            <v>โครงการพัฒนาศักยภาพด้านวิชาการนักศึกษาคณะเกษตรศาสตร์</v>
          </cell>
          <cell r="C772">
            <v>30100050012</v>
          </cell>
        </row>
        <row r="773">
          <cell r="B773" t="str">
            <v>โครงการสนับสนุนความร่วมมือทางวิชาการกับหน่วยงานทั้งในและต่างประเทศ</v>
          </cell>
          <cell r="C773">
            <v>30100050013</v>
          </cell>
        </row>
        <row r="774">
          <cell r="B774" t="str">
            <v>โครงการอบรมและสอบวัดความรู้ภาษาอังกฤษระดับบัณฑิตศึกษา</v>
          </cell>
          <cell r="C774">
            <v>30100050014</v>
          </cell>
        </row>
        <row r="775">
          <cell r="B775" t="str">
            <v>โครงการจัดการความรู้ด้านบัณฑิตศึกษา</v>
          </cell>
          <cell r="C775">
            <v>30100050015</v>
          </cell>
        </row>
        <row r="776">
          <cell r="B776" t="str">
            <v>โครงการติดตามผู้สำเร็จการศึกษา</v>
          </cell>
          <cell r="C776">
            <v>30100050016</v>
          </cell>
        </row>
        <row r="777">
          <cell r="B777" t="str">
            <v>โครงการส่งเสริมและพัฒนาคุณลักษณะบัณฑิตที่พึงประสงค์</v>
          </cell>
          <cell r="C777">
            <v>30100050017</v>
          </cell>
        </row>
        <row r="778">
          <cell r="B778" t="str">
            <v>โครงการเตรียมความพร้อมนักศึกษาสหกิจศึกษา</v>
          </cell>
          <cell r="C778">
            <v>30100050018</v>
          </cell>
        </row>
        <row r="779">
          <cell r="B779" t="str">
            <v>โครงการ ส่งเสริมการพัฒนาความร่วมมือกับเครือข่ายอุดมศึกษา</v>
          </cell>
          <cell r="C779">
            <v>30100050019</v>
          </cell>
        </row>
        <row r="780">
          <cell r="B780" t="str">
            <v>โครงการ Graduate UBU Club</v>
          </cell>
          <cell r="C780">
            <v>30100050020</v>
          </cell>
        </row>
        <row r="781">
          <cell r="B781" t="str">
            <v>โครงการผลิตผลงานทางวิชาการ</v>
          </cell>
          <cell r="C781">
            <v>30100050021</v>
          </cell>
        </row>
        <row r="782">
          <cell r="B782" t="str">
            <v>โครงการจัดการวิทยานิพนธ์ระดับบัณฑิตศึกษา</v>
          </cell>
          <cell r="C782">
            <v>30100050022</v>
          </cell>
        </row>
        <row r="783">
          <cell r="B783" t="str">
            <v>โครงการค่าใช้จ่ายบุคลากรภาครัฐ ยกระดับคุณภาพการศึกษาและการเรียนรู้</v>
          </cell>
          <cell r="C783">
            <v>40000020001</v>
          </cell>
        </row>
        <row r="784">
          <cell r="B784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784">
            <v>40000030001</v>
          </cell>
        </row>
        <row r="785">
          <cell r="B785" t="str">
            <v>โครงการกองทุนบำรุงกีฬาและกิจกรรมนักศึกษา</v>
          </cell>
          <cell r="C785">
            <v>40100010001</v>
          </cell>
        </row>
        <row r="786">
          <cell r="B786" t="str">
            <v>โครงการกิจกรรมกีฬาลูกช้างน้าวสัมพันธ์</v>
          </cell>
          <cell r="C786">
            <v>40100010002</v>
          </cell>
        </row>
        <row r="787">
          <cell r="B787" t="str">
            <v>โครงการกิจกรรมคนรุ่นใหม่ใส่ใจคุณธรรม</v>
          </cell>
          <cell r="C787">
            <v>40100010003</v>
          </cell>
        </row>
        <row r="788">
          <cell r="B788" t="str">
            <v>โครงการกิจกรรมเชียร์และรับน้อง</v>
          </cell>
          <cell r="C788">
            <v>40100010004</v>
          </cell>
        </row>
        <row r="789">
          <cell r="B789" t="str">
            <v>โครงการกิจกรรมปฐมนิเทศนักศึกษา</v>
          </cell>
          <cell r="C789">
            <v>40100010005</v>
          </cell>
        </row>
        <row r="790">
          <cell r="B790" t="str">
            <v>โครงการกิจกรรมปลูกต้นไม้เฉลิมพระเกียรติ</v>
          </cell>
          <cell r="C790">
            <v>40100010006</v>
          </cell>
        </row>
        <row r="791">
          <cell r="B791" t="str">
            <v>โครงการกิจกรรมพี่สอนน้อง</v>
          </cell>
          <cell r="C791">
            <v>40100010007</v>
          </cell>
        </row>
        <row r="792">
          <cell r="B792" t="str">
            <v>โครงการกิจกรรมลูกช้างน้าวอุ้มพระขึ้นภู</v>
          </cell>
          <cell r="C792">
            <v>40100010008</v>
          </cell>
        </row>
        <row r="793">
          <cell r="B793" t="str">
            <v>โครงการกิจกรรมเสริมทักษะการคิดวิเคราะห์</v>
          </cell>
          <cell r="C793">
            <v>40100010009</v>
          </cell>
        </row>
        <row r="794">
          <cell r="B794" t="str">
            <v>โครงการกิจกรรมเสริมสร้างทักษะทางปัญญา</v>
          </cell>
          <cell r="C794">
            <v>40100010010</v>
          </cell>
        </row>
        <row r="795">
          <cell r="B795" t="str">
            <v>โครงการกิจกรรมไหว้ครู</v>
          </cell>
          <cell r="C795">
            <v>40100010011</v>
          </cell>
        </row>
        <row r="796">
          <cell r="B796" t="str">
            <v>โครงการกิจกรรรมเสริมสร้างความสัมพันธ์ระหว่างบุคคล</v>
          </cell>
          <cell r="C796">
            <v>40100010012</v>
          </cell>
        </row>
        <row r="797">
          <cell r="B797" t="str">
            <v>โครงการแข่งขันกีฬา</v>
          </cell>
          <cell r="C797">
            <v>40100010013</v>
          </cell>
        </row>
        <row r="798">
          <cell r="B798" t="str">
            <v>โครงการงานกิจการนักศึกษา</v>
          </cell>
          <cell r="C798">
            <v>40100010014</v>
          </cell>
        </row>
        <row r="799">
          <cell r="B799" t="str">
            <v>โครงการจัดตั้งสโมสรนักศึกษา</v>
          </cell>
          <cell r="C799">
            <v>40100010015</v>
          </cell>
        </row>
        <row r="800">
          <cell r="B800" t="str">
            <v>โครงการฝึกปฏิบัติงานวิชาชีพ</v>
          </cell>
          <cell r="C800">
            <v>40100010016</v>
          </cell>
        </row>
        <row r="801">
          <cell r="B801" t="str">
            <v>โครงการพัฒนานักศึกษา</v>
          </cell>
          <cell r="C801">
            <v>40100010017</v>
          </cell>
        </row>
        <row r="802">
          <cell r="B802" t="str">
            <v>โครงการพัฒนานักศึกษาคณะศิลปศาสตร์</v>
          </cell>
          <cell r="C802">
            <v>40100010018</v>
          </cell>
        </row>
        <row r="803">
          <cell r="B803" t="str">
            <v>โครงการพัฒนาศักยภาพนักศึกษา</v>
          </cell>
          <cell r="C803">
            <v>40100010019</v>
          </cell>
        </row>
        <row r="804">
          <cell r="B804" t="str">
            <v>โครงการพัฒนาศักยภาพนักศึกษาให้เป็นบัณฑิตที่พึงประสงค์ของมหาวิทยาลัย</v>
          </cell>
          <cell r="C804">
            <v>40100010020</v>
          </cell>
        </row>
        <row r="805">
          <cell r="B805" t="str">
            <v>โครงการพัฒนาศักยภาพและเสริมสร้างกิจกรรมคุณธรรมจริยธรรมของนักศึกษาคณะเกษตรศาสตร์</v>
          </cell>
          <cell r="C805">
            <v>40100010021</v>
          </cell>
        </row>
        <row r="806">
          <cell r="B806" t="str">
            <v>โครงการส่งเสริมกิจกรรมนักศึกษา ระดับปริญญาตรี</v>
          </cell>
          <cell r="C806">
            <v>40100010022</v>
          </cell>
        </row>
        <row r="807">
          <cell r="B807" t="str">
            <v>โครงการส่งเสริมคุณธรรมจริยธรรม</v>
          </cell>
          <cell r="C807">
            <v>40100010023</v>
          </cell>
        </row>
        <row r="808">
          <cell r="B808" t="str">
            <v>โครงการส่งเสริมและสนับสนุนกิจกรรมเสริมหลักสูตรของนักศึกษา</v>
          </cell>
          <cell r="C808">
            <v>40100010024</v>
          </cell>
        </row>
        <row r="809">
          <cell r="B809" t="str">
            <v>โครงการสนับสนุนการจัดกิจกรรมเสริมหลักสูตรและกิจกรรมนอกหลักสูตร</v>
          </cell>
          <cell r="C809">
            <v>40100010025</v>
          </cell>
        </row>
        <row r="810">
          <cell r="B810" t="str">
            <v>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</v>
          </cell>
          <cell r="C810">
            <v>40100010026</v>
          </cell>
        </row>
        <row r="811">
          <cell r="B811" t="str">
            <v>โครงการสนับสนุนการบริหารสถานศึกษาวิชากิจกรรมพละศึกษา</v>
          </cell>
          <cell r="C811">
            <v>40100010027</v>
          </cell>
        </row>
        <row r="812">
          <cell r="B812" t="str">
            <v>โครงการสัมนาสโมสรนักศึกษา</v>
          </cell>
          <cell r="C812">
            <v>40100010028</v>
          </cell>
        </row>
        <row r="813">
          <cell r="B813" t="str">
            <v>โครงการอบรมบุคลิกภาพให้กับนักศึกษา</v>
          </cell>
          <cell r="C813">
            <v>40100010029</v>
          </cell>
        </row>
        <row r="814">
          <cell r="B814" t="str">
            <v>โครงการอาสาพัฒนาชนบท</v>
          </cell>
          <cell r="C814">
            <v>40100010030</v>
          </cell>
        </row>
        <row r="815">
          <cell r="B815" t="str">
            <v>โครงอบรมทักษะการใช้คอมพิวเตอร์ให้กับนักศึกษา</v>
          </cell>
          <cell r="C815">
            <v>40100010031</v>
          </cell>
        </row>
        <row r="816">
          <cell r="B816" t="str">
            <v>โครงการพัฒนานักศึกษาทางวิชาการ</v>
          </cell>
          <cell r="C816">
            <v>40100010032</v>
          </cell>
        </row>
        <row r="817">
          <cell r="B817" t="str">
            <v>โครงการฝึกงานของนักศึกษา</v>
          </cell>
          <cell r="C817">
            <v>40100010033</v>
          </cell>
        </row>
        <row r="818">
          <cell r="B818" t="str">
            <v>โครงการพัฒนาคุณภาพนักศึกษา</v>
          </cell>
          <cell r="C818">
            <v>40100010034</v>
          </cell>
        </row>
        <row r="819">
          <cell r="B819" t="str">
            <v>โครงการศึกษาดูงานของนักศึกษา</v>
          </cell>
          <cell r="C819">
            <v>40100010035</v>
          </cell>
        </row>
        <row r="820">
          <cell r="B820" t="str">
            <v>โครงการฝึกประสบการณ์วิชาชีพ</v>
          </cell>
          <cell r="C820">
            <v>40100010036</v>
          </cell>
        </row>
        <row r="821">
          <cell r="B821" t="str">
            <v>โครงการพัฒนากิจกรรมกลุ่มลูกช้างน้าว</v>
          </cell>
          <cell r="C821">
            <v>40100010037</v>
          </cell>
        </row>
        <row r="822">
          <cell r="B822" t="str">
            <v>โครงการหอพักนักศึกษาสัมพันธ์</v>
          </cell>
          <cell r="C822">
            <v>40100010038</v>
          </cell>
        </row>
        <row r="823">
          <cell r="B823" t="str">
            <v>โครงการค่ายศิลปะเพื่อมวลมนุษย์ Art for all: ความต่างคือความงาม</v>
          </cell>
          <cell r="C823">
            <v>40100010039</v>
          </cell>
        </row>
        <row r="824">
          <cell r="B824" t="str">
            <v>โครงการน้อมเกล้าสดุดี 12 สิงหา ปลูกต้นกล้า ถวายองค์ราชินี</v>
          </cell>
          <cell r="C824">
            <v>40100010040</v>
          </cell>
        </row>
        <row r="825">
          <cell r="B825" t="str">
            <v>โครงการอาหาร 1 มื้อ หนังสือ 1 เล่ม</v>
          </cell>
          <cell r="C825">
            <v>40100010041</v>
          </cell>
        </row>
        <row r="826">
          <cell r="B826" t="str">
            <v>โครงการ Bridge 2 Inventor challenges</v>
          </cell>
          <cell r="C826">
            <v>40100010042</v>
          </cell>
        </row>
        <row r="827">
          <cell r="B827" t="str">
            <v>โครงการค่ายจริยธรรมเพื่อการพัฒนาเยาวชน</v>
          </cell>
          <cell r="C827">
            <v>40100010043</v>
          </cell>
        </row>
        <row r="828">
          <cell r="B828" t="str">
            <v>โครงการกิจกรรมนักศึกษาด้านยาเสพติด</v>
          </cell>
          <cell r="C828">
            <v>40100010044</v>
          </cell>
        </row>
        <row r="829">
          <cell r="B829" t="str">
            <v>โครงการส่งเสริมและสนับสนุนกิจกรรมพัฒนานักศึกษา</v>
          </cell>
          <cell r="C829">
            <v>40100010045</v>
          </cell>
        </row>
        <row r="830">
          <cell r="B830" t="str">
            <v>โครงการส่งเสริมบริการกิจกรรมนักศึกษา</v>
          </cell>
          <cell r="C830">
            <v>40100010046</v>
          </cell>
        </row>
        <row r="831">
          <cell r="B831" t="str">
            <v>โครงการปลุกจิตสำนึก</v>
          </cell>
          <cell r="C831">
            <v>40100010047</v>
          </cell>
        </row>
        <row r="832">
          <cell r="B832" t="str">
            <v>โครงการสร้างเสริมมาตรฐานนักศึกษา</v>
          </cell>
          <cell r="C832">
            <v>40100010048</v>
          </cell>
        </row>
        <row r="833">
          <cell r="B833" t="str">
            <v>โครงการสร้างสามัคคีมีเอกลักษณ์</v>
          </cell>
          <cell r="C833">
            <v>40100010049</v>
          </cell>
        </row>
        <row r="834">
          <cell r="B834" t="str">
            <v>โครงการสานสัมพันธ์ศิษย์เก่า</v>
          </cell>
          <cell r="C834">
            <v>40100010050</v>
          </cell>
        </row>
        <row r="835">
          <cell r="B835" t="str">
            <v>โครงการส่งเสริมกีฬาเพื่อสุขภาพในสถาบันอุดมศึกษาเครื่อข่ายภาคตะวันออกเฉียงเหนือตอนล่าง</v>
          </cell>
          <cell r="C835">
            <v>40100010051</v>
          </cell>
        </row>
        <row r="836">
          <cell r="B836" t="str">
            <v>โครงการอบรมและสอบวัดความรู้ภาษาอังกฤษระดับบัณฑิตศึกษา</v>
          </cell>
          <cell r="C836">
            <v>40100010052</v>
          </cell>
        </row>
        <row r="837">
          <cell r="B837" t="str">
            <v>โครงการทดสอบมาตรฐานทางเทคนิคของเครื่องส่งวิทยุกระจายเสียง</v>
          </cell>
          <cell r="C837">
            <v>40100010053</v>
          </cell>
        </row>
        <row r="838">
          <cell r="B838" t="str">
            <v>โครงการกิจกรรมสโมสรนักศึกษา</v>
          </cell>
          <cell r="C838">
            <v>40100010054</v>
          </cell>
        </row>
        <row r="839">
          <cell r="B839" t="str">
            <v>โครงการพัฒนากิจกรรมนักศึกษาตาม TQF และคุณลักษณะบัณฑิตที่พึงประสงค์</v>
          </cell>
          <cell r="C839">
            <v>40100010055</v>
          </cell>
        </row>
        <row r="840">
          <cell r="B840" t="str">
            <v>โครงการจัดทำกิจกรรมสนับสนุนการพัฒนานักศึกษาภายในหอพัก</v>
          </cell>
          <cell r="C840">
            <v>40100010056</v>
          </cell>
        </row>
        <row r="841">
          <cell r="B841" t="str">
            <v>โครงการสนับสนุนกิจกรรมด้านกีฬาและกิจกรรมนักศึกษา</v>
          </cell>
          <cell r="C841">
            <v>40100010057</v>
          </cell>
        </row>
        <row r="842">
          <cell r="B842" t="str">
            <v>โครงการศิษย์เก่าและนักศึกษากองทุนฯ กยศ./กรอ. ดีเด่น</v>
          </cell>
          <cell r="C842">
            <v>40100010058</v>
          </cell>
        </row>
        <row r="843">
          <cell r="B843" t="str">
            <v>UBU JOBFAIR</v>
          </cell>
          <cell r="C843">
            <v>40100010059</v>
          </cell>
        </row>
        <row r="844">
          <cell r="B844" t="str">
            <v>โครงการแข่งขันกีฬามหาวิทยาลัยแห่งประเทศไทย</v>
          </cell>
          <cell r="C844">
            <v>40100010060</v>
          </cell>
        </row>
        <row r="845">
          <cell r="B845" t="str">
            <v>โครงการค่าย ม.อุบลฯ วิชาการ</v>
          </cell>
          <cell r="C845">
            <v>40100010061</v>
          </cell>
        </row>
        <row r="846">
          <cell r="B846" t="str">
            <v>โครงการเตรียมความพร้อมเพื่อการทำงาน</v>
          </cell>
          <cell r="C846">
            <v>40100010062</v>
          </cell>
        </row>
        <row r="847">
          <cell r="B847" t="str">
            <v>โครงการนิเทศนักศึกษาฝึกงาน</v>
          </cell>
          <cell r="C847">
            <v>40100010063</v>
          </cell>
        </row>
        <row r="848">
          <cell r="B848" t="str">
            <v>โครงการพัฒนานักศึกษาเพื่อส่งเสริมผลการเรียนรู้ตามกรอบ TQF</v>
          </cell>
          <cell r="C848">
            <v>40100010064</v>
          </cell>
        </row>
        <row r="849">
          <cell r="B849" t="str">
            <v>โครงการปฐมนิเทศนักศึกษาหอพัก</v>
          </cell>
          <cell r="C849">
            <v>40100010065</v>
          </cell>
        </row>
        <row r="850">
          <cell r="B850" t="str">
            <v>โครงการกิจกรรมทางวิชาการเสริมหลักสูตรและพัฒนาทักษะชีวิต</v>
          </cell>
          <cell r="C850">
            <v>40100010066</v>
          </cell>
        </row>
        <row r="851">
          <cell r="B851" t="str">
            <v>โครงการประเมินคุณภาพการจัดกิจกรรมและการจัดบริการนักศึกษาระดับปริญญาตรี</v>
          </cell>
          <cell r="C851">
            <v>40100010067</v>
          </cell>
        </row>
        <row r="852">
          <cell r="B852" t="str">
            <v>โครงการจัดกิจกรรมสำหรับนักศึกษาต่างชาติ</v>
          </cell>
          <cell r="C852">
            <v>40100010068</v>
          </cell>
        </row>
        <row r="853">
          <cell r="B853" t="str">
            <v>โครงการจัดสอบวัดความรู้ทางภาษา</v>
          </cell>
          <cell r="C853">
            <v>40100010069</v>
          </cell>
        </row>
        <row r="854">
          <cell r="B854" t="str">
            <v>โครงการสร้างเสริมวินัยนักศึกษา และภาวะผู้นำนักศึกษา</v>
          </cell>
          <cell r="C854">
            <v>40100010070</v>
          </cell>
        </row>
        <row r="855">
          <cell r="B855" t="str">
            <v>โครงการอบรมเชิงปฏิบัติการเพื่อพัฒนาศักยภาพการปฏิบัติงานของศิษย์เก่า</v>
          </cell>
          <cell r="C855">
            <v>40100010071</v>
          </cell>
        </row>
        <row r="856">
          <cell r="B856" t="str">
            <v>โครงการแข่งขันกีฬามหาวิทยาลัยแห่งประเทศไทย</v>
          </cell>
          <cell r="C856">
            <v>40100010072</v>
          </cell>
        </row>
        <row r="857">
          <cell r="B857" t="str">
            <v>โครงการปฐมนิเทศนักศึกษาระดับบัณฑิตศึกษา</v>
          </cell>
          <cell r="C857">
            <v>40100010073</v>
          </cell>
        </row>
        <row r="858">
          <cell r="B858" t="str">
            <v>โครงการส่งเสริมคุณธรรมจริยธรรมบัณฑิตศึกษา</v>
          </cell>
          <cell r="C858">
            <v>40100010074</v>
          </cell>
        </row>
        <row r="859">
          <cell r="B859" t="str">
            <v>โครงการประชุมสัมมนาการจัดการเรียนรู้ด้านบัณฑิตศึกษา</v>
          </cell>
          <cell r="C859">
            <v>40100010075</v>
          </cell>
        </row>
        <row r="860">
          <cell r="B860" t="str">
            <v>โครงการประกวดวิทยานิพนธ์ดีเด่นระดับบัณฑิตศึกษา</v>
          </cell>
          <cell r="C860">
            <v>40100010076</v>
          </cell>
        </row>
        <row r="861">
          <cell r="B861" t="str">
            <v>การเตรียมความพร้อมซ้อมรับอุบัติภัย</v>
          </cell>
          <cell r="C861">
            <v>40100020001</v>
          </cell>
        </row>
        <row r="862">
          <cell r="B862" t="str">
            <v>โครงการ ม.อุบลฯ น่าอยู่ (UBU WATCH)</v>
          </cell>
          <cell r="C862">
            <v>40100020003</v>
          </cell>
        </row>
        <row r="863">
          <cell r="B863" t="str">
            <v>โครงการประกันสุขภาพนักศึกษา</v>
          </cell>
          <cell r="C863">
            <v>40100020004</v>
          </cell>
        </row>
        <row r="864">
          <cell r="B864" t="str">
            <v>โครงการสนับสนุนการดำเนินงานเกี่ยวกับนักศึกษาประสบอุบัติเหตุบาดเจ็บ/เสียชีวิต</v>
          </cell>
          <cell r="C864">
            <v>40100020005</v>
          </cell>
        </row>
        <row r="865">
          <cell r="B865" t="str">
            <v>โครงการสนับสนุนการดำเนินงานศูนย์บริการจัดหางานระหว่างเรียน</v>
          </cell>
          <cell r="C865">
            <v>40100020006</v>
          </cell>
        </row>
        <row r="866">
          <cell r="B866" t="str">
            <v>โครงการสนับสนุนทุนการศึกษา</v>
          </cell>
          <cell r="C866">
            <v>40100020007</v>
          </cell>
        </row>
        <row r="867">
          <cell r="B867" t="str">
            <v>โครงการสำรวจความพึงพอใจของนักศึกษาและศิษย์เก่าต่อการให้บริการของมหาวิทยาลัยอุบลราชธานี</v>
          </cell>
          <cell r="C867">
            <v>40100020008</v>
          </cell>
        </row>
        <row r="868">
          <cell r="B868" t="str">
            <v>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v>
          </cell>
          <cell r="C868">
            <v>40100020009</v>
          </cell>
        </row>
        <row r="869">
          <cell r="B869" t="str">
            <v>โครงการสนับสนุนทุนการศึกษาต่อระดับปริญญาตรีในประเทศ</v>
          </cell>
          <cell r="C869">
            <v>40100020010</v>
          </cell>
        </row>
        <row r="870">
          <cell r="B870" t="str">
            <v>โครงการค่าใช้จ่ายสำหรับนักศึกษาพิการในสถานศึกษาระดับอุดมศึกษา</v>
          </cell>
          <cell r="C870">
            <v>40100020011</v>
          </cell>
        </row>
        <row r="871">
          <cell r="B871" t="str">
            <v>โครงการจัดทำคู่มือการใช้ชีวิตนักศึกษามหาวิทยาลัยอุบลราชธานี</v>
          </cell>
          <cell r="C871">
            <v>40100020012</v>
          </cell>
        </row>
        <row r="872">
          <cell r="B872" t="str">
            <v>โครงการส่งเสริมบริการกิจกรรมนักศึกษา</v>
          </cell>
          <cell r="C872">
            <v>40100020013</v>
          </cell>
        </row>
        <row r="873">
          <cell r="B873" t="str">
            <v>โครงการเชิดชูเกียรติผู้สร้างชื่อเสียงให้มหาวิทยาลัยด้านกิจกรรมและกีฬา</v>
          </cell>
          <cell r="C873">
            <v>40100020014</v>
          </cell>
        </row>
        <row r="874">
          <cell r="B874" t="str">
            <v>โครงการประกันอุบัติเหตุนักศึกษามหาวิทยาลัยอุบลราชธานี</v>
          </cell>
          <cell r="C874">
            <v>40100020015</v>
          </cell>
        </row>
        <row r="875">
          <cell r="B875" t="str">
            <v>เงินอุดหนุนโครงการทุนการศึกษาเฉลิมราชกกุมารี</v>
          </cell>
          <cell r="C875">
            <v>40100020016</v>
          </cell>
        </row>
        <row r="876">
          <cell r="B876" t="str">
            <v>โครงการสนับสนุนค่าครองชีพนักศึกษาจากการทำงาน (เพื่อบรรเทาความเดือดร้อนจากอุทกภัน ครั้งที่ 2)</v>
          </cell>
          <cell r="C876">
            <v>40100020017</v>
          </cell>
        </row>
        <row r="877">
          <cell r="B877" t="str">
            <v>โครงการส่งเสริมบริการนักศึกษา</v>
          </cell>
          <cell r="C877">
            <v>40100020018</v>
          </cell>
        </row>
        <row r="878">
          <cell r="B878" t="str">
            <v>โครงการนักเรียนทุนต่างชาติ</v>
          </cell>
          <cell r="C878">
            <v>40100020019</v>
          </cell>
        </row>
        <row r="879">
          <cell r="B879" t="str">
            <v>โครงการเงินรับฝากค่าบริการทางการแพทย์ เครือข่ายการบริการแพทย์ฉุกเฉิน</v>
          </cell>
          <cell r="C879">
            <v>40100020020</v>
          </cell>
        </row>
        <row r="880">
          <cell r="B880" t="str">
            <v>โครงการสนับสนุนทุนการศึกษาจากแหล่งทุนภายนอก</v>
          </cell>
          <cell r="C880">
            <v>40100020021</v>
          </cell>
        </row>
        <row r="881">
          <cell r="B881" t="str">
            <v>โครงการสนับสนุนค่าครองชีพนักศึกษาจากการทำงาน</v>
          </cell>
          <cell r="C881">
            <v>40100020022</v>
          </cell>
        </row>
        <row r="882">
          <cell r="B882" t="str">
            <v>โครงการแอโรบิกเพื่อสุขภาพ</v>
          </cell>
          <cell r="C882">
            <v>40100020023</v>
          </cell>
        </row>
        <row r="883">
          <cell r="B883" t="str">
            <v>โครงการหอพักนักศึกษาสัมพันธ์</v>
          </cell>
          <cell r="C883">
            <v>40100020024</v>
          </cell>
        </row>
        <row r="884">
          <cell r="B884" t="str">
            <v>โครงการทุนการศึกษา สควค. สำหรับข้าราชการครู</v>
          </cell>
          <cell r="C884">
            <v>40100020025</v>
          </cell>
        </row>
        <row r="885">
          <cell r="B885" t="str">
            <v>โครงการเงินทุนการศึกษาโครงการเตรียมความพร้อมเข้าสู่ประชาคมอาเซียน</v>
          </cell>
          <cell r="C885">
            <v>40100020026</v>
          </cell>
        </row>
        <row r="886">
          <cell r="B886" t="str">
            <v>โครงการทุนการศึกษา นักศึกษาระดับปริญญาเอก</v>
          </cell>
          <cell r="C886">
            <v>40100020027</v>
          </cell>
        </row>
        <row r="887">
          <cell r="B887" t="str">
            <v>โครงการสวัสดิการนักศึกษากองทุนฯ กยศ./กรอ.</v>
          </cell>
          <cell r="C887">
            <v>40100020028</v>
          </cell>
        </row>
        <row r="888">
          <cell r="B888" t="str">
            <v>โครงการประกันสุขภาพและอุบัติเหตุนักศึกษา</v>
          </cell>
          <cell r="C888">
            <v>40100020029</v>
          </cell>
        </row>
        <row r="889">
          <cell r="B889" t="str">
            <v>โครงการ ERASMUS MUNDUS Programme Action 2 Partnership : Euro - Asian Partnership to promote Engineering Technology Education and Research Exchanges (TECHNI II)</v>
          </cell>
          <cell r="C889">
            <v>40100020030</v>
          </cell>
        </row>
        <row r="890">
          <cell r="B890" t="str">
            <v>ทุนการศึกษาโครงการช้างเผือก</v>
          </cell>
          <cell r="C890">
            <v>40100020031</v>
          </cell>
        </row>
        <row r="891">
          <cell r="B891" t="str">
            <v>โครงการจัดทำระบบ Freshy UBU Mobile Application (For Android)</v>
          </cell>
          <cell r="C891">
            <v>40100020032</v>
          </cell>
        </row>
        <row r="892">
          <cell r="B892" t="str">
            <v>โครงการ Master Techer</v>
          </cell>
          <cell r="C892">
            <v>40100020033</v>
          </cell>
        </row>
        <row r="893">
          <cell r="B893" t="str">
            <v>โครงการสนับสนุนการจัดตั้งห้องเรียนวิทยาศาสตร์ในโรงเรียนโดยการกำกับดูแลของมหาวิทยาลัย (โครงการ วมว.)</v>
          </cell>
          <cell r="C893">
            <v>40100020034</v>
          </cell>
        </row>
        <row r="894">
          <cell r="B894" t="str">
            <v>โครงการตรวจสุขภาพนักศึกษา</v>
          </cell>
          <cell r="C894">
            <v>40100020035</v>
          </cell>
        </row>
        <row r="895">
          <cell r="B895" t="str">
            <v>โครงการสนับสนุนและส่งเสริมสวัสดิการและสวัสดิภาพนักศึกษา</v>
          </cell>
          <cell r="C895">
            <v>40100020036</v>
          </cell>
        </row>
        <row r="896">
          <cell r="B896" t="str">
            <v>โครงการเงินบริจาคทุนการศึกษาจากแหล่งทุนอื่น</v>
          </cell>
          <cell r="C896">
            <v>40100020037</v>
          </cell>
        </row>
        <row r="897">
          <cell r="B897" t="str">
            <v>โครงการสนับสนุนทุนแลกเปลี่ยนสำหรับนักศึกษา ม.อุบลฯ</v>
          </cell>
          <cell r="C897">
            <v>40100020038</v>
          </cell>
        </row>
        <row r="898">
          <cell r="B898" t="str">
            <v>โครงการรณรงค์ป้องกันและแก้ไขปัญหายาเสพติดในสถานศึกษา</v>
          </cell>
          <cell r="C898">
            <v>40100020039</v>
          </cell>
        </row>
        <row r="899">
          <cell r="B899" t="str">
            <v>โครงการสนับสนุนทุนแลกเปลี่ยนสำหรับนักศึกษา ม.อุบลฯ</v>
          </cell>
          <cell r="C899">
            <v>40100020238</v>
          </cell>
        </row>
        <row r="900">
          <cell r="B900" t="str">
            <v>โครงการสวัสดิการหอพัก</v>
          </cell>
          <cell r="C900">
            <v>40100020239</v>
          </cell>
        </row>
        <row r="901">
          <cell r="B901" t="str">
            <v>โครงการเลี้ยงรับรองคณะผู้บริหารทุนการศึกษา</v>
          </cell>
          <cell r="C901">
            <v>40100020240</v>
          </cell>
        </row>
        <row r="902">
          <cell r="B902" t="str">
            <v>โครงการบรรเทาความเดือดร้อนของนักศึกษา ณ หน่วยงานจัดการศึกษานอกที่ตั้ง จ.มุกดาหารที่จะย้ายมาเรียนยัง ม.อุบลฯ</v>
          </cell>
          <cell r="C902">
            <v>40100020241</v>
          </cell>
        </row>
        <row r="903">
          <cell r="B903" t="str">
            <v>การแยก linkage drag ระหว่างยีน Bph3 ต้านทานเพลี้ยกระโดดสีน้ำตาลและยีน wx ควบคุมปริมาณอะไมโลสเพื่อการพัฒนาสายพันธุ์ข้าวเหนียวหอมต้านทานเพลี้ยกระโดดสีน้ำตาลโดยการใช้เครื่องหมายโมเลกุลช่วยในการคัดเลือก</v>
          </cell>
          <cell r="C903">
            <v>50000010001</v>
          </cell>
        </row>
        <row r="904">
          <cell r="B904" t="str">
            <v>การศึกษาความสามารถในการรวมตัวของมะเขือเทศสีดาสายพันธุ์แท้ (ปีที่ 2)</v>
          </cell>
          <cell r="C904">
            <v>50000010002</v>
          </cell>
        </row>
        <row r="905">
          <cell r="B905" t="str">
            <v>การค้นหาและออกแบบสารยับยั้งกระบวนการสังเคราะห์ผนังเซลล์ที่มีความจำเพาะสูงต่อโปรตีน DprE1 เพื่อเพิ่มศักยภาพในการยับยั้งเชื้อวัณโรคดื้อยาบนพื้นฐานการจำลองแบบโมเลกุลและการออกแบบยาโดยวิธีการคำนวณ</v>
          </cell>
          <cell r="C905">
            <v>50000010003</v>
          </cell>
        </row>
        <row r="906">
          <cell r="B906" t="str">
            <v>การเตรียมและพิสูจน์เอกลักษณ์ฟิล์มไฮโดรเจลที่เตรียมจากแป้งข้าวโพดและพอลิอะครีลิคสำหรับประยุกต์ใช้ดูดซับไอออนตะกั่วจากสารละลาย</v>
          </cell>
          <cell r="C906">
            <v>50000010004</v>
          </cell>
        </row>
        <row r="907">
          <cell r="B907" t="str">
            <v>การสังเคราะห์จีโอพอลิเมอร์จากดินขาวธรรมชาติและการประยุกต์ใช้ทางสิ่งแวดล้อมในการดูดซับสีย้อมอุตสาหกรรมบนวัสดุจีโอโพลิเมอร์</v>
          </cell>
          <cell r="C907">
            <v>50000010005</v>
          </cell>
        </row>
        <row r="908">
          <cell r="B908" t="str">
            <v>สารกลุ่มเบนซิมิดาโซลและอนุพันธ์เพื่อใช้เป็นสารที่มีฤทธิ์ต้านเชื้อราที่ก่อโรคในพืช</v>
          </cell>
          <cell r="C908">
            <v>50000010006</v>
          </cell>
        </row>
        <row r="909">
          <cell r="B909" t="str">
            <v>สารไทโอเอรีนชนิดใหม่สำหรับทรานซิสเตอร์ชนิดสารอินทรีย์</v>
          </cell>
          <cell r="C909">
            <v>50000010007</v>
          </cell>
        </row>
        <row r="910">
          <cell r="B910" t="str">
            <v>การพัฒนาอุปกรณ์นำส่งยาแบบไร้เข็มโดยใช้ลำพุ่งความเร็วสูงที่ผลิตด้วยหลักการ กระแทกสำหรับการฉีดยาในสุกร</v>
          </cell>
          <cell r="C910">
            <v>50000010008</v>
          </cell>
        </row>
        <row r="911">
          <cell r="B911" t="str">
            <v>การศึกษาปัจจัยทางกายภาพของสภาวะแวดล้อมที่มีผลต่อการเจริญและความรุนแรงของเชื้อเลปโตสไปร่าที่คัดแยกมาจากหนูธรรมชาติ ในจังหวัดศรีสะเกษ</v>
          </cell>
          <cell r="C911">
            <v>50000010009</v>
          </cell>
        </row>
        <row r="912">
          <cell r="B912" t="str">
            <v>ความชุกของโรคติดเชื้อปรสิตในประชากรตำบลก่อเอ้ อำเภอเขื่องใน จังหวัดอุบลราชธานี</v>
          </cell>
          <cell r="C912">
            <v>50000010010</v>
          </cell>
        </row>
        <row r="913">
          <cell r="B913" t="str">
            <v>ผลของสารสกัดใบชะพลูต่อหนูทดลองและเซลล์ตับเพาะเลี้ยงที่ถูกเหนี่ยวนำให้เซลล์ตับได้รับการบาดเจ็บจากแอทานอล</v>
          </cell>
          <cell r="C913">
            <v>50000010011</v>
          </cell>
        </row>
        <row r="914">
          <cell r="B914" t="str">
            <v>ระดับคอมพลีเมนท์ C3 และการแสดงออกของ CD55 และ CD59 บนเม็ดเลือดแดงของผู้ป่วยโรคฮีโมโกลบินเอชที่มีอาการแตกต่างกัน</v>
          </cell>
          <cell r="C914">
            <v>50000010012</v>
          </cell>
        </row>
        <row r="915">
          <cell r="B915" t="str">
            <v>โครงการงานวิจัยเชิงบูรณาการ</v>
          </cell>
          <cell r="C915">
            <v>50000020001</v>
          </cell>
        </row>
        <row r="916">
          <cell r="B916" t="str">
            <v>โครงการวิจัยประยุกต์</v>
          </cell>
          <cell r="C916">
            <v>50000020002</v>
          </cell>
        </row>
        <row r="917">
          <cell r="B917" t="str">
            <v>โครงแนวทางการเพาะเลี้ยงหอยโข่งในโรงเพาะฟัก: ระยะที่ 1 การศึกษาอัตราส่วนพ่อแม่พันธุ์ รูปแบบอาหารที่เหมาะสมต่อการอนุบาลและความสมบูรณ์เพศ</v>
          </cell>
          <cell r="C917">
            <v>50000020003</v>
          </cell>
        </row>
        <row r="918">
          <cell r="B918" t="str">
            <v>โครงการเพิ่มอายุการเก็บรักษาปลาร้าบองด้วยเทคโนโลยีเฮอร์เดิล</v>
          </cell>
          <cell r="C918">
            <v>50000020004</v>
          </cell>
        </row>
        <row r="919">
          <cell r="B919" t="str">
            <v>โครงการแยก linkage drag ระหว่างยีนBph3 ต้านทานเพลี้ยกระโดดสีน้ำตาลและยีน wx ควบคุมปริมาณอไมโลสเพื่อการพัฒนาสายพันธุ์ข้าวเหนียวหอมต้านทานเพลี้ยกระโดดสีน้ำตาลโดยการใช้เครื่องหมายโมเลกุลช่วยในการคัดเลือก</v>
          </cell>
          <cell r="C919">
            <v>50000020005</v>
          </cell>
        </row>
        <row r="920">
          <cell r="B920" t="str">
            <v>โครงการผลิตไซรัปจากขนุนเพื่อนำไปสู่การพัฒนาผลิตภัณฑ์ที่มีสมบัติเชิงหน้าที่</v>
          </cell>
          <cell r="C920">
            <v>50000020006</v>
          </cell>
        </row>
        <row r="921">
          <cell r="B921" t="str">
            <v>โครงการคุณลักษณะและปริมาณสารสำคัญที่มีอยู่ในหอมแดงงอกที่ผลิตในอุณหภูมิและระยะเวลาที่ต่างกัน</v>
          </cell>
          <cell r="C921">
            <v>50000020007</v>
          </cell>
        </row>
        <row r="922">
          <cell r="B922" t="str">
            <v>โครงการผลิตภัณฑ์เส้นกวยจั๊บอุบลผสมข้าวเม่ากึ่งสำเร็จรูปเพื่อสุขภาพ</v>
          </cell>
          <cell r="C922">
            <v>50000020008</v>
          </cell>
        </row>
        <row r="923">
          <cell r="B923" t="str">
            <v>โครงการสมรรถนะการผลิตและผลตอบแทนทางเศรษฐกิจของโคลูกผสมพื้นเมืองx โลว์ไลน์แองกัสที่เลี้ยงแบบปล่อยแปลงและเสริมด้วยกากแป้งมันสำปะหลังหมัก</v>
          </cell>
          <cell r="C923">
            <v>50000020009</v>
          </cell>
        </row>
        <row r="924">
          <cell r="B924" t="str">
            <v>โครงการการพัฒนานวัตกรรมระบบสารสนเทศเพื่อเพิ่มศักยภาพการแข่งขันของผลิตภัณฑ์ผ้ากาบบัวของจังหวัดอุบลราชธานี</v>
          </cell>
          <cell r="C924">
            <v>50000020010</v>
          </cell>
        </row>
        <row r="925">
          <cell r="B925" t="str">
            <v>โครงการตัวแบบการบัญชีบริหารเพื่อการจัดการสิ่งแวดล้อมในอุตสาหกรรมการผลิตของจังหวัดในภาคอีสานตอนใต้ของประเทศไทย</v>
          </cell>
          <cell r="C925">
            <v>50000020011</v>
          </cell>
        </row>
        <row r="926">
          <cell r="B926" t="str">
            <v>โครงการเปรียบเทียบต้นทุนและผลตอบแทนการผลิตข้าวโดยแนวทางเกษตรอินทรีย์และวิธีทั่วไปในพื้นที่จังหวัดมุกดาหาร</v>
          </cell>
          <cell r="C926">
            <v>50000020012</v>
          </cell>
        </row>
        <row r="927">
          <cell r="B927" t="str">
            <v>โครงการประเมินฤทธิ์ทางชีวภาพของสารสกัดจากราเอนโดไฟท์ที่แยกได้จากต้นติ้วเกลี้ยงและติ้ว</v>
          </cell>
          <cell r="C927">
            <v>50000020013</v>
          </cell>
        </row>
        <row r="928">
          <cell r="B928" t="str">
            <v>โครงการพัฒนายาเม็ดแตกตัวในช่องปากของยาเวอราพามิล ไฮโดรคลอไรด์โดยเทคนิคการระเหิดด้วยไมโครเวฟ</v>
          </cell>
          <cell r="C928">
            <v>50000020014</v>
          </cell>
        </row>
        <row r="929">
          <cell r="B929" t="str">
            <v>โครงการจำลองแบบ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-โธควิโนนที่ต่ออยู่กับวงไธเอโซล</v>
          </cell>
          <cell r="C929">
            <v>50000020015</v>
          </cell>
        </row>
        <row r="930">
          <cell r="B930" t="str">
            <v>โครงการผลิตเอนไซม์ฟอกสีเมลานินโดยจุลินทรีย์และการนำไปประยุกต์ใช้ในการฟอกย้อมสีผม</v>
          </cell>
          <cell r="C930">
            <v>50000020016</v>
          </cell>
        </row>
        <row r="931">
          <cell r="B931" t="str">
            <v>โครงการพัฒนาอิเล็กโตรเคมิคัลเซนเซอร์ชนิดใหม่ในระบบของไหลจุลภาคที่ประดิษฐ์มาจากกระดาษสำหรับตรวจวัดปริมาณแอสคอร์บิคและโดปามีน</v>
          </cell>
          <cell r="C931">
            <v>50000020017</v>
          </cell>
        </row>
        <row r="932">
          <cell r="B932" t="str">
            <v>โครงการศึกษาสภาวะที่เหมาะสมในการเพิ่มการผลิตลิปิดจากยีสต์สะสมไขมันในอาหารที่เตรียมจากสารสกัดจากชานอ้อยและนำไขมันที่ได้ไปเตรียมไบโอดีเซล</v>
          </cell>
          <cell r="C932">
            <v>50000020018</v>
          </cell>
        </row>
        <row r="933">
          <cell r="B933" t="str">
            <v>โครงการออกแบบและสร้างเครื่องวิเคราะห์ความถี่ของอนุมูลอิสระด้วยเทคนิคไดนามิกนิวเคลียร์โพลาไรเซซัน (DNP)</v>
          </cell>
          <cell r="C933">
            <v>50000020019</v>
          </cell>
        </row>
        <row r="934">
          <cell r="B934" t="str">
            <v>โครงการรูปแบบการพัฒนาระบบสนับสนุนการปฏิสัมพันธ์ในชั้นเรียนสำหรับการเรียนรู้เชิงรุกในศตวรรษที่ 21</v>
          </cell>
          <cell r="C934">
            <v>50000020020</v>
          </cell>
        </row>
        <row r="935">
          <cell r="B935" t="str">
            <v>โครงการเพิ่มประสิทธิภาพเชิงความร้อนของเตาแก๊สหุงต้มในครัวเรือนแบบ Vertical ports โดยวัสดุพรุนชนิดเซลลูลาร์เปิดและแบบลวดตาข่ายสแตนเลส</v>
          </cell>
          <cell r="C935">
            <v>50000020021</v>
          </cell>
        </row>
        <row r="936">
          <cell r="B936" t="str">
            <v>โครงการเสริมแรงแนวเชื่อมอลูมิเนียมผสมต่างชนิดเกรด 5083 กับเกรด 6061 ในการเชื่อมเสียดทานแบบกวน</v>
          </cell>
          <cell r="C936">
            <v>50000020022</v>
          </cell>
        </row>
        <row r="937">
          <cell r="B937" t="str">
            <v>โครงการประเมินคุณภาพยางก้อนถ้วยโดยใช้สมบัติทางไฟฟ้าเปรียบเทียบกับสมบัติทางแสง</v>
          </cell>
          <cell r="C937">
            <v>50000020023</v>
          </cell>
        </row>
        <row r="938">
          <cell r="B938" t="str">
            <v>โครงการประยุกต์ใช้เทคโนโลยีสะอาดเพื่อการอนุรักษ์พลังงานในโรงสีข้าว</v>
          </cell>
          <cell r="C938">
            <v>50000020024</v>
          </cell>
        </row>
        <row r="939">
          <cell r="B939" t="str">
            <v>โครงการประยุกต์ดินเหนียวเผาเป็นส่วนผสมวัสดุประสานในกระบวนการขึ้นลูกหินขัดข้าว</v>
          </cell>
          <cell r="C939">
            <v>50000020025</v>
          </cell>
        </row>
        <row r="940">
          <cell r="B940" t="str">
            <v>โครงการพัฒนาปฏิกรณ์ชีวภาพแบบคอลัมน์ฟองสำหรับเพาะเลี้ยงจุลสาหร่ายสายพันธุ์ที่มีน้ำมันทางชีวภาพ</v>
          </cell>
          <cell r="C940">
            <v>50000020026</v>
          </cell>
        </row>
        <row r="941">
          <cell r="B941" t="str">
            <v>โครงการวิเคราะห์ความสัมพันธ์แบบเกรย์และเทคนิคทากูชิสำหรับค่าเหมาะสมแบบหลายคุณลักษณะของอลูมิเนียมเชิงประกอบ A356-SiCpด้วยการเชื่อมเสียดทานแบบกวน</v>
          </cell>
          <cell r="C941">
            <v>50000020027</v>
          </cell>
        </row>
        <row r="942">
          <cell r="B942" t="str">
            <v>โครงการศึกษาและพัฒนาแขนกลเสริมกำลังสำหรับผู้ป่วยโรคหลอดเลือดสมองตีบ</v>
          </cell>
          <cell r="C942">
            <v>50000020028</v>
          </cell>
        </row>
        <row r="943">
          <cell r="B943" t="str">
            <v>โครงการศึกษาและพัฒนาประสิทธิภาพการเผาไหม้ของหัวเผาเชื้อเพลิงก๊าซชีวมวลด้วยพลศาสตร์การไหลเชิงการคำนวณและเทคนิคการถ่ายภาพแบบชาร์โดว์กราฟ</v>
          </cell>
          <cell r="C943">
            <v>50000020029</v>
          </cell>
        </row>
        <row r="944">
          <cell r="B944" t="str">
            <v>โครงการระบบจำแนกมะขามหวานขึ้นราภายในฝักด้วยเทคนิคทางแสง</v>
          </cell>
          <cell r="C944">
            <v>50000020030</v>
          </cell>
        </row>
        <row r="945">
          <cell r="B945" t="str">
            <v>โครงการระบบจำแนกมะขามหวานขึ้นราภายในฝักด้วยสมบัติทางไฟฟ้า</v>
          </cell>
          <cell r="C945">
            <v>50000020031</v>
          </cell>
        </row>
        <row r="946">
          <cell r="B946" t="str">
            <v>โครงการศักยภาพการประยุกต์ใช้คอนกรีตมวลเบาแบบเติมฟองอากาศสำหรับผนังคอนกรีตหล่อในที่</v>
          </cell>
          <cell r="C946">
            <v>50000020032</v>
          </cell>
        </row>
        <row r="947">
          <cell r="B947" t="str">
            <v>โครงการศึกษาการใช้เอทานอล-ปาล์มไบโอดีเซลเป็นเชื้อเพลิงร่วมในเครื่องยนต์จุดระเบิดด้วยการอัด</v>
          </cell>
          <cell r="C947">
            <v>50000020033</v>
          </cell>
        </row>
        <row r="948">
          <cell r="B948" t="str">
            <v>โครงการอุปกรณ์ฉีดยาด้วยลำเจ็ทแบบไม่ใช้เข็มโดยตัวขับดันแบบแม่เหล็กไฟฟ้า</v>
          </cell>
          <cell r="C948">
            <v>50000020034</v>
          </cell>
        </row>
        <row r="949">
          <cell r="B949" t="str">
            <v>โครงการแบบจำลองภูมิสารสนเทศเพื่อจำแนกพื้นที่เสี่ยง และเทคนิคทางโมเลกุลระบุชนิดของเชื้อเลปโตสไปร่าที่แยกจากหนูในอำเภอขุนหาญ จังหวัดศรีสะเกษ</v>
          </cell>
          <cell r="C949">
            <v>50000020035</v>
          </cell>
        </row>
        <row r="950">
          <cell r="B950" t="str">
            <v>โครงการสมุนไพรมีผลต่อการยับยั้งสารสื่อประสาทที่มีฤทธิ์ต่อการเคลื่อนไหวของพยาธิใบไม้ในตับ</v>
          </cell>
          <cell r="C950">
            <v>50000020036</v>
          </cell>
        </row>
        <row r="951">
          <cell r="B951" t="str">
            <v>โครงการแถบทดสอบฟอสเฟตสำหรับวิเคราะห์หาปริมาณฟอสฟอรัสที่เป็นประโยชน์ในตัวอย่างดินโดยใช้กล้องโทรศัพท์เคลื่อนที่ และการวิเคราะห์ภาพดิจิตอล</v>
          </cell>
          <cell r="C951">
            <v>50000020037</v>
          </cell>
        </row>
        <row r="952">
          <cell r="B952" t="str">
            <v>โครงการออกแบบและพัฒนาเตาก๊าซชีวภาพประสิทธิภาพสูงที่มีการอุ่นอากาศเผาไหม้</v>
          </cell>
          <cell r="C952">
            <v>50000020038</v>
          </cell>
        </row>
        <row r="953">
          <cell r="B953" t="str">
            <v>ผลของแก่นตะวันต่อคุณภาพเส้นแก้วเพื่อสุขภาพ</v>
          </cell>
          <cell r="C953">
            <v>50000020039</v>
          </cell>
        </row>
        <row r="954">
          <cell r="B954" t="str">
            <v>การตรวจหาพลาสมิดที่มียีนดื้อแคดเมียมจากแลคติกแอสิดแบคทีเรียที่แยกจากอาหาร</v>
          </cell>
          <cell r="C954">
            <v>50000020040</v>
          </cell>
        </row>
        <row r="955">
          <cell r="B955" t="str">
            <v>การพัฒนาไบโอเซนเซอร์ทางไฟฟ้าเคมีด้วยวัสดุนาโนปรับปรุงบนผิวหน้าขั้วไฟฟ้า พิมพ์สกรีนคาร์บอนสำหรับตรวจวัดสารบ่งชี้มะเร็ง</v>
          </cell>
          <cell r="C955">
            <v>50000020041</v>
          </cell>
        </row>
        <row r="956">
          <cell r="B956" t="str">
            <v>การพัฒนาอิเล็กโตรเคมิคัลเซนเซอร์ชนิดใหม่ที่มีความจำเพาะเจาะจงและสภาพไวสูงสำหรับตรวจวัดครีเอตินีนโดยใช้โพลิเมอร์ที่มีรอยพิมพ์ของโมเลกุลครีเอตินีนเคลือบลงบนวัสดุขนาดนาโนมาดัดแปรขั้วไฟฟ้ากราไฟต์แบบสกรีนป</v>
          </cell>
          <cell r="C956">
            <v>50000020042</v>
          </cell>
        </row>
        <row r="957">
          <cell r="B957" t="str">
            <v>การกำจัดสีย้อมผ้าจากน้ำเสียโดยด้วยใช้แร่ดินมอนต์มอริลโลไนต์ตรึงด้วยไคโตซานและแลคเคส</v>
          </cell>
          <cell r="C957">
            <v>50000020043</v>
          </cell>
        </row>
        <row r="958">
          <cell r="B958" t="str">
            <v>การจำแนกพืชที่ปลูกแบบอินทรีย์ด้วยสเปคโตรสโคปีช่วงแสงที่ตามองเห็นและช่วงความยาวคลื่นสั้นใกล้อินฟาเรด</v>
          </cell>
          <cell r="C958">
            <v>50000020044</v>
          </cell>
        </row>
        <row r="959">
          <cell r="B959" t="str">
            <v>การพัฒนาปฏิกรณ์ชีวภาพเชิงแสงแบบคอลัมน์ฟองสำหรับเพาะเลี้ยงจุลสาหร่าย</v>
          </cell>
          <cell r="C959">
            <v>50000020045</v>
          </cell>
        </row>
        <row r="960">
          <cell r="B960" t="str">
            <v>การพัฒนาอุปกรณ์ฉีดยาด้วยลำเจ็ทแบบไม่ใช้เข็มโดยตัวขับดันแบบแม่เหล็กไฟฟ้า</v>
          </cell>
          <cell r="C960">
            <v>50000020046</v>
          </cell>
        </row>
        <row r="961">
          <cell r="B961" t="str">
            <v>การศึกษาและพัฒนาขากลเสริมกำลังสำหรับผู้ป่วยโรคหลอดเลือดสมองตีบ</v>
          </cell>
          <cell r="C961">
            <v>50000020047</v>
          </cell>
        </row>
        <row r="962">
          <cell r="B962" t="str">
            <v>การออกแบบและประยุกต์ใช้หัวเผาวัสดุพรุนขนาดเล็กในการขึ้นรูปถังพลาสติก PE แบบหมุนเหวี่ยงแม่พิมพ์</v>
          </cell>
          <cell r="C962">
            <v>50000020048</v>
          </cell>
        </row>
        <row r="963">
          <cell r="B963" t="str">
            <v>การออกแบบวงจรรวมแอนะล็อกส่วนหน้าแบบซีมอส สำหรับระบบแสดงผลสัญญาณชีวภาพแบบพกพา</v>
          </cell>
          <cell r="C963">
            <v>50000020049</v>
          </cell>
        </row>
        <row r="964">
          <cell r="B964" t="str">
            <v>การออกแบบสร้างและศึกษาประสิทธิภาพถังปฏิกรณ์ต้นแบบเพื่อใช้ในการบำบัดก๊าซฟอร์มัลดีไฮด์ด้วยโอโซน</v>
          </cell>
          <cell r="C964">
            <v>50000020050</v>
          </cell>
        </row>
        <row r="965">
          <cell r="B965" t="str">
            <v>ต้นแบบระบบการจัดการน้ำฝนและน้ำใช้ในครัวเรือนอย่างยั่งยืนด้วยเทคโนโลยีคอนกรีตพรุน</v>
          </cell>
          <cell r="C965">
            <v>50000020051</v>
          </cell>
        </row>
        <row r="966">
          <cell r="B966" t="str">
            <v>การทดลองน้ำดินสีจากดินในท้องถิ่นเพื่อส่งเสริมและพัฒนาผลิตภัณฑ์เครื่องปั้นดินเผาสำหรับผู้สูงอายุ</v>
          </cell>
          <cell r="C966">
            <v>50000020052</v>
          </cell>
        </row>
        <row r="967">
          <cell r="B967" t="str">
            <v>การพัฒนาผ้าไหมออร์แกนิคด้วยสูตรแต่งกลิ่นหอมธรรมชาติบำบัดสำหรับการออกแบบสิ่งทอร่วมสมัยเพื่อตลาดผู้สูงวัย</v>
          </cell>
          <cell r="C967">
            <v>50000020053</v>
          </cell>
        </row>
        <row r="968">
          <cell r="B968" t="str">
            <v>การศึกษาปัญหาและการส่งเสริมการพาณิชย์อิเล็กทรอนิกส์เพื่อการตลาดออนไลน์สำหรับกลุ่มวิสาหกิจชุมชนผู้ผลิตผ้าไหมออแกนนิกในภาคตะวันออกเฉียงเหนือ</v>
          </cell>
          <cell r="C968">
            <v>50000020054</v>
          </cell>
        </row>
        <row r="969">
          <cell r="B969" t="str">
            <v>การตรวจหายีนที่สร้างเอนไซม์ Klebsiella pneumoniae cabapenamase จากเชื้อในวงศ์ Enterobacteriaceae ด้วยเทคนิค real time polymerase chain</v>
          </cell>
          <cell r="C969">
            <v>50000020055</v>
          </cell>
        </row>
        <row r="970">
          <cell r="B970" t="str">
            <v>การศึกษาปัจจัยเชิงพื้นที่ต่อการกระจายของเชื้อ Burkholderia pseudomallei ในดิน ด้วยภาพถ่ายดาวเทียมความละเอียดสูง</v>
          </cell>
          <cell r="C970">
            <v>50000020056</v>
          </cell>
        </row>
        <row r="971">
          <cell r="B971" t="str">
            <v>การศึกษาฤทธิ์ของสารอนุพันธ์ของ isoliquiritigenin จากดอกทองกวาวในการชะลอการเติบโตของซีสต์ในโรคถุงน้ำในไต</v>
          </cell>
          <cell r="C971">
            <v>50000020057</v>
          </cell>
        </row>
        <row r="972">
          <cell r="B972" t="str">
            <v>ผลของสารสกัดเพกาต่อการสังเคราะห์เนื้อเยื่อกระดูกอ่อน และการแสดงออกของยีน aggrecanase1 ในเซลล์กระดูกอ่อน</v>
          </cell>
          <cell r="C972">
            <v>50000020058</v>
          </cell>
        </row>
        <row r="973">
          <cell r="B973" t="str">
            <v>โครงการศึกษาและการพัฒนาโมเดลแบบจำลองทางคอมพิวเตอร์เพื่อช่วยในการวางแผนการตัดสินใจกรณีการเกิดเหตุฉุกเฉิน</v>
          </cell>
          <cell r="C973">
            <v>50000020059</v>
          </cell>
        </row>
        <row r="974">
          <cell r="B974" t="str">
            <v>การพัฒนาแบบจำลองทางคณิตศาสตร์เพื่อออกแบบโรงงานบำบัดน้ำเสียภายใต้ความไม่แน่นอน</v>
          </cell>
          <cell r="C974">
            <v>50000020060</v>
          </cell>
        </row>
        <row r="975">
          <cell r="B975" t="str">
            <v>โครงการพัฒนาโครงสร้างการวิจัยพื้นฐานให้ได้มาตรฐาน</v>
          </cell>
          <cell r="C975">
            <v>50000030001</v>
          </cell>
        </row>
        <row r="976">
          <cell r="B976" t="str">
            <v>โครงการวิจัยพื้นฐาน</v>
          </cell>
          <cell r="C976">
            <v>50000030002</v>
          </cell>
        </row>
        <row r="977">
          <cell r="B977" t="str">
            <v>โครงการศึกษาความสามารถในการรวมตัวของมะเขือเทศสีดาสายพันธุ์แท้</v>
          </cell>
          <cell r="C977">
            <v>50000030003</v>
          </cell>
        </row>
        <row r="978">
          <cell r="B978" t="str">
            <v>โครงการสารออกฤทธิ์และกิจกรรมต้านอนุมูลอิสระในใบมะละกอ</v>
          </cell>
          <cell r="C978">
            <v>50000030004</v>
          </cell>
        </row>
        <row r="979">
          <cell r="B979" t="str">
            <v>โครงการแยกและศึกษาคุณสมบัติของแบคเทอริโอเฟจที่จำเพาะต่อเชื้อก่อโรคปลา Edwardsiella tarda เพื่อใช้เป็นตัวควบคุมโรคทางชีวภาพ</v>
          </cell>
          <cell r="C979">
            <v>50000030005</v>
          </cell>
        </row>
        <row r="980">
          <cell r="B980" t="str">
            <v>โครงการประเมินฤทธิ์ทางชีวภาพขององค์ประกอบทางเคมีจากบีปลากั้ง</v>
          </cell>
          <cell r="C980">
            <v>50000030006</v>
          </cell>
        </row>
        <row r="981">
          <cell r="B981" t="str">
            <v>โครงการพัฒนาเซนเซอร์เคมีไฟฟ้าด้วยโลหะออกไซด์ขนาดนาโนและกราฟีนเพื่อประยุกต์สำหรับการตรวจวัดแบบต่อเนื่องทางเคมีไฟฟ้าของ คาร์บาริล คาร์โบฟูแรน  และเฟโนบูคาร์บในตัวอย่างพืชผัก</v>
          </cell>
          <cell r="C981">
            <v>50000030007</v>
          </cell>
        </row>
        <row r="982">
          <cell r="B982" t="str">
            <v>โครงการพัฒนาและพิสูจน์เอกลักษณ์ของฟิล์มไฮโดรเจลชนิด poly(HEMA-AM)/PVA โดยใช้ไคโตซานเป็นตัวช่วย</v>
          </cell>
          <cell r="C982">
            <v>50000030008</v>
          </cell>
        </row>
        <row r="983">
          <cell r="B983" t="str">
            <v>โครงการศึกษาวัสดุดูดซับเพื่อกำจัดสารอินทรีย์ระเหยง่ายด้วยวิธีทางเคมีคำนวณ</v>
          </cell>
          <cell r="C983">
            <v>50000030009</v>
          </cell>
        </row>
        <row r="984">
          <cell r="B984" t="str">
            <v>โครงการสังเคราะห์และหาคุณลักษณะของรีดิวซ์กราฟินออกไซด์และฟิล์มบางผสมของ รีดิวซ์กราฟินกับอนุภาคนาโนและการนำไปประยุกต์ใช้เป็นขั้วอิเล็กโทรดสำหรับทำตัวเก็บประจุยิ่งยวด</v>
          </cell>
          <cell r="C984">
            <v>50000030010</v>
          </cell>
        </row>
        <row r="985">
          <cell r="B985" t="str">
            <v>โครงสังเคราะห์ตัวเร่งวิวิธพันธุ์คอปเปอร์(I) บนเหล็กเฟอร์ไรต์เพื่อใช้ในปฏิกิริยาไตรฟลูออโรเมทิเลชันและปฏิกิริยาโซโนกาชิระ</v>
          </cell>
          <cell r="C985">
            <v>50000030011</v>
          </cell>
        </row>
        <row r="986">
          <cell r="B986" t="str">
            <v>โครงการประเมินศักยภาพการลดพลังงานไฟฟ้าสูญเสียโดยการจัดเรียงสายป้อนในระบบจำหน่ายใหม่โดยพิจารณาโรงไฟฟ้ากระจายตัวที่ผลิตไฟฟ้าตามฤดูกาล</v>
          </cell>
          <cell r="C986">
            <v>50000030012</v>
          </cell>
        </row>
        <row r="987">
          <cell r="B987" t="str">
            <v>โครงการพัฒนารูปแบบผ้าไหมย้อมมะเกลือเพื่อสร้างตราสินค้า และออกแบบเป็นเครื่องแต่งกายร่วมสมัย</v>
          </cell>
          <cell r="C987">
            <v>50000030013</v>
          </cell>
        </row>
        <row r="988">
          <cell r="B988" t="str">
            <v>โครงการตรวจหา Carbapenemase-producing Enterobactericeae ด้วยวิธี Modified Hodge test และ PCR ในโรงพยาบาลสรรพสิทธิ์ประสงค์</v>
          </cell>
          <cell r="C988">
            <v>50000030014</v>
          </cell>
        </row>
        <row r="989">
          <cell r="B989" t="str">
            <v>โครงการวิจัยและพัฒนา</v>
          </cell>
          <cell r="C989">
            <v>50000040001</v>
          </cell>
        </row>
        <row r="990">
          <cell r="B990" t="str">
            <v>โครงการทดลองและพัฒนาเคลือบขี้เถ้าไฟต่ำที่เหมาะสมกับเตาฟืนที่อุณหภูมิ 900 องศาเซลเซียส และ 1,100 องศาเซลเซียส</v>
          </cell>
          <cell r="C990">
            <v>50000040002</v>
          </cell>
        </row>
        <row r="991">
          <cell r="B991" t="str">
            <v>โครงการพัฒนาต้นแบบเซนเซอร์ชนิดคิวซีเอ็มที่ควบรวมการเพิ่มจำนวนดีเอ็นเออย่างรวดเร็วเพื่อการตรวจหาเชื้อไวรัสฮิวแมนแปปิโลมาแบบพกพา</v>
          </cell>
          <cell r="C991">
            <v>50000040003</v>
          </cell>
        </row>
        <row r="992">
          <cell r="B992" t="str">
            <v>โครงการพัฒนาศักยภาพอุตสาหกรรมการจัดประชุมสัมมนา การท่องเที่ยวเพื่อเป็นรางวัลและนิทรรศการ (MICE Industry) ในเมืองการค้าชายแดน จังหวัดอุบลราชธานี ประเทศไทยที่เชื่อมโยงกับแขวงจำปาสักฯ</v>
          </cell>
          <cell r="C992">
            <v>50000040004</v>
          </cell>
        </row>
        <row r="993">
          <cell r="B993" t="str">
            <v> การพัฒนาอาหารดัดแปลงลักษณะเนื้อสัมผัสสำหรับผู้สูงอายุ: ผลิตภัณฑ์อาหารจากเนื้อสัตว์</v>
          </cell>
          <cell r="C993">
            <v>50000050001</v>
          </cell>
        </row>
        <row r="994">
          <cell r="B994" t="str">
            <v>ชุดโครงการ การเสริมศักยภาพเกษตรกรในการเพิ่มมูลค่าผลผลิตจากฐานความหลากหลายทางชีวภาพและการพัฒนาการ</v>
          </cell>
          <cell r="C994">
            <v>50000050002</v>
          </cell>
        </row>
        <row r="995">
          <cell r="B995" t="str">
            <v> การพัฒนาแผ่นฟิล์มละลายในช่องปากของยาไดโคลฟีแนค โซเดียม</v>
          </cell>
          <cell r="C995">
            <v>50000050003</v>
          </cell>
        </row>
        <row r="996">
          <cell r="B996" t="str">
            <v> ระบบแอปพิเคชั่นติดตามและพยากรณ์สุขภาพผู้สูงอายุ</v>
          </cell>
          <cell r="C996">
            <v>50000050004</v>
          </cell>
        </row>
        <row r="997">
          <cell r="B997" t="str">
            <v> โปรแกรมการสร้างเสริมสุขภาพจิตผู้สูงอายุที่เน้นการมีส่วนร่วมของครอบครัวและชุมชนในจังหวัดอุบลราชธานี</v>
          </cell>
          <cell r="C997">
            <v>50000050005</v>
          </cell>
        </row>
        <row r="998">
          <cell r="B998" t="str">
            <v>ปัจจัยที่มีความสัมพันธ์กับการป้องกันมะเร็งปากมดลูกระดับปฐมภูมิของคู่สามีภรรยาในภาคตะวันออกเฉียงเหนือ ประเทศไทย</v>
          </cell>
          <cell r="C998">
            <v>50000050006</v>
          </cell>
        </row>
        <row r="999">
          <cell r="B999" t="str">
            <v> กลยุทธ์การสร้างแรงจูงใจรับใช้สาธารณะ เกี่ยวกับการดูแลผู้สูงอายุและผู้พิการ ภายใต้การทำงานในรูปแบบเครือข่ายความร่วมมือระหว่างสถาบันการศึกษา หน่วยงานราชการ และภาคส่วนอื่นๆ ในพื้นที่จังหวัดอุบลราชธานี ศ</v>
          </cell>
          <cell r="C999">
            <v>50000050007</v>
          </cell>
        </row>
        <row r="1000">
          <cell r="B1000" t="str">
            <v>จากผู้รับมาเป็นผู้ให้: บทบาทผู้สูงอายุในการจัดบริการสาธารณะในพื้นที่จังหวัดอุบลราชธานี</v>
          </cell>
          <cell r="C1000">
            <v>50000050008</v>
          </cell>
        </row>
        <row r="1001">
          <cell r="B1001" t="str">
            <v>การศึกษาและพัฒนาเกลือในประเทศเป็นส่วนผสมวัสดุประสานในกระบวนการขึ้นรูปลูกหินขัดข้าว</v>
          </cell>
          <cell r="C1001">
            <v>50000050009</v>
          </cell>
        </row>
        <row r="1002">
          <cell r="B1002" t="str">
            <v>การพัฒนากลยุทธ์การตลาดเครือข่ายสังคมออนไลน์ ด้วยระบบเว็บไซต์ตัวแทนธุรกิจท่องเที่ยวออนไลน์ (Online Travel Agency) สำหรับธุรกิจที่พักและท่องเที่ยวในภาคอีสาน</v>
          </cell>
          <cell r="C1002">
            <v>50000060001</v>
          </cell>
        </row>
        <row r="1003">
          <cell r="B1003" t="str">
            <v> การพัฒนาตลาดเพื่อการท่องเที่ยวเชิงสร้างสรรค์บนฐานอัตลักษณ์ทางการท่องเที่ยวของจังหวัดอุบลราชธานี</v>
          </cell>
          <cell r="C1003">
            <v>50000060002</v>
          </cell>
        </row>
        <row r="1004">
          <cell r="B1004" t="str">
            <v> การประเมินฤทธิ์ทางชีวภาพของสารสกัดหยาบและพอลิแซคคาไรด์จากใบชุมเห็ดเลในประเทศไทย</v>
          </cell>
          <cell r="C1004">
            <v>50000060003</v>
          </cell>
        </row>
        <row r="1005">
          <cell r="B1005" t="str">
            <v> ระบบจัดการคลังข้อสอบอัจฉริยะ</v>
          </cell>
          <cell r="C1005">
            <v>50000060004</v>
          </cell>
        </row>
        <row r="1006">
          <cell r="B1006" t="str">
            <v> การพัฒนาผลิตภัณฑ์เส้นกวยจั๊บอุบลเสริมข้าวไรซ์เบอรี่กึ่งสำเร็จรูป</v>
          </cell>
          <cell r="C1006">
            <v>50000070001</v>
          </cell>
        </row>
        <row r="1007">
          <cell r="B1007" t="str">
            <v> โปรตีนสกัดจากแมลงกินได้และการนำไปใช้</v>
          </cell>
          <cell r="C1007">
            <v>50000070002</v>
          </cell>
        </row>
        <row r="1008">
          <cell r="B1008" t="str">
            <v> ระบบสารสนเทศผักพื้นบ้านและพืชสมุนไพรของภาคอีสาน</v>
          </cell>
          <cell r="C1008">
            <v>50000070003</v>
          </cell>
        </row>
        <row r="1009">
          <cell r="B1009" t="str">
            <v>การพัฒนาฟิล์มพลาสติกสำหรับการควบคุมการปล่อยไอระเหยเอทานอลด้วยการกระตุ้นโดยก๊าซคาร์บอนไดออกไซค์ในบรรจุภัณฑ์แอคทีฟสำหรับผลไม้ตัดสด</v>
          </cell>
          <cell r="C1009">
            <v>50000070004</v>
          </cell>
        </row>
        <row r="1010">
          <cell r="B1010" t="str">
            <v>การสำรวจและจัดทำเส้นทางท่องเที่ยวเชิงเกษตรและวัฒนธรรมในเขตอีสานใต้โดยใช้ระบบสารสนเทศภูมิศาสตร์</v>
          </cell>
          <cell r="C1010">
            <v>50000070005</v>
          </cell>
        </row>
        <row r="1011">
          <cell r="B1011" t="str">
            <v> ศักยภาพของแคลเซียมคาร์บอเนตจากเปลือกหอยแมลงภู่เป็นสารตัวเติมชีวภาพในยางคอมโพสิต</v>
          </cell>
          <cell r="C1011">
            <v>50000070006</v>
          </cell>
        </row>
        <row r="1012">
          <cell r="B1012" t="str">
            <v>โครงการพัฒนาบุคลากรวิจัย</v>
          </cell>
          <cell r="C1012">
            <v>50000080001</v>
          </cell>
        </row>
        <row r="1013">
          <cell r="B1013" t="str">
            <v>โครงการพัฒนาโครงสร้างพื้นฐานทางการวิจัย</v>
          </cell>
          <cell r="C1013">
            <v>50000080002</v>
          </cell>
        </row>
        <row r="1014">
          <cell r="B1014" t="str">
            <v>โครงการงานบริหารงานวิจัย</v>
          </cell>
          <cell r="C1014">
            <v>50100010001</v>
          </cell>
        </row>
        <row r="1015">
          <cell r="B1015" t="str">
            <v>โครงการจัดการความรู้สู่งานวิจัย</v>
          </cell>
          <cell r="C1015">
            <v>50100010002</v>
          </cell>
        </row>
        <row r="1016">
          <cell r="B1016" t="str">
            <v>โครงการจัดทำฐานข้อมูล/แหล่งสารสนเทศด้านวิจัย</v>
          </cell>
          <cell r="C1016">
            <v>50100010003</v>
          </cell>
        </row>
        <row r="1017">
          <cell r="B1017" t="str">
            <v>โครงการจัดทำระบบการบริหารงานวิจัย</v>
          </cell>
          <cell r="C1017">
            <v>50100010004</v>
          </cell>
        </row>
        <row r="1018">
          <cell r="B1018" t="str">
            <v>โครงการทุนวิจัยเพื่อท้องถิ่น</v>
          </cell>
          <cell r="C1018">
            <v>50100010005</v>
          </cell>
        </row>
        <row r="1019">
          <cell r="B1019" t="str">
            <v>โครงการบริหารงานวิจัย</v>
          </cell>
          <cell r="C1019">
            <v>50100010006</v>
          </cell>
        </row>
        <row r="1020">
          <cell r="B1020" t="str">
            <v>โครงการเผยแพร่งานวิจัย</v>
          </cell>
          <cell r="C1020">
            <v>50100010007</v>
          </cell>
        </row>
        <row r="1021">
          <cell r="B1021" t="str">
            <v>โครงการพัฒนางานวิจัยคณะศิลปศาสตร์</v>
          </cell>
          <cell r="C1021">
            <v>50100010008</v>
          </cell>
        </row>
        <row r="1022">
          <cell r="B1022" t="str">
            <v>โครงการพัฒนาทักษะด้านงานวิจัย</v>
          </cell>
          <cell r="C1022">
            <v>50100010009</v>
          </cell>
        </row>
        <row r="1023">
          <cell r="B1023" t="str">
            <v>โครงการพัฒนาระบบบริหารงานวิจัย</v>
          </cell>
          <cell r="C1023">
            <v>50100010010</v>
          </cell>
        </row>
        <row r="1024">
          <cell r="B1024" t="str">
            <v>โครงการวิจัยเพื่อความก้าวหน้าทางวิชาการ</v>
          </cell>
          <cell r="C1024">
            <v>50100010011</v>
          </cell>
        </row>
        <row r="1025">
          <cell r="B1025" t="str">
            <v>โครงการส่งเสริมและบริหารงานวิจัย</v>
          </cell>
          <cell r="C1025">
            <v>50100010012</v>
          </cell>
        </row>
        <row r="1026">
          <cell r="B1026" t="str">
            <v>โครงการสนับสนุนการวิจัยเพื่อถ่ายทอดเทคโนโลยี</v>
          </cell>
          <cell r="C1026">
            <v>50100010013</v>
          </cell>
        </row>
        <row r="1027">
          <cell r="B1027" t="str">
            <v>โครงการสร้างเครือข่ายด้านงานวิจัย</v>
          </cell>
          <cell r="C1027">
            <v>50100010014</v>
          </cell>
        </row>
        <row r="1028">
          <cell r="B1028" t="str">
            <v>โครงการทุนวิจัยท้องถิ่น</v>
          </cell>
          <cell r="C1028">
            <v>50100010015</v>
          </cell>
        </row>
        <row r="1029">
          <cell r="B1029" t="str">
            <v>โครงการสนับสนุนงานวิจัยฝ่ายสังคมและชุมชน</v>
          </cell>
          <cell r="C1029">
            <v>50100010016</v>
          </cell>
        </row>
        <row r="1030">
          <cell r="B1030" t="str">
            <v>โครงการสนับสนุนทุนวิจัยเพื่อท้องถิ่น (ศูนย์ประสานงานชุมชน)</v>
          </cell>
          <cell r="C1030">
            <v>50100010017</v>
          </cell>
        </row>
        <row r="1031">
          <cell r="B1031" t="str">
            <v>โครงการส่งเสริมและพัฒนาศักยภาพการวิจัย</v>
          </cell>
          <cell r="C1031">
            <v>50100010018</v>
          </cell>
        </row>
        <row r="1032">
          <cell r="B1032" t="str">
            <v>โครงการทุนอุดหนุนการวิจัย</v>
          </cell>
          <cell r="C1032">
            <v>50100010019</v>
          </cell>
        </row>
        <row r="1033">
          <cell r="B1033" t="str">
            <v>โครงการเผยแพร่และใช้ประโยชน์จากผลงานวิจัย</v>
          </cell>
          <cell r="C1033">
            <v>50100010020</v>
          </cell>
        </row>
        <row r="1034">
          <cell r="B1034" t="str">
            <v>โครงการบริหารจัดการทรัพย์สินทางปัญญา</v>
          </cell>
          <cell r="C1034">
            <v>50100010021</v>
          </cell>
        </row>
        <row r="1035">
          <cell r="B1035" t="str">
            <v>โครงการพัฒนามาตรฐานงานวิจัย</v>
          </cell>
          <cell r="C1035">
            <v>50100010022</v>
          </cell>
        </row>
        <row r="1036">
          <cell r="B1036" t="str">
            <v>โครงการจัดทำแผนบริหารจัดการและพัฒนาทรัพยากรน้ำแบบบูรณาการ จัดหวัดยโสธร</v>
          </cell>
          <cell r="C1036">
            <v>50100010175</v>
          </cell>
        </row>
        <row r="1037">
          <cell r="B1037" t="str">
            <v>โครงการจัดทำแผนบริหารจัดการและพัฒนาทรัพยากรน้ำแบบบูรณาการ จัดหวัดหนองบัวลำภู</v>
          </cell>
          <cell r="C1037">
            <v>50100010176</v>
          </cell>
        </row>
        <row r="1038">
          <cell r="B1038" t="str">
            <v>โครงการพัฒนานักวิจัย</v>
          </cell>
          <cell r="C1038">
            <v>50100010177</v>
          </cell>
        </row>
        <row r="1039">
          <cell r="B1039" t="str">
            <v>โครงการสนับสนุนทุนวิจัยและเผยแพร่</v>
          </cell>
          <cell r="C1039">
            <v>50100010178</v>
          </cell>
        </row>
        <row r="1040">
          <cell r="B1040" t="str">
            <v>โครงการพัฒนาระบบและกลไกการบริหารงานวิจัยคณะวิทยาศาสตร์</v>
          </cell>
          <cell r="C1040">
            <v>50100010179</v>
          </cell>
        </row>
        <row r="1041">
          <cell r="B1041" t="str">
            <v>โครงการทำวิจัยระดับบัณฑิตศึกษา</v>
          </cell>
          <cell r="C1041">
            <v>50100010180</v>
          </cell>
        </row>
        <row r="1042">
          <cell r="B1042" t="str">
            <v>โครงการสร้างนักวิจัยรุ่นใหม่ (ลูกไก่)</v>
          </cell>
          <cell r="C1042">
            <v>50100010181</v>
          </cell>
        </row>
        <row r="1043">
          <cell r="B1043" t="str">
            <v>โครงการ Research for Community วิจัยเพื่อชุมชนสังคม</v>
          </cell>
          <cell r="C1043">
            <v>50100010182</v>
          </cell>
        </row>
        <row r="1044">
          <cell r="B1044" t="str">
            <v>โครงการสนับสนุนการตีพิมพ์เผยแพร่ผลงานวิจัยฯ</v>
          </cell>
          <cell r="C1044">
            <v>50100010183</v>
          </cell>
        </row>
        <row r="1045">
          <cell r="B1045" t="str">
            <v>โครงการอบรมการสถิติเพื่อการทำวิจัย</v>
          </cell>
          <cell r="C1045">
            <v>50100010184</v>
          </cell>
        </row>
        <row r="1046">
          <cell r="B1046" t="str">
            <v>โครงการอบรมการสืบค้นข้อมูลและทักษะการทำวิจัย</v>
          </cell>
          <cell r="C1046">
            <v>50100010185</v>
          </cell>
        </row>
        <row r="1047">
          <cell r="B1047" t="str">
            <v>โครงการอบรมการสร้างทักษะการทำวิจัยระดับบัณฑิตศึกษา</v>
          </cell>
          <cell r="C1047">
            <v>50100010186</v>
          </cell>
        </row>
        <row r="1048">
          <cell r="B1048" t="str">
            <v>โครงการทุนวิจัยด้านกฎหมาย</v>
          </cell>
          <cell r="C1048">
            <v>50100010187</v>
          </cell>
        </row>
        <row r="1049">
          <cell r="B1049" t="str">
            <v>โครงการพัฒนาขีดความสามารถด้านการวิจัย</v>
          </cell>
          <cell r="C1049">
            <v>50100010188</v>
          </cell>
        </row>
        <row r="1050">
          <cell r="B1050" t="str">
            <v>โครงการวิจัยการปรับปรุงและพัฒนาพันธ์ไหมไทยพื้นบ้านที่ทนต่อสภาวะอากาศร้อน</v>
          </cell>
          <cell r="C1050">
            <v>50100010189</v>
          </cell>
        </row>
        <row r="1051">
          <cell r="B1051" t="str">
            <v>โครงการทุนอุดหนุนการทำกิจกรรมส่งเสริมและสนับสนุนการวิจัย</v>
          </cell>
          <cell r="C1051">
            <v>50100010190</v>
          </cell>
        </row>
        <row r="1052">
          <cell r="B1052" t="str">
            <v xml:space="preserve">“เสียมแซะวัชพืช (Weeding spade) </v>
          </cell>
          <cell r="C1052">
            <v>50100020001</v>
          </cell>
        </row>
        <row r="1053">
          <cell r="B1053" t="str">
            <v>การคัดเลือกและการจัดจำแนกชนิดแบคทีเรียแลคติกที่สำคัญในผลิตภัณฑ์ปลาหมักและสมบัติเบื้องต้นของแบคทีเรียแลคติก</v>
          </cell>
          <cell r="C1053">
            <v>50100020002</v>
          </cell>
        </row>
        <row r="1054">
          <cell r="B1054" t="str">
            <v>การคัดเลือกเอนไซม์โปรติเอสจากแบคทีเรียชอบเกลือจากอาหารหมักเค็มหมากนัด</v>
          </cell>
          <cell r="C1054">
            <v>50100020003</v>
          </cell>
        </row>
        <row r="1055">
          <cell r="B1055" t="str">
            <v xml:space="preserve">การประเมินความสัมพันธ์ทางพันธุกรรมของเชื้อพันธุกรรมพันธุ์งา โดยเครื่องหมายไอเอสเอสอาร์เพื่อการเลือกคู่ผสมในการปรับปรุงพันธุ์งาต้านทานโรคเน่าดำโดยเทคนิคไอเอสเอสอาร์ </v>
          </cell>
          <cell r="C1055">
            <v>50100020004</v>
          </cell>
        </row>
        <row r="1056">
          <cell r="B1056" t="str">
            <v xml:space="preserve">การประเมินเชื้อพันธุกรรมฝรั่งเพื่อคัดเลือกเป็นพ่อแม่พันธุ์ </v>
          </cell>
          <cell r="C1056">
            <v>50100020005</v>
          </cell>
        </row>
        <row r="1057">
          <cell r="B1057" t="str">
            <v xml:space="preserve">การพัฒนาเครื่องต้นแบบสวนประดับพืชไร้ดินแนวตั้งแบบเคลื่อนย้ายได้ </v>
          </cell>
          <cell r="C1057">
            <v>50100020006</v>
          </cell>
        </row>
        <row r="1058">
          <cell r="B1058" t="str">
            <v>การพัฒนานาโนคอมพอสิทเจลอิเล็กโตรไลต์ชนิดใหม่ โดยใช้พอลิเมอร์ผสม PEO/PVDF-HFP เป็นเมทริกซ์เพื่อการประยุกต์ใช้ในเซลล์แสงอาทิตย์ชนิดสีย้อมไวแสง</v>
          </cell>
          <cell r="C1058">
            <v>50100020007</v>
          </cell>
        </row>
        <row r="1059">
          <cell r="B1059" t="str">
            <v xml:space="preserve">การพัฒนาผลิตภัณฑ์หมูแผ่นอบแห้งคืนรูป </v>
          </cell>
          <cell r="C1059">
            <v>50100020008</v>
          </cell>
        </row>
        <row r="1060">
          <cell r="B1060" t="str">
            <v>การแยกและศึกษาคุณสมบัติของไลติกเฟจที่ทำลาย Lactococcus lactis RP359 ซึ่งเป็นหัวเชื้อในการหมักเค็มบักนัด</v>
          </cell>
          <cell r="C1060">
            <v>50100020009</v>
          </cell>
        </row>
        <row r="1061">
          <cell r="B1061" t="str">
            <v>การศึกษาความเป็นไปได้ของการใช้น้ำมันงาที่อุดมไปด้วยสารไฟโตเอสโตรเจน</v>
          </cell>
          <cell r="C1061">
            <v>50100020010</v>
          </cell>
        </row>
        <row r="1062">
          <cell r="B1062" t="str">
            <v>การศึกษาคุณลักษณะการกระแทกของลำพุ่งความเร็วสูงภายในของเหลว</v>
          </cell>
          <cell r="C1062">
            <v>50100020011</v>
          </cell>
        </row>
        <row r="1063">
          <cell r="B1063" t="str">
            <v>การศึกษาตัวแปรและการดูดซับพลังงานของท่อทรงเรียวผนังบางโดยใช้วัสดุประกอบเสริมแรงภายใต้แรงกระทำตามแนวแกน</v>
          </cell>
          <cell r="C1063">
            <v>50100020012</v>
          </cell>
        </row>
        <row r="1064">
          <cell r="B1064" t="str">
            <v>การศึกษาทางทฤษฎี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(สร้างองค์ความรู้)</v>
          </cell>
          <cell r="C1064">
            <v>50100020013</v>
          </cell>
        </row>
        <row r="1065">
          <cell r="B1065" t="str">
            <v xml:space="preserve">การสังเคราะห์และศึกษาสมบัติของไฮโดรเจลที่สามารถดูดซับน้ำได้มากสำหรับการประยุกต์ใช้กำจัดโลหะหนัก </v>
          </cell>
          <cell r="C1065">
            <v>50100020014</v>
          </cell>
        </row>
        <row r="1066">
          <cell r="B1066" t="str">
            <v>การสังเคราะห์สารแอลฟากาแลคโตซิลเซราไมค์ (KRN7000)</v>
          </cell>
          <cell r="C1066">
            <v>50100020015</v>
          </cell>
        </row>
        <row r="1067">
          <cell r="B1067" t="str">
            <v xml:space="preserve">การออกแบบและประดิษฐ์วัสดุเซรามิก PMN-PZT ที่เจือด้วย MnO2 สำหรับการประยุกต์เป็นหม้อแปลงเพียโซอิเล็กทริก </v>
          </cell>
          <cell r="C1067">
            <v>50100020016</v>
          </cell>
        </row>
        <row r="1068">
          <cell r="B1068" t="str">
            <v xml:space="preserve">โครงการการตรวจวินิจฉัยในระดับโมเลกุล เพื่อพยากรณ์โรคผู้ป่วยมะเร็งปากมดลูก ในศูนย์มะเร็งจังหวัดอุบลราชธานี (Molecular diagnostic detection for prognosis on cervical cancer patients in Ubon Ratchathani </v>
          </cell>
          <cell r="C1068">
            <v>50100020017</v>
          </cell>
        </row>
        <row r="1069">
          <cell r="B1069" t="str">
            <v>โครงการศึกษาประสิทธิภาพและความปลอดภัยของสารสกัดไฟโตเอสโตรเจนในรูปแบบครีมที่ใช้ทางช่องคลอดในหนูแรทที่ตัดรังไข่ (ปีที่ 2)</v>
          </cell>
          <cell r="C1069">
            <v>50100020018</v>
          </cell>
        </row>
        <row r="1070">
          <cell r="B1070" t="str">
            <v>โครงการศึกษาผลของน้ำนมราชสีห์เล็กต่อการป้องกันเซลล์ตับเพาะเลี้ยงจากภาวะ oxidative stress (การวิจัยสร้างองค์ความรู้)</v>
          </cell>
          <cell r="C1070">
            <v>50100020019</v>
          </cell>
        </row>
        <row r="1071">
          <cell r="B1071" t="str">
            <v>โครงการศึกษาฤทธิ์ระงับปวดของสารสกัดหอมแดง (การวิจัยสร้างองค์ความรู้)</v>
          </cell>
          <cell r="C1071">
            <v>50100020020</v>
          </cell>
        </row>
        <row r="1072">
          <cell r="B1072" t="str">
            <v>โครงการสารที่มีฤทธิ์ยับยั้งเอนไซม์อะเซทิลโคลีนเอสเทอเรสและต้านอนุมูลอิสระจากช้าพลู (การวิจัยสร้างองค์ความรู้)</v>
          </cell>
          <cell r="C1072">
            <v>50100020021</v>
          </cell>
        </row>
        <row r="1073">
          <cell r="B1073" t="str">
            <v>ชุดการพัฒนาสายพันธุ์กล้วยไม้สกุลม้าวิ่งเพื่อเพิ่มศักยภาพในเชิงพาณิชย์ (ปีที่ 2) ประกอบด้วย</v>
          </cell>
          <cell r="C1073">
            <v>50100020022</v>
          </cell>
        </row>
        <row r="1074">
          <cell r="B1074" t="str">
            <v>มรดกร่วมทางภูมินิเวศ ประวัติศาสตร์ สังคมวัฒนธรรมและสถาปัตยกรรมในอนุภูมิภาคลุ่มน้ำโขง : สะพานเชื่อมความสัมพันธ์ระหว่างไทยกับประเทศเพื่อนบ้านใน GMS</v>
          </cell>
          <cell r="C1074">
            <v>50100020023</v>
          </cell>
        </row>
        <row r="1075">
          <cell r="B1075" t="str">
            <v xml:space="preserve">เรื่องการคัดกรองเชื้อราก่อโรคแมลงจากป่าและพื้นที่ทำการเกษตรในจังหวัดอุบลราชธานี </v>
          </cell>
          <cell r="C1075">
            <v>50100020024</v>
          </cell>
        </row>
        <row r="1076">
          <cell r="B1076" t="str">
            <v>สารต้านอนุมูลอิสระในปลาร้า</v>
          </cell>
          <cell r="C1076">
            <v>50100020025</v>
          </cell>
        </row>
        <row r="1077">
          <cell r="B1077" t="str">
            <v>องค์ประกอบ สมบัติเชิงหน้าที่ของแป้งมันข้าวก่ำ และการประยุกต์ใช้ในผลิตภัณฑ์อาหารบางชนิด</v>
          </cell>
          <cell r="C1077">
            <v>50100020026</v>
          </cell>
        </row>
        <row r="1078">
          <cell r="B1078" t="str">
            <v>โครงการส่งเสริมการวิจัยในอุดมศึกษา 69 แห่ง เพื่อสร้างองค์ความรู้</v>
          </cell>
          <cell r="C1078">
            <v>50100020027</v>
          </cell>
        </row>
        <row r="1079">
          <cell r="B1079" t="str">
            <v>โครงการที่ได้รับสนับสนุนจากแหล่งทุนภายนอก</v>
          </cell>
          <cell r="C1079">
            <v>50100020028</v>
          </cell>
        </row>
        <row r="1080">
          <cell r="B1080" t="str">
            <v>โครงการวิจัยการพัฒนาศักยภาพปลาพื้นเมืองในวงศ์ปลาสวาย (Family Pangasiidae) เพื่อเป็นปลาสวยงามและสำหรับบริโภค (2549)</v>
          </cell>
          <cell r="C1080">
            <v>50100020030</v>
          </cell>
        </row>
        <row r="1081">
          <cell r="B1081" t="str">
            <v>โครงการวิจัยชุดโครงการ: การวัดคุณภาพของไอน้ำโดยใช้ Vortex Flowmeter เทียบผลการคำนวณการจำลองการไหลเชิงตัวเลข (2549)</v>
          </cell>
          <cell r="C1081">
            <v>50100020031</v>
          </cell>
        </row>
        <row r="1082">
          <cell r="B1082" t="str">
            <v>โครงการวิจัยการศึกษาการเสียหายของชิ้นส่วนโครงสร้างรถยนต์โดยสารที่ผลิตภายในประเทศภายใต้แรงกระแทก (2549)</v>
          </cell>
          <cell r="C1082">
            <v>50100020032</v>
          </cell>
        </row>
        <row r="1083">
          <cell r="B1083" t="str">
            <v>โครงการวิจัยการศึกษาการทำความเย็นและความร้อนโดยใช้แผงเก็บสะสมพลังงาน (2549)</v>
          </cell>
          <cell r="C1083">
            <v>50100020033</v>
          </cell>
        </row>
        <row r="1084">
          <cell r="B1084" t="str">
            <v>โครงการวิจัยการศึกษาความต้านทานต่อสารรมฟอสฟีนและการวิเคราะห์เครื่องหมายดีเอ็นเอในมอดข้าวเปลือก (2549)</v>
          </cell>
          <cell r="C1084">
            <v>50100020034</v>
          </cell>
        </row>
        <row r="1085">
          <cell r="B1085" t="str">
            <v>โครงการวิจัยการตรวจหาและศึกษาคุณสมบัติบางประการของ bacteriophage ที่สามารถทำลาย Lactobacillus plantarum N014  (2549)</v>
          </cell>
          <cell r="C1085">
            <v>50100020035</v>
          </cell>
        </row>
        <row r="1086">
          <cell r="B1086" t="str">
            <v>โครงการวิจัยชุดโครงการ: ภาษาและวรรณกรรมท้องถิ่นอีสานในกระแสการเปลี่ยนแปลงของสังคม  (2549)</v>
          </cell>
          <cell r="C1086">
            <v>50100020036</v>
          </cell>
        </row>
        <row r="1087">
          <cell r="B1087" t="str">
            <v>โครงการวิจัยชุดโครงการ: อัตลักษณ์ทางวัฒนธรรมของคนอีสาน (2549)</v>
          </cell>
          <cell r="C1087">
            <v>50100020037</v>
          </cell>
        </row>
        <row r="1088">
          <cell r="B1088" t="str">
            <v>โครงการวิจัยโครงการย่อยที่ 3 การผลิตไบโอเอทานอลแบบต่อเนื่องจากรำข้าวและปลายข้าว (2549)</v>
          </cell>
          <cell r="C1088">
            <v>50100020038</v>
          </cell>
        </row>
        <row r="1089">
          <cell r="B1089" t="str">
            <v>โครงการวิจัยแหล่งที่อยู่เหมาะสมและปัจจัยต่อการอยู่รอดของลูกปลาวัยอ่อนในแหล่งน้ำธรรมชาติ (2550)</v>
          </cell>
          <cell r="C1089">
            <v>50100020039</v>
          </cell>
        </row>
        <row r="1090">
          <cell r="B1090" t="str">
            <v>โครงการวิจัยแรงงานย้ายถิ่นเวียดนามใน สปป. ลาว: กรณีศึกษาช่างเสริมสวยชาวเวียดนามที่ให้บริการถึงบ้าน ในเขตเมืองคันทะบุลี แขวงสะหวันนะเขต  สาธารณรัฐประชาธิปไตยประชาชนลาว (2550)</v>
          </cell>
          <cell r="C1090">
            <v>50100020040</v>
          </cell>
        </row>
        <row r="1091">
          <cell r="B1091" t="str">
            <v>โครงการวิจัยการศึกษาจำแนกระดับความรุนแรงของเชื้อฮิวแมนปาปิโลมาไวรัสในรอยโรค ASCSU จาก  Archival Papanocoloau Smears  (2550)</v>
          </cell>
          <cell r="C1091">
            <v>50100020041</v>
          </cell>
        </row>
        <row r="1092">
          <cell r="B1092" t="str">
            <v>โครงการวิจัยการพัฒนาวิธีวิเคราะห์ใหม่ด้วยเครื่องมือ Capillary Electrophoresis เพื่อวัดปริมาณสารอินทรีย์ในเขม่าปืนและดินปืน (2550)</v>
          </cell>
          <cell r="C1092">
            <v>50100020042</v>
          </cell>
        </row>
        <row r="1093">
          <cell r="B1093" t="str">
            <v>โครงการวิจัยการเตรียมซิลิกาอสัณฐานจากแกลบข้าวและการประยุกต์ใช้งานของซิลิกาอสัณฐานที่เตรียมได้ (2550)</v>
          </cell>
          <cell r="C1093">
            <v>50100020043</v>
          </cell>
        </row>
        <row r="1094">
          <cell r="B1094" t="str">
            <v>โครงการวิจัยการผลิตเอทานอลด้วยกระบวนการทางชีวภาพ (2550)</v>
          </cell>
          <cell r="C1094">
            <v>50100020044</v>
          </cell>
        </row>
        <row r="1095">
          <cell r="B1095" t="str">
            <v>โครงการวิจัยการใช้สัญญาณเซนเซอร์จากเครื่องมือวัดของไหลแบบเฟสเดียว เพื่อใช้เป็นข้อมูลในการตรวจสอบและวิเคราะห์สภาวะการทำงานของระบบ (2550)</v>
          </cell>
          <cell r="C1095">
            <v>50100020045</v>
          </cell>
        </row>
        <row r="1096">
          <cell r="B1096" t="str">
            <v>โครงการวิจัยการศึกษาคุณลักษณะของสเปรย์เชื้อเพลิงเหลวความเร็วสูง และความเป็นไปได้ในการประยุกต์ใช้กับหัวฉีดเครื่องยนต์โดยทำการทดลอง (2550)</v>
          </cell>
          <cell r="C1096">
            <v>50100020046</v>
          </cell>
        </row>
        <row r="1097">
          <cell r="B1097" t="str">
            <v>โครงการวิจัยการวิเคราะห์การพังทลายของตลิ่งริมแม่น้ำมูลในช่วงอำเภอเมืองอุบลราชธานี (2550)</v>
          </cell>
          <cell r="C1097">
            <v>50100020047</v>
          </cell>
        </row>
        <row r="1098">
          <cell r="B1098" t="str">
            <v>โครงการวิจัยชุดโครงการวิจัย:การพัฒนาลุ่มน้ำห้วยข้าวสารเพื่อแก้ปัญหาความยากจน (2550)</v>
          </cell>
          <cell r="C1098">
            <v>50100020048</v>
          </cell>
        </row>
        <row r="1099">
          <cell r="B1099" t="str">
            <v>โครงการวิจัยการศึกษาฤทธิ์ทางชีวภาพของพืชสมุนไพรสายพันธุ์ใหม่ Curcuma cf.comosa Roxb. และพัฒนาเป็นตำรับยารักษาแผล (2550)</v>
          </cell>
          <cell r="C1099">
            <v>50100020049</v>
          </cell>
        </row>
        <row r="1100">
          <cell r="B1100" t="str">
            <v>โครงการวิจัยการศึกษาฤทธิ์ทางชีวภาพของพืชผักพื้นบ้านและสมุนไพรไทยบางชนิดและพัฒนาให้ได้ตำรับอาหารเสริมสุขภาพ เวชภัณฑ์และเครื่องสำอาง (2550)</v>
          </cell>
          <cell r="C1100">
            <v>50100020050</v>
          </cell>
        </row>
        <row r="1101">
          <cell r="B1101" t="str">
            <v>โครงการวิจัยการศึกษาเชิงบูรณาการเพื่อเพิ่มศักยภาพในการเลี้ยงปลาสวายโมงเพื่อการส่งออก (2551)</v>
          </cell>
          <cell r="C1101">
            <v>50100020051</v>
          </cell>
        </row>
        <row r="1102">
          <cell r="B1102" t="str">
            <v>โครงการวิจัยการพัฒนาระบบผู้เชี่ยวชาญในการวินิจฉัยปัญหาการควบคุมคุณภาพของผ้าทอมือ (2551)</v>
          </cell>
          <cell r="C1102">
            <v>50100020052</v>
          </cell>
        </row>
        <row r="1103">
          <cell r="B1103" t="str">
            <v>โครงการวิจัยการวิเคราะห์ผลกระทบของสารปนเปื้อนจากการใช้ที่ดินต่อระบบน้ำใต้ดินในเขตเมือง: กรณีศึกษา จังหวัดอุบลราชธานี (2551)</v>
          </cell>
          <cell r="C1103">
            <v>50100020053</v>
          </cell>
        </row>
        <row r="1104">
          <cell r="B1104" t="str">
            <v>โครงการวิจัยการพัฒนาแผนภาพการพังทลายภายใต้แรงดัดของคานคอนกรีตเสริมเหล็กที่เสริมความแข็งแรงด้วยแผ่นคาร์บอนไฟเบอร์ (2551)</v>
          </cell>
          <cell r="C1104">
            <v>50100020054</v>
          </cell>
        </row>
        <row r="1105">
          <cell r="B1105" t="str">
            <v>โครงการวิจัยการประยุกต์ใช้แบบจำลองการไหลเชิงพลศาสตร์ช่วยออกแบบตู้อบพลังงานแสงอาทิตย์ (2551)</v>
          </cell>
          <cell r="C1105">
            <v>50100020055</v>
          </cell>
        </row>
        <row r="1106">
          <cell r="B1106" t="str">
            <v>โครงการวิจัยการพัฒนาลุ่มน้ำห้วยข้าวสารเพื่อแก้ปัญหาความยากจน (2551)</v>
          </cell>
          <cell r="C1106">
            <v>50100020056</v>
          </cell>
        </row>
        <row r="1107">
          <cell r="B1107" t="str">
            <v>โครงการวิจัยการศึกษาอิทธิพลของสารควบคุมการเจริญเติบโตของพืชต่อการเพิ่มการผลิต ribosome-inactivating Protein ของมะระขี้นก (2551)</v>
          </cell>
          <cell r="C1107">
            <v>50100020057</v>
          </cell>
        </row>
        <row r="1108">
          <cell r="B1108" t="str">
            <v>โครงการวิจัยแนวทางการลดพิษของหัวกลอยและหาสารที่มีฤทธิ์ในการกำจัดแมลงจากน้ำล้างหัวกลอย (2551)</v>
          </cell>
          <cell r="C1108">
            <v>50100020058</v>
          </cell>
        </row>
        <row r="1109">
          <cell r="B1109" t="str">
            <v>โครงการวิจัยนวนิยายลาว : โลกทัศน์ของคนในสังคม (2551)</v>
          </cell>
          <cell r="C1109">
            <v>50100020059</v>
          </cell>
        </row>
        <row r="1110">
          <cell r="B1110" t="str">
            <v>โครงการวิจัยการวิเคราะห์การเปลี่ยนเป็นคำไวยากรณ์ในภาษาไทยและภาษาจีนโดย เทียบเคียงกับลักษณะทางวากยสัมพันธ์ของภาษาอังกฤษ (2551)</v>
          </cell>
          <cell r="C1110">
            <v>50100020060</v>
          </cell>
        </row>
        <row r="1111">
          <cell r="B1111" t="str">
            <v>โครงการวิจัยการพัฒนารูปแบบกระบวนการเรียนรู้แบบมีส่วนร่วม ในการป้องกันและควบคุมโรคอุจจาระร่วง ในสถานศึกษา จังหวัดอุบลราชธานี ปี 2551 (2551)</v>
          </cell>
          <cell r="C1111">
            <v>50100020061</v>
          </cell>
        </row>
        <row r="1112">
          <cell r="B1112" t="str">
            <v>โครงการวิจัยอัตราส่วนโปรตีนและพลังงานที่เหมาะสมในอาหารของปลากดคังและผลต่อคุณภาพเนื้อ (2552)</v>
          </cell>
          <cell r="C1112">
            <v>50100020062</v>
          </cell>
        </row>
        <row r="1113">
          <cell r="B1113" t="str">
            <v>โครงการวิจัยการศึกษาองค์ประกอบของยีน Gonadotropin releasing hormone (GnRH) ในรูปแบบ cDNA และ การแสดงออกในปลาดุกอุย (Clarias macrocephalus) ในรอบปี (2552)</v>
          </cell>
          <cell r="C1113">
            <v>50100020063</v>
          </cell>
        </row>
        <row r="1114">
          <cell r="B1114" t="str">
            <v>โครงการวิจัยการตรวจค้นจีโนมข้าวพันธุ์พื้นเมืองไทยเพื่อหายีนต้านทานโรคเชื้อราใบไหม้และปฏิกิริยาการตอบสนองของข้าวที่มียีนต้านทานต่อเชื้อราใบไหม้สายพันธุ์ต่างๆ ในประเทศไทย (2552)</v>
          </cell>
          <cell r="C1114">
            <v>50100020064</v>
          </cell>
        </row>
        <row r="1115">
          <cell r="B1115" t="str">
            <v>โครงการวิจัยแบบจำลองการพังทลายของตลิ่งริมแม่น้ำมูลช่วงอำเภอเมืองอุบลราชธานี (2552)</v>
          </cell>
          <cell r="C1115">
            <v>50100020065</v>
          </cell>
        </row>
        <row r="1116">
          <cell r="B1116" t="str">
            <v>โครงการวิจัยเทคนิคการประเมินความล้าและการฟื้นฟูสภาพของโครงสร้างสะพานเหล็กชนิด Girder Bridge (2552)</v>
          </cell>
          <cell r="C1116">
            <v>50100020066</v>
          </cell>
        </row>
        <row r="1117">
          <cell r="B1117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(2552)</v>
          </cell>
          <cell r="C1117">
            <v>50100020067</v>
          </cell>
        </row>
        <row r="1118">
          <cell r="B1118" t="str">
            <v>โครงการวิจัยการใช้คาวิเทชั่นกระตุ้นปฏิกิริยาเพื่อพัฒนาวิธีการสังเคราะห์ไบโอดีเซลแบบต่อเนื่อง (2552)</v>
          </cell>
          <cell r="C1118">
            <v>50100020068</v>
          </cell>
        </row>
        <row r="1119">
          <cell r="B1119" t="str">
            <v>โครงการวิจัยการศึกษาสัดส่วนการใช้พลังงานในชีวิตประจำวันของพื้นที่ชนบท (กรณีศึกษาจังหวัดอุบลราชธานี) (2552)</v>
          </cell>
          <cell r="C1119">
            <v>50100020069</v>
          </cell>
        </row>
        <row r="1120">
          <cell r="B1120" t="str">
            <v>โครงการวิจัยการวิเคราะห์ผลกระทบของสารปนเปื้อนจากการใช้ที่ดินต่อระบบน้ำใต้ดินในเขตเมือง: กรณีศึกษา จังหวัดอุบลราชธานี (2552)</v>
          </cell>
          <cell r="C1120">
            <v>50100020070</v>
          </cell>
        </row>
        <row r="1121">
          <cell r="B1121" t="str">
            <v>โครงการวิจัยคุณลักษณะการสเปรย์และการเผาไหม้ของเชื้อเพลิงผสมดีเซล-ไบโอดีเซล (2552)</v>
          </cell>
          <cell r="C1121">
            <v>50100020071</v>
          </cell>
        </row>
        <row r="1122">
          <cell r="B1122" t="str">
            <v>โครงการวิจัยการประยุกต์ใช้แบบจำลองการไหลเชิงพลศาสตร์ช่วยออกแบบตู้อบพลังงานแสงอาทิตย์ (2552)</v>
          </cell>
          <cell r="C1122">
            <v>50100020072</v>
          </cell>
        </row>
        <row r="1123">
          <cell r="B1123" t="str">
            <v>โครงการวิจัยการใช้สารประกอบทองแดงเป็นตัวเร่งปฏิกิริยาการขจัดคาร์บอนไดออกไซด์ของกรดเอริลคาร์บอกซิลิกแล้วทำปฏิกิริยากับเอริลไอโอไดด์เพื่อสังเคราะห์หมู่ไบเอริล (2552)</v>
          </cell>
          <cell r="C1123">
            <v>50100020073</v>
          </cell>
        </row>
        <row r="1124">
          <cell r="B1124" t="str">
            <v>โครงการวิจัยการผลิตซิลิกอนบริสุทธิ์สำหรับเซลล์แสงอาทิตย์จากเถ้าแกลบ (2552)</v>
          </cell>
          <cell r="C1124">
            <v>50100020074</v>
          </cell>
        </row>
        <row r="1125">
          <cell r="B1125" t="str">
            <v>โครงการวิจัยการสังเคราะห์ฟิล์มบางท่อนาโนของไททาเนียม-ไอรอน-ออกไซด์ เพื่อผลิตไฮโดรเจนด้วยแสงอาทิตย์ (2552)</v>
          </cell>
          <cell r="C1125">
            <v>50100020075</v>
          </cell>
        </row>
        <row r="1126">
          <cell r="B1126" t="str">
            <v>โครงการวิจัยแนวทางการลดพิษของหัวกลอยและหาสารที่มีฤทธิ์ในการกำจัดแมลงจากน้ำล้างหัวกลอย (2552)</v>
          </cell>
          <cell r="C1126">
            <v>50100020076</v>
          </cell>
        </row>
        <row r="1127">
          <cell r="B1127" t="str">
            <v>โครงการวิจัยสถานภาพผลงานทางวิชาการด้านลุ่มน้ำโขงศึกษา สาขาศิลปะและศิลปประยุกต์  ในประเทศไทยและสปป.ลาว (2552)</v>
          </cell>
          <cell r="C1127">
            <v>50100020077</v>
          </cell>
        </row>
        <row r="1128">
          <cell r="B1128" t="str">
            <v>โครงการวิจัยการออกแบบและพัฒนางานออกแบบตกแต่งภายในโรงแรมแบบมีส่วนร่วม เพื่อส่งเสริมการท่องเที่ยวลุ่มน้ำโขง : กรณีศึกษา อ.โขงเจียม จ.อุบลราชธานี (2552)</v>
          </cell>
          <cell r="C1128">
            <v>50100020078</v>
          </cell>
        </row>
        <row r="1129">
          <cell r="B1129" t="str">
            <v>โครงการวิจัยการศึกษาปัจจัยเสี่ยงต่อการเกิดมะเร็งรังไข่ในคนไทย (2552)</v>
          </cell>
          <cell r="C1129">
            <v>50100020079</v>
          </cell>
        </row>
        <row r="1130">
          <cell r="B1130" t="str">
            <v>โครงการวิจัยปัจจัยที่มีความสัมพันธ์กับการเกิดโรคมะเร็งท่อน้ำดีในเขตภาคตะวันออกเฉียงเหนือตอนล่าง ประเทศไทย : การศึกษาแบบ Hospital-based case-control Study (2552)</v>
          </cell>
          <cell r="C1130">
            <v>50100020080</v>
          </cell>
        </row>
        <row r="1131">
          <cell r="B1131" t="str">
            <v>โครงการวิจัยการศึกษาภาวะโภชนาการในเด็ก จังหวัดอุบลราชธานี (2552)</v>
          </cell>
          <cell r="C1131">
            <v>50100020081</v>
          </cell>
        </row>
        <row r="1132">
          <cell r="B1132" t="str">
            <v>โครงการวิจัยปัญหาการมีส่วนร่วมขององค์กรปกครองส่วนท้องถิ่นในกระบวนการยุติธรรมชุมชน : ศึกษาเฉพาะกรณีองค์กรปกครองส่วนท้องถิ่นในพื้นที่ จังหวัดอุบลราชธานี (2552)</v>
          </cell>
          <cell r="C1132">
            <v>50100020082</v>
          </cell>
        </row>
        <row r="1133">
          <cell r="B1133" t="str">
            <v>โครงการวิจัยการตรวจค้นจีโนมข้าวพันธุ์พื้นเมืองไทยเพื่อหายีนต้านทานโรคเชื้อราใบไหม้ และปฏิกิริยาการตอบสนองของข้าวที่มียีนต้านทานต่อเชื้อราใบไหม้สายพันธุ์ต่างๆ ในประเทศไทย (2553)</v>
          </cell>
          <cell r="C1133">
            <v>50100020083</v>
          </cell>
        </row>
        <row r="1134">
          <cell r="B1134" t="str">
            <v>โครงการวิจัยการใช้คาวิเทชั่นกระตุ้นปฏิกิริยาเพื่อพัฒนาวิธีการสังเคราะห์ไบโอดีเซลแบบต่อเนื่อง (2553)</v>
          </cell>
          <cell r="C1134">
            <v>50100020084</v>
          </cell>
        </row>
        <row r="1135">
          <cell r="B1135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(2553)</v>
          </cell>
          <cell r="C1135">
            <v>50100020085</v>
          </cell>
        </row>
        <row r="1136">
          <cell r="B1136" t="str">
            <v>โครงการวิจัยการศึกษาจุดเหมาะสมของการซ่อมบำรุงคานคอนกรีตเสริมเหล็กด้วยวัสดุคอมโพสิต (2553)</v>
          </cell>
          <cell r="C1136">
            <v>50100020086</v>
          </cell>
        </row>
        <row r="1137">
          <cell r="B1137" t="str">
            <v>โครงการวิจัยการพัฒนาฮิวรีสติกอัลกอริทึมสำหรับการเลือกสถานที่ตั้งและเส้นทางการขนส่งในอุตสาหกรรมการผลิตเอทานอลจากชานอ้อยและมันสำปะหลังในภาคตะวันออกเฉียงเหนือ (2553)</v>
          </cell>
          <cell r="C1137">
            <v>50100020087</v>
          </cell>
        </row>
        <row r="1138">
          <cell r="B1138" t="str">
            <v>โครงการวิจัยการศึกษาเชิงทฤษฎีของการเร่งปฏิกิริยาการเสียน้ำของเอทานอลด้วยซีโอไลต์ธรรมชาติชนิดคลินอพทิลโอไลต์ (2553)</v>
          </cell>
          <cell r="C1138">
            <v>50100020088</v>
          </cell>
        </row>
        <row r="1139">
          <cell r="B1139" t="str">
            <v>โครงการวิจัยการจำลองแบบ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(2553)</v>
          </cell>
          <cell r="C1139">
            <v>50100020089</v>
          </cell>
        </row>
        <row r="1140">
          <cell r="B1140" t="str">
            <v>โครงการวิจัยการเตรียมและศึกษาสมบัติแผ่นเส้นใยโครงร่างขนาดนาโนจากสารละลายไหมด้วยวิธีอิเล็คโตรสปันนิ่ง เพื่อการประยุกต์ใช้ในชีววิทยาทางการแพทย์ (2553)</v>
          </cell>
          <cell r="C1140">
            <v>50100020090</v>
          </cell>
        </row>
        <row r="1141">
          <cell r="B1141" t="str">
            <v>โครงการวิจัยการประดิษฐ์อุปกรณ์เคมีไฟฟ้าด้วยการใช้ไททาเนียท่อนาโนเพื่อผลิตไฮโดรเจนด้วยแสงอาทิตย์ (2553)</v>
          </cell>
          <cell r="C1141">
            <v>50100020091</v>
          </cell>
        </row>
        <row r="1142">
          <cell r="B1142" t="str">
            <v>โครงการวิจัยการสังเคราะห์  พิสูจน์เอกลักษณ์และศึกษาเคมีคำนวณเชิงควอนตัมของอนุพันธ์ไทโอฟินิลพอร์ไฟรินสำหรับอุปกรณ์เซลล์แสงอาทิตย์ชนิดสีย้อมไวแสง (2553)</v>
          </cell>
          <cell r="C1142">
            <v>50100020092</v>
          </cell>
        </row>
        <row r="1143">
          <cell r="B1143" t="str">
            <v>โครงการวิจัยการผลิตซิลิกอนคาร์ไบด์และโครงสร้างนาโนจากเถ้าแกลบ (2553)</v>
          </cell>
          <cell r="C1143">
            <v>50100020093</v>
          </cell>
        </row>
        <row r="1144">
          <cell r="B1144" t="str">
            <v>โครงการวิจัยการศึกษาสมบัติทางเทอร์โมอิเล็กทริกของวัสดุโดยใช้วิธี First principles (2553)</v>
          </cell>
          <cell r="C1144">
            <v>50100020094</v>
          </cell>
        </row>
        <row r="1145">
          <cell r="B1145" t="str">
            <v>โครงการวิจัยประสิทธิภาพของพืชสมุนไพรต่อรา Fusarium sp. และ Colletotrichum sp. สาเหตุโรคพืชของพืชเศรษฐกิจในจังหวัดอุบลราชธานี (2553)</v>
          </cell>
          <cell r="C1145">
            <v>50100020095</v>
          </cell>
        </row>
        <row r="1146">
          <cell r="B1146" t="str">
            <v>โครงการวิจัยซิมเพิลพัวส์ซองมอดูลและสมบัติบางประการ (2553)</v>
          </cell>
          <cell r="C1146">
            <v>50100020096</v>
          </cell>
        </row>
        <row r="1147">
          <cell r="B1147" t="str">
            <v>โครงการวิจัยการศึกษาสารที่มีฤทธิ์ลดการสร้างเม็ดสีและฤทธิ์ต้านอนุมูลอิสระจากกระดังงาจีน (2553)</v>
          </cell>
          <cell r="C1147">
            <v>50100020097</v>
          </cell>
        </row>
        <row r="1148">
          <cell r="B1148" t="str">
            <v>โครงการวิจัยและพัฒนาเวชสำอางจากสารธรรมชาติที่มีฤทธิ์ทางชีวภาพ เพื่อป้องกันและรักษาอาการผมร่วงและเร่งการงอกของผมใหม่ (2553)</v>
          </cell>
          <cell r="C1148">
            <v>50100020098</v>
          </cell>
        </row>
        <row r="1149">
          <cell r="B1149" t="str">
            <v>โครงการวิจัยการศึกษาผลของน้ำนมราชสีห์เล็กต่อการป้องกันเซลล์ตับเพาะเลี้ยงจากภาวะ oxidative stress (2553)</v>
          </cell>
          <cell r="C1149">
            <v>50100020099</v>
          </cell>
        </row>
        <row r="1150">
          <cell r="B1150" t="str">
            <v>โครงการวิจัยการศึกษาองค์ประกอบทางเคมีและฤทธิ์ทางชีวภาพของน้ำนมราชสีห์ (2553)</v>
          </cell>
          <cell r="C1150">
            <v>50100020100</v>
          </cell>
        </row>
        <row r="1151">
          <cell r="B1151" t="str">
            <v>โครงการวิจัยอนุภูมิภาคลุ่มน้ำโขงภายใต้กระแสการเปลี่ยนผ่าน: กรณีศึกษานิเวศวิทยาการเมืองเรื่องการปลูกป่าเชิงพาณิชย์ในอนุภูมิภาคลุ่มน้ำโขง: จากยูคาลิปตัสถึงยางพารา  ระยะที่ 2 (ลุ่มน้ำโขงตอนล่าง) (2553)</v>
          </cell>
          <cell r="C1151">
            <v>50100020101</v>
          </cell>
        </row>
        <row r="1152">
          <cell r="B1152" t="str">
            <v>โครงการวิจัยฤทธิ์ต้านแบคทีเรียของสารสกัดสมุนไพรไทยต่อเชื้อ  Burkholderia pseudomallei (2553)</v>
          </cell>
          <cell r="C1152">
            <v>50100020102</v>
          </cell>
        </row>
        <row r="1153">
          <cell r="B1153" t="str">
            <v>โครงการวิจัยคุณสมบัติเชิงหน้าที่ของใยอาหารจากรำข้าว และการประยุกต์ใช้ในผลิตภัณฑ์อาหาร (2554)</v>
          </cell>
          <cell r="C1153">
            <v>50100020103</v>
          </cell>
        </row>
        <row r="1154">
          <cell r="B1154" t="str">
            <v>โครงการวิจัยการศึกษาประสิทธิภาพและความปลอดภัยของสารสกัดไฟโตเอสโตรเจนในรูปแบบครีมที่ใช้ทางช่องคลอดในหนูแรทที่ตัดรังไข่ (2554)</v>
          </cell>
          <cell r="C1154">
            <v>50100020104</v>
          </cell>
        </row>
        <row r="1155">
          <cell r="B1155" t="str">
            <v>โครงการวิจัยการพัฒนาสายพันธุ์กล้วยไม้สกุลม้าวิ่งเพื่อเพิ่มศักยภาพในเชิงพาณิชย์ (2554)</v>
          </cell>
          <cell r="C1155">
            <v>50100020105</v>
          </cell>
        </row>
        <row r="1156">
          <cell r="B1156" t="str">
            <v>โครงการวิจัยอัตราการปลดปล่อยฟอร์มัลดีไฮด์จากผลิตภัณฑ์ไม้อัด (2554)</v>
          </cell>
          <cell r="C1156">
            <v>50100020106</v>
          </cell>
        </row>
        <row r="1157">
          <cell r="B1157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(2554)</v>
          </cell>
          <cell r="C1157">
            <v>50100020107</v>
          </cell>
        </row>
        <row r="1158">
          <cell r="B1158" t="str">
            <v>โครงการวิจัยการเลือกสถานที่ตั้งและจัดเส้นทางการขนส่งสำหรับอุตสาหกรรมการผลิตแป้งมันสำปะหลังในภาคตะวันออกเฉียงเหนือ (2554)</v>
          </cell>
          <cell r="C1158">
            <v>50100020108</v>
          </cell>
        </row>
        <row r="1159">
          <cell r="B1159" t="str">
            <v>โครงการวิจัยผลกระทบของการปรับปรุงตัวประกอบกำลังไฟฟ้าที่มีต่อประสิทธิภาพการใช้พลังงานของระบบไฟฟ้าในโรงงานอุตสาหกรรมโดยพิจารณาแบบจำลองโหลดจริงที่ขึ้นกับแรงดันไฟฟ้า (2554)</v>
          </cell>
          <cell r="C1159">
            <v>50100020109</v>
          </cell>
        </row>
        <row r="1160">
          <cell r="B1160" t="str">
            <v>โครงการวิจัยการพัฒนาไบโอแคโทดและไบโอแอโนชนิดใหม่โดยใช้เอนไซม์เพื่อการประยุกต์ใช้ในเซลล์เชื้อเพลิงชีวภาพ (2554)</v>
          </cell>
          <cell r="C1160">
            <v>50100020110</v>
          </cell>
        </row>
        <row r="1161">
          <cell r="B1161" t="str">
            <v>โครงการวิจัยการศึกษาเชิงทฤษฎีและทดลองหาสมบัติโครงสร้างอิเล็กทรอนิกและสมบัติเชิงแสงของดีบุกออกไซด์เจือแอนติโมนี (2554)</v>
          </cell>
          <cell r="C1161">
            <v>50100020111</v>
          </cell>
        </row>
        <row r="1162">
          <cell r="B1162" t="str">
            <v>โครงการวิจัยการศึกษาเชิงทฤษฎีการเร่งปฏิกิริยาออกซิเดชันของคาร์บอนมอนอกไซด์ด้วยอนุภาคเงินขนาดนาโนที่เกาะบนผิวท่อคาร์บอนผนังเดี่ยวขนาดนาโน (2554)</v>
          </cell>
          <cell r="C1162">
            <v>50100020112</v>
          </cell>
        </row>
        <row r="1163">
          <cell r="B1163" t="str">
            <v>โครงการวิจัยการศึกษาทางทฤษฎี 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(2554)</v>
          </cell>
          <cell r="C1163">
            <v>50100020113</v>
          </cell>
        </row>
        <row r="1164">
          <cell r="B1164" t="str">
            <v>โครงการวิจัยการสังเคราะห์และลักษณะบ่งชี้ของตัวตรวจจับแกสคอปเปอร์ออกไซด์และทินไดออกไซด์โครงสร้างนาโน (2554)</v>
          </cell>
          <cell r="C1164">
            <v>50100020114</v>
          </cell>
        </row>
        <row r="1165">
          <cell r="B1165" t="str">
            <v>โครงการวิจัยลิแกนด์ P-Heterocyclic ที่มีความหนาแน่นอิเลคตรอนสูง: การสังเคราะห์และการนำไปประยุกต์ในปฏิกิริยา Pd-catalyzed cross-coupling เพื่อสร้างพันธะ C-C, C-N, C-S และ C-O (2554)</v>
          </cell>
          <cell r="C1165">
            <v>50100020115</v>
          </cell>
        </row>
        <row r="1166">
          <cell r="B1166" t="str">
            <v>โครงการวิจัยสารที่มีฤทธิ์ยับยั้งเอนไซม์อะเซทิลโคลีนเอสเทอเรส และต้านอนุมูลอิสระจากช้าพลู (2554)</v>
          </cell>
          <cell r="C1166">
            <v>50100020116</v>
          </cell>
        </row>
        <row r="1167">
          <cell r="B1167" t="str">
            <v>โครงการวิจัยการศึกษาองค์ประกอบทางเคมีและฤทธิ์ทางชีวภาพของน้ำนมราชสีห์ (2554)</v>
          </cell>
          <cell r="C1167">
            <v>50100020117</v>
          </cell>
        </row>
        <row r="1168">
          <cell r="B1168" t="str">
            <v>โครงการวิจัยการศึกษาผลของน้ำนมราชสีห์เล็กต่อการป้องกันเซลล์ตับเพาะเลี้ยงจากภาวะ oxidative stress (2554)</v>
          </cell>
          <cell r="C1168">
            <v>50100020118</v>
          </cell>
        </row>
        <row r="1169">
          <cell r="B1169" t="str">
            <v>โครงการวิจัยการศึกษาฤทธิ์ระงับปวดของสารสกัดหอมแดง (2554)</v>
          </cell>
          <cell r="C1169">
            <v>50100020119</v>
          </cell>
        </row>
        <row r="1170">
          <cell r="B1170" t="str">
            <v>โครงการวิจัยเส้นทางการท่องเที่ยวมรดกทางวัฒนธรรม โดยชุมชนมีส่วนร่วม พื้นที่จังหวัดอุบลราชธานี (2554)</v>
          </cell>
          <cell r="C1170">
            <v>50100020120</v>
          </cell>
        </row>
        <row r="1171">
          <cell r="B1171" t="str">
            <v>โครงการวิจัยการพัฒนาองค์ความรู้ด้านการวางแผนกำไรและการควบคุมของกลุ่มวิสาหกิจชุมชนเกษตรอินทรีย์  จังหวัดอุบลราชธานี (2554)</v>
          </cell>
          <cell r="C1171">
            <v>50100020121</v>
          </cell>
        </row>
        <row r="1172">
          <cell r="B1172" t="str">
            <v>โครงการ “Engaging Citizens in Governance”</v>
          </cell>
          <cell r="C1172">
            <v>50100020122</v>
          </cell>
        </row>
        <row r="1173">
          <cell r="B1173" t="str">
            <v>โครงการอุดหนุนการวิจัยเพื่อสร้างองค์ความรู้จากแหล่งทุนภายนอกคณะเกษตรศาสตร์</v>
          </cell>
          <cell r="C1173">
            <v>50100020123</v>
          </cell>
        </row>
        <row r="1174">
          <cell r="B1174" t="str">
            <v>โครงการสนับสนุนงานวิจัยจากแหล่งทุนภายนอกคณะวิศวกรรมศาสตร์</v>
          </cell>
          <cell r="C1174">
            <v>50100020124</v>
          </cell>
        </row>
        <row r="1175">
          <cell r="B1175" t="str">
            <v>โครงการการตรวจวินิจฉัยในระดับโมเลกุล เพื่อพยากรณ์โรคผู้ป่วยมะเร็งปากมดลูก ในศูนย์มะเร็งจังหวัดอุบลราชธานี</v>
          </cell>
          <cell r="C1175">
            <v>50100020125</v>
          </cell>
        </row>
        <row r="1176">
          <cell r="B1176" t="str">
            <v>การเพิ่มคุณภาพผลและการจัดการเพื่อการส่งออกผลมะม่วงพันธุ์มหาชนก</v>
          </cell>
          <cell r="C1176">
            <v>50100020126</v>
          </cell>
        </row>
        <row r="1177">
          <cell r="B1177" t="str">
            <v>การใช้เครื่องหมายดีเอ็นเอช่วยในการผนวกยีนต้านทานโรคไหม้เข้าสู่ข้าวสายพันธุ์ปรับปรุง IR 57514 เพื่อเพิ่มศักยภาพการผลิตข้าวในที่ราบลุ่มอาศัยน้ำฝนบริเวณลุ่มแม่น้ำโขง</v>
          </cell>
          <cell r="C1177">
            <v>50100020127</v>
          </cell>
        </row>
        <row r="1178">
          <cell r="B1178" t="str">
            <v>การผลิตและการประยุกต์ใช้โปรตีนไฮโดรไลเสทจากเศษปลาสวาย</v>
          </cell>
          <cell r="C1178">
            <v>50100020128</v>
          </cell>
        </row>
        <row r="1179">
          <cell r="B1179" t="str">
            <v>การศึกษาผลของคองยักกลูโคแมนแนนไฮโดรไลเสทในฐานะพรีไบโอติกส์ต่อการตอบสนองของภูมิคุ้มกัน และความต้านทานโรคในปลาดุกอุย</v>
          </cell>
          <cell r="C1179">
            <v>50100020129</v>
          </cell>
        </row>
        <row r="1180">
          <cell r="B1180" t="str">
            <v>โครงการแผ่นไฟฟ้าประหยัดพลังงาน จากไดโอดเรืองแสงสารอินทรีย์</v>
          </cell>
          <cell r="C1180">
            <v>50100020130</v>
          </cell>
        </row>
        <row r="1181">
          <cell r="B1181" t="str">
            <v>โครงการการแยกแบคเทอริโอเฟจที่จำเพาะต่อเชื้อก่อโรคปลา Streptococcus agalactiae เพื่อใช้เป็นตัวควบคุมโรคทางชีวภาพในปลานิล</v>
          </cell>
          <cell r="C1181">
            <v>50100020131</v>
          </cell>
        </row>
        <row r="1182">
          <cell r="B1182" t="str">
            <v>โครงการการจำลองแบบและการออกเเบบโมเลกุลด้วยการคำนวนเพื่อการศึกษาอันตรกิริยาของกลุ่มสารอนุพันธ์ไตรโคลซานและอัลคิลไดฟีนิลอีเธอร์</v>
          </cell>
          <cell r="C1182">
            <v>50100020132</v>
          </cell>
        </row>
        <row r="1183">
          <cell r="B1183" t="str">
            <v>โครงการการพัฒนาเทคนิคแอมเพอร์โรเมทรีแบบใหม่สำหรับวิเคราะห์ปริมาณซัลไฟต์ในตัวอย่างผลไม้และเครื่องดื่ม</v>
          </cell>
          <cell r="C1183">
            <v>50100020133</v>
          </cell>
        </row>
        <row r="1184">
          <cell r="B1184" t="str">
            <v>โครงการการพัฒนานาโนคอมพอสิทเจลอิเล็กโตรไลต์ชนิดใหม่โดยใช้พอลิเมอร์ผสม PEO/PVDF-HFP เป็นเมทริกซ์เพื่อการประยุกต์ใช้ในเซลล์แสงอาทิตย์ชนิดสีย้อมไวแสง</v>
          </cell>
          <cell r="C1184">
            <v>50100020134</v>
          </cell>
        </row>
        <row r="1185">
          <cell r="B1185" t="str">
            <v>โครงการการพัฒนาสีย้อมรูทีเนียมชนิดไม่มีไทโอไซยาเนตเพื่อเป็นสีย้อมไวแสงในเซลล์พลังงานแสงอาทิตย์</v>
          </cell>
          <cell r="C1185">
            <v>50100020135</v>
          </cell>
        </row>
        <row r="1186">
          <cell r="B1186" t="str">
            <v>โครงการการศึกษาผลของหมู่แทนที่ในสีย้อมชนิดพอร์ไพรินเพื่อใช้ในเซลล์แสงอาทิตย์ชนิดสีย้อมไวแสงประสิทธิภาพสูง</v>
          </cell>
          <cell r="C1186">
            <v>50100020136</v>
          </cell>
        </row>
        <row r="1187">
          <cell r="B1187" t="str">
            <v>โครงการสนับสนุนงานวิจัยและนวัตกรรม</v>
          </cell>
          <cell r="C1187">
            <v>50100020137</v>
          </cell>
        </row>
        <row r="1188">
          <cell r="B1188" t="str">
            <v>โครงการวิจัยเงินรายได้คณะเกษตรศาสตร์</v>
          </cell>
          <cell r="C1188">
            <v>50100020138</v>
          </cell>
        </row>
        <row r="1189">
          <cell r="B1189" t="str">
            <v>การพัฒนาชุมชนให้เป็นแหล่งท่องเที่ยวเชิงวัฒนธรรม: กรณีศึกษาชุมชนบ้านปากน้ำ ตำบลกุดลาด อำเภอเมือง จังหวัดอุบลราชธานี</v>
          </cell>
          <cell r="C1189">
            <v>50100020139</v>
          </cell>
        </row>
        <row r="1190">
          <cell r="B1190" t="str">
            <v>โครงการการวางแผนและควบคุมกำลังไฟฟ้าจินตภาพในระบบจำหน่ายไฟฟ้าที่มีเครื่องกำเนิดไฟฟ้าแบบกระจายตัวเชื่อมต่อ</v>
          </cell>
          <cell r="C1190">
            <v>50100020140</v>
          </cell>
        </row>
        <row r="1191">
          <cell r="B1191" t="str">
            <v>โครงการการหาค่าพารามิเตอร์ที่เหมาะสมในการเชื่อมเสียดทานด้วยขั้นตอนวิธีเชิงพันธุกรรม</v>
          </cell>
          <cell r="C1191">
            <v>50100020141</v>
          </cell>
        </row>
        <row r="1192">
          <cell r="B1192" t="str">
            <v>โครงการวิจัยเพื่อสร้างองค์ความรู้ที่ได้รับสนับสนุนจากแหล่งทุนภายนอก</v>
          </cell>
          <cell r="C1192">
            <v>50100020142</v>
          </cell>
        </row>
        <row r="1193">
          <cell r="B1193" t="str">
            <v>โครงการฤทธิ์ป้องกันและยับยั้งการเพิ่มจำนวนของเซลล์สมอง SK-N-SH ของสารสกัด Hydroxychavicol จากใบพูล</v>
          </cell>
          <cell r="C1193">
            <v>50100020143</v>
          </cell>
        </row>
        <row r="1194">
          <cell r="B1194" t="str">
            <v>โครงการวิจัยลุ่มน้ำมูลตอนล่างแบบบูรณาการเพื่อแก้ไขปัญหาความยากจนและพัฒนาหลักสูตรเศรษฐกิจพอเพียง</v>
          </cell>
          <cell r="C1194">
            <v>50100020144</v>
          </cell>
        </row>
        <row r="1195">
          <cell r="B1195" t="str">
            <v>โครงการวิจัยสำรวจและประเมินผลความพึงพอใจของผู้รับบริการของเทศบาลคำน้ำแซบ</v>
          </cell>
          <cell r="C1195">
            <v>50100020145</v>
          </cell>
        </row>
        <row r="1196">
          <cell r="B1196" t="str">
            <v>โครงการสนับสนุนงานวิจัยจากแหล่งทุนภายนอก</v>
          </cell>
          <cell r="C1196">
            <v>50100020146</v>
          </cell>
        </row>
        <row r="1197">
          <cell r="B1197" t="str">
            <v>โครงการวิจัยการพนัน สังคมวิทยาการพนันและนัยเชิงนโยบาย กรณีศึกษา การพนันในพื้นที่จังหวัดชายแดนอีสานใต้ (อุบลราชธานี อำนาจเจริญ ยโสธร มุกดาหาร สุรินทร์ และศรีสะเกษ)</v>
          </cell>
          <cell r="C1197">
            <v>50100020147</v>
          </cell>
        </row>
        <row r="1198">
          <cell r="B1198" t="str">
            <v>โครงการวิจัยแบบจำลองทางคณิตศาสตร์ของสมบัติไฮเปอร์อิลาสติกและวิสโคอิลาสติกในยางธรรมชาติหลังอบคงรูป</v>
          </cell>
          <cell r="C1198">
            <v>50100020148</v>
          </cell>
        </row>
        <row r="1199">
          <cell r="B1199" t="str">
            <v>โครงการสิทธิของประเทศไทยในการผ่านแดนทางบกจาก สปป.ลาว ไปยังประเทศเวียดนามและจากเวียดนามผ่านลาวมายังประเทศไทย</v>
          </cell>
          <cell r="C1199">
            <v>50100020149</v>
          </cell>
        </row>
        <row r="1200">
          <cell r="B1200" t="str">
            <v>โครงการศักยภาพการสื่อความหมายของแหล่งท่องเที่ยวทางวัฒนธรรมในเส้นทางกลุ่มท่องเที่ยวอารยธรรมอีสานใต้ของประเทศไทยเพื่อขีดความสามารถในการแข่งขันประชาคมเศรษฐกิจอาเซียน (AEC)</v>
          </cell>
          <cell r="C1200">
            <v>50100020150</v>
          </cell>
        </row>
        <row r="1201">
          <cell r="B1201" t="str">
            <v>การพัฒนาระบบฐานข้อมูลด้านโลจิสติกส์ทางการท่องเที่ยวด้วยการแสดงผลรูปแบบระบบสารสนเทศภูมิศาสตร์ (GIS) เพื่อเป็นศูนย์กลางในพื้นที่อีสานตอนล่างของประเทศไทย</v>
          </cell>
          <cell r="C1201">
            <v>50100020151</v>
          </cell>
        </row>
        <row r="1202">
          <cell r="B1202" t="str">
            <v>โครงการศึกษาศักยภาพของโซ่อุปทานทางการท่องเที่ยวในพื้นที่อีสานตอนล่างของประเทศไทยเพื่อเตรียมความพร้อมและเพิ่มประสิทธิภาพในการแข่งขันด้านโซ่อุปทานทางการท่องเที่ยวในกลุ่มประเทศอาเซียน</v>
          </cell>
          <cell r="C1202">
            <v>50100020152</v>
          </cell>
        </row>
        <row r="1203">
          <cell r="B1203" t="str">
            <v>โครงการความสัมพันธ์ทางการเมือง การค้า และวัฒนธรรมระหว่างนครพนม คำม่วน และเมืองในเวียดนามกลาง ตั้งแต่ ค.ศ. 1907 ถึงปัจจุบัน คำม่วน และเมืองในเวียดนามกลาง ตั้งแต่ ค.ศ. 1907 ถึงปัจจุบัน</v>
          </cell>
          <cell r="C1203">
            <v>50100020153</v>
          </cell>
        </row>
        <row r="1204">
          <cell r="B1204" t="str">
            <v>โครงการศึกษาเอกลักษณ์และคุณค่าของเมืองเพื่อการท่องเที่ยวเชิงวัฒนธรรม กรณีศึกษา เมืองประวัติศาสตร์“เขมราษฎร์ธานี” อำเภอเขมราฐ จังหวัดอุบลราชธานี</v>
          </cell>
          <cell r="C1204">
            <v>50100020154</v>
          </cell>
        </row>
        <row r="1205">
          <cell r="B1205" t="str">
            <v>โครงการวิเคราะห์องค์ประกอบและแนวทางแก้ไขการออกกลางคันของนักศึกษามหาวิทยาลัยรัฐในภูมิภาคลุ่มน้ำโขงประเทศไทย</v>
          </cell>
          <cell r="C1205">
            <v>50100020155</v>
          </cell>
        </row>
        <row r="1206">
          <cell r="B1206" t="str">
            <v>โครงการปัจจัยความสำเร็จธุรกิจที่พัก SMEs ต่อตัวแทนบริการด้านการท่องเที่ยวออนไลน์ กรณีศึกษา จังหวัดอุบลราชธานี ประเทศไทย และเมืองปากเซ สปป.ลาว</v>
          </cell>
          <cell r="C1206">
            <v>50100020156</v>
          </cell>
        </row>
        <row r="1207">
          <cell r="B1207" t="str">
            <v>โครงการเพิ่มศักยภาพทางการเงินของธุรกิจโฮมสเตย์การท่องเที่ยวเชิงวัฒนธรรมในเขตอีสานใต้ เพื่อพัฒนาการท่องเที่ยวเชิงสร้างสรรค์อย่างยั่งยืน</v>
          </cell>
          <cell r="C1207">
            <v>50100020157</v>
          </cell>
        </row>
        <row r="1208">
          <cell r="B1208" t="str">
            <v>ชุดโครงการ "การผลิตและการประยุกต์ใช้โปรตีนไฮโดรไลเสทจากเศษปลาสวาย</v>
          </cell>
          <cell r="C1208">
            <v>50100020158</v>
          </cell>
        </row>
        <row r="1209">
          <cell r="B1209" t="str">
            <v>การศึกษาคุณสมบัติของข้าวพื้นเมืองเพื่อการผลิต แปรรูป และเพิ่มมูลค่าข้าวอย่างยั่งยืน</v>
          </cell>
          <cell r="C1209">
            <v>50100020159</v>
          </cell>
        </row>
        <row r="1210">
          <cell r="B1210" t="str">
            <v>โครงการพัฒนารูปแบบการท่องเที่ยวเพื่อการส่งเสริมสุขภาพผู้สูงอายุตามวิถีวัฒนธรรมสุขภาพลุ่มแม่น้ำโขง (หมู่บ้านซะซอม) จังหวัดอุบลราชธานี</v>
          </cell>
          <cell r="C1210">
            <v>50100020160</v>
          </cell>
        </row>
        <row r="1211">
          <cell r="B1211" t="str">
            <v>โครงการศึกษาปัจจัยทางพันธุกรรมที่มีผลต่อโรคไวรัสตับอักเสบซีเรื้อรังในประชากรชาวไทย</v>
          </cell>
          <cell r="C1211">
            <v>50100020161</v>
          </cell>
        </row>
        <row r="1212">
          <cell r="B1212" t="str">
            <v>โครงการตรวจสอบการสร้างเอนไซม์คาร์บาพีนีเมสและยีนดื้อยาในเชื้อแบคทีเรีย Acinetobacter baumannii ที่ดื้อต่อยาปฏิชีวนะกลุ่มคาร์บาพีเนมที่แยกจากผู้ป่วยโรงพยาบาลสรรพสิทธิประสงค์</v>
          </cell>
          <cell r="C1212">
            <v>50100020163</v>
          </cell>
        </row>
        <row r="1213">
          <cell r="B1213" t="str">
            <v>โครงการการประเมินการเป็นวัคซีนของลิวซีนอะมิโนเปปติเดสต่อการติดพยาธิออพิสทอร์คิส วิเวอรินิ</v>
          </cell>
          <cell r="C1213">
            <v>50100020164</v>
          </cell>
        </row>
        <row r="1214">
          <cell r="B1214" t="str">
            <v>โครงการความชุกของกลุ่มอาการเมตาบอลิกในเด็กและวัยรุ่น ในจังหวัดอุบลราชธานี</v>
          </cell>
          <cell r="C1214">
            <v>50100020165</v>
          </cell>
        </row>
        <row r="1215">
          <cell r="B1215" t="str">
            <v>โครงการพัฒนาและส่งเสริมงานวิจัย</v>
          </cell>
          <cell r="C1215">
            <v>50100020166</v>
          </cell>
        </row>
        <row r="1216">
          <cell r="B1216" t="str">
            <v>โครงการพัฒนาอุปกรณ์ตรวจวัดที่ใช้ระบบของไหลจุลภาคที่ประดิษฐ์มาจากกระดาษราคาถูกโดยอาศัยการเร่งปฏิกิริยารีดักชันของอนุภาคเงินนาโน สำหรับการตรวจวัดสารปรอทที่อยู่ในแหล่งน้ำ</v>
          </cell>
          <cell r="C1216">
            <v>50100020167</v>
          </cell>
        </row>
        <row r="1217">
          <cell r="B1217" t="str">
            <v>โครงการศึกษาการปลดปล่อยปุ๋ยยูเรียโดยใช้ไฮโดรเจลเชื่อมโยงแบบโครงร่างตาข่ายจากยางธรรมชาติและแป้ง</v>
          </cell>
          <cell r="C1217">
            <v>50100020168</v>
          </cell>
        </row>
        <row r="1218">
          <cell r="B1218" t="str">
            <v>โครงการจำลองแบบ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-โธควิโนนที่ต่ออยู่กับวงไธโอฟีน</v>
          </cell>
          <cell r="C1218">
            <v>50100020169</v>
          </cell>
        </row>
        <row r="1219">
          <cell r="B1219" t="str">
            <v>โครงการพัฒนาการสังเคราะห์ไฮโดรเจลชนิดโครงร่างตาข่ายแบบแทรกสอดด้วยการใช้คลื่นไมโครเวฟช่วยเพื่อการประยุกต์ใช้ในการดูดซับไอออนโลหะหนัก</v>
          </cell>
          <cell r="C1219">
            <v>50100020170</v>
          </cell>
        </row>
        <row r="1220">
          <cell r="B1220" t="str">
            <v>โครงการศึกษาคุณสมบัติทางโครงสร้างและทางแสงของคอร์/เชลล์นาโนคริสตอลในกลุ่ม III-V และ II-VI</v>
          </cell>
          <cell r="C1220">
            <v>50100020171</v>
          </cell>
        </row>
        <row r="1221">
          <cell r="B1221" t="str">
            <v>โครงการค่าตอบแทนนักวิจัยงวดสุดท้าย งานวิจัยเพื่อสร้างองค์ความรู้ (ปี 2555)</v>
          </cell>
          <cell r="C1221">
            <v>50100020172</v>
          </cell>
        </row>
        <row r="1222">
          <cell r="B1222" t="str">
            <v>โครงการค่าตอบแทนนักวิจัยงวดสุดท้าย งานวิจัยเพื่อสร้างองค์ความรู้ (ปี 2556)</v>
          </cell>
          <cell r="C1222">
            <v>50100020173</v>
          </cell>
        </row>
        <row r="1223">
          <cell r="B1223" t="str">
            <v>โครงการจัดทำแผนบริหารจัดการและพัฒนาทรัพยากรน้ำแบบบูรณาการ จัดหวัดบุรีรัมย์</v>
          </cell>
          <cell r="C1223">
            <v>50100020174</v>
          </cell>
        </row>
        <row r="1224">
          <cell r="B1224" t="str">
            <v>โครงการจัดทำแผนบริหารจัดการและพัฒนาทรัพยากรน้ำแบบบูรณาการ จัดหวัดยโสธร</v>
          </cell>
          <cell r="C1224">
            <v>50100020175</v>
          </cell>
        </row>
        <row r="1225">
          <cell r="B1225" t="str">
            <v>โครงการจัดทำแผนบริหารจัดการและพัฒนาทรัพยากรน้ำแบบบูรณาการ จัดหวัดหนองบัวลำภู</v>
          </cell>
          <cell r="C1225">
            <v>50100020176</v>
          </cell>
        </row>
        <row r="1226">
          <cell r="B1226" t="str">
            <v>โครงการจัดทำแผนบริหารจัดการและพัฒนาทรัพยากรน้ำแบบบูรณาการ จัดหวัดอำนาจเจริญ</v>
          </cell>
          <cell r="C1226">
            <v>50100020177</v>
          </cell>
        </row>
        <row r="1227">
          <cell r="B1227" t="str">
            <v>โครงการวิจัยการย่อยสลายพาราเซตามอลในน้ำด้วยเอนไซม์แลคเคสหยาบตรึง</v>
          </cell>
          <cell r="C1227">
            <v>50100020178</v>
          </cell>
        </row>
        <row r="1228">
          <cell r="B1228" t="str">
            <v>ชุดโครงการสถานการณ์การแย่งยื้อ เปลี่ยนมือ ถือครองและการใช้ที่ดินในพื้นที่ชายแดน</v>
          </cell>
          <cell r="C1228">
            <v>50100020179</v>
          </cell>
        </row>
        <row r="1229">
          <cell r="B1229" t="str">
            <v>ชุดโครงการพัฒนาศักยภาพการให้บริการโลจิสติกส์ทางการท่องเที่ยวในพื้นที่อิสานตอนล่างของประเทศไทยเพิ่มเพิ่มศักยภาพในการรองรับประชาคมเศรษฐกิจอาเซียน</v>
          </cell>
          <cell r="C1229">
            <v>50100020180</v>
          </cell>
        </row>
        <row r="1230">
          <cell r="B1230" t="str">
            <v>โครงการการศึกษาการกลายพันธุ์ของเชื้อ Burkholderia Pseudomallei ที่แยกได้จากภาคตะวันออกเฉียงเหนือของประเทศไทย</v>
          </cell>
          <cell r="C1230">
            <v>50100020181</v>
          </cell>
        </row>
        <row r="1231">
          <cell r="B1231" t="str">
            <v>โครงการวิจัย National Institute for Environmental Studies</v>
          </cell>
          <cell r="C1231">
            <v>50100020182</v>
          </cell>
        </row>
        <row r="1232">
          <cell r="B1232" t="str">
            <v>โครงการวิจัยเชิงสำรวจเพื่อจัดทำทำเนียบผู้เชี่ยวชาญภาษาเขมร ลาว พม่า เวียดนาม และบาฮามาเลเซีย/อินโดนีเซีย</v>
          </cell>
          <cell r="C1232">
            <v>50100020183</v>
          </cell>
        </row>
        <row r="1233">
          <cell r="B1233" t="str">
            <v>โครงการวิจัยการประเมินพันธุกรรมและการพัฒนาสายพันธุ์พริกขี้หนูผลใหญ่ที่มีความคงตัวทางพันธุกรรมของลักษณะตัวผู้เป็นหมัน</v>
          </cell>
          <cell r="C1233">
            <v>50100020184</v>
          </cell>
        </row>
        <row r="1234">
          <cell r="B1234" t="str">
            <v>โครงการวิจัยยุทธศาสตร์อุดมศึกษาของประเทศเพื่อนบ้านอาเซียนในกลุ่ม CLMV : ข้อเสนอสำหรับอุดมศึกษาไทย</v>
          </cell>
          <cell r="C1234">
            <v>50100020185</v>
          </cell>
        </row>
        <row r="1235">
          <cell r="B1235" t="str">
            <v>โครงการเพิ่มประสิทธิภาพแรงงานตามความต้องการของสถานประกอบกิจการ</v>
          </cell>
          <cell r="C1235">
            <v>50100020186</v>
          </cell>
        </row>
        <row r="1236">
          <cell r="B1236" t="str">
            <v>โครงการศึกษาคุณสมบัติของข้าวพื้นเมืองเพื่อการผลิตแปรรูป และเพิ่มพูนค่าข้าวอย่างยั่งยืน</v>
          </cell>
          <cell r="C1236">
            <v>50100020187</v>
          </cell>
        </row>
        <row r="1237">
          <cell r="B1237" t="str">
            <v>โครงการประเมินสารพฤกษเคมีและกิจกรรมการเป็นสารต้านอนุมูลอิสระในผลไม้พื้นเมืองบางชนืดของไทย</v>
          </cell>
          <cell r="C1237">
            <v>50100020188</v>
          </cell>
        </row>
        <row r="1238">
          <cell r="B1238" t="str">
            <v>โครงการการศึกษาทัศนคติที่มีต่ออาหารฟังก์ชั่นและผลิตภัณฑ์อาหารฟังก์ชั่นจากข้าวกล้องงอกของกลุ่มประเทศในอนุภูมิภาคลุ่มน้ำโขง : กรณีศึกษาประเทศสาธารณรัฐประชาธิปไตยประชาชนลาว กัมพูชา และเวียดนาม</v>
          </cell>
          <cell r="C1238">
            <v>50100020189</v>
          </cell>
        </row>
        <row r="1239">
          <cell r="B1239" t="str">
            <v>โครงการผลิตปลาสวายเค็มโซเดียมต่ำ</v>
          </cell>
          <cell r="C1239">
            <v>50100020190</v>
          </cell>
        </row>
        <row r="1240">
          <cell r="B1240" t="str">
            <v>โครงการประเมินสายพันธุ์มะเขือเทศสีดา UBU เพื่อขอจดทะเบียนคุ้มครองพันธุ์พืชใหม่</v>
          </cell>
          <cell r="C1240">
            <v>50100020191</v>
          </cell>
        </row>
        <row r="1241">
          <cell r="B1241" t="str">
            <v>โครงการผลิตภัณฑ์เส้นกวยจั๊บอุบลกึ่งสำเร็จรูปเพื่อสุขภาพจากแป้งแก่นตะวัน</v>
          </cell>
          <cell r="C1241">
            <v>50100020192</v>
          </cell>
        </row>
        <row r="1242">
          <cell r="B1242" t="str">
            <v>โครงการพัฒนาผลิตปลาสวายเนื้อขาว (Pangasius hypophthalmus) โดยควบคุมการทำงานของ Scavenger receptor class B, typ1 (SCARB1) ด้วยอาหารที่มีชนิดและปริมาณไขมันที่แตกต่างกันฯ</v>
          </cell>
          <cell r="C1242">
            <v>50100020193</v>
          </cell>
        </row>
        <row r="1243">
          <cell r="B1243" t="str">
            <v>การพัฒนาระบบแค็ตตาล็อกออนไลน์สำหรับธุรกิจท่องเที่ยวด้วยสื่อสังคมออนไลน์ ในกลุ่มประเทศ AEC</v>
          </cell>
          <cell r="C1243">
            <v>50100020194</v>
          </cell>
        </row>
        <row r="1244">
          <cell r="B1244" t="str">
            <v>การพัฒนาแหล่งท่องเที่ยวสำหรับผู้พิการเพื่อส่งเสริมการท่องเที่ยวเพื่อมวลชนในจังหวัดอุบลราชธานี</v>
          </cell>
          <cell r="C1244">
            <v>50100020195</v>
          </cell>
        </row>
        <row r="1245">
          <cell r="B1245" t="str">
            <v>การสื่อความหมายในการท่องเที่ยวเชิงวัฒนธรรม โดยชุมชน : 150 ปี “บ้านกว้างลำชะโด” สู่ “พิมูลมังษาหาร”</v>
          </cell>
          <cell r="C1245">
            <v>50100020196</v>
          </cell>
        </row>
        <row r="1246">
          <cell r="B1246" t="str">
            <v xml:space="preserve"> ความเป็นไปได้ในการพัฒนาการท่องเที่ยวเชิงสุขภาพแบบแพทย์ทางเลือกอย่างสร้างสรรค์ในจังหวัดอุบลราชธานี</v>
          </cell>
          <cell r="C1246">
            <v>50100020197</v>
          </cell>
        </row>
        <row r="1247">
          <cell r="B1247" t="str">
            <v>การตรวจสอบการสร้างเอนไซม์คาร์บาพีนีเมสและยีนดื้อยาในเชื้อแบคทีเรีย Acinetobacter baumannii ที่ดื้อต่อยาปฏิชีวนะกลุ่มคาร์บาพีเนมที่แยกจากผู้ป่วยโรงพยาบาลสรรพสิทธิประสงค์</v>
          </cell>
          <cell r="C1247">
            <v>50100020198</v>
          </cell>
        </row>
        <row r="1248">
          <cell r="B1248" t="str">
            <v>อุบัติการณ์โรคมาลาเรีย และการวิเคราะห์เชิงพื้นที่แบบลำดับขั้น เพื่อวางแผนและป้องกันในพื้นที่ลุ่มน้ำโขง จังหวัดอุบลราชธานี</v>
          </cell>
          <cell r="C1248">
            <v>50100020199</v>
          </cell>
        </row>
        <row r="1249">
          <cell r="B1249" t="str">
            <v>ผลของฮอร์โมนเอสโตรเจนต่อระบบประสาทนอร์อดรีเนอจิก ในสมองส่วนที่มีความเกี่ยวข้องกับการเกิดพฤติกรรมซึมเศร้าในหนูที่ถูกตัดรังไข่</v>
          </cell>
          <cell r="C1249">
            <v>50100020200</v>
          </cell>
        </row>
        <row r="1250">
          <cell r="B1250" t="str">
            <v>การศึกษาต้นทุนประสิทธิผลของโปรแกรมการป้องกันการสูบบุหรี่ของนักเรียนกลุ่มเสี่ยงระดับมัธยมศึกษาปีที่1 จังหวัดอุบลราชธานี</v>
          </cell>
          <cell r="C1250">
            <v>50100020201</v>
          </cell>
        </row>
        <row r="1251">
          <cell r="B1251" t="str">
            <v>โครงข่ายประสาทเทียมสำหรับรูปแบบพยากรณ์โรคของผู้ป่วยมะเร็งปากมดลูก</v>
          </cell>
          <cell r="C1251">
            <v>50100020202</v>
          </cell>
        </row>
        <row r="1252">
          <cell r="B1252" t="str">
            <v>การตรวจหาเชื้อ Escherichia coli และ Salmonella typhi ดื้อยาที่แยกได้จากแมลงวันบ้านและแมลงวันหัวเขียวที่จับจากบริเวณแหล่งที่อยู่อาศัยของมนุษย์ในจังหวัดอุบลราชธานี</v>
          </cell>
          <cell r="C1252">
            <v>50100020203</v>
          </cell>
        </row>
        <row r="1253">
          <cell r="B1253" t="str">
            <v>การประเมินฤทธิ์การสร้างไซโตไคน์ในเซลล์ human monocytic THP1 ที่ถูกกระตุ้นด้วยแบคทีเรียโปรไบโอติก</v>
          </cell>
          <cell r="C1253">
            <v>50100020204</v>
          </cell>
        </row>
        <row r="1254">
          <cell r="B1254" t="str">
            <v>โครงการการใช้ข้อมูลจากมิเตอร์อ่านไฟฟ้าอัตโนมัติเพื่อการประหยัดพลังงานและลดค่าไฟฟ้าในภาคอุตสาหกรรมเกษตร</v>
          </cell>
          <cell r="C1254">
            <v>50100020205</v>
          </cell>
        </row>
        <row r="1255">
          <cell r="B1255" t="str">
            <v>โครงการปรับปรุงประสิทธิภาพเชิงความร้อนของเตาหุงต้มประสิทธิภาพโดยการปรับรูปทรงรังผึ้ง</v>
          </cell>
          <cell r="C1255">
            <v>50100020206</v>
          </cell>
        </row>
        <row r="1256">
          <cell r="B1256" t="str">
            <v>โครงการเลือกที่ตั้งของเตาเผาขยะและการจัดเส้นทางยานพาหนะสำหรับการเก็บขยะติดเชื้อของ โรงพยาบาลชุมชนในภาคตะวันออกเฉียงเหนือ ตอนบนของประเทศไทย</v>
          </cell>
          <cell r="C1256">
            <v>50100020207</v>
          </cell>
        </row>
        <row r="1257">
          <cell r="B1257" t="str">
            <v>โครงการพัฒนาอุปกรณ์นำส่งยาแบบไม่ใช้เข็มด้วยลำพุ่งที่สร้างโดยหลักการกระแทกแบบใช้สปริงเป็นต้นกำลัง</v>
          </cell>
          <cell r="C1257">
            <v>50100020208</v>
          </cell>
        </row>
        <row r="1258">
          <cell r="B1258" t="str">
            <v>โครงการศึกษาปัจจัยที่มีผลต่อความสามารถในการเชื่อมของกระบวนการเชื่อมไทเทเนียมแบบเกิดบ่อหลอมละลาย</v>
          </cell>
          <cell r="C1258">
            <v>50100020209</v>
          </cell>
        </row>
        <row r="1259">
          <cell r="B1259" t="str">
            <v>โครงการวิจัยเชิงปฏิบัติการในการปฏิรูปการช่วยเหลือประชาชนทางกฎหมาย</v>
          </cell>
          <cell r="C1259">
            <v>50100020210</v>
          </cell>
        </row>
        <row r="1260">
          <cell r="B1260" t="str">
            <v>โครงการสังเคราะห์  พิสูจน์เอกลักษณ์และศึกษาสมบัติทางอิเล็กตรอนด้วยเคมีคำนวณเชิงควอนตัมของอนุพันธ์ 2-ไซยาโน-3-(4,6-ไดเมทอกซิอินโดอิล)อะคริลิค แอซิด</v>
          </cell>
          <cell r="C1260">
            <v>50100020211</v>
          </cell>
        </row>
        <row r="1261">
          <cell r="B1261" t="str">
            <v>โครงการความสามารถของแบคเทอริโอเฟจในการยับยั้ง Escherichia coli ดื้อยาที่สร้างเอนไซม์ extended-spectrum b-lactamase (ESBL)</v>
          </cell>
          <cell r="C1261">
            <v>50100020212</v>
          </cell>
        </row>
        <row r="1262">
          <cell r="B1262" t="str">
            <v>โครงการผลของรังสีต่อสมบัติทางโครงสร้างของแก้วกระจกหน้าต่างรีไซเคิล</v>
          </cell>
          <cell r="C1262">
            <v>50100020213</v>
          </cell>
        </row>
        <row r="1263">
          <cell r="B1263" t="str">
            <v>โครงการอุปกรณ์เปล่งแสงชนิดอินทรีย์ที่มีประสิทธิภาพจากสารเชิงซ้อนของอิริเดียมโดยเทคนิคโฮส-เกสท์</v>
          </cell>
          <cell r="C1263">
            <v>50100020214</v>
          </cell>
        </row>
        <row r="1264">
          <cell r="B1264" t="str">
            <v>โครงการสารเชิงซ้อนของโลหะอิริเดียม (III) เพื่อใช้เป็นตัวตรวจวัดสารเสพติดชนิดเอมีน</v>
          </cell>
          <cell r="C1264">
            <v>50100020215</v>
          </cell>
        </row>
        <row r="1265">
          <cell r="B1265" t="str">
            <v>การผลิตลิปิดจากจุลินทรีย์โดยยีสต์สะสมไขมันในอาหารที่เตรียมจากสารสกัดจากชานอ้อยเพื่อนำไปใช้ในการผลิตไบโอดีเซล</v>
          </cell>
          <cell r="C1265">
            <v>50100020216</v>
          </cell>
        </row>
        <row r="1266">
          <cell r="B1266" t="str">
            <v>โครงการศึกษาปรากฏการณ์ไฟน์สตรักเจอร์สปริตติ่งในคอร์เชลล์นาโนคริสตอลโดยใช้การคำนวณแบบไทด์บายดิ่ง</v>
          </cell>
          <cell r="C1266">
            <v>50100020217</v>
          </cell>
        </row>
        <row r="1267">
          <cell r="B1267" t="str">
            <v>โครงการพัฒนาวัสดุเชิงเดี่ยวเทอร์โมอิเล็กตริก PbTe ด้วยเทคนิคบริดจ์แมน</v>
          </cell>
          <cell r="C1267">
            <v>50100020218</v>
          </cell>
        </row>
        <row r="1268">
          <cell r="B1268" t="str">
            <v>โครงการพัฒนาคุณสมบัติและการตรวจสอบลักษณะของเส้นใยไฟโบรอินของไหมไทยเพื่อการประยุกต์ใช้ในไบโอเซนเซอร์</v>
          </cell>
          <cell r="C1268">
            <v>50100020219</v>
          </cell>
        </row>
        <row r="1269">
          <cell r="B1269" t="str">
            <v>โครงการสถานการณ์ปัญหาสุขภาพจิต ความต้องการการส่งเสริมสุขภาพจิตผู้สูงอายุที่เน้นการมีส่วนร่วมของครอบครัวและชุมชนในเขตอีสาน</v>
          </cell>
          <cell r="C1269">
            <v>50100020220</v>
          </cell>
        </row>
        <row r="1270">
          <cell r="B1270" t="str">
            <v>โครงการการสังเคราะห์และปรับปรุงสมบัติของวัสดุซิลิกา ที่มีรูพรุนขนาดกลางเพื่อเป็นตัวเร่งที่มีศักยภาพในการเร่งปฏิกิริยาการเกิดบิวทานอลโดยมีเอทานอลเป็นสารตั้งต้น</v>
          </cell>
          <cell r="C1270">
            <v>50100020221</v>
          </cell>
        </row>
        <row r="1271">
          <cell r="B1271" t="str">
            <v>โครงการพัฒนาสายพันธุ์พริกที่มีความคงตัวทางพันธุกรรมของลักษณะตัวผู้เป็นหมัน</v>
          </cell>
          <cell r="C1271">
            <v>50100020222</v>
          </cell>
        </row>
        <row r="1272">
          <cell r="B1272" t="str">
            <v>โครงการความร่วมมือในการทดสอบสายพันธุ์มะเขือเทศต้านทานโรคเหี่ยวเขียวและโรคใบหงิกเหลืองร่วมกับภาคเอกชน</v>
          </cell>
          <cell r="C1272">
            <v>50100020223</v>
          </cell>
        </row>
        <row r="1273">
          <cell r="B1273" t="str">
            <v>โครงการวิจัยการคัดเลือกแบคทีเรียแลคติคที่มีความสามารถในการผลิตโฟเลตและวิตามินบี 12 สูงอาหารหมัก</v>
          </cell>
          <cell r="C1273">
            <v>50100020224</v>
          </cell>
        </row>
        <row r="1274">
          <cell r="B1274" t="str">
            <v>โครงการวิจัยการฟอร์มแผ่นฟิล์มของแป้งข้าวเก่า</v>
          </cell>
          <cell r="C1274">
            <v>50100020225</v>
          </cell>
        </row>
        <row r="1275">
          <cell r="B1275" t="str">
            <v>โครงการวิจัยการศึกษาสถานการณ์ด้านสิทธิและสถานะบุคคลในภาคตะวันออกเฉียงเหนือ</v>
          </cell>
          <cell r="C1275">
            <v>50100020226</v>
          </cell>
        </row>
        <row r="1276">
          <cell r="B1276" t="str">
            <v>โครงการวิจัยเรื่อง "Informing the fist passes to mitigate the impact of dams on fist migrations in lower Mekong Basin"</v>
          </cell>
          <cell r="C1276">
            <v>50100020227</v>
          </cell>
        </row>
        <row r="1277">
          <cell r="B1277" t="str">
            <v>โครงการค่าตอบแทนนักวิจัยงวดสุดท้าย งานวิจัยเพื่อสร้างองค์ความรู้ (ปี 2557)</v>
          </cell>
          <cell r="C1277">
            <v>50100020228</v>
          </cell>
        </row>
        <row r="1278">
          <cell r="B1278" t="str">
            <v>โครงการ Development of strategic environmental assessment technology and its application to watershed restoration</v>
          </cell>
          <cell r="C1278">
            <v>50100020229</v>
          </cell>
        </row>
        <row r="1279">
          <cell r="B1279" t="str">
            <v>โครงการ MK32 : Professional Development Practitioners in the Mekong Basin</v>
          </cell>
          <cell r="C1279">
            <v>50100020230</v>
          </cell>
        </row>
        <row r="1280">
          <cell r="B1280" t="str">
            <v>โครงการนวัตกรรมบริการบำบัดผู้สูบบุหรี่ด้วยลูกอมดอกหญ้าขาว ในกลุ่มเสี่ยงพื้นที่จังหวัดนำร่องอุบลราชธานีปลอดบุหรี่</v>
          </cell>
          <cell r="C1280">
            <v>50100020231</v>
          </cell>
        </row>
        <row r="1281">
          <cell r="B1281" t="str">
            <v>โครงการประเมินผลการดำเนินเครือข่ายระบบสุขภาพระดับอำเภอ เครือข่ายบริการสุขภาพที่ 10</v>
          </cell>
          <cell r="C1281">
            <v>50100020232</v>
          </cell>
        </row>
        <row r="1282">
          <cell r="B1282" t="str">
            <v>โครงการยืนยันประสิทธิภาพการใช้เครื่องหมายดีเอ็นเอช่วยคัดเลือกในการพัฒนาข้าวเหนียวหอมต้านทานโรคไหม้และทนน้ำท่วมฉับพลัน</v>
          </cell>
          <cell r="C1282">
            <v>50100020233</v>
          </cell>
        </row>
        <row r="1283">
          <cell r="B1283" t="str">
            <v>โครงการพัฒนาตำรับมาส์กหน้าแบบลอกออกที่ผสมสารสกัดบัวบกเพื่อการฟื้นฟูสภาพผิว</v>
          </cell>
          <cell r="C1283">
            <v>50100020234</v>
          </cell>
        </row>
        <row r="1284">
          <cell r="B1284" t="str">
            <v>โครงการศึกษาความสัมพันธ์ของเซลล์ภูมิคุ้มกัน ชนิด macrophage ต่อความรุนแรงของเซลล์เนื้องอกในสมอง</v>
          </cell>
          <cell r="C1284">
            <v>50100020235</v>
          </cell>
        </row>
        <row r="1285">
          <cell r="B1285" t="str">
            <v>โครงการผลของ Hydroxychavicol สารสกัดจากใบพลูต่อความสามารถในการบุกรุกของเซลล์เนื้องอกสมองร้ายแรง ชนิด glioblastoma multiforme (GBM)</v>
          </cell>
          <cell r="C1285">
            <v>50100020236</v>
          </cell>
        </row>
        <row r="1286">
          <cell r="B1286" t="str">
            <v>โครงการพัฒนารูปแบบการบัญชีในการบริหารเพื่อเพิ่มศักยภาพในการแข่งขันของกลุ่มเย็บผ้าฝ้ายพื้นเมือง บ้านกกไอ ตำบลคำชะอี อำเภอคำชะอี จังหวัดมุกดาหาร</v>
          </cell>
          <cell r="C1286">
            <v>50100020237</v>
          </cell>
        </row>
        <row r="1287">
          <cell r="B1287" t="str">
            <v>โครงการศึกษาพฤติกรรมการซื้อสินค้าสมุนไพรแปรรูปของผู้สูงอายุในจังหวัด อุบลราชธานี</v>
          </cell>
          <cell r="C1287">
            <v>50100020238</v>
          </cell>
        </row>
        <row r="1288">
          <cell r="B1288" t="str">
            <v>โครงการจัดทำแผนที่มรดกวัฒนธรรมของชุมชนบุ่งกาแซวเพื่อประโยชน์ในการอนุรักษ์และพัฒนาเมือง</v>
          </cell>
          <cell r="C1288">
            <v>50100020239</v>
          </cell>
        </row>
        <row r="1289">
          <cell r="B1289" t="str">
            <v>โครงการจำลองแบบและการออกเเบบโมเลกุลด้วยการคำนวณเพื่อการศึกษาอันตรกิริยาของกลุ่มอีโคนาโซลและสารอนุพันธ์ที่มีประสิทธิภาพสูงในการยับยั้งโรควัณโรคที่มีต่อเอนไซม์ M. tuberculosis CYP130</v>
          </cell>
          <cell r="C1289">
            <v>50100020240</v>
          </cell>
        </row>
        <row r="1290">
          <cell r="B1290" t="str">
            <v>โครงการผลิตเอนไซม์ฟอกสีเมลานินโดยจุลินทรีย์และการนำไปประยุกต์ใช้ในการฟอกย้อมสีผม</v>
          </cell>
          <cell r="C1290">
            <v>50100020241</v>
          </cell>
        </row>
        <row r="1291">
          <cell r="B1291" t="str">
            <v>โครงการพัฒนาสูตรคอมพาวด์จากยางธรรมชาติที่เติมสารตัวเติมผสมสำหรับยางจุกนมเทียมที่ใช้กับลูกโค</v>
          </cell>
          <cell r="C1291">
            <v>50100020242</v>
          </cell>
        </row>
        <row r="1292">
          <cell r="B1292" t="str">
            <v>โครงการพัฒนาอุปกรณ์เปล่งแสงด้วยไฟฟ้าสีน้ำเงินจากโมเลกุลเชิงซ้อนอิริเดียมชนิดเป็นประจุ</v>
          </cell>
          <cell r="C1292">
            <v>50100020243</v>
          </cell>
        </row>
        <row r="1293">
          <cell r="B1293" t="str">
            <v>โครงการศึกษาคุณสมบัติสารต้านอนุมูลอิสระของข้าวไทยพันธุ์พื้นเมืองที่ปลูกในภาคตะวันออกเฉียงเหนือของประเทศไทย</v>
          </cell>
          <cell r="C1293">
            <v>50100020244</v>
          </cell>
        </row>
        <row r="1294">
          <cell r="B1294" t="str">
            <v>โครงการศึกษาสภาวะที่เหมาะสมในการสังเคราะห์ไฮโดรเจลแบบ one-pot โดยใช้คลื่นไมโครเวฟช่วยเพื่อพัฒนาการดูดซับไอออนโลหะให้ดีขึ้น</v>
          </cell>
          <cell r="C1294">
            <v>50100020245</v>
          </cell>
        </row>
        <row r="1295">
          <cell r="B1295" t="str">
            <v>โครงการศึกษาสมบัติทางโครงสร้างและแสงของคอร์/มัลติเชลล์นาโนคริสตอลโดยใช้วิธีไทด์บายดิ่ง</v>
          </cell>
          <cell r="C1295">
            <v>50100020246</v>
          </cell>
        </row>
        <row r="1296">
          <cell r="B1296" t="str">
            <v>โครงการออกแบบโครงสร้างและพัฒนาคุณสมบัติของสารกึ่งตัวนำโอลิโกไธโอฟีน และสารอนุพันธ์ชนิดใหม่สำหรับพลาสติกอิเล็กทรอนิกส์เพื่อใช้ในอุปกรณ์ทรานซิสเตอร์สนามไฟฟ้าสารอินทรีย์</v>
          </cell>
          <cell r="C1296">
            <v>50100020247</v>
          </cell>
        </row>
        <row r="1297">
          <cell r="B1297" t="str">
            <v>โครงการต้นแบบชุดตรวจน้ำตาล (กลูโคส) จากลมหายใจโดยใช้สารระเหยอินทรีย์เป็นสารเอกลักษณ์ในการตรวจวัด</v>
          </cell>
          <cell r="C1297">
            <v>50100020248</v>
          </cell>
        </row>
        <row r="1298">
          <cell r="B1298" t="str">
            <v>โครงการแนวทางในการใช้หินฝุ่นบะซอลต์เป็นวัสดุกันซึมสำหรับระบบฝังกลบ</v>
          </cell>
          <cell r="C1298">
            <v>50100020249</v>
          </cell>
        </row>
        <row r="1299">
          <cell r="B1299" t="str">
            <v>โครงการกำจัดฟีนอลในน้ำด้วยฮอร์สแรดิชเปอร์ออกซิเดสตรึงบนเยื่อกรองอัลตร้าฟิวเตชั่น</v>
          </cell>
          <cell r="C1299">
            <v>50100020250</v>
          </cell>
        </row>
        <row r="1300">
          <cell r="B1300" t="str">
            <v>โครงการตรวจวัดความดันกระแทกของลำพุ่งน้ำความเร็วสูงภายในท่อ</v>
          </cell>
          <cell r="C1300">
            <v>50100020251</v>
          </cell>
        </row>
        <row r="1301">
          <cell r="B1301" t="str">
            <v>โครงการประเมินคุณภาพยางก้อนถ้วยโดยใช้คุณสมบัติทางไฟฟ้า</v>
          </cell>
          <cell r="C1301">
            <v>50100020252</v>
          </cell>
        </row>
        <row r="1302">
          <cell r="B1302" t="str">
            <v>โครงการประเมินคุณภาพยางก้อนถ้วยด้วยเทคนิควิเคราะห์ภาพเชิงแสง</v>
          </cell>
          <cell r="C1302">
            <v>50100020253</v>
          </cell>
        </row>
        <row r="1303">
          <cell r="B1303" t="str">
            <v>โครงการผลกระทบและธรรมมาภิบาลนโยบายคิดค่าปรับตัวประกอบกำลังไฟฟ้าที่มีต่อผู้ผลิตไฟฟ้ารายเล็กมาก กรณีศึกษาจากระบบการไฟฟ้าส่วนภูมิภาคเขต 2 ภาคตะวันออกเฉียงเหนือ</v>
          </cell>
          <cell r="C1303">
            <v>50100020254</v>
          </cell>
        </row>
        <row r="1304">
          <cell r="B1304" t="str">
            <v>โครงการศักยภาพการประยุกต์ใช้คอนกรีตพรุนเพื่อความเป็นมิตรกับสิ่งแวดล้อมในประเทศไทย : กรณีศึกษาฟุตบาธคอนกรีตพรุนและทางระบายน้ำในเขตชุมชนเมือง</v>
          </cell>
          <cell r="C1304">
            <v>50100020255</v>
          </cell>
        </row>
        <row r="1305">
          <cell r="B1305" t="str">
            <v>โครงการคัดแยกและการจำแนกเชื้อ Cryptococcus neoformans จากมูลสัตว์ปีกและสิ่งแวดล้อมในจังหวัดอุบลราชธานี</v>
          </cell>
          <cell r="C1305">
            <v>50100020256</v>
          </cell>
        </row>
        <row r="1306">
          <cell r="B1306" t="str">
            <v>โครงการศึกษาฤทธิ์ต้านจุลชีพของสารคัดหลั่งจากแมลงวันบ้าน Musca domestica แมลงวันหัวเขียว Chrysomya megacephala และ Lucilia cuprina</v>
          </cell>
          <cell r="C1306">
            <v>50100020257</v>
          </cell>
        </row>
        <row r="1307">
          <cell r="B1307" t="str">
            <v>โครงการศึกษาฤทธิ์ทางเภสัชวิทยาของสารอนุพันธ์จากใบหญ้าหวาน (สตีวิออล) ในการยับยั้งการเจริญเติบโตของซีสต์ในเซลล์ท่อไต MDCK: การประยุกต์ใช้ในการรักษาโรคถุงน้ำในไต</v>
          </cell>
          <cell r="C1307">
            <v>50100020258</v>
          </cell>
        </row>
        <row r="1308">
          <cell r="B1308" t="str">
            <v>โครงการคุณสมบัติในการจับธาตุเหล็กและลดอนุมูลอิสระของสารสกัดจากฐาน ดอกนูนและเกสรจากบัวหลวงในเซลล์ตับเพาะเลี้ยงที่มีภาวะเหล็กเกิน</v>
          </cell>
          <cell r="C1308">
            <v>50100020259</v>
          </cell>
        </row>
        <row r="1309">
          <cell r="B1309" t="str">
            <v>โครงการวิจัยสถาบัน</v>
          </cell>
          <cell r="C1309">
            <v>50100020260</v>
          </cell>
        </row>
        <row r="1310">
          <cell r="B1310" t="str">
            <v>โครงการเพิ่มผลิตภาพแรงงานไทย</v>
          </cell>
          <cell r="C1310">
            <v>50100020261</v>
          </cell>
        </row>
        <row r="1311">
          <cell r="B1311" t="str">
            <v>โครงการการศึกษาการกลายพันธุ์ของเชื้อ Burkhoderia pseudomallei ที่แยกได้จากภาคตะวันออกเฉียงเหนือของประเทศไทย</v>
          </cell>
          <cell r="C1311">
            <v>50100020262</v>
          </cell>
        </row>
        <row r="1312">
          <cell r="B1312" t="str">
            <v>โครงการค่าตอบแทนนักวิจัยงวดสุดท้าย งานวิจัยเพื่อสร้างองค์ความรู้ (ปี 2549)</v>
          </cell>
          <cell r="C1312">
            <v>50100020263</v>
          </cell>
        </row>
        <row r="1313">
          <cell r="B1313" t="str">
            <v>โครงการค่าตอบแทนนักวิจัยงวดสุดท้าย งานวิจัยเพื่อสร้างองค์ความรู้ (ปี 2551)</v>
          </cell>
          <cell r="C1313">
            <v>50100020264</v>
          </cell>
        </row>
        <row r="1314">
          <cell r="B1314" t="str">
            <v>โครงการค่าตอบแทนนักวิจัยงวดสุดท้าย งานวิจัยเพื่อสร้างองค์ความรู้ (ปี 2552)</v>
          </cell>
          <cell r="C1314">
            <v>50100020265</v>
          </cell>
        </row>
        <row r="1315">
          <cell r="B1315" t="str">
            <v>โครงการค่าตอบแทนนักวิจัยงวดสุดท้าย งานวิจัยเพื่อสร้างองค์ความรู้ (ปี 2553)</v>
          </cell>
          <cell r="C1315">
            <v>50100020266</v>
          </cell>
        </row>
        <row r="1316">
          <cell r="B1316" t="str">
            <v>โครงการค่าตอบแทนนักวิจัยงวดสุดท้าย งานวิจัยเพื่อสร้างองค์ความรู้ (ปี 2554)</v>
          </cell>
          <cell r="C1316">
            <v>50100020267</v>
          </cell>
        </row>
        <row r="1317">
          <cell r="B1317" t="str">
            <v>โครงการค่าตอบแทนนักวิจัยงวดสุดท้าย งานวิจัยเพื่อสร้างองค์ความรู้ (ปี 2555)</v>
          </cell>
          <cell r="C1317">
            <v>50100020268</v>
          </cell>
        </row>
        <row r="1318">
          <cell r="B1318" t="str">
            <v>โครงการค่าตอบแทนนักวิจัยงวดสุดท้าย งานวิจัยเพื่อสร้างองค์ความรู้ (ปี 2558)</v>
          </cell>
          <cell r="C1318">
            <v>50100020269</v>
          </cell>
        </row>
        <row r="1319">
          <cell r="B1319" t="str">
            <v>โครงการศึกษาวิจัยเชิงปฏิบัติการ เรื่อง การปฏิรูปการช่วยเหลือประชาชนทางกฎหมาย : กรณีศึกษาพื้นที่จังหวัดอุบลราชธานี</v>
          </cell>
          <cell r="C1319">
            <v>50100020270</v>
          </cell>
        </row>
        <row r="1320">
          <cell r="B1320" t="str">
            <v>โครงการการเปลี่ยนแปลงการถือครองที่ดินในเขตพื้นที่ชายแดนอีสานตอนล่าง กรณีศึกษาด่านการค้าชายแดนช่องจอม ช่องสะงำ และช่องเม็ก</v>
          </cell>
          <cell r="C1320">
            <v>50100020271</v>
          </cell>
        </row>
        <row r="1321">
          <cell r="B1321" t="str">
            <v>โครงการการกวิเคราะห์ความสัมพันธ์ของข้อมูลนักศึกษาโดยใช้เทคโนโลยีข้อมูลขนาดใหญ่บนฮาดูปคลัสเตอร์</v>
          </cell>
          <cell r="C1321">
            <v>50100020272</v>
          </cell>
        </row>
        <row r="1322">
          <cell r="B1322" t="str">
            <v>โครงการวิจัยเรื่อง การบุกรุกและการเปลี่ยนมือของที่ดินพื้นที่ตลาดการค้าชายแดนช่องจอม อ.กาบเชิง</v>
          </cell>
          <cell r="C1322">
            <v>50100020273</v>
          </cell>
        </row>
        <row r="1323">
          <cell r="B1323" t="str">
            <v>โครงการค่าตอบแทนนักวิจัยงวดสุดท้าย งานวิจัยเพื่อสร้างองค์ความรู้ (ปี 2550)</v>
          </cell>
          <cell r="C1323">
            <v>50100020274</v>
          </cell>
        </row>
        <row r="1324">
          <cell r="B1324" t="str">
            <v>โครงการสร้างองค์ความรู้สู่การทำงานวิจัย</v>
          </cell>
          <cell r="C1324">
            <v>50100020275</v>
          </cell>
        </row>
        <row r="1325">
          <cell r="B1325" t="str">
            <v>โครงการสกัดอินนูลินที่มีความบริสุทธิ์สูงจากแก่นตะวันเพื่อใช้ในอุตสาหกรรมอาหาร</v>
          </cell>
          <cell r="C1325">
            <v>50100020276</v>
          </cell>
        </row>
        <row r="1326">
          <cell r="B1326" t="str">
            <v>โครงการเครื่องสับมะละกอ ที่ให้เส้นมะละกอเหมือนใช้มีดสับด้วยมือ</v>
          </cell>
          <cell r="C1326">
            <v>50100020277</v>
          </cell>
        </row>
        <row r="1327">
          <cell r="B1327" t="str">
            <v>โครงการโรงเพาะเห็ดอัตโนมัติแบบถอดประกอบได้ พร้อมด้วยเทคโนโลยี Internet of things</v>
          </cell>
          <cell r="C1327">
            <v>50100020278</v>
          </cell>
        </row>
        <row r="1328">
          <cell r="B1328" t="str">
            <v>โครงการการเพิ่มประสิทธิภาพการผลิตและการตลาดของผลิตภัณฑ์หมอนขิดยางพารา</v>
          </cell>
          <cell r="C1328">
            <v>50100020279</v>
          </cell>
        </row>
        <row r="1329">
          <cell r="B1329" t="str">
            <v>โครงการวิจัย Riverscape Genetics to inform Natural History of Exploited Fishes in the Lower Mekong River Basin: PEER Cycle 6</v>
          </cell>
          <cell r="C1329">
            <v>50100020280</v>
          </cell>
        </row>
        <row r="1330">
          <cell r="B1330" t="str">
            <v>โครงการวิจัย Poverty dynamic and sustainable development: A long -term panet project in Thailand and Vietnam, 2016-2024</v>
          </cell>
          <cell r="C1330">
            <v>50100020281</v>
          </cell>
        </row>
        <row r="1331">
          <cell r="B1331" t="str">
            <v>โครงการวิจัย Climate Adaptation and Innovation in Mekong Aquaculture-AQUADAPT Mekong</v>
          </cell>
          <cell r="C1331">
            <v>50100020282</v>
          </cell>
        </row>
        <row r="1332">
          <cell r="B1332" t="str">
            <v>โครงการวิจัยการผลิตและการตลาดสำหรับผลิตภัณฑ์พาสตาปราศจากกลูเตนจากแป้งข้าวเม่า</v>
          </cell>
          <cell r="C1332">
            <v>50100020283</v>
          </cell>
        </row>
        <row r="1333">
          <cell r="B1333" t="str">
            <v>โครงการผลของระดับโปรตีนที่กินได้ต่อสมดุลของไนโตรเจนและสมรรถนะการเจริญเติบโตของแพะลูกผสมพื้นเมืองxบอร์ (50%) เพศเมีย</v>
          </cell>
          <cell r="C1333">
            <v>50100020284</v>
          </cell>
        </row>
        <row r="1334">
          <cell r="B1334" t="str">
            <v>โครงการ "การควบคุมศัตรูพริกโดยชีววิธีในภาคตะวันออกเฉียงเหนือตอนล่าง"</v>
          </cell>
          <cell r="C1334">
            <v>50100020285</v>
          </cell>
        </row>
        <row r="1335">
          <cell r="B1335" t="str">
            <v>โครงการศักยภาพในการรุกรานของกุ้งก้ามแดง Cherax quadricariantus (von Martens) ในแหล่งน้ำจืดในประเทศไทย</v>
          </cell>
          <cell r="C1335">
            <v>50100020286</v>
          </cell>
        </row>
        <row r="1336">
          <cell r="B1336" t="str">
            <v>โครงการการปรับปรุงโรงไฟฟ้าพลังน้ำแบบสูบน้ำกลับลำตะคองในสภาวะสูบน้ำกลับและผลิตไฟฟ้าเพื่อรองรับการเพิ่มขึ้นของโรงไฟฟ้ากระจายศูนย์ที่ใช้พลังงานหมุนเวียน</v>
          </cell>
          <cell r="C1336">
            <v>50100020287</v>
          </cell>
        </row>
        <row r="1337">
          <cell r="B1337" t="str">
            <v>โครงการศูนย์พี่เลี้ยงโครงการเพาะพันธุ์ปัญญา ศูนย์พี่เลี้ยงมหาวิทยาลัยอุบลราชธานี</v>
          </cell>
          <cell r="C1337">
            <v>50100020288</v>
          </cell>
        </row>
        <row r="1338">
          <cell r="B1338" t="str">
            <v>โครงการความร่วมมือเพื่อพัฒนาบทบาทของมหาวิทยาลัยอุบลราชธานีในการทำงานวิจัยเพื่อสนับสนุนการขับเคลื่อนการพัฒนาจังหวัด</v>
          </cell>
          <cell r="C1338">
            <v>50100020289</v>
          </cell>
        </row>
        <row r="1339">
          <cell r="B1339" t="str">
            <v>โครงการวิธีการแมชชีนวิชั่นสำหรับการระบุชนิดพืชสมุนไพรไทย</v>
          </cell>
          <cell r="C1339">
            <v>50100020290</v>
          </cell>
        </row>
        <row r="1340">
          <cell r="B1340" t="str">
            <v>โครงการผลิตสตรอเบอรี่นอกฤดูในโรงเรือนในจังหวัดอุบลราชธานี</v>
          </cell>
          <cell r="C1340">
            <v>50100020291</v>
          </cell>
        </row>
        <row r="1341">
          <cell r="B1341" t="str">
            <v>โครงการพัฒนาขั้นตอนวิธีการรู้จำคุณลักษณะพื้นผิวเฉพาะส่วนของภาพใบสมุนไพรไทย</v>
          </cell>
          <cell r="C1341">
            <v>50100020292</v>
          </cell>
        </row>
        <row r="1342">
          <cell r="B1342" t="str">
            <v>โครงการออกแบบและพัฒนาอุปกรณ์วัดพลังกล้ามเนื้ออย่างง่าย</v>
          </cell>
          <cell r="C1342">
            <v>50100020293</v>
          </cell>
        </row>
        <row r="1343">
          <cell r="B1343" t="str">
            <v>โครงการปรับปรุงคุณสมบัติความเหนียวของพอลิแลกติกแอซิด โดยใช้ยางธรรมชาติเพื่อการประยุกต์ใช้งานสำหรับเครื่องพิมพ์สามมิติ</v>
          </cell>
          <cell r="C1343">
            <v>50100020294</v>
          </cell>
        </row>
        <row r="1344">
          <cell r="B1344" t="str">
            <v>โครงการ Supporting local reforestation by mycorrhizal mushrooms (ปลูกป่าปลูกเห็ด)</v>
          </cell>
          <cell r="C1344">
            <v>50100020295</v>
          </cell>
        </row>
        <row r="1345">
          <cell r="B1345" t="str">
            <v>โครงการพัฒนารูปแบบผ้าเปลือกไหมเพื่อเป็นผลิตภัณฑ์เครื่องแต่งกายร่วมสมัย</v>
          </cell>
          <cell r="C1345">
            <v>50100020296</v>
          </cell>
        </row>
        <row r="1346">
          <cell r="B1346" t="str">
            <v>โครงการทนร้อนและการตอบสนองของเซลล์ไก่พื้นเมืองไทยภายใต้สภาวะเครียดจากความร้อน</v>
          </cell>
          <cell r="C1346">
            <v>50100020297</v>
          </cell>
        </row>
        <row r="1347">
          <cell r="B1347" t="str">
            <v>โครงการวิเคราะห์สมการคลื่นและตัวแบบที่เกี่ยวข้องด้วยวิธีการเชิงตัวเลข</v>
          </cell>
          <cell r="C1347">
            <v>50100020298</v>
          </cell>
        </row>
        <row r="1348">
          <cell r="B1348" t="str">
            <v>โครงการพัฒนาระบบการประมวลผลภาพดิจิทัลร่วมกับอากาศยานไร้คนขับเพื่อการเกษตร</v>
          </cell>
          <cell r="C1348">
            <v>50100020299</v>
          </cell>
        </row>
        <row r="1349">
          <cell r="B1349" t="str">
            <v>โครงการวิจัย "สมบัติทางแสงของเอ็กซิตอนในโครงสร้างบ่อศักย์คอมตัมแบบไม่สมมาตร"</v>
          </cell>
          <cell r="C1349">
            <v>50100020300</v>
          </cell>
        </row>
        <row r="1350">
          <cell r="B1350" t="str">
            <v>โครงการวิจัย "การศึกษานิเวศวิทยาและชีววิทยาของกุ้งก้ามขนเพื่อส่งเสริมการท่องเที่ยวและการพัฒนาเนื้อหาการสื่อความหมาย"</v>
          </cell>
          <cell r="C1350">
            <v>50100020301</v>
          </cell>
        </row>
        <row r="1351">
          <cell r="B1351" t="str">
            <v>โครงการวิจัย "แปรรูปและการบรรจุภัณฑ์หอมแดงอบแห้ง"</v>
          </cell>
          <cell r="C1351">
            <v>50100020302</v>
          </cell>
        </row>
        <row r="1352">
          <cell r="B1352" t="str">
            <v>โครงการฤทธิ์ของสมุนไพรไทยที่มีต่อการยับยั้งสื่อประสาทที่มีฤทธิ์ต่อการเคลื่อนไหวของพยาธิใบไม้ในตับในสัตว์ทดลอง</v>
          </cell>
          <cell r="C1352">
            <v>50100020303</v>
          </cell>
        </row>
        <row r="1353">
          <cell r="B1353" t="str">
            <v>โครงการวิจัย "การค้นหาสารต้านวัณโรคตัวใหม่ที่มีความจำเพราะสูงในการออกฤทธิ์ยับยั้งการติดเชื้อวัณโรคที่มีการดื้อยา"</v>
          </cell>
          <cell r="C1353">
            <v>50100020304</v>
          </cell>
        </row>
        <row r="1354">
          <cell r="B1354" t="str">
            <v>การกำจัดสีย้อมผ้าเคมีสังเคราะห์จากน้ำเสียที่มาจากภาคอุตสาหกรรมครัวเรือนโดยใช้วัสดุเหลือใช้ทางการเกษตร</v>
          </cell>
          <cell r="C1354">
            <v>50100030001</v>
          </cell>
        </row>
        <row r="1355">
          <cell r="B1355" t="str">
            <v>การจัดเส้นทางของการเก็บขยะในเขตเทศบาลนครอุบลราชธานี</v>
          </cell>
          <cell r="C1355">
            <v>50100030002</v>
          </cell>
        </row>
        <row r="1356">
          <cell r="B1356" t="str">
            <v>การปรับปรุงเสถียรภาพทางแรงดันไฟฟ้าของระบบไฟฟ้าในพื้นที่ภาค ต.อ./เหนือของประเทศไทยจากปัญหาภัยแล้ง</v>
          </cell>
          <cell r="C1356">
            <v>50100030003</v>
          </cell>
        </row>
        <row r="1357">
          <cell r="B1357" t="str">
            <v>การพัฒนาเครื่องมือวิเคราะห์ข้อมูลสัญญาณคลื่นสมองสำหรับการตรวจหาการชัก</v>
          </cell>
          <cell r="C1357">
            <v>50100030004</v>
          </cell>
        </row>
        <row r="1358">
          <cell r="B1358" t="str">
            <v>การพัฒนาหน่วยปฏิบัติการเคมีเสริมสร้างทักษะการสืบเสาะสำหรับนักเรียนระดับมัธยมศึกษาตอนต้น</v>
          </cell>
          <cell r="C1358">
            <v>50100030005</v>
          </cell>
        </row>
        <row r="1359">
          <cell r="B1359" t="str">
            <v>การฟื้นฟูน้ำใต้ดินที่ปนเปื้อนสารกำจัดศัตรูพืชโพรฟีโนฟอสด้วยวิธีทางชีวภาพเชิงปรับปรุงโดยใช้หลักการเติมเซลล์ที่ถูกกระตุ้น</v>
          </cell>
          <cell r="C1359">
            <v>50100030006</v>
          </cell>
        </row>
        <row r="1360">
          <cell r="B1360" t="str">
            <v>การย่อยสลายสีย้อมสังเคราะห์ด้วยเอนไซม์แลคเคสหยาบในถังปฏิกรณ์ชีวภาพเยื่อกรอง</v>
          </cell>
          <cell r="C1360">
            <v>50100030007</v>
          </cell>
        </row>
        <row r="1361">
          <cell r="B1361" t="str">
            <v>การศึกษาคุณสมบัติของรอยเชื่อมวัสดุต่างชนิดที่เชื่อมด้วยวิธีเชื่อมเสียดทาน</v>
          </cell>
          <cell r="C1361">
            <v>50100030008</v>
          </cell>
        </row>
        <row r="1362">
          <cell r="B1362" t="str">
            <v>การศึกษาและทดสอบประสิทธิภาพปล่องความร้อน</v>
          </cell>
          <cell r="C1362">
            <v>50100030009</v>
          </cell>
        </row>
        <row r="1363">
          <cell r="B1363" t="str">
            <v>การศึกษาและพัฒนาวัสดุผสมที่เป็นตัวประสานในกระบวนการขึ้นรูปลูกหินขัดข้าว</v>
          </cell>
          <cell r="C1363">
            <v>50100030010</v>
          </cell>
        </row>
        <row r="1364">
          <cell r="B1364" t="str">
            <v>การออกแบบ สร้าง และทดสอบสมรรถนะกังหันลมความเร็วต่ำเพื่อผลิตไฟฟ้า</v>
          </cell>
          <cell r="C1364">
            <v>50100030011</v>
          </cell>
        </row>
        <row r="1365">
          <cell r="B1365" t="str">
            <v>การออกแบบและสร้างแม่เหล็ก แบบลดสนามแม่เหล็กสำหรับอิเล็กตรอน ขนาด 0-60 mT สำหรับระบบการสร้างภาพอนุมูลอิสระ</v>
          </cell>
          <cell r="C1365">
            <v>50100030012</v>
          </cell>
        </row>
        <row r="1366">
          <cell r="B1366" t="str">
            <v>คุณลักษณะของลำพุ่ง Non-Newtonian fluid ความเร็วสูงในของเหลว</v>
          </cell>
          <cell r="C1366">
            <v>50100030013</v>
          </cell>
        </row>
        <row r="1367">
          <cell r="B1367" t="str">
            <v>โครงการการพัฒนาเครื่องหมาย EST-SSR จากฐานข้อมูล Express sequence tags เพื่อการปรับปรุงพันธุ์สบู่ดำ (ปีที่ 1)</v>
          </cell>
          <cell r="C1367">
            <v>50100030014</v>
          </cell>
        </row>
        <row r="1368">
          <cell r="B1368" t="str">
            <v>โครงการผลของไฮโดรคอลลอยด์ต่อการปรับปรุงคุณภาพของเส้นก๋วยจั๊บอุบล</v>
          </cell>
          <cell r="C1368">
            <v>50100030015</v>
          </cell>
        </row>
        <row r="1369">
          <cell r="B1369" t="str">
            <v>โครงการผลิตสารต้านทานแบบโนโนโคลนอลแอนติบอดีต่อเอเชียติโคไซต์เพื่อการควบคุมคุณภาพบัวบก (การวิจัยถ่ายทอดเทคโนโลยี)</v>
          </cell>
          <cell r="C1369">
            <v>50100030016</v>
          </cell>
        </row>
        <row r="1370">
          <cell r="B1370" t="str">
            <v>โครงการวิจัยระดับความรู้ความเข้าใจของผู้ประกอบการในจังหวัดอุบลราชธานีที่มีต่อเรื่องความรับผิดชอบต่อสังคมขององค์กรธุรกิจ</v>
          </cell>
          <cell r="C1370">
            <v>50100030017</v>
          </cell>
        </row>
        <row r="1371">
          <cell r="B1371" t="str">
            <v>การศึกษาและพัฒนาเคหภัณฑ์จากพืชเส้นใยยาวในพื้นที่ลุ่มน้ำโขงเพื่อการสร้างมูลค่าเพิ่มและการส่งออก: กรณีปอในประเทศไทย และปอนองในสาธารณรัฐประชาธิปไตยประชาชนลาว</v>
          </cell>
          <cell r="C1371">
            <v>50100030018</v>
          </cell>
        </row>
        <row r="1372">
          <cell r="B1372" t="str">
            <v>การพัฒนากระบวนการผลิตและส่งเสริมการตลาดผ้าไหมไทยที่เป็นมิตรต่อสิ่งแวดล้อมและไร้สารพิษในภาคตะวันออกเฉียงเหนือเพื่อการส่งออก</v>
          </cell>
          <cell r="C1372">
            <v>50100030019</v>
          </cell>
        </row>
        <row r="1373">
          <cell r="B1373" t="str">
            <v>โครงการส่งเสริมการวิจัยในอุดมศึกษา 69 แห่ง เพื่อถ่ายทอดเทคโนโลยี</v>
          </cell>
          <cell r="C1373">
            <v>50100030020</v>
          </cell>
        </row>
        <row r="1374">
          <cell r="B1374" t="str">
            <v>การปรับปรุงคุณสมบัติและการประยุกต์ใช้งานของคอนกรีตมวลเบาแบบเซลลูล่าสำหรับอุตสาหกรรมก่อสร้างไทย</v>
          </cell>
          <cell r="C1374">
            <v>50100030021</v>
          </cell>
        </row>
        <row r="1375">
          <cell r="B1375" t="str">
            <v>การปรับปรุงประสิทธิภาพของเตาอบชนิดใช้เชื้อเพลิงชีวมวลโดยวัสดุพรุน</v>
          </cell>
          <cell r="C1375">
            <v>50100030022</v>
          </cell>
        </row>
        <row r="1376">
          <cell r="B1376" t="str">
            <v>โครงการวิจัยชุดโครงการ: การพัฒนาผลิตภัณฑ์เสริมอาหารสารสกัดไอโซฟลาโวนจากถั่วเหลือง (2549)</v>
          </cell>
          <cell r="C1376">
            <v>50100030023</v>
          </cell>
        </row>
        <row r="1377">
          <cell r="B1377" t="str">
            <v>โครงการวิจัยโครงการศึกษาปัญหาในการเรียนการสอนภาษาอังกฤษระดับประถมศึกษาของครูสอนภาษาอังกฤษในเขตการศึกษาต่างๆ ของจังหวัดอุบลราชธานี (2549)</v>
          </cell>
          <cell r="C1377">
            <v>50100030024</v>
          </cell>
        </row>
        <row r="1378">
          <cell r="B1378" t="str">
            <v>โครงการวิจัยการท่องเที่ยวในลุ่มน้ำโขงกับการผลิตซ้ำเชิงอัตลักษณ์ของชนกลุ่มน้อย : กรณีศึกษาหมู่บ้านวัฒนธรรม อุทยานแห่งชาติบาเจียง เมืองบาเจียงจะเรินสุก แขวงจำปาสัก สาธารณรัฐประชาธิปไตยประชาชนลาว (2549)</v>
          </cell>
          <cell r="C1378">
            <v>50100030025</v>
          </cell>
        </row>
        <row r="1379">
          <cell r="B1379" t="str">
            <v>โครงการวิจัยกระบวนการสร้างทุนทางสังคมเพื่อพัฒนาคุณภาพชีวิตของชุมชนลุ่มน้ำโขง: กรณีศึกษา บ้านปากแซง กิ่งอ.นาตาล จ.อุบลราชธานี (2549)</v>
          </cell>
          <cell r="C1379">
            <v>50100030026</v>
          </cell>
        </row>
        <row r="1380">
          <cell r="B1380" t="str">
            <v>โครงการวิจัยการพัฒนาธุรกิจกลุ่มอาชีพสหกรณ์ด้วยปรัชญาเศรษฐกิจพอเพียง กรณีศึกษา: ภาคตะวันออกเฉียงเหนือตอนล่าง (2549)</v>
          </cell>
          <cell r="C1380">
            <v>50100030027</v>
          </cell>
        </row>
        <row r="1381">
          <cell r="B1381" t="str">
            <v>โครงการวิจัยการยอมรับโคเนื้อลูกผสมแองกัสเตี้ย-พื้นเมืองไทยของเกษตรกรในลุ่มน้ำห้วยข้าวสาร (2550)</v>
          </cell>
          <cell r="C1381">
            <v>50100030028</v>
          </cell>
        </row>
        <row r="1382">
          <cell r="B1382" t="str">
            <v>โครงการวิจัยการมีส่วนร่วมของชุมชนในการจัดการสิ่งแวดล้อมของแหล่งท่องเที่ยวอย่างยั่งยืนริมแม่น้ำมูนและแม่น้ำสาขาในจังหวัดอุบลราชธานี (2550)</v>
          </cell>
          <cell r="C1382">
            <v>50100030029</v>
          </cell>
        </row>
        <row r="1383">
          <cell r="B1383" t="str">
            <v>โครงการวิจัยและพัฒนาหมากจองเพื่อสร้างมูลค่าเพิ่มให้ชุมชน (2550)</v>
          </cell>
          <cell r="C1383">
            <v>50100030030</v>
          </cell>
        </row>
        <row r="1384">
          <cell r="B1384" t="str">
            <v>โครงการวิจัยชุดโครงการ : การพัฒนาและส่งเสริมการผลิตผ้าทอมือในเขตภาคตะวันออกเฉียงเหนือตอนล่าง (2550)</v>
          </cell>
          <cell r="C1384">
            <v>50100030031</v>
          </cell>
        </row>
        <row r="1385">
          <cell r="B1385" t="str">
            <v>โครงการวิจัยการพัฒนาการผลิตลูกหินขัดข้าวแบบใหม่ที่ผลิตด้วยวัสดุขัดสีที่ผลิตในประเทศไทย (2550)</v>
          </cell>
          <cell r="C1385">
            <v>50100030032</v>
          </cell>
        </row>
        <row r="1386">
          <cell r="B1386" t="str">
            <v>โครงการวิจัยการพัฒนาเครื่องต้นแบบสำหรับฟอกอากาศภายในอาคารโรงพยาบาล (2550)</v>
          </cell>
          <cell r="C1386">
            <v>50100030033</v>
          </cell>
        </row>
        <row r="1387">
          <cell r="B1387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(2550)</v>
          </cell>
          <cell r="C1387">
            <v>50100030034</v>
          </cell>
        </row>
        <row r="1388">
          <cell r="B1388" t="str">
            <v>โครงการวิจัยการพัฒนาตำรับและการประเมินประสิทธิภาพฤทธิ์การต้านมะเร็งในสัตว์ทดลองของ Paclitaxel ในรูปแบบลิปิดอิมัลชัน (2550)</v>
          </cell>
          <cell r="C1388">
            <v>50100030035</v>
          </cell>
        </row>
        <row r="1389">
          <cell r="B1389" t="str">
            <v>โครงการวิจัยการออกแบบและพัฒนาผลิตภัณฑ์บรรจุภัณฑ์อาหารแปรรูปจากสัตว์น้ำ กลุ่มปลาแก้วสามรส ตำบลคันไร่ อำเภอสิรินธร จังหวัดอุบลราชธานี (2550)</v>
          </cell>
          <cell r="C1389">
            <v>50100030036</v>
          </cell>
        </row>
        <row r="1390">
          <cell r="B1390" t="str">
            <v>โครงการวิจัยการออกแบบและพัฒนาผลิตภัณฑ์ศูนย์วิสากิจชุมชนผ้าขิดบ้านคำพระ  อำเภอหัวตะพาน จังหวัดอำนาจเจริญ (2550)</v>
          </cell>
          <cell r="C1390">
            <v>50100030037</v>
          </cell>
        </row>
        <row r="1391">
          <cell r="B1391" t="str">
            <v>โครงการวิจัยการพัฒนาศักยภาพของธุรกิจขนาดกลางและย่อมที่เกี่ยวข้องกับอุตสาหกรรมการก่อสร้างด้วยเทคโนโลยีสื่อสารและสารสนเทศ (2551)</v>
          </cell>
          <cell r="C1391">
            <v>50100030038</v>
          </cell>
        </row>
        <row r="1392">
          <cell r="B1392" t="str">
            <v>โครงการวิจัยการพัฒนาเครื่องอบแห้งพลังงานแสงอาทิตย์แบบอุโมงค์ (2551)</v>
          </cell>
          <cell r="C1392">
            <v>50100030039</v>
          </cell>
        </row>
        <row r="1393">
          <cell r="B1393" t="str">
            <v>โครงการวิจัยการพัฒนาระบบทำความเย็นแบบอีเจ็คเตอร์เพื่อการประยุกต์ใช้กับระบบปรับอากาศ (2551)</v>
          </cell>
          <cell r="C1393">
            <v>50100030040</v>
          </cell>
        </row>
        <row r="1394">
          <cell r="B1394" t="str">
            <v>โครงการวิจัยเทคโนโลยี อิฐบล็อกประสาน เพื่อการสร้างที่อยู่อาศัยของชุมชน (2551)</v>
          </cell>
          <cell r="C1394">
            <v>50100030041</v>
          </cell>
        </row>
        <row r="1395">
          <cell r="B1395" t="str">
            <v>โครงการวิจัยการกำจัดขยะอินทรีย์ด้วยการหมัก (2551)</v>
          </cell>
          <cell r="C1395">
            <v>50100030042</v>
          </cell>
        </row>
        <row r="1396">
          <cell r="B1396" t="str">
            <v>โครงการวิจัยแนวทางการแก้ปัญหาเตาเผาขยะติดเชื้อในพื้นที่ภาคตะวันออกเฉียงเหนือตอนบน (2551)</v>
          </cell>
          <cell r="C1396">
            <v>50100030043</v>
          </cell>
        </row>
        <row r="1397">
          <cell r="B1397" t="str">
            <v>โครงการศึกษาวิจัยและพัฒนาอิฐก่อสร้างเพื่อการประหยัดพลังงาน (2551)</v>
          </cell>
          <cell r="C1397">
            <v>50100030044</v>
          </cell>
        </row>
        <row r="1398">
          <cell r="B1398" t="str">
            <v>โครงการวิจัยการผลิตอาหารปลาเศรษฐกิจโดยใช้ของเสียจากโรงงานแปรรูปไก่ โรงงานผลิตสุราโดยกระบวนการหมักด้วยเชื้อจุลินทรีย์ (2551)</v>
          </cell>
          <cell r="C1398">
            <v>50100030045</v>
          </cell>
        </row>
        <row r="1399">
          <cell r="B1399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เพื่อเป็นหน่วยกักเก็บพลังงานสำหรับยานยนต์ที่ขับเคลื่อนด้วยไฟฟ้า (2551)</v>
          </cell>
          <cell r="C1399">
            <v>50100030046</v>
          </cell>
        </row>
        <row r="1400">
          <cell r="B1400" t="str">
            <v>โครงการวิจัยการควบคุมเชื้อสาเหตุโรคเหี่ยวของมะเขือเทศด้วยกล้าเชื้อเอนโดฟัยติคแอคติโนมัยสีท (2551)</v>
          </cell>
          <cell r="C1400">
            <v>50100030047</v>
          </cell>
        </row>
        <row r="1401">
          <cell r="B1401" t="str">
            <v>โครงการวิจัยการผลิตเอทานอลจากวัสดุลิกโนเซลลูโลสด้วยวิธีการย่อยสลายเซลลูโลสโดยเชื้อราควบคู่กับการหมักโดยยีสต์สายพันธุ์ทนร้อน (2551)</v>
          </cell>
          <cell r="C1401">
            <v>50100030048</v>
          </cell>
        </row>
        <row r="1402">
          <cell r="B1402" t="str">
            <v>โครงการวิจัยการพัฒนาการหมักและควบคุมกรรมวิธีการผลิตปลาส้ม  โดยใช้เชื้อบริสุทธิ์เริ่มต้น (2551)</v>
          </cell>
          <cell r="C1402">
            <v>50100030049</v>
          </cell>
        </row>
        <row r="1403">
          <cell r="B1403" t="str">
            <v>โครงการวิจัยการศึกษาชนิดและปริมาณของประชากรกลุ่มจุลินทรีย์ ที่ผลิตพลังงานจากแปลงนาข้าวระบบเกษตรอินทรีย์ (2551)</v>
          </cell>
          <cell r="C1403">
            <v>50100030050</v>
          </cell>
        </row>
        <row r="1404">
          <cell r="B1404" t="str">
            <v>โครงการวิจัยการเปรียบเทียบความสามารถการดูดซับ-กำจัดคราบน้ำมันของตัวดูดซับชีวภาพ เพื่อใช้เป็นแนวทางในการพัฒนาใช้เป็นทุ่นลอยเพื่อการเก็บกวาดคราบน้ำมัน (2551)</v>
          </cell>
          <cell r="C1404">
            <v>50100030051</v>
          </cell>
        </row>
        <row r="1405">
          <cell r="B1405" t="str">
            <v>โครงการวิจัยการศึกษาความหลากหลายของแบคทีเรียทนร้อนในน้ำพุร้อนของประเทศไทย (2551)</v>
          </cell>
          <cell r="C1405">
            <v>50100030052</v>
          </cell>
        </row>
        <row r="1406">
          <cell r="B1406" t="str">
            <v>โครงการวิจัยไดโอดเรืองแสงที่มีสารเรืองแสงเป็นสารอินทรีย์สำหรับหน้าจอแสดงภาพจอแบน (2551)</v>
          </cell>
          <cell r="C1406">
            <v>50100030053</v>
          </cell>
        </row>
        <row r="1407">
          <cell r="B1407" t="str">
            <v>โครงการวิจัยการสังเคราะห์โครงสร้างนาโนของซิงค์ออกไซด์โดยการกระตุ้นด้วยถ่านกะลามะพร้าว (2551)</v>
          </cell>
          <cell r="C1407">
            <v>50100030054</v>
          </cell>
        </row>
        <row r="1408">
          <cell r="B1408" t="str">
            <v>โครงการวิจัยการพัฒนาตำรับและการประเมินประสิทธิภาพฤทธิ์การต้านมะเร็งในสัตว์ทดลองของ Paclitaxel ในรูปแบบลิปิดอิมัลชัน (2551)</v>
          </cell>
          <cell r="C1408">
            <v>50100030055</v>
          </cell>
        </row>
        <row r="1409">
          <cell r="B1409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(2551)</v>
          </cell>
          <cell r="C1409">
            <v>50100030056</v>
          </cell>
        </row>
        <row r="1410">
          <cell r="B1410" t="str">
            <v>โครงการวิจัยการเปลี่ยนแปลงทางสังคมของเมืองอุบลราชธานี พ.ศ.2435-2520 (2551)</v>
          </cell>
          <cell r="C1410">
            <v>50100030057</v>
          </cell>
        </row>
        <row r="1411">
          <cell r="B1411" t="str">
            <v>โครงการวิจัยความสำคัญของการจัดการศึกษาและการฝึกภาคปฏิบัติตามหลักธรรมของพระพุทธศาสนาในหลักสูตรระดับอุดมศึกษา (2551)</v>
          </cell>
          <cell r="C1411">
            <v>50100030058</v>
          </cell>
        </row>
        <row r="1412">
          <cell r="B1412" t="str">
            <v>โครงการวิจัยการจัดการทรัพยากรในเขตพื้นที่ชุ่มน้ำเพื่อความมั่นคงทางอาหารและการท่องเที่ยวเชิงนิเวศอย่างยั่งยืน กรณีศึกษาพื้นที่ชุ่มน้ำในเขตอำเภอวารินชำราบ จังหวัดอุบลราชธานี (2551)</v>
          </cell>
          <cell r="C1412">
            <v>50100030059</v>
          </cell>
        </row>
        <row r="1413">
          <cell r="B1413" t="str">
            <v>โครงการวิจัยและพัฒนาศักยภาพของกล้วยไม้สกุลม้าวิ่งในเขตภาคตะวันออกเฉียงเหนือตอนล่าง (2552)</v>
          </cell>
          <cell r="C1413">
            <v>50100030060</v>
          </cell>
        </row>
        <row r="1414">
          <cell r="B1414" t="str">
            <v>โครงการวิจัยการพัฒนาระบบทำความเย็นแบบอีเจ็คเตอร์เพื่อการประยุกต์ใช้กับระบบปรับอากาศ (2552)</v>
          </cell>
          <cell r="C1414">
            <v>50100030061</v>
          </cell>
        </row>
        <row r="1415">
          <cell r="B1415" t="str">
            <v>โครงการวิจัย คอนกรีตมวลเบาแบบเซลลูล่าสำหรับอุตสาหกรรมก่อสร้างไทย (2552)</v>
          </cell>
          <cell r="C1415">
            <v>50100030062</v>
          </cell>
        </row>
        <row r="1416">
          <cell r="B1416" t="str">
            <v>โครงการวิจัยเครื่องอบแห้งภายใต้ความดันต่ำกว่าความดันบรรยากาศใช้งานร่วมกับรังสีอินฟราเรด (2552)</v>
          </cell>
          <cell r="C1416">
            <v>50100030063</v>
          </cell>
        </row>
        <row r="1417">
          <cell r="B1417" t="str">
            <v>โครงการวิจัยการพัฒนากระบวนการสีข้าวและกระบวนการตรวจสอบคุณภาพข้าว (2552)</v>
          </cell>
          <cell r="C1417">
            <v>50100030064</v>
          </cell>
        </row>
        <row r="1418">
          <cell r="B1418" t="str">
            <v>โครงการวิจัยเทคโนโลยี อิฐบล็อกประสาน เพื่อการสร้างที่อยู่อาศัยของชุมชน (2552)</v>
          </cell>
          <cell r="C1418">
            <v>50100030065</v>
          </cell>
        </row>
        <row r="1419">
          <cell r="B1419" t="str">
            <v>โครงการวิจัยการพัฒนาปาร์ติเกิลบอร์ดจากวัสดุเหลือใช้ทางการเกษตร</v>
          </cell>
          <cell r="C1419">
            <v>50100030066</v>
          </cell>
        </row>
        <row r="1420">
          <cell r="B1420" t="str">
            <v>โครงการวิจัยการพัฒนาทีแอลดีวัดรังสีแบบพกพาชนิดลิเธียมฟลูออไรด์ : แมกนีเซียมคอปเปอร์ โซเดียม ซิลิกอน (2552)</v>
          </cell>
          <cell r="C1420">
            <v>50100030067</v>
          </cell>
        </row>
        <row r="1421">
          <cell r="B1421" t="str">
            <v>โครงการวิจัยการประยุกต์ใช้ Anion Selective-Exhaustive Injection เพื่อการวิเคราะห์หาปริมาณยากำจัดวัชพืชประเภท chlorinated acid herbicides (2552)</v>
          </cell>
          <cell r="C1421">
            <v>50100030068</v>
          </cell>
        </row>
        <row r="1422">
          <cell r="B1422" t="str">
            <v>โครงการวิจัยการพัฒนาการหมักและควบคุมกรรมวิธีการผลิตปลาส้มโดยใช้หัวเชื้อบริสุทธิ์ (2552)</v>
          </cell>
          <cell r="C1422">
            <v>50100030069</v>
          </cell>
        </row>
        <row r="1423">
          <cell r="B1423" t="str">
            <v>โครงการวิจัยการผลิตไลเปสโดยแบคทีเรียชอบอุณหภูมิสูงและการประยุกต์ใช้ในการบำบัดน้ำเสียที่ปนเปื้อนไขมัน (2552)</v>
          </cell>
          <cell r="C1423">
            <v>50100030070</v>
          </cell>
        </row>
        <row r="1424">
          <cell r="B1424" t="str">
            <v>โครงการวิจัยการลดปริมาณอาร์ซินิคที่ปนเปื้อนในแหล่งน้ำใต้ดินในเขตจังหวัดอุบลราชธานี (2552)</v>
          </cell>
          <cell r="C1424">
            <v>50100030071</v>
          </cell>
        </row>
        <row r="1425">
          <cell r="B1425" t="str">
            <v>โครงการวิจัยการศึกษาความเป็นไปได้ในการพัฒนาพลาสติกชีวภาพผสมจากแป้งและโปรตีนรังไหมที่สามารถพัฒนาเพื่อทดแทนเครื่องใช้ที่ทำพลาสติกสังเคราะห์ประเภทใช้แล้วทิ้ง (2552)</v>
          </cell>
          <cell r="C1425">
            <v>50100030072</v>
          </cell>
        </row>
        <row r="1426">
          <cell r="B1426" t="str">
            <v>โครงการวิจัยการพัฒนาเซลล์แสงอาทิตย์ลวดนาโนชนิดสีย้อมไวแสง โดยมีพอร์ไพรินชนิดใหม่เป็นสีย้อมไวแสง (2552)</v>
          </cell>
          <cell r="C1426">
            <v>50100030073</v>
          </cell>
        </row>
        <row r="1427">
          <cell r="B1427" t="str">
            <v>โครงการวิจัยชนิดและปริมาณของประชากรกลุ่มจุลินทรีย์ที่ผลิตพลังงานจากแปลงนาข้าวระบบเกษตรอินทรีย์ (2552)</v>
          </cell>
          <cell r="C1427">
            <v>50100030074</v>
          </cell>
        </row>
        <row r="1428">
          <cell r="B1428" t="str">
            <v>โครงการวิจัยการศึกษาความหลากหลายของแบคทีเรียชอบร้อนในน้ำพุร้อนของประเทศไทย (2552)</v>
          </cell>
          <cell r="C1428">
            <v>50100030075</v>
          </cell>
        </row>
        <row r="1429">
          <cell r="B1429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 เพื่อเป็นหน่วยกักเก็บพลังงานสำหรับยานยนต์ที่ขับเคลื่อนด้วยไฟฟ้า (2552)</v>
          </cell>
          <cell r="C1429">
            <v>50100030076</v>
          </cell>
        </row>
        <row r="1430">
          <cell r="B1430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(2552)</v>
          </cell>
          <cell r="C1430">
            <v>50100030077</v>
          </cell>
        </row>
        <row r="1431">
          <cell r="B1431" t="str">
            <v>โครงการวิจัยการพัฒนาระบบแคตาลอกออนไลน์เพื่อสนับสนุนการตัดสินใจซื้อผลิตภัณฑ์ผ้าทอมือ (2552)</v>
          </cell>
          <cell r="C1431">
            <v>50100030078</v>
          </cell>
        </row>
        <row r="1432">
          <cell r="B1432" t="str">
            <v>โครงการวิจัยชุดโครงการ "การพัฒนางานหัตถกรรมไม้ไผ่ในภาคอีสาน"  (2552)</v>
          </cell>
          <cell r="C1432">
            <v>50100030079</v>
          </cell>
        </row>
        <row r="1433">
          <cell r="B1433" t="str">
            <v>โครงการวิจัยชุดโครงการ "การจัดการทรัพยากรในเขตพื้นที่ชุ่มน้ำเพื่อความมั่นคงทางอาหารและการท่องเที่ยวเชิงนิเวศอย่างยั่งยืน กรณีศึกษาพื้นที่ชุ่มน้ำในเขตอำเภอวารินชำราบ จังหวัดอุบลราชธานี" (2552)</v>
          </cell>
          <cell r="C1433">
            <v>50100030080</v>
          </cell>
        </row>
        <row r="1434">
          <cell r="B1434" t="str">
            <v>โครงการวิจัยการพัฒนากระบวนการสีข้าวและกระบวนการตรวจสอบคุณภาพข้าว (2553)</v>
          </cell>
          <cell r="C1434">
            <v>50100030081</v>
          </cell>
        </row>
        <row r="1435">
          <cell r="B1435" t="str">
            <v>โครงการวิจัยคอนกรีตมวลเบาแบบเซลลูล่าสำหรับอุตสาหกรรมก่อสร้างไทย (2553)</v>
          </cell>
          <cell r="C1435">
            <v>50100030082</v>
          </cell>
        </row>
        <row r="1436">
          <cell r="B1436" t="str">
            <v>โครงการวิจัยเทคโนโลยี อิฐบล็อกประสาน เพื่อการสร้างที่อยู่อาศัยของชุมชน (2553)</v>
          </cell>
          <cell r="C1436">
            <v>50100030083</v>
          </cell>
        </row>
        <row r="1437">
          <cell r="B1437" t="str">
            <v>โครงการวิจัยเครื่องอบแห้งภายใต้ความดันต่ำกว่าความดันบรรยากาศใช้งานร่วมกับรังสีอินฟราเรด (2553)</v>
          </cell>
          <cell r="C1437">
            <v>50100030084</v>
          </cell>
        </row>
        <row r="1438">
          <cell r="B1438" t="str">
            <v>โครงการวิจัยการตรวจวัดระดับน้ำแสดงผลแบบ Real-time ผ่านระบบสื่อสารไร้สายเพื่อสร้างระบบเฝ้าระวัง (2553)</v>
          </cell>
          <cell r="C1438">
            <v>50100030085</v>
          </cell>
        </row>
        <row r="1439">
          <cell r="B1439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 เพื่อเป็นหน่วยกักเก็บพลังงานสำหรับยานยนต์ที่ขับเคลื่อนด้วยไฟฟ้า (2553)</v>
          </cell>
          <cell r="C1439">
            <v>50100030086</v>
          </cell>
        </row>
        <row r="1440">
          <cell r="B1440" t="str">
            <v>โครงการวิจัยการพัฒนาเซลล์แสงอาทิตย์ลวดนาโนชนิดสีย้อมไวแสง โดยมีพอร์ไพรินชนิดใหม่เป็นสีย้อมไวแสง (2553)</v>
          </cell>
          <cell r="C1440">
            <v>50100030087</v>
          </cell>
        </row>
        <row r="1441">
          <cell r="B1441" t="str">
            <v>โครงการวิจัยการพัฒนาทีแอลดีวัดรังสีแบบพกพาชนิดลิเธียมฟลูออไรด์ :แมกนีเซียม คอปเปอร์ โซเดียม ซิลิกอน (2553)</v>
          </cell>
          <cell r="C1441">
            <v>50100030088</v>
          </cell>
        </row>
        <row r="1442">
          <cell r="B1442" t="str">
            <v>โครงการวิจัยการแพร่กระจายของอาร์ซินิคในเขตชนบทลุ่มแม่น้ำโขงและการพัฒนากระบวนการบำบัดน้ำใต้ดินที่ปนเปื้อนอาร์ซินิค (2553)</v>
          </cell>
          <cell r="C1442">
            <v>50100030089</v>
          </cell>
        </row>
        <row r="1443">
          <cell r="B1443" t="str">
            <v>โครงการวิจัยการสังเคราะห์ซิลิกอนคาร์ไบด์จากแกลบข้าวที่บำบัดทางชีวภาพ (2553)</v>
          </cell>
          <cell r="C1443">
            <v>50100030090</v>
          </cell>
        </row>
        <row r="1444">
          <cell r="B1444" t="str">
            <v>โครงการวิจัยและพัฒนาเพื่อให้ได้เวชสำอางจากสารสกัดสมุนไพรพื้นบ้านไทยโดยกักเก็บในอนุภาคขนาดนาโน เพื่อใช้สำหรับผมหงอกก่อนวัย (2553)</v>
          </cell>
          <cell r="C1444">
            <v>50100030091</v>
          </cell>
        </row>
        <row r="1445">
          <cell r="B1445" t="str">
            <v>โครงการวิจัยการพัฒนาระบบนำส่งทางจมูกของสับยูนิตวัคซีนอีทูเพื่อป้องกันโรคอหิวาต์ในสุกร (2553)</v>
          </cell>
          <cell r="C1445">
            <v>50100030092</v>
          </cell>
        </row>
        <row r="1446">
          <cell r="B1446" t="str">
            <v>โครงการวิจัยการจัดการความรู้ชุมชนเพื่อพัฒนาเครือข่ายการเรียนรู้ภูมิปัญญาท้องถิ่นตามแนวทางเศรษฐกิจพอเพียง ระยะที่ 1 (2553)</v>
          </cell>
          <cell r="C1446">
            <v>50100030093</v>
          </cell>
        </row>
        <row r="1447">
          <cell r="B1447" t="str">
            <v>โครงการวิจัยคอนกรีตมวลเบาแบบเซลลูล่าสำหรับอุตสาหกรรมก่อสร้างไทย (2554)</v>
          </cell>
          <cell r="C1447">
            <v>50100030094</v>
          </cell>
        </row>
        <row r="1448">
          <cell r="B1448" t="str">
            <v>โครงการวิจัยการพัฒนาโปรแกรมคอมพิวเตอร์สำหรับการจัดสมดุลสายการประกอบ  กรณีศึกษา :โรงงานผลิตเสื้อผ้าสำเร็จรูป จังหวัดอุบลราชธานี (2554)</v>
          </cell>
          <cell r="C1448">
            <v>50100030095</v>
          </cell>
        </row>
        <row r="1449">
          <cell r="B1449" t="str">
            <v>โครงการวิจัยการปรับปรุงระบบบำบัดน้ำเสียโรงพยาบาลที่ถูกยับยั้งจากสารฆ่าเชื้อด้วยเซลล์ดักติด (2554)</v>
          </cell>
          <cell r="C1449">
            <v>50100030096</v>
          </cell>
        </row>
        <row r="1450">
          <cell r="B1450" t="str">
            <v>โครงการวิจัยการออกแบบ  สร้าง และทดสอบสมรรถนะกังหันลมความเร็วต่ำเพื่อผลิตไฟฟ้า (2554)</v>
          </cell>
          <cell r="C1450">
            <v>50100030097</v>
          </cell>
        </row>
        <row r="1451">
          <cell r="B1451" t="str">
            <v>โครงการวิจัยระบบงานวางแผนการตัดสำหรับพัสดุแบบหนึ่งมิติบนเครือข่ายอินเตอร์เน็ต (2554)</v>
          </cell>
          <cell r="C1451">
            <v>50100030098</v>
          </cell>
        </row>
        <row r="1452">
          <cell r="B1452" t="str">
            <v>โครงการวิจัยการศึกษาและทดสอบประสิทธิภาพปล่องความร้อน (2554)</v>
          </cell>
          <cell r="C1452">
            <v>50100030099</v>
          </cell>
        </row>
        <row r="1453">
          <cell r="B1453" t="str">
            <v>โครงการวิจัยการพัฒนาเครื่องมือทางการคำนวณใหม่สำหรับการตรวจหาการผิดพลาดของแบริ่ง (2554)</v>
          </cell>
          <cell r="C1453">
            <v>50100030100</v>
          </cell>
        </row>
        <row r="1454">
          <cell r="B1454" t="str">
            <v>โครงการวิจัยการแพร่กระจายของอาร์ซินิคในเขตชนบทลุ่มแม่น้ำโขงและการพัฒนากระบวนการบำบัดน้ำใต้ดินที่ปนเปื้อนอาร์ซินิค (2554)</v>
          </cell>
          <cell r="C1454">
            <v>50100030101</v>
          </cell>
        </row>
        <row r="1455">
          <cell r="B1455" t="str">
            <v>โครงการวิจัยการพัฒนาวิธีการวิเคราะห์สารกำจัดศัตรูพืชและโลหะหนักด้วยมัลติเอนไซม์ไบโอเซนเซอร์ในระบบการวิเคราะห์ของการไหล (2554)</v>
          </cell>
          <cell r="C1455">
            <v>50100030102</v>
          </cell>
        </row>
        <row r="1456">
          <cell r="B1456" t="str">
            <v>โครงการวิจัยศักยภาพของน้ำคั้นแก่นตะวันเพื่อการผลิตเอทานอลที่อุณหภูมิสูงโดยใช้เชื้อยีสต์ทนร้อน (2554)</v>
          </cell>
          <cell r="C1456">
            <v>50100030103</v>
          </cell>
        </row>
        <row r="1457">
          <cell r="B1457" t="str">
            <v>โครงการวิจัยระบบวิเคราะห์ในการประเมินความสามารถในการต้านอนุมูลอิสระอย่างรวดเร็วด้วยไบโอเซนเซอร์ชนิดใหม่ (2554)</v>
          </cell>
          <cell r="C1457">
            <v>50100030104</v>
          </cell>
        </row>
        <row r="1458">
          <cell r="B1458" t="str">
            <v>โครงการวิจัยการพัฒนาระบบนำส่งทางจมูกของสับยูนิตวัคซีนอีทูเพื่อป้องกันโรคอหิวาต์ในสุกร (2554)</v>
          </cell>
          <cell r="C1458">
            <v>50100030105</v>
          </cell>
        </row>
        <row r="1459">
          <cell r="B1459" t="str">
            <v>โครงการวิจัยและพัฒนาเพื่อให้ได้เวชสำอางจากสารสกัดสมุนไพรพื้นบ้านไทยโดยกักเก็บในอนุภาคขนาดนาโน เพื่อใช้สำหรับผมหงอกก่อนวัย (2554)</v>
          </cell>
          <cell r="C1459">
            <v>50100030106</v>
          </cell>
        </row>
        <row r="1460">
          <cell r="B1460" t="str">
            <v>โครงการวิจัยการวินิจฉัยการสร้างเอนไซม์เบต้าแลคตาเมส ชนิดฤทธิ์ขยายของเชื้อ Burkholderia pseudomallei  ที่พบในโรงพยาบาลสรรพสิทธิ์ประสงค์ (2554)</v>
          </cell>
          <cell r="C1460">
            <v>50100030107</v>
          </cell>
        </row>
        <row r="1461">
          <cell r="B1461" t="str">
            <v>การพัฒนากระบวนการย้อมผ้าไหมนอกฤดูกาลที่เป็นมิตรต่อสิ่งแวดล้อมและไร้สารพิษ ในภาคตะวันออกเฉียงเหนือเพื่อการส่งออก</v>
          </cell>
          <cell r="C1461">
            <v>50100030108</v>
          </cell>
        </row>
        <row r="1462">
          <cell r="B1462" t="str">
            <v>โครงการอุดหนุนการวิจัยเพื่อถ่ายทอดเทคโนโลยีจากแหล่งทุนภายนอกคณะเกษตรศาสตร์</v>
          </cell>
          <cell r="C1462">
            <v>50100030109</v>
          </cell>
        </row>
        <row r="1463">
          <cell r="B1463" t="str">
            <v>โครงการวิจัยแนวทางการพัฒนาระบบโลจิสติกส์ของผู้ประกอบการการค้าชายแดน จังหวัดอุบลราชธานี</v>
          </cell>
          <cell r="C1463">
            <v>50100030110</v>
          </cell>
        </row>
        <row r="1464">
          <cell r="B1464" t="str">
            <v>โครงการวิจัยการผลิตผ้าขาวม้าลายพิมพ์ กรณีศึกษากลุ่มทอผ้าขาวม้า บ้านนากระแซง อำเภอเดชอุดม จังหวัดอุบลราชธานี</v>
          </cell>
          <cell r="C1464">
            <v>50100030111</v>
          </cell>
        </row>
        <row r="1465">
          <cell r="B1465" t="str">
            <v>การเพิ่มกรดไขมันไม่อิ่มตัวสูงในปลาสวายโมง</v>
          </cell>
          <cell r="C1465">
            <v>50100030112</v>
          </cell>
        </row>
        <row r="1466">
          <cell r="B1466" t="str">
            <v>การพัฒนาเครื่องหมาย EST-SSR จากฐานข้อมูล Expressed sequence tag เพื่อการปรับปรุงพันธุ์สบู่ดำ</v>
          </cell>
          <cell r="C1466">
            <v>50100030113</v>
          </cell>
        </row>
        <row r="1467">
          <cell r="B1467" t="str">
            <v>โครงการส่งเสริมและสนับสนุนด้านการวิจัย</v>
          </cell>
          <cell r="C1467">
            <v>50100030114</v>
          </cell>
        </row>
        <row r="1468">
          <cell r="B1468" t="str">
            <v>โครงการการพัฒนาหน่วยปฏิบัติการเคมีเสริมสร้างทักษะการสืบเสาะสำหรับนักเรียนระดับมัธยมศึกษาตอนต้น</v>
          </cell>
          <cell r="C1468">
            <v>50100030115</v>
          </cell>
        </row>
        <row r="1469">
          <cell r="B1469" t="str">
            <v>โครงการการออกแบบและสร้างแม่เหล็กแบบลดสนามแม่เหล็กสำหรับอิเล็กตรอนขนาด 0-60 mT สำหรับระบบการสร้างภาพอนุมูลอิสระ</v>
          </cell>
          <cell r="C1469">
            <v>50100030116</v>
          </cell>
        </row>
        <row r="1470">
          <cell r="B1470" t="str">
            <v>โครงการการกำจัดสีย้อมผ้าเคมีสังเคราะห์จากน้ำเสียที่มาจากอุตสาหกรรมครัวเรือนโดยใช้วัสดุเหลือใช้ทางการเกษตร</v>
          </cell>
          <cell r="C1470">
            <v>50100030117</v>
          </cell>
        </row>
        <row r="1471">
          <cell r="B1471" t="str">
            <v>โครงการการจำแนกพันธุ์กระเทียมไทยด้วยระบบจมูกอิเล็กทรอนิกส์</v>
          </cell>
          <cell r="C1471">
            <v>50100030118</v>
          </cell>
        </row>
        <row r="1472">
          <cell r="B1472" t="str">
            <v>โครงการการผลิต Micro-jet ความเร็วสูงเพื่อการประยุกต์ใช้ด้านการแพทย์</v>
          </cell>
          <cell r="C1472">
            <v>50100030119</v>
          </cell>
        </row>
        <row r="1473">
          <cell r="B1473" t="str">
            <v>โครงการการพัฒนาวิธีฮิวริสติกส์เพื่อแก้ไขปัญหาการจัดการเส้นทางการขนส่งสินค้าที่มีความไม่แน่นอนสำหรับวิสาหกิจขนาดกลางและย่อม</v>
          </cell>
          <cell r="C1473">
            <v>50100030120</v>
          </cell>
        </row>
        <row r="1474">
          <cell r="B1474" t="str">
            <v>โครงการการพัฒนาฮิวริสติกส์เพื่อแก้ปัญหาการขนส่งและการจัดการสินค้าคงคลังโดยมีข้อจำกัดด้านปริมาณและเวลาในการจัดส่ง:กรณีศึกษาโรงสีข้าวในเขตภาคตะวันออกเฉียงเหนือ</v>
          </cell>
          <cell r="C1474">
            <v>50100030121</v>
          </cell>
        </row>
        <row r="1475">
          <cell r="B1475" t="str">
            <v>โครงการการออกแบบและควบคุมอุณหภูมิข้าวเปลือกในไซโล</v>
          </cell>
          <cell r="C1475">
            <v>50100030122</v>
          </cell>
        </row>
        <row r="1476">
          <cell r="B1476" t="str">
            <v>โครงการสมบัติทางโลหะวิทยาและทางกลของการเชื่อมเสียดทานระหว่างทองแดงและเหล็กกล้า</v>
          </cell>
          <cell r="C1476">
            <v>50100030123</v>
          </cell>
        </row>
        <row r="1477">
          <cell r="B1477" t="str">
            <v>โครงการวิจัยเพื่อถ่ายทอดเทคโนโลยีที่ได้รับสนับสนุนจากแหล่งทุนภายนอก</v>
          </cell>
          <cell r="C1477">
            <v>50100030124</v>
          </cell>
        </row>
        <row r="1478">
          <cell r="B1478" t="str">
            <v>โครงการวิจัยยุทธศาสตร์การบรรเทาภัยแล้งอย่างยั่งยืนสำหรับเกษตรกร กรณีศึกษาสระเก็บน้ำต้านภัยแล้งและระบบนาประหยัด</v>
          </cell>
          <cell r="C1478">
            <v>50100030125</v>
          </cell>
        </row>
        <row r="1479">
          <cell r="B1479" t="str">
            <v>โครงการเสริมสร้างศักยภาพเกษตรกรด้านเกษตรอินทรีย์เพื่อความมั่นคงและความปลอดภัยทางอาหารจังหวัดอุบลราชธานี</v>
          </cell>
          <cell r="C1479">
            <v>50100030126</v>
          </cell>
        </row>
        <row r="1480">
          <cell r="B1480" t="str">
            <v>โครงการพัฒนาระบบสารสนเทศเพื่อสนับสนุนการวิเคราะห์และขยายพื้นที่เพาะปลูกหม่อน: กรณีศึกษาศูนย์หม่อนไหมเฉลิมพระเกียรติพระนางเจ้าสิริกิติ์พระบรมราชินีนาถ (สุรินทร์)</v>
          </cell>
          <cell r="C1480">
            <v>50100030127</v>
          </cell>
        </row>
        <row r="1481">
          <cell r="B1481" t="str">
            <v>การพัฒนาผลิตภัณฑ์และยืดอายุการเก็บรักษาปลาร้าบองเพื่อเพิ่มศักยภาพทางการตลาด</v>
          </cell>
          <cell r="C1481">
            <v>50100030128</v>
          </cell>
        </row>
        <row r="1482">
          <cell r="B1482" t="str">
            <v>ชุดโครงการวิจัย เลปโตสไปโรสิส: กระบวนการศึกษาเชื้อเลปโตสไปร่าและแบบจำลองภูมิศาสตร์และสังคม เพื่อเฝ้าระวังและป้องกัน ในพื้นที่จังหวัดอุบลราชธานี</v>
          </cell>
          <cell r="C1482">
            <v>50100030129</v>
          </cell>
        </row>
        <row r="1483">
          <cell r="B1483" t="str">
            <v>โครงการประยุกต์ใช้เทคนิคการสำรวจระยะไกลและแบบจำลองมาร์คอฟ เพื่อคาดการณ์การเปลี่ยนแปลงการใช้ที่ดิน และผลกระทบจากน้ำท่วม ในลุ่มน้ำมูล จังหวัดศรีสะเกษ ประเทศไทย</v>
          </cell>
          <cell r="C1483">
            <v>50100030130</v>
          </cell>
        </row>
        <row r="1484">
          <cell r="B1484" t="str">
            <v>โครงการพัฒนาเครื่องมือทางการคำนวณใหม่สำหรับการตรวจจับอาการจอประสาทตาเปลี่ยนแปลงจากโรคเบาหวาน</v>
          </cell>
          <cell r="C1484">
            <v>50100030131</v>
          </cell>
        </row>
        <row r="1485">
          <cell r="B1485" t="str">
            <v>โครงการประยุกต์ใช้เทคโนโลยีการผลิตก๊าซเชื้อเพลิงสังเคราะห์ใช้ในการหล่อ ทองเหลืองแบบขี้ผึ้งหาย : กรณีศึกษางานหล่อทองเหลืองบ้านปะอาว จังหวัดอุบลราชธานี</v>
          </cell>
          <cell r="C1485">
            <v>50100030132</v>
          </cell>
        </row>
        <row r="1486">
          <cell r="B1486" t="str">
            <v>โครงการศึกษาเงื่อนไขการทำงานที่เหมาะสมสำหรับเครื่องอบแห้งข้าวเปลือก</v>
          </cell>
          <cell r="C1486">
            <v>50100030133</v>
          </cell>
        </row>
        <row r="1487">
          <cell r="B1487" t="str">
            <v>โครงการพัฒนาวิธีการฮิวริสติกส์เพื่อแก้ปัญหาระบบโลจิสติกส์และโซ่อุปทานข้าว : กรณีศึกษาจังหวัดอุบลราชธานี</v>
          </cell>
          <cell r="C1487">
            <v>50100030134</v>
          </cell>
        </row>
        <row r="1488">
          <cell r="B1488" t="str">
            <v>โครงการเพิ่มประสิทธิภาพเชิงความร้อนของเตาแก๊สหุงต้มในครัวเรือนมาตรฐานอุตสาหกรรม มอก. 2312-2549 โดยวัสดุพรุนและการไหลแบบหมุนวน</v>
          </cell>
          <cell r="C1488">
            <v>50100030135</v>
          </cell>
        </row>
        <row r="1489">
          <cell r="B1489" t="str">
            <v>โครงการออกแบบและสร้างระบบควบคุมการส่งพัลส์และการรับสัญญาณ NMR ในระบบการสร้างภาพอนุมูลอิสระ</v>
          </cell>
          <cell r="C1489">
            <v>50100030136</v>
          </cell>
        </row>
        <row r="1490">
          <cell r="B1490" t="str">
            <v>โครงการการศึกษาคุณลักษณะของลำพุ่งของเหลวความเร็วสูงในน้ำทะเล</v>
          </cell>
          <cell r="C1490">
            <v>50100030137</v>
          </cell>
        </row>
        <row r="1491">
          <cell r="B1491" t="str">
            <v>โครงการค่าตอบแทนนักวิจัยงวดสุดท้าย งานวิจัยเพื่อถ่ายทอดเทคโนโลยี (ปี 2555)</v>
          </cell>
          <cell r="C1491">
            <v>50100030138</v>
          </cell>
        </row>
        <row r="1492">
          <cell r="B1492" t="str">
            <v>โครงการค่าตอบแทนนักวิจัยงวดสุดท้าย งานวิจัยเพื่อถ่ายทอดเทคโนโลยี (ปี 2556)</v>
          </cell>
          <cell r="C1492">
            <v>50100030139</v>
          </cell>
        </row>
        <row r="1493">
          <cell r="B1493" t="str">
            <v>โครงการการทดสอบผลผลิตของสายพันธุ์กลายของสบู่ดำที่ได้จากการกลายพันธุ์</v>
          </cell>
          <cell r="C1493">
            <v>50100030140</v>
          </cell>
        </row>
        <row r="1494">
          <cell r="B1494" t="str">
            <v>โครงการพัฒนาผลิตภัณฑ์และยืดอายุการเก็บรักษาปลาร้าบองเพื่อเพิ่มศักยภาพทางการตลาด</v>
          </cell>
          <cell r="C1494">
            <v>50100030141</v>
          </cell>
        </row>
        <row r="1495">
          <cell r="B1495" t="str">
            <v>การพัฒนาดินขาวเผาในภาคตะวันออกเฉียงเหนือ เป็นวัสดุประสานการขึ้นรูปลูกหินขัดข้าว</v>
          </cell>
          <cell r="C1495">
            <v>50100030142</v>
          </cell>
        </row>
        <row r="1496">
          <cell r="B1496" t="str">
            <v>โครงการหาเงื่อนไขที่เหมาะสมแบบหลายเป้าหมายของการเชื่อมเสียดทานวัสดุต่างชนิดเข้าด้วยกันด้วยวิธี Neuro-Genetic Hybrid Framework</v>
          </cell>
          <cell r="C1496">
            <v>50100030143</v>
          </cell>
        </row>
        <row r="1497">
          <cell r="B1497" t="str">
            <v>โครงการกำจัดสีย้อมผ้าจากน้ำเสียโดยการดูดซับด้วยเปลือกส้มโอเหลือทิ้ง</v>
          </cell>
          <cell r="C1497">
            <v>50100030144</v>
          </cell>
        </row>
        <row r="1498">
          <cell r="B1498" t="str">
            <v>โครงการพัฒนาชุดการทดลองเคมีแบบสืบเสาะร่วมกับภาพเคลื่อนไหวระดับโมเลกุลเพื่อสนับสนุนความเข้าใจมโนมติระดับโมเลกุลสำหรับนักเรียนระดับมัธยมศึกษาตอนต้น</v>
          </cell>
          <cell r="C1498">
            <v>50100030145</v>
          </cell>
        </row>
        <row r="1499">
          <cell r="B1499" t="str">
            <v>การออกแบบและสร้างระบบเกรเดียนต์สำหรับการสร้างภาพอนุมูลอิสระ</v>
          </cell>
          <cell r="C1499">
            <v>50100030146</v>
          </cell>
        </row>
        <row r="1500">
          <cell r="B1500" t="str">
            <v>โครงการศึกษาคุณสมบัติสารต้านอนุมูลอิสระและปริมาณทั้งหมดของสารประกอบฟีนอลิกและของข้าวไทยพันธุ์พื้นเมือง</v>
          </cell>
          <cell r="C1500">
            <v>50100030147</v>
          </cell>
        </row>
        <row r="1501">
          <cell r="B1501" t="str">
            <v>โครงการวิเคราะห์การปนเปื้อนคาร์โบฟูแรนในตัวอย่างข้าวหอมมะลิด้วยวิธีการวิเคราะห์ทางอ้อมของอัลคาไลน์ฟอสฟาเตสไบโอเซนเซอร์</v>
          </cell>
          <cell r="C1501">
            <v>50100030148</v>
          </cell>
        </row>
        <row r="1502">
          <cell r="B1502" t="str">
            <v>โครงการสนับสนุนทุนวิจัยแก่นักศึกษาระดับอุดมศึกษา แผนเพิ่มประสิทธิภาพการใช้พลังงาน</v>
          </cell>
          <cell r="C1502">
            <v>50100030149</v>
          </cell>
        </row>
        <row r="1503">
          <cell r="B1503" t="str">
            <v>โครงการสนับสนุนทุนวิจัยแก่นักศึกษาระดับอุดมศึกษา แผนพลังงานทดแทน</v>
          </cell>
          <cell r="C1503">
            <v>50100030150</v>
          </cell>
        </row>
        <row r="1504">
          <cell r="B1504" t="str">
            <v>โครงการค่าตอบแทนนักวิจัยงวดสุดท้าย งานวิจัยเพื่อถ่ายทอดเทคโนโลยี (ปี 2557)</v>
          </cell>
          <cell r="C1504">
            <v>50100030151</v>
          </cell>
        </row>
        <row r="1505">
          <cell r="B1505" t="str">
            <v>โครงการจัดทำแผนการบริหารจัดการและพัฒนาทรัพยากรน้ำแบบบูรณาการจังหวัดศรีสะเกษ</v>
          </cell>
          <cell r="C1505">
            <v>50100030152</v>
          </cell>
        </row>
        <row r="1506">
          <cell r="B1506" t="str">
            <v>โครงการวิจัยและถ่ายทอดเทคโนโลยีเพื่อเพิ่มประสิทธิภาพการผลิตและการแปรรูปฝ้ายอินทรีย์ริมโขง บ้านทุ่งนาเมือง อำเภอโขงเจียม จังหวัดอุบลราชธานี</v>
          </cell>
          <cell r="C1506">
            <v>50100030153</v>
          </cell>
        </row>
        <row r="1507">
          <cell r="B1507" t="str">
            <v>โครงการผลิตสารต้านทานแบบโมโนโคลนอลแอนติบอดีต่อสาร 9-เมทอกซีแคนทีน-6-โอนเพื่อการควบคุมคุณภาพสมุนไพรปลาไหลเผือก</v>
          </cell>
          <cell r="C1507">
            <v>50100030154</v>
          </cell>
        </row>
        <row r="1508">
          <cell r="B1508" t="str">
            <v>โครงการศึกษาวิธีการที่เหมาะสมในการห่อหุ้มเซลล์แบคทีเรียโปรไบโอติกเพื่อเป็นหัวเชื้อในการผลิตโยเกิร์ต</v>
          </cell>
          <cell r="C1508">
            <v>50100030155</v>
          </cell>
        </row>
        <row r="1509">
          <cell r="B1509" t="str">
            <v>โครงการบริหารต้นทุนการผลิตสมัยใหม่เพื่อเพิ่มขีดความสามารถทางการแข่งขันในประชาคมเศรษฐกิจอาเซียน: กรณีศึกษาเฉพาะธุรกิจแปรรูปสินค้าเกษตรในจังหวัดอุบลราชธานี อำนาจเจริญ และศรีสะเกษ</v>
          </cell>
          <cell r="C1509">
            <v>50100030156</v>
          </cell>
        </row>
        <row r="1510">
          <cell r="B1510" t="str">
            <v>โครงการพัฒนานวัตกรรมระบบสารสนเทศเพื่อสนับสนุนและส่งเสริมการท่องเที่ยวในจังหวัดอุบลราชธานี</v>
          </cell>
          <cell r="C1510">
            <v>50100030157</v>
          </cell>
        </row>
        <row r="1511">
          <cell r="B1511" t="str">
            <v>โครงการศักยภาพและรูปแบบการท่องเที่ยวเชิงนิเวศ: กรณีบ้านแหลมสวรรค์ อำเภอสิรินธร จังหวัดอุบลราชธานี</v>
          </cell>
          <cell r="C1511">
            <v>50100030158</v>
          </cell>
        </row>
        <row r="1512">
          <cell r="B1512" t="str">
            <v>โครงการศึกษารูปแบบโลจิสติกส์ของสินค้าเกษตรตามการค้าผ่านแดนและการค้าชายแดน บริเวณสะพานมิตรภาพไทย-ลาว แห่งที่สอง (จังหวัดมุกดาหาร-สะหวันนะเขต)</v>
          </cell>
          <cell r="C1512">
            <v>50100030159</v>
          </cell>
        </row>
        <row r="1513">
          <cell r="B1513" t="str">
            <v>โครงการสังเคราะห์และปรับปรุงคุณสมบัติของวัสดุเลเยอร์ดับเบิลไฮดรอกไซด์เพื่อใช้เป็นตัวดูดซับไอออนในน้ำเสีย</v>
          </cell>
          <cell r="C1513">
            <v>50100030160</v>
          </cell>
        </row>
        <row r="1514">
          <cell r="B1514" t="str">
            <v>โครงการออกแบบและสร้างระบบควบคุมการส่งพัลส์ต่อเนื่อง (CW) EPR และระบบการสร้างภาพคืนอนุมูลอิสระ</v>
          </cell>
          <cell r="C1514">
            <v>50100030161</v>
          </cell>
        </row>
        <row r="1515">
          <cell r="B1515" t="str">
            <v>โครงการเพิ่มประสิทธิภาพเชิงความร้อนของเตาแก๊สประหยัดพลังงานโดยการไหลแบบหมุนวน</v>
          </cell>
          <cell r="C1515">
            <v>50100030162</v>
          </cell>
        </row>
        <row r="1516">
          <cell r="B1516" t="str">
            <v>โครงการกำจัดสีย้อมผ้าจากน้ำเสียโดยปฏิกิริยาเฟนตันร่วมด้วยการดูดซับโดยใช้ถ่านกัมมันต์จากเปลือกส้มโอเหลือทิ้ง</v>
          </cell>
          <cell r="C1516">
            <v>50100030163</v>
          </cell>
        </row>
        <row r="1517">
          <cell r="B1517" t="str">
            <v>โครงการจำลองแบบสถานการณ์เพื่อปรับปรุงระบบแถวคอยของแผนกผู้ป่วยนอก โรงพยาบาลค่ายสรรพสิทธิประสงค์</v>
          </cell>
          <cell r="C1517">
            <v>50100030164</v>
          </cell>
        </row>
        <row r="1518">
          <cell r="B1518" t="str">
            <v>โครงการปรับปรุงประสิทธิภาพลูกหินขัดข้าวปอซโซลานด้วยกระบวนการขึ้นรูปด้วยเครื่องหล่อเหวี่ยง</v>
          </cell>
          <cell r="C1518">
            <v>50100030165</v>
          </cell>
        </row>
        <row r="1519">
          <cell r="B1519" t="str">
            <v>โครงการค่าเหมาะสมแบบหลายวัตถุประสงค์สำหรับปัจจัยการเชื่อมวัสดุต่างชนิดของสเตนเลสดูเพล็กซ์และเหล็กกล้าคาร์บอนด้วยการวิเคราะห์ความสัมพันธ์แบบเกรย์</v>
          </cell>
          <cell r="C1519">
            <v>50100030166</v>
          </cell>
        </row>
        <row r="1520">
          <cell r="B1520" t="str">
            <v>โครงการประเมินพื้นที่เสี่ยงภัยแล้งด้วยดัชนีความสมบูรณ์ของพืชพรรณ และตรวจระดับความเครียดของเกษตรกรปลูกข้าว ในพื้นที่ลุ่มน้ำห้วยข้าวสาร จังหวัดอุบลราชธานี</v>
          </cell>
          <cell r="C1520">
            <v>50100030167</v>
          </cell>
        </row>
        <row r="1521">
          <cell r="B1521" t="str">
            <v>โครงการพัฒนาการตรวจหาเชื้อ Burkholderia pseudomallei ด้วยเทคนิค loop-mediated isothermal amplification ร่วมกับ lateral-flow dipstick (LAMP-LFD)</v>
          </cell>
          <cell r="C1521">
            <v>50100030168</v>
          </cell>
        </row>
        <row r="1522">
          <cell r="B1522" t="str">
            <v>โครงการศึกษาอณูพันธุศาสตร์และระบาดวิทยาของ Staphylococcus aureus ที่ดื้อต่อยา vancomycin</v>
          </cell>
          <cell r="C1522">
            <v>50100030169</v>
          </cell>
        </row>
        <row r="1523">
          <cell r="B1523" t="str">
            <v>โครงการศึกษาอุบัติการณ์โรคไข้เลือดออกในพื้นที่ระบาดและไม่ระบาดด้วยระบบสารสนเทศภูมิศาสตร์ จังหวัดอุบลราชธานี</v>
          </cell>
          <cell r="C1523">
            <v>50100030170</v>
          </cell>
        </row>
        <row r="1524">
          <cell r="B1524" t="str">
            <v>โครงการความชุกและพื้นฐานระดับโมเลกุลของธาลัสซีเมียและฮีโมโกลบินผิดปกติในบริเวณชายแดนไทย ลาว กัมพูชา</v>
          </cell>
          <cell r="C1524">
            <v>50100030171</v>
          </cell>
        </row>
        <row r="1525">
          <cell r="B1525" t="str">
            <v>โครงการค่าตอบแทนนักวิจัยงวดสุดท้าย งานวิจัยเพื่อถ่ายทอดเทคโนโลยี (ปี 2549)</v>
          </cell>
          <cell r="C1525">
            <v>50100030172</v>
          </cell>
        </row>
        <row r="1526">
          <cell r="B1526" t="str">
            <v>โครงการค่าตอบแทนนักวิจัยงวดสุดท้าย งานวิจัยเพื่อถ่ายทอดเทคโนโลยี (ปี 2550)</v>
          </cell>
          <cell r="C1526">
            <v>50100030173</v>
          </cell>
        </row>
        <row r="1527">
          <cell r="B1527" t="str">
            <v>โครงการค่าตอบแทนนักวิจัยงวดสุดท้าย งานวิจัยเพื่อถ่ายทอดเทคโนโลยี (ปี 2551)</v>
          </cell>
          <cell r="C1527">
            <v>50100030174</v>
          </cell>
        </row>
        <row r="1528">
          <cell r="B1528" t="str">
            <v>โครงการค่าตอบแทนนักวิจัยงวดสุดท้าย งานวิจัยเพื่อถ่ายทอดเทคโนโลยี (ปี 2552)</v>
          </cell>
          <cell r="C1528">
            <v>50100030175</v>
          </cell>
        </row>
        <row r="1529">
          <cell r="B1529" t="str">
            <v>โครงการค่าตอบแทนนักวิจัยงวดสุดท้าย งานวิจัยเพื่อถ่ายทอดเทคโนโลยี (ปี 2553)</v>
          </cell>
          <cell r="C1529">
            <v>50100030176</v>
          </cell>
        </row>
        <row r="1530">
          <cell r="B1530" t="str">
            <v>โครงการค่าตอบแทนนักวิจัยงวดสุดท้าย งานวิจัยเพื่อถ่ายทอดเทคโนโลยี (ปี 2554)</v>
          </cell>
          <cell r="C1530">
            <v>50100030177</v>
          </cell>
        </row>
        <row r="1531">
          <cell r="B1531" t="str">
            <v>โครงการค่าตอบแทนนักวิจัยงวดสุดท้าย งานวิจัยเพื่อถ่ายทอดเทคโนโลยี (ปี 2558)</v>
          </cell>
          <cell r="C1531">
            <v>50100030178</v>
          </cell>
        </row>
        <row r="1532">
          <cell r="B1532" t="str">
            <v>โครงการวิจัย "เพิ่มประสิทธิภาพแรงงานไทย"</v>
          </cell>
          <cell r="C1532">
            <v>50100030179</v>
          </cell>
        </row>
        <row r="1533">
          <cell r="B1533" t="str">
            <v>โครงการเพิ่มประสิทธิภาพในการผลิตโดยการบริหารจัดการน้ำในพื้นที่</v>
          </cell>
          <cell r="C1533">
            <v>50100030180</v>
          </cell>
        </row>
        <row r="1534">
          <cell r="B1534" t="str">
            <v>โครงการค่าตอบแทนนักวิจัยงวดสุดท้าย งานวิจัยเพื่อถ่ายถอดเทคโนโลยี (ปี 2558)</v>
          </cell>
          <cell r="C1534">
            <v>50100030181</v>
          </cell>
        </row>
        <row r="1535">
          <cell r="B1535" t="str">
            <v>โครงการเพิ่มผลิตภาพแรงงานสู่ SME 4.0</v>
          </cell>
          <cell r="C1535">
            <v>50100030182</v>
          </cell>
        </row>
        <row r="1536">
          <cell r="B1536" t="str">
            <v>โครงการส่งเสริมและบริหารงานบริการวิชาการ</v>
          </cell>
          <cell r="C1536">
            <v>60100010001</v>
          </cell>
        </row>
        <row r="1537">
          <cell r="B1537" t="str">
            <v xml:space="preserve"> โครงการถ่ายทอดความรู้ด้านการตลาดแก่เยาวชน “รู้ทันตลาด ชนะตลอด” </v>
          </cell>
          <cell r="C1537">
            <v>60100020001</v>
          </cell>
        </row>
        <row r="1538">
          <cell r="B1538" t="str">
            <v xml:space="preserve"> โครงการเสริมสร้างประสบการณ์ชีวิต </v>
          </cell>
          <cell r="C1538">
            <v>60100020002</v>
          </cell>
        </row>
        <row r="1539">
          <cell r="B1539" t="str">
            <v xml:space="preserve"> โครงการอบรมเพื่อให้ความรู้ในหัวข้อ “การส่งเสริมการควบคุมภายในด้านการบัญชีและการบริหารงานสำหรับองค์การบริหารส่วนตำบล”  </v>
          </cell>
          <cell r="C1539">
            <v>60100020003</v>
          </cell>
        </row>
        <row r="1540">
          <cell r="B1540" t="str">
            <v xml:space="preserve">
การผลิตสื่อการเรียนการสอนทางด้านพันธุศาสตร์ สำหรับครูผู้สอนวิชาชีววิทยา</v>
          </cell>
          <cell r="C1540">
            <v>60100020004</v>
          </cell>
        </row>
        <row r="1541">
          <cell r="B1541" t="str">
            <v xml:space="preserve">
การสร้างแหล่งเรียนรู้ออนไลน์ทางดาราศาสตร์</v>
          </cell>
          <cell r="C1541">
            <v>60100020005</v>
          </cell>
        </row>
        <row r="1542">
          <cell r="B1542" t="str">
            <v xml:space="preserve">
การอบรมเนื้อหาความรู้ทางชีววิทยาที่เข้าใจคลาดเคลื่อนและเทคนิคการออกข้อสอบแบบเลือกตอบ สำหรับครูผู้สอนกลุ่มสาระวิทยาศาสตร์ ช่วงชั้นที่ 4</v>
          </cell>
          <cell r="C1542">
            <v>60100020006</v>
          </cell>
        </row>
        <row r="1543">
          <cell r="B1543" t="str">
            <v xml:space="preserve">
โครงการเปิดบ้านวิทยาศาสตร์</v>
          </cell>
          <cell r="C1543">
            <v>60100020007</v>
          </cell>
        </row>
        <row r="1544">
          <cell r="B1544" t="str">
            <v xml:space="preserve">
เปิดมหาวิทยาลัยวันพฤหัสบ่าย</v>
          </cell>
          <cell r="C1544">
            <v>60100020008</v>
          </cell>
        </row>
        <row r="1545">
          <cell r="B1545" t="str">
            <v>การจัดระบบเครือข่ายคอมพิวเตอร์สำหรับโรงเรียนขนาดเล็ก</v>
          </cell>
          <cell r="C1545">
            <v>60100020009</v>
          </cell>
        </row>
        <row r="1546">
          <cell r="B1546" t="str">
            <v>การใช้พลังงานเซลล์แสงอาทิตย์ในการสูบน้ำเพื่อการเกษตรของชุมชน ระยะที่ 2</v>
          </cell>
          <cell r="C1546">
            <v>60100020010</v>
          </cell>
        </row>
        <row r="1547">
          <cell r="B1547" t="str">
            <v>การตรวจคุณภาพน้ำอย่างง่ายเพื่อใช้สำหรับการเพาะเลี้ยงสัตว์น้ำ วิธีสังเกตอาการเกิดโรค และการป้องกันรักษาโรคของสัตว์น้ำ</v>
          </cell>
          <cell r="C1547">
            <v>60100020011</v>
          </cell>
        </row>
        <row r="1548">
          <cell r="B1548" t="str">
            <v>การถ่ายทอดความรู้ด้านวิศวกรรมอุตสาหการในการแก้ปัญหาของชุมชนเพิ่มประสิทธิภาพและลดค่าใช้จ่ายของธุรกิจขนาดกลางและขนาดย่อม</v>
          </cell>
          <cell r="C1548">
            <v>60100020012</v>
          </cell>
        </row>
        <row r="1549">
          <cell r="B1549" t="str">
            <v>การบำรุงรักษาระบบประปาหมู่บ้าน และการตรวจวิเคราะห์คุณภาพน้ำเบื้องต้นเพื่อประกอบการประเมินคุณภำพระบบประปาหมู่บ้าน</v>
          </cell>
          <cell r="C1549">
            <v>60100020013</v>
          </cell>
        </row>
        <row r="1550">
          <cell r="B1550" t="str">
            <v>การประชุมเครือข่ายและการนำเสนอผลงานทางวิชาการระดับบัณฑิตศึกษาด้านลุ่มน้ำโขงศึกษาของประเทศไทย  ครั้งที่ 2</v>
          </cell>
          <cell r="C1550">
            <v>60100020014</v>
          </cell>
        </row>
        <row r="1551">
          <cell r="B1551" t="str">
            <v>การประชุมวิชาการระดับนานาชาติ "ภาษาและวัฒนธรรมตะวันออก"</v>
          </cell>
          <cell r="C1551">
            <v>60100020015</v>
          </cell>
        </row>
        <row r="1552">
          <cell r="B1552" t="str">
            <v>การประยุกต์ใช้ความรู้ด้านวิศวกรรมอุตสาหการในการแก้ปัญหาของชุมชน เพิ่มประสิทิภาพและลดค่าใช้จ่ายของธุรกิจ "ฆ้อง บ้านทรายมูล"</v>
          </cell>
          <cell r="C1552">
            <v>60100020016</v>
          </cell>
        </row>
        <row r="1553">
          <cell r="B1553" t="str">
            <v>โครงการฝึกอบรมเชิงปฏิบัติการ การพัฒนาการออกแบบกระเป๋าผ้าไหม โรงเรียนบ้านระเว ตำบลระเว อำเภอพิบูลมังสาหาร จังหวัดอุบลราชธานี</v>
          </cell>
          <cell r="C1553">
            <v>60100020017</v>
          </cell>
        </row>
        <row r="1554">
          <cell r="B1554" t="str">
            <v>โครงการ Art and Science for ALL</v>
          </cell>
          <cell r="C1554">
            <v>60100020018</v>
          </cell>
        </row>
        <row r="1555">
          <cell r="B1555" t="str">
            <v>การฝึกอบรมปฏิบัติโยคะเพื่อสุขภาพ</v>
          </cell>
          <cell r="C1555">
            <v>60100020019</v>
          </cell>
        </row>
        <row r="1556">
          <cell r="B1556" t="str">
            <v>การวิเคราะห์และประมวลผลสัญญาณดิจิตอลเบื้องต้น และการประยุกต์ใช้งานต่าง ๆ</v>
          </cell>
          <cell r="C1556">
            <v>60100020020</v>
          </cell>
        </row>
        <row r="1557">
          <cell r="B1557" t="str">
            <v>การสร้างแบบทดสอบภาษาอังกฤษ</v>
          </cell>
          <cell r="C1557">
            <v>60100020021</v>
          </cell>
        </row>
        <row r="1558">
          <cell r="B1558" t="str">
            <v>การสัมมนาเพื่อพัฒนาการสอนภาษาไทย "วรรณกรรมเชิงสร้างสรรค์ : เทคนิคการสอนอ่านและเขียนผลงานอย่างมีประสิทธิภาพ"</v>
          </cell>
          <cell r="C1558">
            <v>60100020022</v>
          </cell>
        </row>
        <row r="1559">
          <cell r="B1559" t="str">
            <v>การอบรมการสอนทักษะฟัง พูด อ่านและเขียน สำหรับครูสอนภาษาอังกฤษระดับประถมศึกษา</v>
          </cell>
          <cell r="C1559">
            <v>60100020023</v>
          </cell>
        </row>
        <row r="1560">
          <cell r="B1560" t="str">
            <v>การอบรมเชิงปฏิบัติการการสร้างฐานข้อมูลข้อสอบปรนัยเพื่อการจัดสอบแบบออนไลน์</v>
          </cell>
          <cell r="C1560">
            <v>60100020024</v>
          </cell>
        </row>
        <row r="1561">
          <cell r="B1561" t="str">
            <v>การอบรมเชิงปฏิบัติการวิเคราะห์ข้อมูลสำหรับบุคลากรสาธารณสุข (ครั้งที่ 2)</v>
          </cell>
          <cell r="C1561">
            <v>60100020025</v>
          </cell>
        </row>
        <row r="1562">
          <cell r="B1562" t="str">
            <v>การอบรมสัมมนาเชิงปฏิบัติการเรื่อง "การบำรุงรักษาเครื่องจักรกลอุตสาหกรรมแปรรูปผลิตภัณฑ์จากข้าว"</v>
          </cell>
          <cell r="C1562">
            <v>60100020026</v>
          </cell>
        </row>
        <row r="1563">
          <cell r="B1563" t="str">
            <v>กิจกรรมภาษาอังกฤษสำหรับนักเรียนมัธยมศึกษาตอนปลาย (English Day)</v>
          </cell>
          <cell r="C1563">
            <v>60100020027</v>
          </cell>
        </row>
        <row r="1564">
          <cell r="B1564" t="str">
            <v>ครู-ศิษย์ คู่คิดโครงงานวิทยาศาสตร์</v>
          </cell>
          <cell r="C1564">
            <v>60100020028</v>
          </cell>
        </row>
        <row r="1565">
          <cell r="B1565" t="str">
            <v>ครู-ศิษย์ ประดิษฐ์ของเล่นวิทยาศาสตร์</v>
          </cell>
          <cell r="C1565">
            <v>60100020029</v>
          </cell>
        </row>
        <row r="1566">
          <cell r="B1566" t="str">
            <v>ค่ายภาษาอังกฤษเพื่อเยาวชน (English Camp for Youth)</v>
          </cell>
          <cell r="C1566">
            <v>60100020030</v>
          </cell>
        </row>
        <row r="1567">
          <cell r="B1567" t="str">
            <v>ค่ายไอทีสำหรับเยาวชน</v>
          </cell>
          <cell r="C1567">
            <v>60100020031</v>
          </cell>
        </row>
        <row r="1568">
          <cell r="B1568" t="str">
            <v xml:space="preserve">โครงการ “เจาะธุรกิจ พิชิตต้นทุน” สำหรับผู้ประกอบการวิสาหกิจชุมชนและ SMEs </v>
          </cell>
          <cell r="C1568">
            <v>60100020032</v>
          </cell>
        </row>
        <row r="1569">
          <cell r="B1569" t="str">
            <v xml:space="preserve">โครงการ Social Network เครื่องมือทางการตลาดชิ้นเอกในยุคดิจิตอล </v>
          </cell>
          <cell r="C1569">
            <v>60100020033</v>
          </cell>
        </row>
        <row r="1570">
          <cell r="B1570" t="str">
            <v xml:space="preserve">โครงการ คลีนิคการตลาดเพื่อธุรกิจชุมชน </v>
          </cell>
          <cell r="C1570">
            <v>60100020034</v>
          </cell>
        </row>
        <row r="1571">
          <cell r="B1571" t="str">
            <v xml:space="preserve">โครงการกลยุทธ์การตลาดเพื่อการแข่งขันสำหรับกลุ่มผู้ผลิตสินค้า  OTOP และวิสาหกิจชุมชน </v>
          </cell>
          <cell r="C1571">
            <v>60100020035</v>
          </cell>
        </row>
        <row r="1572">
          <cell r="B1572" t="str">
            <v>โครงการการประชุมวิชาการเภสัชสนเทศกับความปลอดภัยผู้ป่วย</v>
          </cell>
          <cell r="C1572">
            <v>60100020036</v>
          </cell>
        </row>
        <row r="1573">
          <cell r="B1573" t="str">
            <v xml:space="preserve">โครงการคลินิกส่งเสริมการออม เพื่อสร้างภูมิคุ้มกันตามแนวทางเศรษฐกิจพอเพียงสำหรับเยาวชน </v>
          </cell>
          <cell r="C1573">
            <v>60100020037</v>
          </cell>
        </row>
        <row r="1574">
          <cell r="B1574" t="str">
            <v>โครงการค่ายเกษตรสำหรับเยาวชน</v>
          </cell>
          <cell r="C1574">
            <v>60100020038</v>
          </cell>
        </row>
        <row r="1575">
          <cell r="B1575" t="str">
            <v>โครงการค่ายต้นกล้าวิศวกรรม (Young Engineering Camp)</v>
          </cell>
          <cell r="C1575">
            <v>60100020039</v>
          </cell>
        </row>
        <row r="1576">
          <cell r="B1576" t="str">
            <v>โครงการค่ายอนุรักษ์กล้วยไม้แดงอุบล (รุ่นที่ 2)</v>
          </cell>
          <cell r="C1576">
            <v>60100020040</v>
          </cell>
        </row>
        <row r="1577">
          <cell r="B1577" t="str">
            <v>โครงการเกษตรอีสานใต้</v>
          </cell>
          <cell r="C1577">
            <v>60100020041</v>
          </cell>
        </row>
        <row r="1578">
          <cell r="B1578" t="str">
            <v>โครงการจัดการความรู้ด้านการเกษตร เพื่อโครงการอาหารกลางวันในโรงเรียนตำรวจตระเวนชายแดน</v>
          </cell>
          <cell r="C1578">
            <v>60100020042</v>
          </cell>
        </row>
        <row r="1579">
          <cell r="B1579" t="str">
            <v xml:space="preserve">โครงการจัดการธุรกิจสมัยใหม่ภายใต้แนวคิดเศรษฐกิจพอเพียงสำหรับธุรกิจชุมชน </v>
          </cell>
          <cell r="C1579">
            <v>60100020043</v>
          </cell>
        </row>
        <row r="1580">
          <cell r="B1580" t="str">
            <v>โครงการจัดการโลจิสต์ติกส์กับการลดต้นทุนขนาดกลางและขนาดย่อม</v>
          </cell>
          <cell r="C1580">
            <v>60100020044</v>
          </cell>
        </row>
        <row r="1581">
          <cell r="B1581" t="str">
            <v xml:space="preserve">โครงการจัดทำแผนชุมชนด้วยแผนกลยุทธ์ตามหลักและแนวคิดเศรษฐกิจพอเพียง  </v>
          </cell>
          <cell r="C1581">
            <v>60100020045</v>
          </cell>
        </row>
        <row r="1582">
          <cell r="B1582" t="str">
            <v>โครงการจัดประชุมสัมมนาวิชาการเรื่อง เทคโนโลยีสารสนเทศเพื่อการพัฒนาท้องถิ่น</v>
          </cell>
          <cell r="C1582">
            <v>60100020046</v>
          </cell>
        </row>
        <row r="1583">
          <cell r="B1583" t="str">
            <v xml:space="preserve">โครงการช่วยเหลือประชาชนทางกฎหมาย </v>
          </cell>
          <cell r="C1583">
            <v>60100020047</v>
          </cell>
        </row>
        <row r="1584">
          <cell r="B1584" t="str">
            <v xml:space="preserve">โครงการใช้เศรษฐกิจสร้างสรรค์เพื่อเพิ่มคุณค่าผลิตภัณฑ์ สำหรับวิสาหกิจชุมชนและ SMEs  </v>
          </cell>
          <cell r="C1584">
            <v>60100020049</v>
          </cell>
        </row>
        <row r="1585">
          <cell r="B1585" t="str">
            <v xml:space="preserve">โครงการถ่ายทอดความรู้เศรษฐกิจพอเพียงสู่ชุมชน     </v>
          </cell>
          <cell r="C1585">
            <v>60100020050</v>
          </cell>
        </row>
        <row r="1586">
          <cell r="B1586" t="str">
            <v>โครงการถ่ายทอดเทคโนโลยีการผลิตยางพาราในพื้นที่ปลูกยางใหม่ รุ่นที่ 8</v>
          </cell>
          <cell r="C1586">
            <v>60100020051</v>
          </cell>
        </row>
        <row r="1587">
          <cell r="B1587" t="str">
            <v>โครงการเทคนิคการเพาะเห็ดเศรษฐกิจ</v>
          </cell>
          <cell r="C1587">
            <v>60100020052</v>
          </cell>
        </row>
        <row r="1588">
          <cell r="B1588" t="str">
            <v xml:space="preserve">โครงการเทคนิคการวางแผนการเงินเพื่อความมั่นคงและมั่งคั่ง ตามแนวทางเศรษฐกิจพอเพียง </v>
          </cell>
          <cell r="C1588">
            <v>60100020053</v>
          </cell>
        </row>
        <row r="1589">
          <cell r="B1589" t="str">
            <v>โครงการเผยแพร่และช่วยเหลือประชาชนทางกฎหมาย</v>
          </cell>
          <cell r="C1589">
            <v>60100020055</v>
          </cell>
        </row>
        <row r="1590">
          <cell r="B1590" t="str">
            <v>โครงการปฏิบัติการใช้โปรแกรมเพื่อพัฒนาการสอนในระดับมัธยมศึกษา</v>
          </cell>
          <cell r="C1590">
            <v>60100020056</v>
          </cell>
        </row>
        <row r="1591">
          <cell r="B1591" t="str">
            <v xml:space="preserve">โครงการประกวดสุดยอดนักวางแผนการเงินรุ่นเยาว์ </v>
          </cell>
          <cell r="C1591">
            <v>60100020057</v>
          </cell>
        </row>
        <row r="1592">
          <cell r="B1592" t="str">
            <v>โครงการปลูกพืชแบบไม่ใช้ดิน รุ่นที่ 4</v>
          </cell>
          <cell r="C1592">
            <v>60100020059</v>
          </cell>
        </row>
        <row r="1593">
          <cell r="B1593" t="str">
            <v xml:space="preserve">โครงการผลักดันองค์กรด้วยการจัดทำตัวชี้วัดรายบุคคล </v>
          </cell>
          <cell r="C1593">
            <v>60100020060</v>
          </cell>
        </row>
        <row r="1594">
          <cell r="B1594" t="str">
            <v>โครงการผลิตพืชอาหารสัตว์คุณภาพดีเพื่อใช้ในการเลี้ยงปศุสัตว์แบบยั่งยืน ปีที่ 3</v>
          </cell>
          <cell r="C1594">
            <v>60100020061</v>
          </cell>
        </row>
        <row r="1595">
          <cell r="B1595" t="str">
            <v>โครงการเผยแพร่ความรู้วันรัฐธรรมนูญ</v>
          </cell>
          <cell r="C1595">
            <v>60100020063</v>
          </cell>
        </row>
        <row r="1596">
          <cell r="B1596" t="str">
            <v>โครงการฝึกอบรมเชิงปฏิบัติการเรื่อง  “การบริหารจัดการฟาร์มเกษตรประณีต ตามแนวทางเศรษฐกิจพอเพียง</v>
          </cell>
          <cell r="C1596">
            <v>60100020064</v>
          </cell>
        </row>
        <row r="1597">
          <cell r="B1597" t="str">
            <v>โครงการพัฒนาการให้บริการวิชาการสำนักวิทยบริการ</v>
          </cell>
          <cell r="C1597">
            <v>60100020065</v>
          </cell>
        </row>
        <row r="1598">
          <cell r="B1598" t="str">
            <v xml:space="preserve">โครงการพัฒนาความรู้เกษตรกรเพื่อการส่งออก </v>
          </cell>
          <cell r="C1598">
            <v>60100020066</v>
          </cell>
        </row>
        <row r="1599">
          <cell r="B1599" t="str">
            <v xml:space="preserve">โครงการพัฒนาศักยภาพแกนนำต้นแบบด้านพฤติกรรมสุขภาพและอนามัยสิ่งแวดล้อมในพื้นที่โรงเรียนตำรวจตระเวนชายแดน กองกำกับการตำรวจตระเวนชายแดน ที่22 อุบลราชธานี </v>
          </cell>
          <cell r="C1599">
            <v>60100020067</v>
          </cell>
        </row>
        <row r="1600">
          <cell r="B1600" t="str">
            <v xml:space="preserve">โครงการพัฒนาสินค้าชุมชนอย่างครบวงจรเพื่อยกระดับคุณภาพเชิงพาณิชย์วิสาหกิจชุมชน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 </v>
          </cell>
          <cell r="C1600">
            <v>60100020068</v>
          </cell>
        </row>
        <row r="1601">
          <cell r="B1601" t="str">
            <v>โครงการพัฒนาห้องสมุดวัด จังหวัดอุบลราชธานี</v>
          </cell>
          <cell r="C1601">
            <v>60100020069</v>
          </cell>
        </row>
        <row r="1602">
          <cell r="B1602" t="str">
            <v>โครงการวางระบบบัญชีและเทคนิคการควบคุมภายในของกลุ่มทอผ้าฝ้ายพื้นเมืองบ้านกกไฮ</v>
          </cell>
          <cell r="C1602">
            <v>60100020071</v>
          </cell>
        </row>
        <row r="1603">
          <cell r="B1603" t="str">
            <v>โครงการส่งเสริมการอนุรักษ์พลังงานในกลุ่มเยาวชน</v>
          </cell>
          <cell r="C1603">
            <v>60100020072</v>
          </cell>
        </row>
        <row r="1604">
          <cell r="B1604" t="str">
            <v xml:space="preserve">โครงการสร้างความได้เปรียบทางการแข่งขันอย่างยั่งยืนด้วยเทคนิคการบริการที่เป็นเลิศ </v>
          </cell>
          <cell r="C1604">
            <v>60100020073</v>
          </cell>
        </row>
        <row r="1605">
          <cell r="B1605" t="str">
            <v>โครงการสร้างสวนไม้ผลยุคใหม่ รุ่นที่ 6</v>
          </cell>
          <cell r="C1605">
            <v>60100020074</v>
          </cell>
        </row>
        <row r="1606">
          <cell r="B1606" t="str">
            <v>โครงการสำรวจความต้องในการรับบริการวิชาการของวิทยาเขตมุกดาหาร</v>
          </cell>
          <cell r="C1606">
            <v>60100020075</v>
          </cell>
        </row>
        <row r="1607">
          <cell r="B1607" t="str">
            <v>โครงการสิทธิและหน้าที่ของลูกจ้าง นายจ้าง ตามพระราชบัญญัติคุ้มครองแรงงาน พ.ศ.2541</v>
          </cell>
          <cell r="C1607">
            <v>60100020076</v>
          </cell>
        </row>
        <row r="1608">
          <cell r="B1608" t="str">
            <v xml:space="preserve">โครงการเสวนา การบริหารจัดการโลจิสติกส์อย่างมืออาชีพภายใต้ประชาคมเศรษฐกิจอาเซียน </v>
          </cell>
          <cell r="C1608">
            <v>60100020077</v>
          </cell>
        </row>
        <row r="1609">
          <cell r="B1609" t="str">
            <v>โครงการหลักการประกอบธุรกิจขนาดย่อมสำหรับผู้ประกอบการรายใหม่</v>
          </cell>
          <cell r="C1609">
            <v>60100020079</v>
          </cell>
        </row>
        <row r="1610">
          <cell r="B1610" t="str">
            <v>โครงการห้องสมุดเคลื่อนที่และสัญจรโรงเรียนเครือข่าย</v>
          </cell>
          <cell r="C1610">
            <v>60100020080</v>
          </cell>
        </row>
        <row r="1611">
          <cell r="B1611" t="str">
            <v>โครงการให้บริการแก่ชุมชนท้องถิ่นทางด้านการเมืองการปกครอง</v>
          </cell>
          <cell r="C1611">
            <v>60100020081</v>
          </cell>
        </row>
        <row r="1612">
          <cell r="B1612" t="str">
            <v>โครงการอบรม การบริหารจัดการการเงินส่วนบุคคลสำหรับสถานศึกษา</v>
          </cell>
          <cell r="C1612">
            <v>60100020082</v>
          </cell>
        </row>
        <row r="1613">
          <cell r="B1613" t="str">
            <v>โครงการอบรมการใช้เครื่องมือในเครือข่ายสังคมออนไลน์</v>
          </cell>
          <cell r="C1613">
            <v>60100020083</v>
          </cell>
        </row>
        <row r="1614">
          <cell r="B1614" t="str">
            <v xml:space="preserve">โครงการอบรมการบริหารราคา และแผนการเงินอย่างง่ายเพื่อเพิ่มกำไรสำหรับวิสาหกิจชุมชุน </v>
          </cell>
          <cell r="C1614">
            <v>60100020084</v>
          </cell>
        </row>
        <row r="1615">
          <cell r="B1615" t="str">
            <v xml:space="preserve">โครงการอบรมการสร้างสื่อการเรียนการสอนทาง E-learning แก่โรงเรียนเครือข่าย </v>
          </cell>
          <cell r="C1615">
            <v>60100020085</v>
          </cell>
        </row>
        <row r="1616">
          <cell r="B1616" t="str">
            <v>โครงการอบรมการสื่อสารภาษาจีนให้กับผู้ประกอบการและประชาชนในจังหวัดมุกดาหาร</v>
          </cell>
          <cell r="C1616">
            <v>60100020086</v>
          </cell>
        </row>
        <row r="1617">
          <cell r="B1617" t="str">
            <v>โครงการอบรมความรู้เกี่ยวกับระบบต้นทุนและเทคนิคการบริหารต้นทุนให้มีประสิทธิภาพของกลุ่มสตรีทอผ้าบ้านนายาง</v>
          </cell>
          <cell r="C1617">
            <v>60100020087</v>
          </cell>
        </row>
        <row r="1618">
          <cell r="B1618" t="str">
            <v>โครงการอบรมเชิงปฏิบัติการ การเขียนโปรแกรมควบคุมหุ่นยนต์และเซนเซอร์ด้วยไมโครคอนโทรลเลอร์ รุ่นที่ 3</v>
          </cell>
          <cell r="C1618">
            <v>60100020088</v>
          </cell>
        </row>
        <row r="1619">
          <cell r="B1619" t="str">
            <v>โครงการอบรมเชิงปฏิบัติการ การประยุกต์ใช้ไมโครคอนโทรลเลอร์กับโครงงานวิทยาศาสตร์ รุ่นที่ 3</v>
          </cell>
          <cell r="C1619">
            <v>60100020089</v>
          </cell>
        </row>
        <row r="1620">
          <cell r="B1620" t="str">
            <v>โครงการอบรมเชิงปฏิบัติการการประดิษฐ์หุ่นยนต์ ครั้งที่ 4</v>
          </cell>
          <cell r="C1620">
            <v>60100020090</v>
          </cell>
        </row>
        <row r="1621">
          <cell r="B1621" t="str">
            <v>โครงการอบรมเชิงปฏิบัติการการประยุกต์ใช้วงจรอิเล็กทรอนิกส์กับหุ่นยนต์เบื้องต้น รุ่นที่ 2</v>
          </cell>
          <cell r="C1621">
            <v>60100020091</v>
          </cell>
        </row>
        <row r="1622">
          <cell r="B1622" t="str">
            <v>โครงการอบรมเชิงปฏิบัติการการสร้างสื่อส่งเสริมการใช้ห้องสมุดด้วยคอมพิวเตอร์อย่างง่าย</v>
          </cell>
          <cell r="C1622">
            <v>60100020092</v>
          </cell>
        </row>
        <row r="1623">
          <cell r="B1623" t="str">
            <v>โครงการอบรมเชิงปฏิบัติการความรู้พื้นฐานทางด้านโรคพืช</v>
          </cell>
          <cell r="C1623">
            <v>60100020093</v>
          </cell>
        </row>
        <row r="1624">
          <cell r="B1624" t="str">
            <v xml:space="preserve">โครงการอบรมเชิงปฏิบัติการจัดทำบัญชีฟาร์มสำหรับเกษตรกรรม  เพื่อการวางแผนกำไรและลดต้นทุน ตามแนวคิดเศรษฐกิจพอเพียง รุ่นที่ 4 </v>
          </cell>
          <cell r="C1624">
            <v>60100020094</v>
          </cell>
        </row>
        <row r="1625">
          <cell r="B1625" t="str">
            <v>โครงการอบรมเชิงปฏิบัติการเรื่อง การเพาะพันธุ์และเลี้ยงปลาดุกลูกผสม</v>
          </cell>
          <cell r="C1625">
            <v>60100020095</v>
          </cell>
        </row>
        <row r="1626">
          <cell r="B1626" t="str">
            <v>โครงการอบรมเชิงปฏิบัติการหลักสูตร “การพัฒนาประสิทธิภาพการบริหารสินค้าคงคลังของวิสาหกิจชุมชนในจังหวัดอุบลราชธานี”</v>
          </cell>
          <cell r="C1626">
            <v>60100020096</v>
          </cell>
        </row>
        <row r="1627">
          <cell r="B1627" t="str">
            <v>โครงการอบรมเชิงปฏิบัติการหลักสูตรการพัฒนาสื่อการสอนในรูปแบบสื่อมัลติมีเดีย</v>
          </cell>
          <cell r="C1627">
            <v>60100020097</v>
          </cell>
        </row>
        <row r="1628">
          <cell r="B1628" t="str">
            <v xml:space="preserve">โครงการอบรมเชิงปฏิบัติโครงการ  “ การจัดทำบัญชีด้วยโปรแกรมบัญชีสำเร็จรูป (อย่างง่าย)เพื่อช่วยในการวางระบบบัญชีที่ดี สำหรับวิสาหกิจชุมชนและ SMEs ”  </v>
          </cell>
          <cell r="C1628">
            <v>60100020098</v>
          </cell>
        </row>
        <row r="1629">
          <cell r="B1629" t="str">
            <v>โครงการอบรมแนวทางการพัฒนาห้องสมุดชีวิต(ห้องสมุด3ดี)</v>
          </cell>
          <cell r="C1629">
            <v>60100020099</v>
          </cell>
        </row>
        <row r="1630">
          <cell r="B1630" t="str">
            <v>โครงการอบรมเพื่อเพิ่มประสิทธิการใช้เทคโนโลยีสารสนเทศ</v>
          </cell>
          <cell r="C1630">
            <v>60100020100</v>
          </cell>
        </row>
        <row r="1631">
          <cell r="B1631" t="str">
            <v xml:space="preserve">โครงการอบรมเพื่อยกระดับศักยภาพทางธุรกิจสำหรับโฮมสเตย์เพื่อสร้างความยั่งยืน  </v>
          </cell>
          <cell r="C1631">
            <v>60100020101</v>
          </cell>
        </row>
        <row r="1632">
          <cell r="B1632" t="str">
            <v>โครงการอบรมเพื่อให้ความรู้ในหัวข้อ"ทำบัญชีอย่างไรให้สรรพากรยอมรับ"สำหรับผู้ประกอบการธุรกิจใน  จ.อุบลราชธานี</v>
          </cell>
          <cell r="C1632">
            <v>60100020102</v>
          </cell>
        </row>
        <row r="1633">
          <cell r="B1633" t="str">
            <v>โครงการออกแบบระบบการให้น้ำอย่างง่ายสำหรับเกษตรกร</v>
          </cell>
          <cell r="C1633">
            <v>60100020103</v>
          </cell>
        </row>
        <row r="1634">
          <cell r="B1634" t="str">
            <v xml:space="preserve">โครงเยาวชนรุ่นใหม่หัวใจพอเพียง </v>
          </cell>
          <cell r="C1634">
            <v>60100020104</v>
          </cell>
        </row>
        <row r="1635">
          <cell r="B1635" t="str">
            <v xml:space="preserve">โครงอบรมเชิงปฏิบัติการ การใช้โปรแกรมบัญชีสำหรับธนาคารชุมชนและสถาบันการเงินชุมชน  </v>
          </cell>
          <cell r="C1635">
            <v>60100020105</v>
          </cell>
        </row>
        <row r="1636">
          <cell r="B1636" t="str">
            <v>เทคนิคการออกแบบและซ่อมบำรุงระบบควบคุมมอเตอร์ของประปาหมู่บ้านและชุมชน</v>
          </cell>
          <cell r="C1636">
            <v>60100020106</v>
          </cell>
        </row>
        <row r="1637">
          <cell r="B1637" t="str">
            <v>บูรณาการการมีส่วนร่วมของประชาชน เพื่อการป้องกันโรคไข้เลือดออก (ต่อเนื่อง)</v>
          </cell>
          <cell r="C1637">
            <v>60100020107</v>
          </cell>
        </row>
        <row r="1638">
          <cell r="B1638" t="str">
            <v>โครงการเปิดบ้านศิลปศาสตร์</v>
          </cell>
          <cell r="C1638">
            <v>60100020108</v>
          </cell>
        </row>
        <row r="1639">
          <cell r="B1639" t="str">
            <v>เปิดฟาร์มและห้องปฏิบัติการในสัปดาห์วันวิทยาศาสตร์</v>
          </cell>
          <cell r="C1639">
            <v>60100020109</v>
          </cell>
        </row>
        <row r="1640">
          <cell r="B1640" t="str">
            <v xml:space="preserve">ฝึกอบรมเชิงปฏิบัติการและนิทรรศการเผยแพร่ความรู้เรื่อง “ การอนุรักษ์สถาปัตกรรมพื้นถิ่นอีสาน 
</v>
          </cell>
          <cell r="C1640">
            <v>60100020110</v>
          </cell>
        </row>
        <row r="1641">
          <cell r="B1641" t="str">
            <v>โครงการพี่น้องสานสัมพันธ์</v>
          </cell>
          <cell r="C1641">
            <v>60100020111</v>
          </cell>
        </row>
        <row r="1642">
          <cell r="B1642" t="str">
            <v>วันเทคโนโลยีวิศวกรรม</v>
          </cell>
          <cell r="C1642">
            <v>60100020112</v>
          </cell>
        </row>
        <row r="1643">
          <cell r="B1643" t="str">
            <v>วิทยาศาสตร์สัญจร</v>
          </cell>
          <cell r="C1643">
            <v>60100020113</v>
          </cell>
        </row>
        <row r="1644">
          <cell r="B1644" t="str">
            <v>โครงการสัปดาห์วิทยาศาสตร์แห่งชาติ</v>
          </cell>
          <cell r="C1644">
            <v>60100020114</v>
          </cell>
        </row>
        <row r="1645">
          <cell r="B1645" t="str">
            <v>อบรมครูประวัติศาสตร์ระดับชั้นมัธยมศึกษา</v>
          </cell>
          <cell r="C1645">
            <v>60100020115</v>
          </cell>
        </row>
        <row r="1646">
          <cell r="B1646" t="str">
            <v>อบรมคอมพิวเตอร์เพื่อพัฒนาครูผู้สอนและบุคลากร ด้านระบบสารสนเทศ</v>
          </cell>
          <cell r="C1646">
            <v>60100020116</v>
          </cell>
        </row>
        <row r="1647">
          <cell r="B1647" t="str">
            <v>โครงการออกแบบนิทรรศการและการจัดแสดงผลงาน</v>
          </cell>
          <cell r="C1647">
            <v>60100020117</v>
          </cell>
        </row>
        <row r="1648">
          <cell r="B1648" t="str">
            <v>อบรมเชิงปฏิบัติการ เทคนิคการเป็นวิทยากรถ่ายทอดความรู้ทางการออกแบบผลิตภัณฑ์ในชุมชน</v>
          </cell>
          <cell r="C1648">
            <v>60100020118</v>
          </cell>
        </row>
        <row r="1649">
          <cell r="B1649" t="str">
            <v>ถ่ายทอดภูมิปัญญาท้องถิ่นสู่คนรุ่นใหม่ "จักสาน งานหัตถกรรม พื้นถิ่นร่วมสมัย" ครั้งที่ ๓</v>
          </cell>
          <cell r="C1649">
            <v>60100020119</v>
          </cell>
        </row>
        <row r="1650">
          <cell r="B1650" t="str">
            <v>โครงการ Smart Web Camp</v>
          </cell>
          <cell r="C1650">
            <v>60100020120</v>
          </cell>
        </row>
        <row r="1651">
          <cell r="B1651" t="str">
            <v>โครงการสื่อสารภาษาอังกฤษในชีวิตประจำวัน</v>
          </cell>
          <cell r="C1651">
            <v>60100020121</v>
          </cell>
        </row>
        <row r="1652">
          <cell r="B1652" t="str">
            <v xml:space="preserve">โครงการพัฒนาระบบฐานข้อมูลสำหรับโรงเรียนเครือข่าย ด้วย MS-Access </v>
          </cell>
          <cell r="C1652">
            <v>60100020122</v>
          </cell>
        </row>
        <row r="1653">
          <cell r="B1653" t="str">
            <v>โครงการบัญชีอย่างง่ายสำหรับเยาวชนโรงเรียนเครือข่าย</v>
          </cell>
          <cell r="C1653">
            <v>60100020123</v>
          </cell>
        </row>
        <row r="1654">
          <cell r="B1654" t="str">
            <v>โครงการสร้างกระบวนการเรียนรู้ให้กับชุมชนในโครงการบัญชีสัญจร เพื่อการวิเคราะห์จุดคุ้มทุนสำหรับวิสาหกิจชุมชน</v>
          </cell>
          <cell r="C1654">
            <v>60100020124</v>
          </cell>
        </row>
        <row r="1655">
          <cell r="B1655" t="str">
            <v>โครงการความรู้และการประยุกต์ใช้กิจกรรมความรับผิดชอบต่อสังคมขององค์กรธุรกิจ (Corporate Social Responsibility) เพื่อความยั่งยืนของธุรกิจ</v>
          </cell>
          <cell r="C1655">
            <v>60100020125</v>
          </cell>
        </row>
        <row r="1656">
          <cell r="B1656" t="str">
            <v>โครงการเปิดบ้านบริหารศาสตร์</v>
          </cell>
          <cell r="C1656">
            <v>60100020126</v>
          </cell>
        </row>
        <row r="1657">
          <cell r="B1657" t="str">
            <v xml:space="preserve">ประชุมวิชาการวิทยาลัยแพทยศาสตร์และการสาธารณสุข
 “ 1 ทศวรรษ วิทยาลัยแพทยศาสตร์และการสาธารณสุข มหาวิทยาลัยอุบลราชธานีกับการสร้างเสริมสุขภาพอย่างยั่งยืน” </v>
          </cell>
          <cell r="C1657">
            <v>60100020127</v>
          </cell>
        </row>
        <row r="1658">
          <cell r="B1658" t="str">
            <v>เปิดโลกการเรียนรู้ สู่ร่างอาจารย์ใหญ่</v>
          </cell>
          <cell r="C1658">
            <v>60100020128</v>
          </cell>
        </row>
        <row r="1659">
          <cell r="B1659" t="str">
            <v>โครงการหมออาสาเยี่ยมบ้านผู้สูงอายุในชุมชน ตำบลเมืองศรีไค</v>
          </cell>
          <cell r="C1659">
            <v>60100020129</v>
          </cell>
        </row>
        <row r="1660">
          <cell r="B1660" t="str">
            <v>การบริการวิชาการเพื่อการพัฒนาการเรียนการสอนภาษาจีนในเขตอีสานใต้: การสร้างสื่อการเรียนการสอนภาษาและวัฒนธรรมจีนจากสื่อมัลติมีเดีย</v>
          </cell>
          <cell r="C1660">
            <v>60100020130</v>
          </cell>
        </row>
        <row r="1661">
          <cell r="B1661" t="str">
            <v>โครงการอบรมเชิงปฏิบัติการหลักสูตร การผลิตสื่อเสียงเพื่อประกอบการเรียนการสอนและการประชาสัมพันธ์</v>
          </cell>
          <cell r="C1661">
            <v>60100020131</v>
          </cell>
        </row>
        <row r="1662">
          <cell r="B1662" t="str">
            <v>โครงการอบรมเชิงปฏิบัติการ "การผลิตสื่อวีดิทัศน์"</v>
          </cell>
          <cell r="C1662">
            <v>60100020132</v>
          </cell>
        </row>
        <row r="1663">
          <cell r="B1663" t="str">
            <v>โครงการยุวบรรณารักษ์</v>
          </cell>
          <cell r="C1663">
            <v>60100020133</v>
          </cell>
        </row>
        <row r="1664">
          <cell r="B1664" t="str">
            <v>โครงการมหาวิทยาลัยอุบลราชธานีกับการพัฒนาห้องสมุดชุมชน</v>
          </cell>
          <cell r="C1664">
            <v>60100020134</v>
          </cell>
        </row>
        <row r="1665">
          <cell r="B1665" t="str">
            <v>โครงการค่ายศิลปะ เด็กและแนวทางการออกแบบ</v>
          </cell>
          <cell r="C1665">
            <v>60100020135</v>
          </cell>
        </row>
        <row r="1666">
          <cell r="B1666" t="str">
            <v>พัฒนาบุคลิกภาพสู่ความเป็นเลิศในการทำงาน</v>
          </cell>
          <cell r="C1666">
            <v>60100020136</v>
          </cell>
        </row>
        <row r="1667">
          <cell r="B1667" t="str">
            <v>โครงการประชุมวิชาการ ม.อบ. วิจัย</v>
          </cell>
          <cell r="C1667">
            <v>60100020137</v>
          </cell>
        </row>
        <row r="1668">
          <cell r="B1668" t="str">
            <v>โครงการพัฒนาทักษะนักวิจัย</v>
          </cell>
          <cell r="C1668">
            <v>60100020138</v>
          </cell>
        </row>
        <row r="1669">
          <cell r="B1669" t="str">
            <v xml:space="preserve">เอกสารสนเทศเพื่อการเผยแพร่ผลงานวิจัย บริการวิชาการและศิลปวัฒนธรรม </v>
          </cell>
          <cell r="C1669">
            <v>60100020139</v>
          </cell>
        </row>
        <row r="1670">
          <cell r="B1670" t="str">
            <v>โครงการพัฒนาระบบบริหารจัดการและติดตามประเมินผล โครงการบริการวิชาการประจำปี 2555</v>
          </cell>
          <cell r="C1670">
            <v>60100020140</v>
          </cell>
        </row>
        <row r="1671">
          <cell r="B1671" t="str">
            <v xml:space="preserve">โครงการพัฒนาศักยภาพการเรียนรู้ เด็กเยาวชนและชุมชน </v>
          </cell>
          <cell r="C1671">
            <v>60100020141</v>
          </cell>
        </row>
        <row r="1672">
          <cell r="B1672" t="str">
            <v>โครงการเสริมสร้างความร่วมมือเพื่อพัฒนาด้านวิชาการกับประเทศในกลุ่มอาเซียน</v>
          </cell>
          <cell r="C1672">
            <v>60100020142</v>
          </cell>
        </row>
        <row r="1673">
          <cell r="B1673" t="str">
            <v>โครงการบ้านวิทยาศาสตร์น้อย</v>
          </cell>
          <cell r="C1673">
            <v>60100020143</v>
          </cell>
        </row>
        <row r="1674">
          <cell r="B1674" t="str">
            <v>โครงการกิจกรรมการเสริมสร้างความรู้คณิตศาสตร์ วิทยาศาสตร์ สู่การสอบ NT Las และ O-NET สำหรับนักเรียนและครูผู้สอนในโรงเรียนตำรวจตระเวนชายแดน</v>
          </cell>
          <cell r="C1674">
            <v>60100020144</v>
          </cell>
        </row>
        <row r="1675">
          <cell r="B1675" t="str">
            <v>โครงการบูรณาการเพื่อการพัฒนาชุมชนตามพระราชดำริ</v>
          </cell>
          <cell r="C1675">
            <v>60100020145</v>
          </cell>
        </row>
        <row r="1676">
          <cell r="B1676" t="str">
            <v>โครงการส่งเสริมสุขภาพนักเรียนโรงเรียนตำรวจตระเวนชายแดนบ้านหนองใหญ่ ตำบลรุง อำเภอกันทรลักษณ์ จังหวัดศรีสะเกษ</v>
          </cell>
          <cell r="C1676">
            <v>60100020146</v>
          </cell>
        </row>
        <row r="1677">
          <cell r="B1677" t="str">
            <v>โครงการพัฒนาสังคมและสิ่งแวดล้อมโรงเรียนและชุมชน โรงเรียนตำรวจตระเวนชายแดนบ้านหนองใหญ่ (ระยะที่ 1 จัดทำแผนพัฒนาสังคมและสิ่งแวดล้อมโรงเรียนและชุมชน)</v>
          </cell>
          <cell r="C1677">
            <v>60100020147</v>
          </cell>
        </row>
        <row r="1678">
          <cell r="B1678" t="str">
            <v>โครงการส่งเสริมการออมและการพัฒนาระบบสวัสดิการสมาชิกสหกรณ์</v>
          </cell>
          <cell r="C1678">
            <v>60100020148</v>
          </cell>
        </row>
        <row r="1679">
          <cell r="B1679" t="str">
            <v>Art and science for all</v>
          </cell>
          <cell r="C1679">
            <v>60100020149</v>
          </cell>
        </row>
        <row r="1680">
          <cell r="B1680" t="str">
            <v>โครงการบริการวิชาการเงินรายได้คณะเภสัชศาสตร์</v>
          </cell>
          <cell r="C1680">
            <v>60100020150</v>
          </cell>
        </row>
        <row r="1681">
          <cell r="B1681" t="str">
            <v>โครงการบ่มเพาะและพัฒนาบุคลากรสำหรับอุตสาหกรรมซอฟต์แวร์</v>
          </cell>
          <cell r="C1681">
            <v>60100020151</v>
          </cell>
        </row>
        <row r="1682">
          <cell r="B1682" t="str">
            <v>โครงการการให้บริการทางวิชาการเกี่ยวกับค่าทดสอบวัสดุ</v>
          </cell>
          <cell r="C1682">
            <v>60100020152</v>
          </cell>
        </row>
        <row r="1683">
          <cell r="B1683" t="str">
            <v>โครงการการให้บริการทางวิชาการเกี่ยวกับตรวจวิเคราะห์คุณภาพน้ำ</v>
          </cell>
          <cell r="C1683">
            <v>60100020153</v>
          </cell>
        </row>
        <row r="1684">
          <cell r="B1684" t="str">
            <v>โครงการจัดประชุมวิชาการนานาชาติเรื่อง "IML ภาควิชาวิศวกรรมอุตสาหการ"</v>
          </cell>
          <cell r="C1684">
            <v>60100020154</v>
          </cell>
        </row>
        <row r="1685">
          <cell r="B1685" t="str">
            <v>โครงการบริการวิชาการแก่ชุมชนคณะพยาบาลศาสตร์</v>
          </cell>
          <cell r="C1685">
            <v>60100020155</v>
          </cell>
        </row>
        <row r="1686">
          <cell r="B1686" t="str">
            <v>โครงการเสริมสร้างผู้ประกอบการใหม่ (New Entrepreneur Creation-NEC)</v>
          </cell>
          <cell r="C1686">
            <v>60100020156</v>
          </cell>
        </row>
        <row r="1687">
          <cell r="B1687" t="str">
            <v>โครงการผู้นำโซ่อุปทานในวิสาหกิจขนาดกลางและขนาดย่อม</v>
          </cell>
          <cell r="C1687">
            <v>60100020157</v>
          </cell>
        </row>
        <row r="1688">
          <cell r="B1688" t="str">
            <v>โครงการเสริมสร้างการพัฒนางานบริการแก่สังคม ต่อยอดสู่งานวิจัยและผลงานทางวิชาการ</v>
          </cell>
          <cell r="C1688">
            <v>60100020158</v>
          </cell>
        </row>
        <row r="1689">
          <cell r="B1689" t="str">
            <v>โครงการส่งเสริม สนับสนุนงานบริการวิชาการ ตามมาตรฐานประกันคุณภาพ</v>
          </cell>
          <cell r="C1689">
            <v>60100020159</v>
          </cell>
        </row>
        <row r="1690">
          <cell r="B1690" t="str">
            <v>โครงการพัฒนาศักยภาพการเรียนรู้แก่เด็กที่มีความสามารถพิเศษด้านวิทยาศาสตร์ คณิตศาสตร์</v>
          </cell>
          <cell r="C1690">
            <v>60100020160</v>
          </cell>
        </row>
        <row r="1691">
          <cell r="B1691" t="str">
            <v>โครงการอบรมการอนุรักษ์พลังงานภายในโรงงาน</v>
          </cell>
          <cell r="C1691">
            <v>60100020161</v>
          </cell>
        </row>
        <row r="1692">
          <cell r="B1692" t="str">
            <v>โครงการเตรียมความพร้อมสู่ประชาคมอาเซียน</v>
          </cell>
          <cell r="C1692">
            <v>60100020162</v>
          </cell>
        </row>
        <row r="1693">
          <cell r="B1693" t="str">
            <v>โครงการพัฒนาศักยภาพบุคลากรด้านการท่องเที่ยว</v>
          </cell>
          <cell r="C1693">
            <v>60100020163</v>
          </cell>
        </row>
        <row r="1694">
          <cell r="B1694" t="str">
            <v>โครงการ IT Clinic</v>
          </cell>
          <cell r="C1694">
            <v>60100020164</v>
          </cell>
        </row>
        <row r="1695">
          <cell r="B1695" t="str">
            <v>โครงการจัดตั้งศูนย์บ่มเพาะและเตรียมความพร้อมบุคลากรเพื่อเข้าสู่อุตสาหกรรม</v>
          </cell>
          <cell r="C1695">
            <v>60100020165</v>
          </cell>
        </row>
        <row r="1696">
          <cell r="B1696" t="str">
            <v>โครงการ IT Day@OCN</v>
          </cell>
          <cell r="C1696">
            <v>60100020166</v>
          </cell>
        </row>
        <row r="1697">
          <cell r="B1697" t="str">
            <v>โครงการจัดเก็บข้อมูลนักการเมืองถิ่น พื้นที่อำเภอวารินชำราบ จังหวัดอุบลราชธานี</v>
          </cell>
          <cell r="C1697">
            <v>60100020167</v>
          </cell>
        </row>
        <row r="1698">
          <cell r="B1698" t="str">
            <v>โครงการประชาธิปไตยแข็งแรง ยกกำลัง3</v>
          </cell>
          <cell r="C1698">
            <v>60100020168</v>
          </cell>
        </row>
        <row r="1699">
          <cell r="B1699" t="str">
            <v>โครงการการสร้างความรู้ความเข้าใจด้านภาษีท้องถิ่นเพื่อการพัฒนาท้องถิ่น</v>
          </cell>
          <cell r="C1699">
            <v>60100020169</v>
          </cell>
        </row>
        <row r="1700">
          <cell r="B1700" t="str">
            <v>โครงการการบริหารจัดการเพื่อเพิ่มศักยภาพ SMEs อย่างยั่งยืน</v>
          </cell>
          <cell r="C1700">
            <v>60100020170</v>
          </cell>
        </row>
        <row r="1701">
          <cell r="B1701" t="str">
            <v>เทคนิคการป้องกันกำจัดศัตรูพืช เพื่อการผลิตพืชปลอดสารพิษ</v>
          </cell>
          <cell r="C1701">
            <v>60100020171</v>
          </cell>
        </row>
        <row r="1702">
          <cell r="B1702" t="str">
            <v>การถ่ายทอดเทคโนโลยีการควบคุมศัตรูพืชโดยชีววิธีสู่เยาวชน</v>
          </cell>
          <cell r="C1702">
            <v>60100020172</v>
          </cell>
        </row>
        <row r="1703">
          <cell r="B1703" t="str">
            <v>การฝึกอบรมเชิงปฏิบัติการแปรรูปผลิตภัณฑ์จากข้าวและแป้งข้าว</v>
          </cell>
          <cell r="C1703">
            <v>60100020173</v>
          </cell>
        </row>
        <row r="1704">
          <cell r="B1704" t="str">
            <v>การสร้างสวนไม้ผลยุคใหม่</v>
          </cell>
          <cell r="C1704">
            <v>60100020174</v>
          </cell>
        </row>
        <row r="1705">
          <cell r="B1705" t="str">
            <v>การอบรมเชิงปฏิบัติการถ่ายทอดเทคโนโลยีการผลิตยางพาราในพื้นที่ปลูกยางใหม่</v>
          </cell>
          <cell r="C1705">
            <v>60100020175</v>
          </cell>
        </row>
        <row r="1706">
          <cell r="B1706" t="str">
            <v>ประมงโรงเรียน:การเพาะและขยายพันธุ์ปลานิลจิตรลดาในโรงเรียนเครือข่ายของมหาวิทยาลัยอุบลราชธานี</v>
          </cell>
          <cell r="C1706">
            <v>60100020176</v>
          </cell>
        </row>
        <row r="1707">
          <cell r="B1707" t="str">
            <v>สวนศิลป์กินได้</v>
          </cell>
          <cell r="C1707">
            <v>60100020177</v>
          </cell>
        </row>
        <row r="1708">
          <cell r="B1708" t="str">
            <v>การผลิตกล้าเชื้อเพื่อใช้ในผลิตภัณฑ์ปลาหมักพื้นบ้าน</v>
          </cell>
          <cell r="C1708">
            <v>60100020181</v>
          </cell>
        </row>
        <row r="1709">
          <cell r="B1709" t="str">
            <v>โครงการวิเคราะห์คุณภาพน้ำดื่มและน้ำแข็ง</v>
          </cell>
          <cell r="C1709">
            <v>60100020182</v>
          </cell>
        </row>
        <row r="1710">
          <cell r="B1710" t="str">
            <v>โครงการพัฒนายาและผลิตภัณฑ์สมุนไพร</v>
          </cell>
          <cell r="C1710">
            <v>60100020183</v>
          </cell>
        </row>
        <row r="1711">
          <cell r="B1711" t="str">
            <v>โครงการถ่ายทอดความรู้เพื่อพัฒนาการผลิตน้ำดื่มในชุมชน</v>
          </cell>
          <cell r="C1711">
            <v>60100020184</v>
          </cell>
        </row>
        <row r="1712">
          <cell r="B1712" t="str">
            <v>โครงการรายรับจากการให้บริการวิชาการ</v>
          </cell>
          <cell r="C1712">
            <v>60100020185</v>
          </cell>
        </row>
        <row r="1713">
          <cell r="B1713" t="str">
            <v>โครงการโอลิมปิกวิชาการ (สอวน.)</v>
          </cell>
          <cell r="C1713">
            <v>60100020186</v>
          </cell>
        </row>
        <row r="1714">
          <cell r="B1714" t="str">
            <v>โครงการการฝึกทักษะการใช้อุปกรณ์วิทยาศาสตร์ และเทคนิคทางวิทยาศาสตร์</v>
          </cell>
          <cell r="C1714">
            <v>60100020187</v>
          </cell>
        </row>
        <row r="1715">
          <cell r="B1715" t="str">
            <v>โครงการการสร้างแหล่งเรียนรู้ออนไลน์ทางดาราศาสตร์</v>
          </cell>
          <cell r="C1715">
            <v>60100020188</v>
          </cell>
        </row>
        <row r="1716">
          <cell r="B1716" t="str">
            <v>โครงการอบรม E-Commerce เพื่อสร้างรายได้ในท้องถิ่น</v>
          </cell>
          <cell r="C1716">
            <v>60100020189</v>
          </cell>
        </row>
        <row r="1717">
          <cell r="B1717" t="str">
            <v>โครงการอบรมเชิงปฏิบัติการการทำเหมืองข้อมูลเบื้องต้น (Workshop with Weka)</v>
          </cell>
          <cell r="C1717">
            <v>60100020190</v>
          </cell>
        </row>
        <row r="1718">
          <cell r="B1718" t="str">
            <v>เสริมภาษาอังกฤษให้น้อง</v>
          </cell>
          <cell r="C1718">
            <v>60100020191</v>
          </cell>
        </row>
        <row r="1719">
          <cell r="B1719" t="str">
            <v>โรงเรียนนักละครรุ่นเยาว์</v>
          </cell>
          <cell r="C1719">
            <v>60100020192</v>
          </cell>
        </row>
        <row r="1720">
          <cell r="B1720" t="str">
            <v>การอบรมเทคนิคการสอนทักษะภาษาอังกฤษและการประเมินผลสำหรับครูระดับมัธยมศึกษา</v>
          </cell>
          <cell r="C1720">
            <v>60100020193</v>
          </cell>
        </row>
        <row r="1721">
          <cell r="B1721" t="str">
            <v>สอนครูทำค่ายภาษาอังกฤษ</v>
          </cell>
          <cell r="C1721">
            <v>60100020194</v>
          </cell>
        </row>
        <row r="1722">
          <cell r="B1722" t="str">
            <v>อบรมครูประวัติศาสตร์ ระดับมัธยมศึกษา ครั้งที่ 2 การเรียนการสอนประวัติศาสตร์ท้องถิ่น</v>
          </cell>
          <cell r="C1722">
            <v>60100020195</v>
          </cell>
        </row>
        <row r="1723">
          <cell r="B1723" t="str">
            <v>โครงการบริการทางวิชาการด้านอื่นในสาขาวิศวกรรมศาสตร์</v>
          </cell>
          <cell r="C1723">
            <v>60100020196</v>
          </cell>
        </row>
        <row r="1724">
          <cell r="B1724" t="str">
            <v>โครงการจัดอบรมโปรแกรม PLC ทางวิศวกรรม</v>
          </cell>
          <cell r="C1724">
            <v>60100020197</v>
          </cell>
        </row>
        <row r="1725">
          <cell r="B1725" t="str">
            <v>การอบรม GIS เบื้องต้นสำหรับผู้สอนวิชาภูมิศาสตร์ในเขตพื้นที่การศึกษาจังหวัดมุกดาหาร</v>
          </cell>
          <cell r="C1725">
            <v>60100020198</v>
          </cell>
        </row>
        <row r="1726">
          <cell r="B1726" t="str">
            <v>โครงการอบรมเชิงปฏิบัติการการเขียนโปรแกรมควบคุมหุ่นยนต์และเซนเซอร์ด้วยไมโครคอนโทรลเลอร์</v>
          </cell>
          <cell r="C1726">
            <v>60100020199</v>
          </cell>
        </row>
        <row r="1727">
          <cell r="B1727" t="str">
            <v>โครงการอบรมเชิงปฏิบัติการการเขียนโปรแกรมภาษาโลโก้กับหุ่นยนต์เบื้องต้น</v>
          </cell>
          <cell r="C1727">
            <v>60100020200</v>
          </cell>
        </row>
        <row r="1728">
          <cell r="B1728" t="str">
            <v>โครงการอบรมเชิงปฏิบัติการสะพานสานฝันเยาวชนนักประดิษฐ์</v>
          </cell>
          <cell r="C1728">
            <v>60100020201</v>
          </cell>
        </row>
        <row r="1729">
          <cell r="B1729" t="str">
            <v>โครงการการใช้โปรแกรมคอมพิวเตอร์ควบคุมหุ่นยนต์</v>
          </cell>
          <cell r="C1729">
            <v>60100020202</v>
          </cell>
        </row>
        <row r="1730">
          <cell r="B1730" t="str">
            <v>โครงการการจัดการขยะมูลฝอยระดับครัวเรือนเพื่อลดปัญหาสิ่งแวดล้อม</v>
          </cell>
          <cell r="C1730">
            <v>60100020203</v>
          </cell>
        </row>
        <row r="1731">
          <cell r="B1731" t="str">
            <v>โครงการการถ่ายทอดชุดขุดซากไม้ต้นแบบ “แพขุดซากไม้ใต้น้ำเพื่อนำมาแปรรูปเฟอร์นิเจอร์"</v>
          </cell>
          <cell r="C1731">
            <v>60100020204</v>
          </cell>
        </row>
        <row r="1732">
          <cell r="B1732" t="str">
            <v>โครงการการประยุกต์ใช้ไมโครคอนโทรลเลอร์กับโครงงานวิทยาศาสตร์</v>
          </cell>
          <cell r="C1732">
            <v>60100020205</v>
          </cell>
        </row>
        <row r="1733">
          <cell r="B1733" t="str">
            <v>โครงการการฝึกอบรมเพื่อถ่ายทอดองค์ความรู้ด้านวิศวกรรมเชื่อมประสานสำหรับบุคลากรชุมชนเพื่อส่งเสริมการประกอบอาชีพ</v>
          </cell>
          <cell r="C1733">
            <v>60100020206</v>
          </cell>
        </row>
        <row r="1734">
          <cell r="B1734" t="str">
            <v>โครงการการอบรมระบบนิวแมติกส์พื้นฐาน</v>
          </cell>
          <cell r="C1734">
            <v>60100020207</v>
          </cell>
        </row>
        <row r="1735">
          <cell r="B1735" t="str">
            <v>โครงการการอบรมสัมมนาเชิงปฏิบัติการเรื่อง “การจัดการแบบสอบถามผ่านเครือข่ายอินเตอร์เน็ตด้วยระบบงาน Free QMS"</v>
          </cell>
          <cell r="C1735">
            <v>60100020208</v>
          </cell>
        </row>
        <row r="1736">
          <cell r="B1736" t="str">
            <v>โครงการถ่ายทอดความรู้และเทคโนโลยีการจัดการและการผลิตผลิตภัณฑ์ชุมชนจากวัสดุเหลือใช้</v>
          </cell>
          <cell r="C1736">
            <v>60100020209</v>
          </cell>
        </row>
        <row r="1737">
          <cell r="B1737" t="str">
            <v>โครงการบำรุงรักษาตรวจซ่อมและพัฒนาระบบ Solar Cell ที่วัดและโรงเรียนบ้านดงนา ตามโครงการพระราชดำริพระเทพรัตนราชสุดาฯ</v>
          </cell>
          <cell r="C1737">
            <v>60100020210</v>
          </cell>
        </row>
        <row r="1738">
          <cell r="B1738" t="str">
            <v>การพัฒนาการออกแบบผ้าทอพื้นถิ่นด้วยโปรแกรมคอมพิวเตอร์</v>
          </cell>
          <cell r="C1738">
            <v>60100020211</v>
          </cell>
        </row>
        <row r="1739">
          <cell r="B1739" t="str">
            <v>การออกแบบและสร้างเตาเผาผลิตเครื่องปั้นดินเผาขนาดเล็ก</v>
          </cell>
          <cell r="C1739">
            <v>60100020212</v>
          </cell>
        </row>
        <row r="1740">
          <cell r="B1740" t="str">
            <v>สัปดาห์วิชาการศิลปประยุกต์และการออกแบบเพื่อชุมชน</v>
          </cell>
          <cell r="C1740">
            <v>60100020213</v>
          </cell>
        </row>
        <row r="1741">
          <cell r="B1741" t="str">
            <v>อบรมการออกแบบผลิตภัณฑ์จากผ้าเพื่อการใช้วัสดุต้นทางอย่างมีประสิทธิภาพ</v>
          </cell>
          <cell r="C1741">
            <v>60100020214</v>
          </cell>
        </row>
        <row r="1742">
          <cell r="B1742" t="str">
            <v>โครงการอุทยานวิทยาศาสตร์</v>
          </cell>
          <cell r="C1742">
            <v>60100020215</v>
          </cell>
        </row>
        <row r="1743">
          <cell r="B1743" t="str">
            <v>โครงการความหลากหลายของพรรณไม้ เห็ด และยีสต์ในดินบริเวณพื้นที่สวนสัตว์อุบลราชธานี</v>
          </cell>
          <cell r="C1743">
            <v>60100020216</v>
          </cell>
        </row>
        <row r="1744">
          <cell r="B1744" t="str">
            <v>โครงการสนับสนุนงานบริการวิชาการจากแหล่งทุนภายนอก</v>
          </cell>
          <cell r="C1744">
            <v>60100020217</v>
          </cell>
        </row>
        <row r="1745">
          <cell r="B1745" t="str">
            <v>โครงการ Cleaning &amp; Planting for UBU</v>
          </cell>
          <cell r="C1745">
            <v>60100020218</v>
          </cell>
        </row>
        <row r="1746">
          <cell r="B1746" t="str">
            <v>โครงการเสริมสร้างสุขภาพนักเรียนโรงเรียนตำรวจตระเวนชายแดนที่ครอบครัวและชุมชนมีส่วนร่วม</v>
          </cell>
          <cell r="C1746">
            <v>60100020219</v>
          </cell>
        </row>
        <row r="1747">
          <cell r="B1747" t="str">
            <v>โครงาารอาสาร่วมพัฒนาชุมชนและสอนน้องหาปลา</v>
          </cell>
          <cell r="C1747">
            <v>60100020220</v>
          </cell>
        </row>
        <row r="1748">
          <cell r="B1748" t="str">
            <v>โครงการบริการวิชาการด้านพลังงานทดแทนและอนุรักษ์พลังงาน</v>
          </cell>
          <cell r="C1748">
            <v>60100020221</v>
          </cell>
        </row>
        <row r="1749">
          <cell r="B1749" t="str">
            <v>โครงการสร้างและพัฒนาผู้ประกอบการเพื่อรองรับประชาคมเศรษฐกิจอาเซียน (AEC)</v>
          </cell>
          <cell r="C1749">
            <v>60100020222</v>
          </cell>
        </row>
        <row r="1750">
          <cell r="B1750" t="str">
            <v>โครงการพัฒนาเครื่องจักรเพื่อเพิ่มประสิทธิภาพการผลิต (Retrofit)</v>
          </cell>
          <cell r="C1750">
            <v>60100020223</v>
          </cell>
        </row>
        <row r="1751">
          <cell r="B1751" t="str">
            <v>โครงการสำรวจและนำเข้าข้อมูลโครงสร้างพื้นฐานด้านวิทยาศาสตร์และเทคโนโลยี</v>
          </cell>
          <cell r="C1751">
            <v>60100020224</v>
          </cell>
        </row>
        <row r="1752">
          <cell r="B1752" t="str">
            <v>โครงการเรียนรู้และส่งเสริมประชาธิปไตย</v>
          </cell>
          <cell r="C1752">
            <v>60100020225</v>
          </cell>
        </row>
        <row r="1753">
          <cell r="B1753" t="str">
            <v>โครงการพัฒนาขีดความสามารถในการแข่งขันของอุตสาหกรรมแปรรูปการเกษตรในส่วนภูมิภาค (OPOAI)</v>
          </cell>
          <cell r="C1753">
            <v>60100020226</v>
          </cell>
        </row>
        <row r="1754">
          <cell r="B1754" t="str">
            <v>โครงการมหกรรมบ้านนักวิทยาศาสตร์น้อย</v>
          </cell>
          <cell r="C1754">
            <v>60100020227</v>
          </cell>
        </row>
        <row r="1755">
          <cell r="B1755" t="str">
            <v>โครงการตรวจสอบแก้ปัญหาและติดตามคุณภาพน้ำประปาและการจัดการขยะแบบครบวจร ในโรงเรียนบ้านหนองใหญ่และบ้านท่าแสนคูณ โครงการตามพระราชดำริ</v>
          </cell>
          <cell r="C1755">
            <v>60100020228</v>
          </cell>
        </row>
        <row r="1756">
          <cell r="B1756" t="str">
            <v>คลินิกเทคโนโลยี</v>
          </cell>
          <cell r="C1756">
            <v>60100020229</v>
          </cell>
        </row>
        <row r="1757">
          <cell r="B1757" t="str">
            <v>โครงการบ่มเพาะวิสาหกิจในสถาบันอุดมศึกษา</v>
          </cell>
          <cell r="C1757">
            <v>60100020230</v>
          </cell>
        </row>
        <row r="1758">
          <cell r="B1758" t="str">
            <v>โครงการเตรียมความพร้อมการเรียนการสอนหลักสูตร STEM</v>
          </cell>
          <cell r="C1758">
            <v>60100020231</v>
          </cell>
        </row>
        <row r="1759">
          <cell r="B1759" t="str">
            <v>โครงการมหาวิทยาลัยอุบลราชธานี ร่วมใจต้านภัยบุหรี่</v>
          </cell>
          <cell r="C1759">
            <v>60100020232</v>
          </cell>
        </row>
        <row r="1760">
          <cell r="B1760" t="str">
            <v>โครงการเสริมสร้างเครือข่ายความร่วมมือเพื่อพัฒนาการเรียนรู้</v>
          </cell>
          <cell r="C1760">
            <v>60100020233</v>
          </cell>
        </row>
        <row r="1761">
          <cell r="B1761" t="str">
            <v>ศูนย์พี่เลี้ยงโครงการเพาะพันธุ์ปัญญา</v>
          </cell>
          <cell r="C1761">
            <v>60100020234</v>
          </cell>
        </row>
        <row r="1762">
          <cell r="B1762" t="str">
            <v>โครงการอบรมเชิงปฏิบัติการ : การสร้างความรู้ความเข้าใจด้านภาษีท้องถิ่นเพื่อการพัฒนาท้องถิ่น</v>
          </cell>
          <cell r="C1762">
            <v>60100020236</v>
          </cell>
        </row>
        <row r="1763">
          <cell r="B1763" t="str">
            <v>โครงการอบรมเชิงปฏิบัติการการวางแผนเพื่อการพัฒนาท้องถิ่น</v>
          </cell>
          <cell r="C1763">
            <v>60100020237</v>
          </cell>
        </row>
        <row r="1764">
          <cell r="B1764" t="str">
            <v>โครงการบัญชีสัญจรการจัดทำงบประมาณเพื่อกำไรที่ยั่งยืนสำหรับวิสาหกิจชุมชนในจังหวัดอุบลราชธานี</v>
          </cell>
          <cell r="C1764">
            <v>60100020238</v>
          </cell>
        </row>
        <row r="1765">
          <cell r="B1765" t="str">
            <v>โครงการการบูรณาการแนวคิดเศรษฐกิจสร้างสรรค์และการจัดการธุรกิจสมัยใหม่เพื่อพัฒนาศักยภาพวิสาหกิจชุมชนอย่างยั่งยืน</v>
          </cell>
          <cell r="C1765">
            <v>60100020239</v>
          </cell>
        </row>
        <row r="1766">
          <cell r="B1766" t="str">
            <v>โครงการอบรมเพื่อให้ความรู้ในหัวข้อ "การพัฒนาขีดความสามารถในการประกอบธุรกิจของผู้ประกอบการขนาดกลางและขนาดย่อม" สำหรับผู้ประกอบการธุรกิจในจังหวัด</v>
          </cell>
          <cell r="C1766">
            <v>60100020240</v>
          </cell>
        </row>
        <row r="1767">
          <cell r="B1767" t="str">
            <v>โครงการพัฒนาศักยภาพชุมชนเพื่อเตรียมพร้อมในการเข้าสู่อาเซียน</v>
          </cell>
          <cell r="C1767">
            <v>60100020241</v>
          </cell>
        </row>
        <row r="1768">
          <cell r="B1768" t="str">
            <v>โครงการการอบรมเชิงปฏิบัติการ เรื่อง สถานภาพปัญหาและทางออกของแรงงานในยุคทุนนิยมโลกาภิวัฒน์</v>
          </cell>
          <cell r="C1768">
            <v>60100020242</v>
          </cell>
        </row>
        <row r="1769">
          <cell r="B1769" t="str">
            <v>โครงการสิทธิมนุษยชนในกระบวนการยุติธรรมทางอาญา</v>
          </cell>
          <cell r="C1769">
            <v>60100020243</v>
          </cell>
        </row>
        <row r="1770">
          <cell r="B1770" t="str">
            <v>โครงการอบรมครูประวัติศาสตร์ระดับชั้นมัธยมศึกษาครั้งที่ 3 "เพื่อความรู้ความเข้าใจอาเซียน"</v>
          </cell>
          <cell r="C1770">
            <v>60100020244</v>
          </cell>
        </row>
        <row r="1771">
          <cell r="B1771" t="str">
            <v>โครงการภาษาและสังคมเพื่ออาชีพสำหรับรองรับการเป็นประชาคมอาเซียน</v>
          </cell>
          <cell r="C1771">
            <v>60100020245</v>
          </cell>
        </row>
        <row r="1772">
          <cell r="B1772" t="str">
            <v>โครงการสร้างสื่อการเรียนการสอนภาษา สังคม และวัฒนธรรมจีน จากงานวิจัยเรื่อง การศึกษาทางภาษาศาสตร์เชิงประวัติศาสตร์เรื่องคำศัพท์ร่วมเชื้อสายตระกูลไท-จีน</v>
          </cell>
          <cell r="C1772">
            <v>60100020246</v>
          </cell>
        </row>
        <row r="1773">
          <cell r="B1773" t="str">
            <v>โครงการการสร้างสื่อการเรียนการสอนภาษา สังคมและวัฒนธรรมจีนจากสื่อนิทานจีน</v>
          </cell>
          <cell r="C1773">
            <v>60100020247</v>
          </cell>
        </row>
        <row r="1774">
          <cell r="B1774" t="str">
            <v>โครงการสัมมนาเพื่อพัฒนาการสอนภาษาไทย "การวิจัยเพื่อพัฒนาการสอน"</v>
          </cell>
          <cell r="C1774">
            <v>60100020248</v>
          </cell>
        </row>
        <row r="1775">
          <cell r="B1775" t="str">
            <v>โครงการการแปรรูปผลิตภัณฑ์จากปลาท้องถิ่น</v>
          </cell>
          <cell r="C1775">
            <v>60100020249</v>
          </cell>
        </row>
        <row r="1776">
          <cell r="B1776" t="str">
            <v>โครงการเพาะเห็ดฟางโรงเรือน</v>
          </cell>
          <cell r="C1776">
            <v>60100020250</v>
          </cell>
        </row>
        <row r="1777">
          <cell r="B1777" t="str">
            <v>โครงการปลูกเลี้ยงกล้วยไม้เชิงพาณิชย์</v>
          </cell>
          <cell r="C1777">
            <v>60100020251</v>
          </cell>
        </row>
        <row r="1778">
          <cell r="B1778" t="str">
            <v>โครงการเสวนาการเพิ่มผลผลิตข้าวอินทรีย์ "ทำอย่างไรให้เป็นต้น"</v>
          </cell>
          <cell r="C1778">
            <v>60100020252</v>
          </cell>
        </row>
        <row r="1779">
          <cell r="B1779" t="str">
            <v>โครงการเพิ่มศักยภาพการผลิตผักเศรษฐกิจด้วยการจัดการดินและปุ๋ยจากผลประเมินความอุดมสมบูรณ์ดินและการสูญเสียไปกับผลผลิต ในอำเภอวารินชำราบ</v>
          </cell>
          <cell r="C1779">
            <v>60100020253</v>
          </cell>
        </row>
        <row r="1780">
          <cell r="B1780" t="str">
            <v>โครงการภาคีเครือข่ายเผยแพร่ผลงานวิชาการ 3 สถาบัน</v>
          </cell>
          <cell r="C1780">
            <v>60100020254</v>
          </cell>
        </row>
        <row r="1781">
          <cell r="B1781" t="str">
            <v>โครงการถ่ายทอดความรู้เพื่อพัฒนาการจัดการความปลอดภัยในห้องปฏิบัติการวิทยาศาสตร์</v>
          </cell>
          <cell r="C1781">
            <v>60100020255</v>
          </cell>
        </row>
        <row r="1782">
          <cell r="B1782" t="str">
            <v>โครงการห้องปฏิบัติการปลอดภัย</v>
          </cell>
          <cell r="C1782">
            <v>60100020256</v>
          </cell>
        </row>
        <row r="1783">
          <cell r="B1783" t="str">
            <v>โครงการค่าย "ฉันอยากเป็น...หมอ มอทราย"</v>
          </cell>
          <cell r="C1783">
            <v>60100020257</v>
          </cell>
        </row>
        <row r="1784">
          <cell r="B1784" t="str">
            <v>โครงการสานฝัน ต้นกล้าสา’สุข</v>
          </cell>
          <cell r="C1784">
            <v>60100020258</v>
          </cell>
        </row>
        <row r="1785">
          <cell r="B1785" t="str">
            <v>โครงการอบรมเชิงปฏิบัติการ การใช้วิทยาการระบาดในการสร้างงานวิจัยจากงานประจำ สำหรับเจ้าหน้าที่สาธารณสุข</v>
          </cell>
          <cell r="C1785">
            <v>60100020259</v>
          </cell>
        </row>
        <row r="1786">
          <cell r="B1786" t="str">
            <v>โครงการการออกแบบสื่อสิ่งพิมพ์สำหรับกลุ่มผลิตภัณฑ์ชุมชน</v>
          </cell>
          <cell r="C1786">
            <v>60100020260</v>
          </cell>
        </row>
        <row r="1787">
          <cell r="B1787" t="str">
            <v>โครงการอบรมเชิงปฏิบัติการอิเล็กทรอนิกส์สร้างสรรค์สิ่งประดิษฐ์เพื่อพัฒนาศักยภาพ และสมรรถนะของนักเรียนและครูผู้สอนวิทยาศาสตร์และเทคโนโลยี</v>
          </cell>
          <cell r="C1787">
            <v>60100020261</v>
          </cell>
        </row>
        <row r="1788">
          <cell r="B1788" t="str">
            <v>โครงการถ่ายทอดเทคโนโลยีเครื่องจักรกลการเกษตรสำหรับเกษตรกร</v>
          </cell>
          <cell r="C1788">
            <v>60100020262</v>
          </cell>
        </row>
        <row r="1789">
          <cell r="B1789" t="str">
            <v>โครงการการจัดการระบบประปาหมู่บ้าน และการตรวจวิเคราะห์คุณภาพน้ำเบื้องต้นเพื่อประกอบการประเมินคุณภาพระบบประปาหมู่บ้าน</v>
          </cell>
          <cell r="C1789">
            <v>60100020263</v>
          </cell>
        </row>
        <row r="1790">
          <cell r="B1790" t="str">
            <v>โครงการประยุกต์ใช้เทคโนโลยี GIS สำหรับการบริหารจัดการทรัพยากรน้ำเบื้องต้น</v>
          </cell>
          <cell r="C1790">
            <v>60100020264</v>
          </cell>
        </row>
        <row r="1791">
          <cell r="B1791" t="str">
            <v>โครงการอบรมเชิงปฏิบัติการ "การควบคุมอัตโนมัติในงานอุตสาหกรรมด้วย PLC เบื้องต้น</v>
          </cell>
          <cell r="C1791">
            <v>60100020265</v>
          </cell>
        </row>
        <row r="1792">
          <cell r="B1792" t="str">
            <v>โครงการบริการทางวิชาการ เกี่ยวกับการทดสอบมาตรฐานทางเทคนิคของเครื่องส่งวิทยุกระจายเสียง</v>
          </cell>
          <cell r="C1792">
            <v>60100020266</v>
          </cell>
        </row>
        <row r="1793">
          <cell r="B1793" t="str">
            <v>โครงการอบรมเชิงปฏิบัติการ "การทำวิจัยในชั้นเรียน" เพื่อยกระดับคุณภาพทางวิชาการของครู"</v>
          </cell>
          <cell r="C1793">
            <v>60100020267</v>
          </cell>
        </row>
        <row r="1794">
          <cell r="B1794" t="str">
            <v>โครงการประดิษฐ์สื่อการเรียนรู้แบบครูมืออาชีพ</v>
          </cell>
          <cell r="C1794">
            <v>60100020268</v>
          </cell>
        </row>
        <row r="1795">
          <cell r="B1795" t="str">
            <v>โครงการห้องสมุดอิเล็กทรอนิส์เคลื่อนที่สู่ประชาคมอาเซียน</v>
          </cell>
          <cell r="C1795">
            <v>60100020269</v>
          </cell>
        </row>
        <row r="1796">
          <cell r="B1796" t="str">
            <v>โครงการพัฒนาการออกแบบผ้าทอพื้นถิ่นด้วยโปรแกรมคอมพิวเตอร์ อำเภอม่วงสามสิบ</v>
          </cell>
          <cell r="C1796">
            <v>60100020270</v>
          </cell>
        </row>
        <row r="1797">
          <cell r="B1797" t="str">
            <v>การสร้างสื่อการเรียนการสอนบน Tablet PC</v>
          </cell>
          <cell r="C1797">
            <v>60100020271</v>
          </cell>
        </row>
        <row r="1798">
          <cell r="B1798" t="str">
            <v>การสื่อสารภาษาต่างประเทศเพื่อเตรียมความพร้อมในการก้าวสู่การเป็นประชาคมอาเซียน(ภาษาอังกฤษและภาษาจีน)</v>
          </cell>
          <cell r="C1798">
            <v>60100020272</v>
          </cell>
        </row>
        <row r="1799">
          <cell r="B1799" t="str">
            <v>โครงการประเมินผลการดำเนินงานกิจกรรมมหกรรมสินค้าเกษตรคุณภาพ อ.ต.ก. จังหวัดอุบลราชธานี</v>
          </cell>
          <cell r="C1799">
            <v>60100020273</v>
          </cell>
        </row>
        <row r="1800">
          <cell r="B1800" t="str">
            <v>โครงการจัดทำแผนบริหารจัดการและพัฒนาทรัพยากรน้ำแบบบูรณาการ จังหวัดบุรีรัมย์</v>
          </cell>
          <cell r="C1800">
            <v>60100020274</v>
          </cell>
        </row>
        <row r="1801">
          <cell r="B1801" t="str">
            <v>โครงการจัดทำแผนบริหารจัดการและพัฒนาทรัพยากรน้ำแบบบูรณาการ จังหวัดยโสธร</v>
          </cell>
          <cell r="C1801">
            <v>60100020275</v>
          </cell>
        </row>
        <row r="1802">
          <cell r="B1802" t="str">
            <v>โครงการจัดทำแผนบริหารจัดการและพัฒนาทรัพยากรน้ำแบบบูรณาการ จังหวัดหนองบัวลำภู</v>
          </cell>
          <cell r="C1802">
            <v>60100020276</v>
          </cell>
        </row>
        <row r="1803">
          <cell r="B1803" t="str">
            <v>โครงการจัดทำแผนบริหารจัดการและพัฒนาทรัพยากรน้ำแบบบูรณาการ จังหวัดอำนาจเจริญ</v>
          </cell>
          <cell r="C1803">
            <v>60100020277</v>
          </cell>
        </row>
        <row r="1804">
          <cell r="B1804" t="str">
            <v>โครงการความหลากหลายของพรรณไม้และเห็ดในสวนสัตว์อุบลราชธานี</v>
          </cell>
          <cell r="C1804">
            <v>60100020278</v>
          </cell>
        </row>
        <row r="1805">
          <cell r="B1805" t="str">
            <v>โครงการสร้างขีดความสามารถในการแข่งขันอุตสาหกรรมไทยด้วยเทคโนโลยีสารสนเทศ (ECIT)</v>
          </cell>
          <cell r="C1805">
            <v>60100020279</v>
          </cell>
        </row>
        <row r="1806">
          <cell r="B1806" t="str">
            <v>โครงการพัฒนาสถานประกอบการเป้าหมายเพื่อเข้าสู่ AEC</v>
          </cell>
          <cell r="C1806">
            <v>60100020280</v>
          </cell>
        </row>
        <row r="1807">
          <cell r="B1807" t="str">
            <v>โครงการอบรมหลักสูตรทักษะภาษาประเทศเพื่อนบ้านสำหรับบุคลากรภาครัฐส่วนภูมิภาค</v>
          </cell>
          <cell r="C1807">
            <v>60100020281</v>
          </cell>
        </row>
        <row r="1808">
          <cell r="B1808" t="str">
            <v>โครงการพัฒนากลุ่มเกษตรกรปลูกผักและผลไม้เพื่อยกระดับมาตรฐานการผลิตสินค้าเกษตรของราชอาณาจักรกัมพูชา</v>
          </cell>
          <cell r="C1808">
            <v>60100020282</v>
          </cell>
        </row>
        <row r="1809">
          <cell r="B1809" t="str">
            <v>โครงการอบรมเพาะเลี้ยงปลานิลแดงให้แก่สาธารณรัฐโมซัมบิก</v>
          </cell>
          <cell r="C1809">
            <v>60100020283</v>
          </cell>
        </row>
        <row r="1810">
          <cell r="B1810" t="str">
            <v>โครงการอบรมเชิงปฏิบัติการ เรื่อง Electricity and Magnetism Activities for Active Learning Classroom</v>
          </cell>
          <cell r="C1810">
            <v>60100020284</v>
          </cell>
        </row>
        <row r="1811">
          <cell r="B1811" t="str">
            <v>โครงการ ม.อุบลฯ จิตอาสา พัฒนาการเรียนการสอนหมวดวิชาศึกษาทั่วไป</v>
          </cell>
          <cell r="C1811">
            <v>60100020285</v>
          </cell>
        </row>
        <row r="1812">
          <cell r="B1812" t="str">
            <v>โครงการสานพลังชุมชน ม.อุบลฯ ลดละเลิกบุหรี่ สู่ชุมชนแห่งความผาสุก</v>
          </cell>
          <cell r="C1812">
            <v>60100020286</v>
          </cell>
        </row>
        <row r="1813">
          <cell r="B1813" t="str">
            <v>โครงการ Impact of shocks on the vulnerability of poverty : consequences สหพันธ์สาธารณรัฐเยอรมนี</v>
          </cell>
          <cell r="C1813">
            <v>60100020287</v>
          </cell>
        </row>
        <row r="1814">
          <cell r="B1814" t="str">
            <v>โครงการเสวนาเพื่อเพิ่มผลผลิตข้าวอินทรีย์</v>
          </cell>
          <cell r="C1814">
            <v>60100020288</v>
          </cell>
        </row>
        <row r="1815">
          <cell r="B1815" t="str">
            <v>โครงการฝึกอบรมเชิงปฏิบัติการ เรื่อง การผลิตอาหารสัตว์คุณภาพดีเพื่อใช้ในการเลี้ยงปศุสัตว์แบบยั่งยืน</v>
          </cell>
          <cell r="C1815">
            <v>60100020289</v>
          </cell>
        </row>
        <row r="1816">
          <cell r="B1816" t="str">
            <v>โครงการสร้างเครือข่ายศูนย์การเรียนรู้เทคโนโลยีการปลูกพืชแบบไม่ใช้ดิน</v>
          </cell>
          <cell r="C1816">
            <v>60100020290</v>
          </cell>
        </row>
        <row r="1817">
          <cell r="B1817" t="str">
            <v>โครงการประมงหมู่บ้าน : การเลี้ยงปลานิลจิตรลดา</v>
          </cell>
          <cell r="C1817">
            <v>60100020291</v>
          </cell>
        </row>
        <row r="1818">
          <cell r="B1818" t="str">
            <v>โครงการออกแบบการวิจัยและวิเคราะห์ข้อมูลอย่างง่ายด้วยโปรแกรมสำเร็จรูป เพื่อเพิ่มประสิทธิภาพการเรียนการสอนของครูในเขตจังหวัดอีสานใต้</v>
          </cell>
          <cell r="C1818">
            <v>60100020292</v>
          </cell>
        </row>
        <row r="1819">
          <cell r="B1819" t="str">
            <v>โครงการพัฒนาสินค้าชุมชมเมืองเดชอุดมเพื่อเพิ่มขีดความสามารถในการแข่งขันผ่านการทำการตลาดเครือข่ายสังคมออนไลน์ให้อย่างยั่งยืน (Social media : F-commmerce)</v>
          </cell>
          <cell r="C1819">
            <v>60100020293</v>
          </cell>
        </row>
        <row r="1820">
          <cell r="B1820" t="str">
            <v>โครงการสิทธิและหน้าที่ของลูกจ้าง นายจ้าง ตามพระราชบัญญัติคุ้มครองแรงงาน พ.ศ.2541</v>
          </cell>
          <cell r="C1820">
            <v>60100020294</v>
          </cell>
        </row>
        <row r="1821">
          <cell r="B1821" t="str">
            <v>อบรมเชิงปฏิบัติโครงการ “การจัดทำบัญชีด้วยโปรแกรมบัญชีสำเร็จรูป (อย่างง่าย) เพื่อช่วยในการวางระบบบัญชีที่ดี สำหรับวิสาหกิจชุมชนและ SMEs”</v>
          </cell>
          <cell r="C1821">
            <v>60100020295</v>
          </cell>
        </row>
        <row r="1822">
          <cell r="B1822" t="str">
            <v>โครงการฝึกอบรมเชิงปฏิบัติการเพื่อเสริมทักษะด้านภาษาต่างประเทศแก่ผู้ประกอบการและแรงงานในสถานประกอบการ SMEs ภาคบริการในจังหวัดอุบลราชธานี</v>
          </cell>
          <cell r="C1822">
            <v>60100020296</v>
          </cell>
        </row>
        <row r="1823">
          <cell r="B1823" t="str">
            <v>โครงการ“การวางแผนภาษีสำหรับธุรกิจทั่วไป” สำหรับผู้ประกอบการธุรกิจในจังหวัดอุบลราชธานี</v>
          </cell>
          <cell r="C1823">
            <v>60100020297</v>
          </cell>
        </row>
        <row r="1824">
          <cell r="B1824" t="str">
            <v>โครงการจัดการวิสาหกิจชุมชนเพื่อสร้างความเข้มแข็งของชุมชนอย่างยั่งยืน ระยะที่ 2</v>
          </cell>
          <cell r="C1824">
            <v>60100020298</v>
          </cell>
        </row>
        <row r="1825">
          <cell r="B1825" t="str">
            <v>คลินิกการตลาดเพื่อพัฒนาธุรกิจชุมชน</v>
          </cell>
          <cell r="C1825">
            <v>60100020299</v>
          </cell>
        </row>
        <row r="1826">
          <cell r="B1826" t="str">
            <v>โครงการ OTOP ไทยก้าวไกลสู่ AEC</v>
          </cell>
          <cell r="C1826">
            <v>60100020300</v>
          </cell>
        </row>
        <row r="1827">
          <cell r="B1827" t="str">
            <v>โครงการบริหารจัดการฟาร์มเกษตรประณีตตามแนวทางเศรษฐกิจพอเพียง</v>
          </cell>
          <cell r="C1827">
            <v>60100020301</v>
          </cell>
        </row>
        <row r="1828">
          <cell r="B1828" t="str">
            <v>โครงการส่งเสริมการจัดระบบบริการห้องปฏิบัติการปลอดภัยเครือข่ายห้องปฏิบัติการวิทยาศาสตร์จังหวัดอุบลราชธานี</v>
          </cell>
          <cell r="C1828">
            <v>60100020302</v>
          </cell>
        </row>
        <row r="1829">
          <cell r="B1829" t="str">
            <v>โครงการประชุมวิชาการเรื่อง การพัฒนาเครือข่ายเภสัชกรและบุคลากรทางสาธารณสุขภาคตะวันออกเฉียงเหนือ</v>
          </cell>
          <cell r="C1829">
            <v>60100020303</v>
          </cell>
        </row>
        <row r="1830">
          <cell r="B1830" t="str">
            <v>โครงการสร้างสื่อออนไลน์ผ่านเครือข่ายทางสังคมโดยใช้ภาษาอังกฤษในการสื่อสารเพื่อเตรียมความพร้อมสู่อาเซียน</v>
          </cell>
          <cell r="C1830">
            <v>60100020304</v>
          </cell>
        </row>
        <row r="1831">
          <cell r="B1831" t="str">
            <v>อบรมเชิงปฏิบัติการ เทคนิคการให้สุขศึกษาและการปรับเปลี่ยนพฤติกรรมสุขภาพแนวใหม่ สำหรับบุคลากรทางด้านสาธารณสุข</v>
          </cell>
          <cell r="C1831">
            <v>60100020305</v>
          </cell>
        </row>
        <row r="1832">
          <cell r="B1832" t="str">
            <v>อบรมเชิงปฏิบัติการการตรวจวินิจฉัยเชื้อ MRSA ที่ดื้อยา vancomycin</v>
          </cell>
          <cell r="C1832">
            <v>60100020306</v>
          </cell>
        </row>
        <row r="1833">
          <cell r="B1833" t="str">
            <v>การอบรมเชิงปฏิบัติการ การใช้วิธีทางวิทยาการระบาดและชีวสถิติในการสร้างงานวิจัยจากงานประจำสำหรับเจ้าหน้าที่สาธารณสุข</v>
          </cell>
          <cell r="C1833">
            <v>60100020307</v>
          </cell>
        </row>
        <row r="1834">
          <cell r="B1834" t="str">
            <v>โรงเรียนต้นแบบด้านความปลอดภัยและสิ่งแวดล้อม</v>
          </cell>
          <cell r="C1834">
            <v>60100020308</v>
          </cell>
        </row>
        <row r="1835">
          <cell r="B1835" t="str">
            <v>การอบรมเชิงปฏิบัติการ พัฒนาบูรณาการการจัดการเรียนการสอนเพื่อการสร้างเสริมสุขภาพเด็กวัยเรียน สำหรับครูโรงเรียนตำรวจตระเวนชายแดน กองกำกับการตำรวจตระเวนชายแดนที่ 22 อุบลราชธานี</v>
          </cell>
          <cell r="C1835">
            <v>60100020309</v>
          </cell>
        </row>
        <row r="1836">
          <cell r="B1836" t="str">
            <v>การเสริมสร้างความรู้เพื่อพัฒนาและฟื้นฟูอาชีพคนพิการจังหวัดอุบลราชธานี</v>
          </cell>
          <cell r="C1836">
            <v>60100020310</v>
          </cell>
        </row>
        <row r="1837">
          <cell r="B1837" t="str">
            <v>ค่าเยาวชน "ศิลป์และทำ"</v>
          </cell>
          <cell r="C1837">
            <v>60100020311</v>
          </cell>
        </row>
        <row r="1838">
          <cell r="B1838" t="str">
            <v>โครงการบริการวิชาการเพื่อพัฒนาการเรียนการสอนภาษาจีนในเขตอีสานใต้ครั้ง6/2: การถ่ายทอดวิธีการสอนภาษาและวัฒนธรรมจีนจากสื่อนิทานจีน</v>
          </cell>
          <cell r="C1838">
            <v>60100020312</v>
          </cell>
        </row>
        <row r="1839">
          <cell r="B1839" t="str">
            <v>โครงการจัดการเรียนการสอนภาษาไทยที่เน้นผู้เรียนเป็นสำคัญ</v>
          </cell>
          <cell r="C1839">
            <v>60100020313</v>
          </cell>
        </row>
        <row r="1840">
          <cell r="B1840" t="str">
            <v>โครงการอบรมภาษาอังกฤษเพื่อรองรับการเข้าสู่ประชาคมอาเซียนให้กับเจ้าหน้าที่ด่านตรวจคนเข้าเมือง อำเภอพิบูลมังสาหาร และจุดผ่านแดนถาวรช่องเม็ก อำเภอสิรินธร จังหวัดอุบลราชธานี</v>
          </cell>
          <cell r="C1840">
            <v>60100020314</v>
          </cell>
        </row>
        <row r="1841">
          <cell r="B1841" t="str">
            <v>โครงการพี่น้องสานสัมพันธ์ อบรมคววามรู้ ภาษา และวัฒนธรรมอาเซียน</v>
          </cell>
          <cell r="C1841">
            <v>60100020315</v>
          </cell>
        </row>
        <row r="1842">
          <cell r="B1842" t="str">
            <v>ศูนย์บริการวิชาการ</v>
          </cell>
          <cell r="C1842">
            <v>60100020316</v>
          </cell>
        </row>
        <row r="1843">
          <cell r="B1843" t="str">
            <v>โครงการอบรมภาษาอังกฤษเบื้องต้นสำหรับผู้ประกอบการในจังหวัดมุกดาหาร</v>
          </cell>
          <cell r="C1843">
            <v>60100020317</v>
          </cell>
        </row>
        <row r="1844">
          <cell r="B1844" t="str">
            <v>โครงการจัดการระบบประปาหมู่บ้าน และการตรวจวิเคราะห์คุณภาพน้ำเบื้องต้นเพื่อประกอบการประเมินคุณภาพระบบประปาหมู่บ้าน</v>
          </cell>
          <cell r="C1844">
            <v>60100020318</v>
          </cell>
        </row>
        <row r="1845">
          <cell r="B1845" t="str">
            <v>โครงการสาธิตการประยุกต์ใช้ Solar Cell กับเครื่องสีข้าว เครื่องนวดข้าว ปั๊มน้ำการเกษตร/ประปาหมู่บ้าน และระบบไฟฟ้าในสำนักงาน</v>
          </cell>
          <cell r="C1845">
            <v>60100020319</v>
          </cell>
        </row>
        <row r="1846">
          <cell r="B1846" t="str">
            <v>บ้านนักวิทยาศาสตร์น้อยสัญจร</v>
          </cell>
          <cell r="C1846">
            <v>60100020340</v>
          </cell>
        </row>
        <row r="1847">
          <cell r="B1847" t="str">
            <v>โครงการการถ่ายทอดความรู้และบริการตรวจวิเคราะห์น้ำดื่มและน้ำอุปโภคบริโภคเพื่อเป็นการจัดการสิ่งแวดล้อมในชุมชน</v>
          </cell>
          <cell r="C1847">
            <v>60100020341</v>
          </cell>
        </row>
        <row r="1848">
          <cell r="B1848" t="str">
            <v>มหกรรมวิชาการสายสังคมศาสตร์</v>
          </cell>
          <cell r="C1848">
            <v>60100020342</v>
          </cell>
        </row>
        <row r="1849">
          <cell r="B1849" t="str">
            <v>โครงการส่งเสริมสุขภาพเด็กก่อนวัยเรียน</v>
          </cell>
          <cell r="C1849">
            <v>60100020343</v>
          </cell>
        </row>
        <row r="1850">
          <cell r="B1850" t="str">
            <v>โครงการอนุรักษ์พลังงานภายในอาคาร</v>
          </cell>
          <cell r="C1850">
            <v>60100020344</v>
          </cell>
        </row>
        <row r="1851">
          <cell r="B1851" t="str">
            <v>โครงการปลูกป่า 3 ล้านกล้า ศาสนา ค้ำพะยูง</v>
          </cell>
          <cell r="C1851">
            <v>60100020345</v>
          </cell>
        </row>
        <row r="1852">
          <cell r="B1852" t="str">
            <v>โครงการเสริมสร้างอุดมการณ์รักชาติและสถาบันพระมหากษัตริย์</v>
          </cell>
          <cell r="C1852">
            <v>60100020346</v>
          </cell>
        </row>
        <row r="1853">
          <cell r="B1853" t="str">
            <v>โครงการส่งเสริมกีฬาเพื่อสุขภาพในสถาบันอุดมศึกษาเครือข่ายภาคตะวันออกเฉียงเหนือตอนล่าง</v>
          </cell>
          <cell r="C1853">
            <v>60100020347</v>
          </cell>
        </row>
        <row r="1854">
          <cell r="B1854" t="str">
            <v>โครงการ International Symposium and Curriculum Development Workshop on Integrity and Anti-Corruption Education</v>
          </cell>
          <cell r="C1854">
            <v>60100020348</v>
          </cell>
        </row>
        <row r="1855">
          <cell r="B1855" t="str">
            <v>กิจกรรมส่งเสริม SMEs ใช้ระบบไอทีธุรกิจอุตสาหกรรมเพื่อเพิ่มผลิตภาพภายใต้โครงการพัฒนาขีดความสามารถในการแข่งขันอุตสาหกรรมไทยด้วยเทคโนโลยีสารสนเทศกรมส่งเสริมอุตสาหกรรม</v>
          </cell>
          <cell r="C1855">
            <v>60100020349</v>
          </cell>
        </row>
        <row r="1856">
          <cell r="B1856" t="str">
            <v>โครงการสร้างเครือข่ายระหว่างประเทศในอุตสาหกรรมที่มีศักยภาพ</v>
          </cell>
          <cell r="C1856">
            <v>60100020350</v>
          </cell>
        </row>
        <row r="1857">
          <cell r="B1857" t="str">
            <v>โครงการจัดทำเว็บไซต์เชื่อมโยงข้อมูลในกลุ่มจังหวัด</v>
          </cell>
          <cell r="C1857">
            <v>60100020351</v>
          </cell>
        </row>
        <row r="1858">
          <cell r="B1858" t="str">
            <v>โครงการอบรมครูประวัติศาสตร์ระดับชั้นมัธยมศึกษา เพื่อความรู้ความเข้าใจอาเซียน</v>
          </cell>
          <cell r="C1858">
            <v>60100020352</v>
          </cell>
        </row>
        <row r="1859">
          <cell r="B1859" t="str">
            <v>โครงการรณรงค์ต่อต้านคอรัปชั่นสากล</v>
          </cell>
          <cell r="C1859">
            <v>60100020353</v>
          </cell>
        </row>
        <row r="1860">
          <cell r="B1860" t="str">
            <v>โครงการ Implementation of Activities to Strengthen the Thai-Corruption Network</v>
          </cell>
          <cell r="C1860">
            <v>60100020354</v>
          </cell>
        </row>
        <row r="1861">
          <cell r="B1861" t="str">
            <v>แนวทางการพัฒนาผลิตภัณฑ์เบเกอรี่ใหม่เพื่อยืดอายุการเก็บรักษา</v>
          </cell>
          <cell r="C1861">
            <v>60100020355</v>
          </cell>
        </row>
        <row r="1862">
          <cell r="B1862" t="str">
            <v>โครงการขยายพันธุ์กล้วยไม้โดยการเพาะเลี้ยงเนื้อเยื่อ</v>
          </cell>
          <cell r="C1862">
            <v>60100020356</v>
          </cell>
        </row>
        <row r="1863">
          <cell r="B1863" t="str">
            <v>โครงการผลิตผักปลอดภัยจากสารพิษ โดยใช้พลังงานแสงอาทิตย์</v>
          </cell>
          <cell r="C1863">
            <v>60100020357</v>
          </cell>
        </row>
        <row r="1864">
          <cell r="B1864" t="str">
            <v>โครงการอบรมเชิงปฏิบัติการการเลี้ยงแพะ</v>
          </cell>
          <cell r="C1864">
            <v>60100020358</v>
          </cell>
        </row>
        <row r="1865">
          <cell r="B1865" t="str">
            <v>โครงการประมงหมู่บ้าน</v>
          </cell>
          <cell r="C1865">
            <v>60100020359</v>
          </cell>
        </row>
        <row r="1866">
          <cell r="B1866" t="str">
            <v>โครงการสวนศิลป์กินได้ : พืชสวนเพื่อสุขภาพ</v>
          </cell>
          <cell r="C1866">
            <v>60100020360</v>
          </cell>
        </row>
        <row r="1867">
          <cell r="B1867" t="str">
            <v>โครงการคุณค่าของชีวิตหมอพื้นบ้านและวัฒนธรรมการเยียวยาพื้นบ้านในจังหวัดอุบลราชธานี</v>
          </cell>
          <cell r="C1867">
            <v>60100020361</v>
          </cell>
        </row>
        <row r="1868">
          <cell r="B1868" t="str">
            <v>โครงการเผยแพร่และช่วยเหลือประชาชนทางกฎหมาย</v>
          </cell>
          <cell r="C1868">
            <v>60100020362</v>
          </cell>
        </row>
        <row r="1869">
          <cell r="B1869" t="str">
            <v>โครงการพัฒนาความรู้เกษตรกรเพื่อการส่งออก</v>
          </cell>
          <cell r="C1869">
            <v>60100020363</v>
          </cell>
        </row>
        <row r="1870">
          <cell r="B1870" t="str">
            <v>โครงการอบรมเชิงปฏิบัติการ : การพัฒนาเว็บไซต์ธุรกิจด้วย HTML5 &amp; CSS3</v>
          </cell>
          <cell r="C1870">
            <v>60100020364</v>
          </cell>
        </row>
        <row r="1871">
          <cell r="B1871" t="str">
            <v>โครงการอบรมเพื่อให้ความรู้ในหัวข้อ “คลินิกภาษีเคลื่อนที่” สำหรับนักศึกษาและบุคลากรในมหาวิทยาลัยอุบลราชธานี</v>
          </cell>
          <cell r="C1871">
            <v>60100020365</v>
          </cell>
        </row>
        <row r="1872">
          <cell r="B1872" t="str">
            <v>โครงการอบรมเพื่อให้ความรู้ในหัวข้อ “สอนน้องออมเงินทองของมีค่า โดยสื่อมัลติมีเดียการ์ตูนเอนิเมชั่น”</v>
          </cell>
          <cell r="C1872">
            <v>60100020366</v>
          </cell>
        </row>
        <row r="1873">
          <cell r="B1873" t="str">
            <v>โครงการกลยุทธ์การตลาดดิจิตอล(Digital Marketing)สำหรับธุรกิจ SME เพื่อเพิ่มศักยภาพการแข่งขันในศตวรรษที่ 21</v>
          </cell>
          <cell r="C1873">
            <v>60100020367</v>
          </cell>
        </row>
        <row r="1874">
          <cell r="B1874" t="str">
            <v>โครงการพัฒนาศักยภาพทางธุรกิจสำหรับผู้ประกอบการSME และกลุ่มวิสาหกิจชุมชนในจังหวัดอุบลราชธานี เพื่อการทำธุรกิจในยุค AEC</v>
          </cell>
          <cell r="C1874">
            <v>60100020368</v>
          </cell>
        </row>
        <row r="1875">
          <cell r="B1875" t="str">
            <v>โครงการอบรมเชิงปฏิบัติโครงการ “การจัดทำบัญชีด้วยโปรแกรมบัญชีสำเร็จรูป (อย่างง่าย) เพื่อช่วยในการวางระบบบัญชีที่ดี สำหรับวิสาหกิจชุมชนและ SMEs”</v>
          </cell>
          <cell r="C1875">
            <v>60100020369</v>
          </cell>
        </row>
        <row r="1876">
          <cell r="B1876" t="str">
            <v>โครงการหลักสูตรอบรมเชิงปฏิบัติการ: เครือข่ายความร่วมมือในการรับใช้สังคมในพื้นที่รอบมหาวิทยาลัยอุบลราชธานี</v>
          </cell>
          <cell r="C1876">
            <v>60100020370</v>
          </cell>
        </row>
        <row r="1877">
          <cell r="B1877" t="str">
            <v>โครงารออกแบบสร้างสื่อการเรียนการสอนและทักษะการใช้สำหรับบทปฏิบัติการทางฟิสิกส์ สำหรับครูระดับมัธยมศึกษาตอนปลาย</v>
          </cell>
          <cell r="C1877">
            <v>60100020371</v>
          </cell>
        </row>
        <row r="1878">
          <cell r="B1878" t="str">
            <v>โครงการกิจกรรมการเสริมสร้างความรู้วิทยาศาสตร์ – คณิตศาสตร์ สู่การสอบ O-NET สำหรับนักเรียนและครูผู้สอนโรงเรียนตำรวจตระเวนชายแดน</v>
          </cell>
          <cell r="C1878">
            <v>60100020372</v>
          </cell>
        </row>
        <row r="1879">
          <cell r="B1879" t="str">
            <v>โครงการบ้านนักวิทยาศาสตร์น้อยขยายผล</v>
          </cell>
          <cell r="C1879">
            <v>60100020373</v>
          </cell>
        </row>
        <row r="1880">
          <cell r="B1880" t="str">
            <v>โครงการวิทยาศาสตร์เพื่อโรงเรียนในพระพุทธศาสนาสำหรับกลุ่มโรงเรียนพระปริยัติธรรม</v>
          </cell>
          <cell r="C1880">
            <v>60100020374</v>
          </cell>
        </row>
        <row r="1881">
          <cell r="B1881" t="str">
            <v>โครงการฝึกอบรมเชิงปฏิบัติการ การเขียนโปรแกรม CNC งานกลึง และการใช้เครื่องจักร CNC (งานกลึง )</v>
          </cell>
          <cell r="C1881">
            <v>60100020375</v>
          </cell>
        </row>
        <row r="1882">
          <cell r="B1882" t="str">
            <v>โครงการถ่ายทอดความรู้และเทคโนโลยีเครื่องสีข้าวกล้องครัวเรือนจากภูมิปัญญาท้องถิ่น</v>
          </cell>
          <cell r="C1882">
            <v>60100020376</v>
          </cell>
        </row>
        <row r="1883">
          <cell r="B1883" t="str">
            <v>โครงการถ่ายทอดความรู้ด้านวิศวกรรมอุตสาหการในการแก้ปัญหาของชุมชน เพิ่มประสิทธิภาพและลดค่าใช้จ่ายของธุรกิจขนาดกลางและขนาดย่อมหรือหน่วยงานของรัฐ</v>
          </cell>
          <cell r="C1883">
            <v>60100020377</v>
          </cell>
        </row>
        <row r="1884">
          <cell r="B1884" t="str">
            <v>โครงการอบรมการเขียนโปรแกรมMTSซีเอ็นซีสำหรับงานกัด และงานกลึง</v>
          </cell>
          <cell r="C1884">
            <v>60100020378</v>
          </cell>
        </row>
        <row r="1885">
          <cell r="B1885" t="str">
            <v>โครงการออกแบบ ติดตั้ง และประยุกต์ใช้งานระบบผลิตไฟฟ้าจากเซลล์แสงอาทิตย์</v>
          </cell>
          <cell r="C1885">
            <v>60100020379</v>
          </cell>
        </row>
        <row r="1886">
          <cell r="B1886" t="str">
            <v>โครงการอบรมเขียนโปรแกรมระบบควบคุมอัตโนมัติในการเกษต</v>
          </cell>
          <cell r="C1886">
            <v>60100020380</v>
          </cell>
        </row>
        <row r="1887">
          <cell r="B1887" t="str">
            <v>โครงการอบรมเชิงปฏิบัติการ ออกแบบลายผ้ามัดหมี่ด้วยกราฟ เพิ่มทักษะสำหรับกลุ่มผ้าทอจังหวัดอุบลราชธานี</v>
          </cell>
          <cell r="C1887">
            <v>60100020381</v>
          </cell>
        </row>
        <row r="1888">
          <cell r="B1888" t="str">
            <v>โครงการเปิดโลกการเรียนรู้เทศกาลภาษาและวัฒนธรรมจีน</v>
          </cell>
          <cell r="C1888">
            <v>60100020382</v>
          </cell>
        </row>
        <row r="1889">
          <cell r="B1889" t="str">
            <v>โครงการแข่งขันทักษะความรู้การใช้ภาษาญี่ปุ่นในการสื่อสาร สำหรับนักเรียนชั้นมัธยมศึกษาตอนปลาย ในภูมิภาคอีสานใต้ (Nihongo Go Go!)</v>
          </cell>
          <cell r="C1889">
            <v>60100020383</v>
          </cell>
        </row>
        <row r="1890">
          <cell r="B1890" t="str">
            <v>โครงการอบรมครูประวัติศาสตร์ระดับชั้นมัธยมศึกษา ย้อนอดีตดินแดนลุ่มน้ำโขง</v>
          </cell>
          <cell r="C1890">
            <v>60100020384</v>
          </cell>
        </row>
        <row r="1891">
          <cell r="B1891" t="str">
            <v>โครงการถ่ายทอดความรู้ด้านวรรณกรรมจีนสู่ประชาชน</v>
          </cell>
          <cell r="C1891">
            <v>60100020385</v>
          </cell>
        </row>
        <row r="1892">
          <cell r="B1892" t="str">
            <v>โครงการบริการวิชาการเพื่อการพัฒนาการเรียนการสอนภาษาจีนในเขตอีสานใต้ ครั้งที่ 6/1 : การสร้างสื่อการเรียนสอนภาษาจีนจากเพลงจีนสำหรับเด็ก</v>
          </cell>
          <cell r="C1892">
            <v>60100020386</v>
          </cell>
        </row>
        <row r="1893">
          <cell r="B1893" t="str">
            <v>โครงการพัฒนาเยาวชนเป็นยุวมัคคุเทศก์ท้องถิ่นภาษาต่างประเทศ</v>
          </cell>
          <cell r="C1893">
            <v>60100020387</v>
          </cell>
        </row>
        <row r="1894">
          <cell r="B1894" t="str">
            <v>โครงการค่ายภาษาเวียดนามเพื่อเยาวชน (Vietnamese Camp for Youth)</v>
          </cell>
          <cell r="C1894">
            <v>60100020388</v>
          </cell>
        </row>
        <row r="1895">
          <cell r="B1895" t="str">
            <v>โครงการนักข่าวเยาวชนอุบลราชธานี</v>
          </cell>
          <cell r="C1895">
            <v>60100020389</v>
          </cell>
        </row>
        <row r="1896">
          <cell r="B1896" t="str">
            <v>โครงการฝึกอบรมเชิงปฏิบัติการเทคนิคการสอนให้กับ ครูผู้สอนภาษาอังกฤษซึ่งมิได้ศึกษาวิชาเอกภาษาอังกฤษ (English Teaching Development for Teachers of English with Non-English Majors)</v>
          </cell>
          <cell r="C1896">
            <v>60100020390</v>
          </cell>
        </row>
        <row r="1897">
          <cell r="B1897" t="str">
            <v>โครงการอบรมเชิงปฏิบัติการการทำวิจัยในชั้นเรียนสำหรับครูผู้สอนภาษาญี่ปุ่นระดับมัธยมศึกษา</v>
          </cell>
          <cell r="C1897">
            <v>60100020391</v>
          </cell>
        </row>
        <row r="1898">
          <cell r="B1898" t="str">
            <v>โครงการ Smart IT Camp</v>
          </cell>
          <cell r="C1898">
            <v>60100020392</v>
          </cell>
        </row>
        <row r="1899">
          <cell r="B1899" t="str">
            <v>โครงการเพิ่มประสิทธิภาพและผลกำไรด้วยเครื่องมือคุณภาพ</v>
          </cell>
          <cell r="C1899">
            <v>60100020393</v>
          </cell>
        </row>
        <row r="1900">
          <cell r="B1900" t="str">
            <v>โครงการใช้ความรู้ทางบัญชี สร้างวิถีการออมและเสริมสร้างค่านิยมการใช้จ่ายเงิน ตามหลักเศรษฐกิจพอเพียง สำหรับนักเรียนระดับประถมศึกษาโรงเรียนบ้านด่านคำ อำเภอเมือง จังหวัดมุกดาหาร</v>
          </cell>
          <cell r="C1900">
            <v>60100020394</v>
          </cell>
        </row>
        <row r="1901">
          <cell r="B1901" t="str">
            <v>โครงการฝึกอบรมการจัดทำข้อเสนอโครงการสำหรับตัวแทนชุมชนเพื่อขอรับเงินสนับสนุนจากกองทุนหลักประกันสุขภาพพื้นที่ จังหวัดอุบลราชธานี</v>
          </cell>
          <cell r="C1901">
            <v>60100020395</v>
          </cell>
        </row>
        <row r="1902">
          <cell r="B1902" t="str">
            <v>โครงการอบรมการดูแลสุขอนามัยและการส่งเสริมพัฒนาการเด็ก</v>
          </cell>
          <cell r="C1902">
            <v>60100020396</v>
          </cell>
        </row>
        <row r="1903">
          <cell r="B1903" t="str">
            <v>โครงการเสริมสร้างความเข้าใจสุขภาวะทางเพศและการพัฒนาทักษะชีวิตสำหรับนักเรียนระดับมัธยมศึกษา โรงเรียนเครือข่ายมหาวิทยาลัยอุบลราชธานี</v>
          </cell>
          <cell r="C1903">
            <v>60100020397</v>
          </cell>
        </row>
        <row r="1904">
          <cell r="B1904" t="str">
            <v>โครงการอบรมเชิงปฏิบัติการเพื่อการป้องกันอัคคีภัยในโรงเรียนเครือข่ายมหาวิทยาลัยอุบลราชธานี</v>
          </cell>
          <cell r="C1904">
            <v>60100020398</v>
          </cell>
        </row>
        <row r="1905">
          <cell r="B1905" t="str">
            <v>โครงการตระหนักรู้และใส่ใจ เยาวชนรุ่นใหม่ ห่างไกลโรคมะเร็งตับและท่อน้ำดี</v>
          </cell>
          <cell r="C1905">
            <v>60100020399</v>
          </cell>
        </row>
        <row r="1906">
          <cell r="B1906" t="str">
            <v>โครงการเอกสารสนเทศเพื่อการเผยแพร่และประชาสัมพันธ์ผลงานวิจัย บริการวิชาการ และศิลปวัฒนธรรม</v>
          </cell>
          <cell r="C1906">
            <v>60100020400</v>
          </cell>
        </row>
        <row r="1907">
          <cell r="B1907" t="str">
            <v>โครงการพัฒนาศักยภาพนักวิจัย ก้าวสู่มาตรฐานระดับสากล</v>
          </cell>
          <cell r="C1907">
            <v>60100020401</v>
          </cell>
        </row>
        <row r="1908">
          <cell r="B1908" t="str">
            <v>โครงการส่งเสริม สนับสนุนการบริหารงานบริการวิชาการ มหาวิทยาลัยอุบลราชธานี</v>
          </cell>
          <cell r="C1908">
            <v>60100020402</v>
          </cell>
        </row>
        <row r="1909">
          <cell r="B1909" t="str">
            <v>โครงการ American Studies Program</v>
          </cell>
          <cell r="C1909">
            <v>60100020403</v>
          </cell>
        </row>
        <row r="1910">
          <cell r="B1910" t="str">
            <v>โครงการบริการวิชาการ ทางด้านวิศวกรรมไฟฟ้า</v>
          </cell>
          <cell r="C1910">
            <v>60100020404</v>
          </cell>
        </row>
        <row r="1911">
          <cell r="B1911" t="str">
            <v>โครงการสินเชื่อเพื่อการพัฒนาผลิตภาพการผลิต (Productivity Improvement Loan)</v>
          </cell>
          <cell r="C1911">
            <v>60100020405</v>
          </cell>
        </row>
        <row r="1912">
          <cell r="B1912" t="str">
            <v>โครงการจิตอาสาสร้างสำนึกสิ่งแวดล้อมและกิจกรรมรักษาสิ่งแวดล้อมในชีวิตประจำวัน</v>
          </cell>
          <cell r="C1912">
            <v>60100020406</v>
          </cell>
        </row>
        <row r="1913">
          <cell r="B1913" t="str">
            <v>โครงการติดตามประเมินผลงานบริการวิชาการแก่สังคม มหาวิทยาลัยอุบลราชธานี</v>
          </cell>
          <cell r="C1913">
            <v>60100020407</v>
          </cell>
        </row>
        <row r="1914">
          <cell r="B1914" t="str">
            <v>โครงการการพัฒนาธุรกิจอุตสาหกรรมโดยใช้ทุนทางวัฒนธรรมและภูมิปัญญา</v>
          </cell>
          <cell r="C1914">
            <v>60100020408</v>
          </cell>
        </row>
        <row r="1915">
          <cell r="B1915" t="str">
            <v>โครงการสำรวจความพึงพอใจในการให้บริการแก่ประชาชนขององค์การบริหารส่วนตำบล</v>
          </cell>
          <cell r="C1915">
            <v>60100020409</v>
          </cell>
        </row>
        <row r="1916">
          <cell r="B1916" t="str">
            <v>โครงการกระจายโอกาสสร้างแหล่งเรียนรู้ด้านการออกแบบสู่ภูมิภาค (Mini TCDC)</v>
          </cell>
          <cell r="C1916">
            <v>60100020410</v>
          </cell>
        </row>
        <row r="1917">
          <cell r="B1917" t="str">
            <v>โครงการบรรยายพิเศษ เรื่อง ทิศทางการจัดทำงบประมาณบูรณาการเชิงพื้นที่</v>
          </cell>
          <cell r="C1917">
            <v>60100020411</v>
          </cell>
        </row>
        <row r="1918">
          <cell r="B1918" t="str">
            <v>โครงการปาฐกถา เรื่อง การนำวิสัยทัศน์มาสู่การปฏิบัติจริง</v>
          </cell>
          <cell r="C1918">
            <v>60100020412</v>
          </cell>
        </row>
        <row r="1919">
          <cell r="B1919" t="str">
            <v>โครงการปาฐกถา เรื่อง การพัฒนาเทคโนโลยีสารสนเทศของมหาวิทยาลัยให้สอดคล้องกับแผนพัฒนาดิจิทัลเพื่อเศรษฐกิจและสังคม</v>
          </cell>
          <cell r="C1919">
            <v>60100020413</v>
          </cell>
        </row>
        <row r="1920">
          <cell r="B1920" t="str">
            <v>โครงการฝึกอบรมระยะสั้นการบริบาลทางเภสัชกรรม</v>
          </cell>
          <cell r="C1920">
            <v>60100020414</v>
          </cell>
        </row>
        <row r="1921">
          <cell r="B1921" t="str">
            <v>โครงการพัฒนาคุณภาพการศึกษาและพัฒนาท้องถิ่นโดยมีสถาบันอุดมศึกษาเป้นพี่เลี้ยง</v>
          </cell>
          <cell r="C1921">
            <v>60100020415</v>
          </cell>
        </row>
        <row r="1922">
          <cell r="B1922" t="str">
            <v>โครงการขับเคลื่อนยุทธศาสตร์ รู้ รับ รุก ของจังหวัดฉะเชิงเทรา เพื่อเตรียมความพร้อมเข้าสู่ประชาคมอาเซียน</v>
          </cell>
          <cell r="C1922">
            <v>60100020416</v>
          </cell>
        </row>
        <row r="1923">
          <cell r="B1923" t="str">
            <v>โครงการพัฒนาความสัมพันธ์ทางการค้าการลงทุนกลุ่มเบญจบูรพาสุวรรณภูมิสู่อาเซียน</v>
          </cell>
          <cell r="C1923">
            <v>60100020417</v>
          </cell>
        </row>
        <row r="1924">
          <cell r="B1924" t="str">
            <v>โครงการไอทีสัญจร</v>
          </cell>
          <cell r="C1924">
            <v>60100020418</v>
          </cell>
        </row>
        <row r="1925">
          <cell r="B1925" t="str">
            <v>โครงการมหาวิทยาลัยเด็ก</v>
          </cell>
          <cell r="C1925">
            <v>60100020419</v>
          </cell>
        </row>
        <row r="1926">
          <cell r="B1926" t="str">
            <v>โครงการจัดทำแผนยุทธศาสตร์การพัฒนากลุ่มจังหวัดภาคตะวันออกเฉียงเหนือตอนล่าง 2 ระยะ 4 ปี (พ.ศ.2557-2560)</v>
          </cell>
          <cell r="C1926">
            <v>60100020420</v>
          </cell>
        </row>
        <row r="1927">
          <cell r="B1927" t="str">
            <v>โครงการบริการวิชาการแก่ชุมชน</v>
          </cell>
          <cell r="C1927">
            <v>60100020421</v>
          </cell>
        </row>
        <row r="1928">
          <cell r="B1928" t="str">
            <v>โครงการศึกษาและพัฒนากลไกการขับเคลื่อนงานด้านเด็กและเยาวชนแบบบูรณาการระดับจังหวัดอุบลราชธานี</v>
          </cell>
          <cell r="C1928">
            <v>60100020422</v>
          </cell>
        </row>
        <row r="1929">
          <cell r="B1929" t="str">
            <v>โครงการเกษตรอินทรีย์ วิถีเศรษฐกิจพอเพียง</v>
          </cell>
          <cell r="C1929">
            <v>60100020423</v>
          </cell>
        </row>
        <row r="1930">
          <cell r="B1930" t="str">
            <v>โครงการประชุมวิชาการ 20th World Congress on Clinical Nutrition (WCCN)</v>
          </cell>
          <cell r="C1930">
            <v>60100020424</v>
          </cell>
        </row>
        <row r="1931">
          <cell r="B1931" t="str">
            <v>โครงการการเผยแพร่ความรู้ทางด้านทรัพยากรประมงและการเพาะเลี้ยงสัตว์น้ำ</v>
          </cell>
          <cell r="C1931">
            <v>60100020425</v>
          </cell>
        </row>
        <row r="1932">
          <cell r="B1932" t="str">
            <v>โครงการผลิตผักปลอดภัยจากสารพิษ : การปลูกพืชไม่ใช้ดินในระบบปลูกผักในวัสดุทดแทนดิน (Substrate culture)</v>
          </cell>
          <cell r="C1932">
            <v>60100020426</v>
          </cell>
        </row>
        <row r="1933">
          <cell r="B1933" t="str">
            <v>โครงการฝึกอบรมเชิงปฏิบัติการ เรื่อง “การผลิตพืชอาหารสัตว์คุณภาพดีเพื่อใช้ในการเลี้ยงปศุ สัตว์แบบยั่งยืน ปีที่ 6”</v>
          </cell>
          <cell r="C1933">
            <v>60100020427</v>
          </cell>
        </row>
        <row r="1934">
          <cell r="B1934" t="str">
            <v>โครงการส่งเสริมการพึ่งตนเองและความเข้มแข็งของชุมชนกลุ่มเกษตรอินทรีย์</v>
          </cell>
          <cell r="C1934">
            <v>60100020428</v>
          </cell>
        </row>
        <row r="1935">
          <cell r="B1935" t="str">
            <v>โครงการสร้างจิตสำนึกการอนุรักษ์ทรัพยากรประมง รุ่นที่ 1</v>
          </cell>
          <cell r="C1935">
            <v>60100020429</v>
          </cell>
        </row>
        <row r="1936">
          <cell r="B1936" t="str">
            <v>สวนศิลป์กินได้ปีที่ 5: Think Health Think Hort. (พืชสวนเพื่อสุขภาพและสิ่งแวดล้อม)</v>
          </cell>
          <cell r="C1936">
            <v>60100020430</v>
          </cell>
        </row>
        <row r="1937">
          <cell r="B1937" t="str">
            <v>โครงการหลักเกณฑ์และวิธีการที่ดีในการผลิตอาหาร</v>
          </cell>
          <cell r="C1937">
            <v>60100020431</v>
          </cell>
        </row>
        <row r="1938">
          <cell r="B1938" t="str">
            <v>โครงการพัฒนาพัฒนาผลิตภัณฑ์อาหารพื้นบ้านสำหรับผู้สูงอายุ</v>
          </cell>
          <cell r="C1938">
            <v>60100020432</v>
          </cell>
        </row>
        <row r="1939">
          <cell r="B1939" t="str">
            <v>โครงการเปิดโลกกว้างทางความรู้สุขภาพและยา</v>
          </cell>
          <cell r="C1939">
            <v>60100020433</v>
          </cell>
        </row>
        <row r="1940">
          <cell r="B1940" t="str">
            <v>โครงการ การประชุมวิชาการนานาชาติด้านสมุนไพร ครั้งที่ 2 (The 2nd International Conference on Herbal and Traditional Medicine)</v>
          </cell>
          <cell r="C1940">
            <v>60100020434</v>
          </cell>
        </row>
        <row r="1941">
          <cell r="B1941" t="str">
            <v>โครงการ ประชุมวิชาการเชิงปฏิบัติการเรื่อง ผลิตภัณฑ์สุขภาพและความงามครั้งที่ 1: เทคโนโลยีการกักเก็บสาร (Encapsulation Technology)</v>
          </cell>
          <cell r="C1941">
            <v>60100020435</v>
          </cell>
        </row>
        <row r="1942">
          <cell r="B1942" t="str">
            <v>โครงการบูรณาการความรู้ทางด้านบริบาลเภสัชกรรมสู่ครอบครัวและชุมชน</v>
          </cell>
          <cell r="C1942">
            <v>60100020436</v>
          </cell>
        </row>
        <row r="1943">
          <cell r="B1943" t="str">
            <v>โครงการประชุมวิชาการในความร่วมมือของคณะเภสัชศาสตร์ภาคอีสาน ครั้งที่ 9 (3 สถาบัน)</v>
          </cell>
          <cell r="C1943">
            <v>60100020437</v>
          </cell>
        </row>
        <row r="1944">
          <cell r="B1944" t="str">
            <v>โครงการประชุมวิชาการด้านเภสัชศาสตร์สังคมและบริหารบริการสุขภาพ ( social pharmacy and health care management ) ครั้งที่ 1</v>
          </cell>
          <cell r="C1944">
            <v>60100020438</v>
          </cell>
        </row>
        <row r="1945">
          <cell r="B1945" t="str">
            <v>โครงการพัฒนาผลิตภัณฑ์เครื่องสำอางเพื่อดูแลผิวและเส้นผมจากข้าวกล้องอินทรีย์สำหรับวิสาหกิจชุมชน</v>
          </cell>
          <cell r="C1945">
            <v>60100020439</v>
          </cell>
        </row>
        <row r="1946">
          <cell r="B1946" t="str">
            <v>โครงการพัฒนาศักยภาพชุมชนเพื่อการดูแลสุขภาพผู้ป่วยโรคเรื้อรัง</v>
          </cell>
          <cell r="C1946">
            <v>60100020440</v>
          </cell>
        </row>
        <row r="1947">
          <cell r="B1947" t="str">
            <v>โครงการส่งเสริมความรู้ความเข้าใจในการคุ้มครองผู้บริโภคด้านยาและผลิตภัณฑ์สุขภาพในเขตชุมชน</v>
          </cell>
          <cell r="C1947">
            <v>60100020441</v>
          </cell>
        </row>
        <row r="1948">
          <cell r="B1948" t="str">
            <v>โครงการหมอยาเคลื่อนที่ ครั้งที่ 7</v>
          </cell>
          <cell r="C1948">
            <v>60100020442</v>
          </cell>
        </row>
        <row r="1949">
          <cell r="B1949" t="str">
            <v>โครงการอบรมอาสาสมัครสาธารณสุขประจำหมู่บ้าน เรื่อง ความรู้พื้นฐานเรื่องยาและการดูแลผู้ป่วยเรื้อรังในชุมชน</v>
          </cell>
          <cell r="C1949">
            <v>60100020443</v>
          </cell>
        </row>
        <row r="1950">
          <cell r="B1950" t="str">
            <v>ความก้าวหน้าทางเภสัชศาสตร์และสาธารณสุขการแพทย์</v>
          </cell>
          <cell r="C1950">
            <v>60100020444</v>
          </cell>
        </row>
        <row r="1951">
          <cell r="B1951" t="str">
            <v>โครงการจัดทำหลักสูตรการศึกษาต่อเนื่องทางเภสัชศาสตร์ด้านบริบาลเภสัชกรรมผู้สูงอายุ</v>
          </cell>
          <cell r="C1951">
            <v>60100020445</v>
          </cell>
        </row>
        <row r="1952">
          <cell r="B1952" t="str">
            <v>โครงการพัฒนาผลิตภัณฑ์เสริมสุขภาพ  โภชนเภสัช  เวชภัณฑ์   และเวชสำอางชะลอวัยสำหรับผู้สูงอายุ</v>
          </cell>
          <cell r="C1952">
            <v>60100020446</v>
          </cell>
        </row>
        <row r="1953">
          <cell r="B1953" t="str">
            <v>โครงการการประชุมวิชาการระดับนานาชาติ เรื่อง เศรษฐกิจและสังคมในภูมิภาคลุ่มแม่น้ำโขงของ เอเชียตะวันออกเฉียงใต้</v>
          </cell>
          <cell r="C1953">
            <v>60100020447</v>
          </cell>
        </row>
        <row r="1954">
          <cell r="B1954" t="str">
            <v>โครงการอบรมภาษาอังกฤษสำหรับพนักงานโรงแรม</v>
          </cell>
          <cell r="C1954">
            <v>60100020448</v>
          </cell>
        </row>
        <row r="1955">
          <cell r="B1955" t="str">
            <v>โครงการกลยุทธ์การตลาดออนไลน์สำหรับธุรกิจ SMEs คลัสเตอร์อาหารในตลาด AEC</v>
          </cell>
          <cell r="C1955">
            <v>60100020449</v>
          </cell>
        </row>
        <row r="1956">
          <cell r="B1956" t="str">
            <v>โครงการบริหารจัดการติดตามหนี้ของกองทุนหมู่บ้าน ในเขตตำบลเมืองศรีไค</v>
          </cell>
          <cell r="C1956">
            <v>60100020450</v>
          </cell>
        </row>
        <row r="1957">
          <cell r="B1957" t="str">
            <v>โครงการพัฒนาสินค้าชุมชนอย่างครบวงจรเพื่อยกระดับสินค้าคุณภาพเชิงพาณิชย์วิสาหกิจชุมชน 4 องค์การบริหารส่วนตำบลรอบมหาวิทยาลัยอุบลราชธานี</v>
          </cell>
          <cell r="C1957">
            <v>60100020451</v>
          </cell>
        </row>
        <row r="1958">
          <cell r="B1958" t="str">
            <v>โครงการส่งเสริมการควบคุมภายในด้านการบัญชีและภาษีอากร สำหรับผู้ประกอบการธุรกิจในจังหวัดอุบลราชธานี</v>
          </cell>
          <cell r="C1958">
            <v>60100020452</v>
          </cell>
        </row>
        <row r="1959">
          <cell r="B1959" t="str">
            <v>โครงการสร้างตราสินค้าSMEs สู่ตราสินค้าระดับพรีเมี่ยม</v>
          </cell>
          <cell r="C1959">
            <v>60100020453</v>
          </cell>
        </row>
        <row r="1960">
          <cell r="B1960" t="str">
            <v>ชุดโครงการ การบูรณาการแนวคิดเศรษฐกิจสร้างสรรค์ เพื่อพัฒนาศักยภาพวิสาหกิจชุมชนอย่างยั่งยืน</v>
          </cell>
          <cell r="C1960">
            <v>60100020454</v>
          </cell>
        </row>
        <row r="1961">
          <cell r="B1961" t="str">
            <v>โครงการพัฒนาการตลาดเพื่อเพิ่มมูลค่าผลิตภัณฑ์ธุรกิจชุมชน</v>
          </cell>
          <cell r="C1961">
            <v>60100020455</v>
          </cell>
        </row>
        <row r="1962">
          <cell r="B1962" t="str">
            <v>โครงการพัฒนาบุคลากรทางการศึกษาในการเรียนรู้สื่อการตลาดดิจิตอลเพื่อรองรับการแข่งขันในยุค AEC</v>
          </cell>
          <cell r="C1962">
            <v>60100020456</v>
          </cell>
        </row>
        <row r="1963">
          <cell r="B1963" t="str">
            <v>โครงการเตรียมพร้อมสำหรับการเกษียณสำหรับผู้สูงอายุ</v>
          </cell>
          <cell r="C1963">
            <v>60100020457</v>
          </cell>
        </row>
        <row r="1964">
          <cell r="B1964" t="str">
            <v>โครงการพัฒนาสุขภาวะชุมชนและให้บริการวิชาการโดยใช้ชุมชนเป็นฐาน (โครงการลูกฮักลูกแพง) ปีที่ 5</v>
          </cell>
          <cell r="C1964">
            <v>60100020458</v>
          </cell>
        </row>
        <row r="1965">
          <cell r="B1965" t="str">
            <v>โครงการส่งเสริมสุขภาพจิตในชุมชน</v>
          </cell>
          <cell r="C1965">
            <v>60100020459</v>
          </cell>
        </row>
        <row r="1966">
          <cell r="B1966" t="str">
            <v>โครงการพัฒนาเทคโนโลยีสารสนเทศเพื่อส่งเสริมคุณภาพชีวิตผู้สูงอายุ</v>
          </cell>
          <cell r="C1966">
            <v>60100020460</v>
          </cell>
        </row>
        <row r="1967">
          <cell r="B1967" t="str">
            <v>โครงการมหกรรมสร้างเสริมสุขภาพ ปีที่ 2 (สร้างเสริมสุขภาพดีวิถีไทย)</v>
          </cell>
          <cell r="C1967">
            <v>60100020461</v>
          </cell>
        </row>
        <row r="1968">
          <cell r="B1968" t="str">
            <v>โครงการโรงเรียนผู้สูงอายุ</v>
          </cell>
          <cell r="C1968">
            <v>60100020462</v>
          </cell>
        </row>
        <row r="1969">
          <cell r="B1969" t="str">
            <v>โครงการใกล้ชิดใจวัยสูงอายุ</v>
          </cell>
          <cell r="C1969">
            <v>60100020463</v>
          </cell>
        </row>
        <row r="1970">
          <cell r="B1970" t="str">
            <v>โครงการเพิ่มขีดความสามารถชุมชนและสร้างกลไกความร่วมมือในการจัดการภัยพิบัติ</v>
          </cell>
          <cell r="C1970">
            <v>60100020464</v>
          </cell>
        </row>
        <row r="1971">
          <cell r="B1971" t="str">
            <v>โครงการการส่งเสริมความรู้และการบริหารจัดการที่ดินโดยชุมชนท้องถิ่นเป็นศูนย์กลาง</v>
          </cell>
          <cell r="C1971">
            <v>60100020465</v>
          </cell>
        </row>
        <row r="1972">
          <cell r="B1972" t="str">
            <v>โครงการพัฒนาเครือข่ายความร่วมมือสู่สหกิจศึกษาในเขตจังหวัดอุบลราชธานี</v>
          </cell>
          <cell r="C1972">
            <v>60100020466</v>
          </cell>
        </row>
        <row r="1973">
          <cell r="B1973" t="str">
            <v>โครงการรัฐธรรมนูญกับสังคมการเมืองไทย</v>
          </cell>
          <cell r="C1973">
            <v>60100020467</v>
          </cell>
        </row>
        <row r="1974">
          <cell r="B1974" t="str">
            <v>โครงการธนาคารขยะในชุมชน</v>
          </cell>
          <cell r="C1974">
            <v>60100020468</v>
          </cell>
        </row>
        <row r="1975">
          <cell r="B1975" t="str">
            <v>โครงการถ่ายทอดความรู้และเทคโนโลยีการแปรรูปเป็นผลิตภัณฑ์ทางยางพารา</v>
          </cell>
          <cell r="C1975">
            <v>60100020469</v>
          </cell>
        </row>
        <row r="1976">
          <cell r="B1976" t="str">
            <v>โครงการศึกษาคุณภาพน้ำและสร้างเครือข่ายกับโรงเรียนและชุมชนบริเวณแม่น้ำมูล จังหวัดอุบลราชธานี</v>
          </cell>
          <cell r="C1976">
            <v>60100020470</v>
          </cell>
        </row>
        <row r="1977">
          <cell r="B1977" t="str">
            <v>โครงการศึกษาคุณภาพน้ำบาดาลในอำเภอวารินชำราบ จังหวัดอุบลราชธานี</v>
          </cell>
          <cell r="C1977">
            <v>60100020471</v>
          </cell>
        </row>
        <row r="1978">
          <cell r="B1978" t="str">
            <v>โครงการอบรมเชิงปฏิบัติการพัฒนาสื่อและนวัตกรรมทางการศึกษาด้วยเทคโนโลยีสารสนเทศสำหรับครู</v>
          </cell>
          <cell r="C1978">
            <v>60100020472</v>
          </cell>
        </row>
        <row r="1979">
          <cell r="B1979" t="str">
            <v>การออกแบบสร้างชุดทดลองทางฟิสิกส์อย่างง่าย ราคาถูกและทักษะการใช้ เรื่องความเสียดทานและการแทรกสอดของแสง โดยการประยุกต์ใช้วัสดุที่มีในห้องเรียน</v>
          </cell>
          <cell r="C1979">
            <v>60100020473</v>
          </cell>
        </row>
        <row r="1980">
          <cell r="B1980" t="str">
            <v>โครงการกิจกรรมการเรียนรู้สะเต็มศึกษาสำหรับครูคณิตศาสตร์ วิทยาศาสตร์และเทคโนโลยี</v>
          </cell>
          <cell r="C1980">
            <v>60100020474</v>
          </cell>
        </row>
        <row r="1981">
          <cell r="B1981" t="str">
            <v>โครงการบ้านนักวิทยาศาสตร์น้อย</v>
          </cell>
          <cell r="C1981">
            <v>60100020475</v>
          </cell>
        </row>
        <row r="1982">
          <cell r="B1982" t="str">
            <v>โครงการพัฒนาระบบอัจฉริยะสำหรับผู้สูงอายุ</v>
          </cell>
          <cell r="C1982">
            <v>60100020476</v>
          </cell>
        </row>
        <row r="1983">
          <cell r="B1983" t="str">
            <v>โครงการอบรมเชิงปฏิบัติการใช้ ITC ในการทำธุรกิจออนไลน์ด้วยพาณิชย์อิเล็กทรอนิกส์สำหรับผู้สูงอายุ</v>
          </cell>
          <cell r="C1983">
            <v>60100020477</v>
          </cell>
        </row>
        <row r="1984">
          <cell r="B1984" t="str">
            <v>โครงการฝึกอบรมเชิงปฏิบัติการ การเขียนโปรแกรม CNC Milling และการใช้เครื่องจักร CNC Milling (งานกัด )</v>
          </cell>
          <cell r="C1984">
            <v>60100020478</v>
          </cell>
        </row>
        <row r="1985">
          <cell r="B1985" t="str">
            <v>โครงการส่งเสริมศักยภายการเรียนรู้ของครูนักเรียนด้านสมองกลฝั่งตัวในการเกษตรเพื่อพัฒนาชุมชน</v>
          </cell>
          <cell r="C1985">
            <v>60100020479</v>
          </cell>
        </row>
        <row r="1986">
          <cell r="B1986" t="str">
            <v>โครงการอบรมเชิงปฏิบัติการ อิเล็กทรอนิกส์สร้างสรรค์สิ่งประดิษฐ์เพื่อพัฒนาศักยภาพและสมรรถนะนักเรียน ครูผู้สอนวิทยาศาสตร์และเทคโนโลยี</v>
          </cell>
          <cell r="C1986">
            <v>60100020480</v>
          </cell>
        </row>
        <row r="1987">
          <cell r="B1987" t="str">
            <v>โครงการพัฒนานวัตกรรมเชิงวิศวกรรมเพื่อส่งเสริมคุณภาพชีวิตผู้สูงอายุ</v>
          </cell>
          <cell r="C1987">
            <v>60100020481</v>
          </cell>
        </row>
        <row r="1988">
          <cell r="B1988" t="str">
            <v>โครงพลังงานทางเลือกเพื่อผลิตกระแสไฟฟ้าในพื้นที่การศึกษา กรณีศึกษามหาวิทยาลัยอุบลราชานี</v>
          </cell>
          <cell r="C1988">
            <v>60100020482</v>
          </cell>
        </row>
        <row r="1989">
          <cell r="B1989" t="str">
            <v>โครงการนำวัสดุเหลือใช้มาพัฒนาเครื่องปั้นดินเผาไฟต่ำเพื่อใช้ในอุตสาหกรรมขนาดย่อม</v>
          </cell>
          <cell r="C1989">
            <v>60100020483</v>
          </cell>
        </row>
        <row r="1990">
          <cell r="B1990" t="str">
            <v>โครงการอบรมเชิงปฏิบัติการด้านการออกแบบด้วยวัสดุเหลือใช้เพื่อลดขยะภายในมหาวิทยาลัยอุบลราชธานี</v>
          </cell>
          <cell r="C1990">
            <v>60100020484</v>
          </cell>
        </row>
        <row r="1991">
          <cell r="B1991" t="str">
            <v>โครงการประชุมวิชาการท่องเที่ยวระดับชาติ “การพัฒนาการท่องเที่ยวอย่างสร้างสรรค์และยั่งยืนสู่ศตวรรษที่ 21”</v>
          </cell>
          <cell r="C1991">
            <v>60100020485</v>
          </cell>
        </row>
        <row r="1992">
          <cell r="B1992" t="str">
            <v>โครงการอบรมครูประวัติศาสตร์ระดับชั้นมัธยมศึกษาครั้งที่ 5 ย้อนพินิจประวัติศาสตร์ไทย</v>
          </cell>
          <cell r="C1992">
            <v>60100020486</v>
          </cell>
        </row>
        <row r="1993">
          <cell r="B1993" t="str">
            <v>โครงการฝึกอบรมเชิงปฏิบัติการเทคนิคการสอนให้กับ ครูผู้สอนภาษาอังกฤษซึ่งมิได้ศึกษาวิชาเอกภาษาอังกฤษ</v>
          </cell>
          <cell r="C1993">
            <v>60100020487</v>
          </cell>
        </row>
        <row r="1994">
          <cell r="B1994" t="str">
            <v>โครงการสัมมนาเพื่อพัฒนาการเรียนการสอนภาษาจีนสำหรับโรงเรียนเครือข่ายในภาคตะวันออกเฉียงเหนือตอนล่าง ครั้งที่ 7/2</v>
          </cell>
          <cell r="C1994">
            <v>60100020488</v>
          </cell>
        </row>
        <row r="1995">
          <cell r="B1995" t="str">
            <v>โครงการกิจกรรมวันภาษาอังกฤษสำหรับนักเรียนมัธยมศึกษาตอนปลาย (English Day)</v>
          </cell>
          <cell r="C1995">
            <v>60100020489</v>
          </cell>
        </row>
        <row r="1996">
          <cell r="B1996" t="str">
            <v>โครงการพัฒนาจิตตปัญญาเพื่อเตรียมความพร้อมการศึกษาต่อในระดับอุดมศึกษาของนักเรียนโรงเรียนเครือข่าย มหาวิทยาลัยอุบลราชธานี</v>
          </cell>
          <cell r="C1996">
            <v>60100020490</v>
          </cell>
        </row>
        <row r="1997">
          <cell r="B1997" t="str">
            <v>โครงการยุทธศาสตร์ด้านการพัฒนาและเสริมสร้างศักยภาพคน : การจัดการความรู้และการเผยแพร่ความรู้เกี่ยวกับกลุ่มชาติพันธุ์ไทในประเทศจีน</v>
          </cell>
          <cell r="C1997">
            <v>60100020491</v>
          </cell>
        </row>
        <row r="1998">
          <cell r="B1998" t="str">
            <v>โครงการเพิ่มประสิทธิภาพในการบริหารจัดการสินค้าคงคลังและคลังสินค้า (Inventory and Warehouse Management)</v>
          </cell>
          <cell r="C1998">
            <v>60100020492</v>
          </cell>
        </row>
        <row r="1999">
          <cell r="B1999" t="str">
            <v>โครงการอบรมเชิงปฏิบัติการด้านการตลาด(ออนไลน์)สำหรับผู้ประกอบการสินค้าโอท๊อปจังหวัดมุกดาหาร</v>
          </cell>
          <cell r="C1999">
            <v>60100020493</v>
          </cell>
        </row>
        <row r="2000">
          <cell r="B2000" t="str">
            <v>โครงการจัดทำบัญชีครัวเรือนเพื่อพัฒนาแผนการเงิน ตามแนวทางปรัชญาเศรษฐกิจพอเพียง</v>
          </cell>
          <cell r="C2000">
            <v>60100020494</v>
          </cell>
        </row>
        <row r="2001">
          <cell r="B2001" t="str">
            <v>โครงการค่ายสานฝันนักบัญชี รุ่นเยาว์ (การใช้ความรู้ทางบัญชี สร้างวิถีการออมและเสริมสร้างค่านิยมการใช้จ่ายเงิน ตามหลักเศรษฐกิจพอเพียง ปี 2)</v>
          </cell>
          <cell r="C2001">
            <v>60100020495</v>
          </cell>
        </row>
        <row r="2002">
          <cell r="B2002" t="str">
            <v>โครงการเสริมสร้างพัฒนาทักษะชีวิตและสุขภาวะทางเพศ สำหรับนักเรียนมัธยมศึกษาตอนต้นในโรงเรียนเครือข่ายมหาวิทยาลัยอุบลราชธานี</v>
          </cell>
          <cell r="C2002">
            <v>60100020496</v>
          </cell>
        </row>
        <row r="2003">
          <cell r="B2003" t="str">
            <v>โครงการพัฒนาศักยภาพแกนนำสุขภาพประจำครอบครัวเพื่อการดูแลสุขภาพชุมชนที่ต่อเนื่องยั่งยืน ตำบลฝางคำ อำเภอสิริธร จังหวัดอุบลราชธานี</v>
          </cell>
          <cell r="C2003">
            <v>60100020497</v>
          </cell>
        </row>
        <row r="2004">
          <cell r="B2004" t="str">
            <v>โครงการส่งเสริมจัดการสิ่งแวดล้อมและประกวดบ้านตัวอย่างบ้านหนองเบน ตำบลคันไร่ อำเภอสิริธร จังหวัดอุบลราชธานี</v>
          </cell>
          <cell r="C2004">
            <v>60100020498</v>
          </cell>
        </row>
        <row r="2005">
          <cell r="B2005" t="str">
            <v>โครงการตรวจวินิจฉัยทางห้องปฏิบัติการโรคธาลัสซีเมียในภาคตะวันออกเฉียงเหนือตอนใต้</v>
          </cell>
          <cell r="C2005">
            <v>60100020499</v>
          </cell>
        </row>
        <row r="2006">
          <cell r="B2006" t="str">
            <v>โครงการบริการเชิงรุกในการตรวจสมรรถภาพ ป้องกันและรักษาโรคทางระบบโครงร่างและกล้ามเนื้อ เพื่อส่งเสริมและสนับสนุนการสร้างสุขภาวะที่ดีของประชาชนในชุมชนตำบลธาตุ อำเภอวารินชำราบ จังหวัดอุบลราชธานี</v>
          </cell>
          <cell r="C2006">
            <v>60100020500</v>
          </cell>
        </row>
        <row r="2007">
          <cell r="B2007" t="str">
            <v>โครงการพัฒนาแกนนำด้านสุขภาพและอนามัยสิ่งแวดล้อมในอีสานใต้</v>
          </cell>
          <cell r="C2007">
            <v>60100020501</v>
          </cell>
        </row>
        <row r="2008">
          <cell r="B2008" t="str">
            <v>โครงการพัฒนาแผนป้องกันและระงับอัคคีภัยในโรงเรียนเครือข่ายมหาวิทยาลัยอุบลราชธานี</v>
          </cell>
          <cell r="C2008">
            <v>60100020502</v>
          </cell>
        </row>
        <row r="2009">
          <cell r="B2009" t="str">
            <v>โครงการพัฒนาศักยภาพโรงเรียนต้นแบบด้านความปลอดภัยและสิ่งแวดล้อมโรงเรียนเครือข่ายมหาวิทยาลัยอุบลราชธานี</v>
          </cell>
          <cell r="C2009">
            <v>60100020503</v>
          </cell>
        </row>
        <row r="2010">
          <cell r="B2010" t="str">
            <v>โครงการพัฒนาศักยภาพผู้ดูแลระบบผลิตน้ำประปาของชุมชนรอบมหาวิทยาลัยอุบลราชธานี</v>
          </cell>
          <cell r="C2010">
            <v>60100020504</v>
          </cell>
        </row>
        <row r="2011">
          <cell r="B2011" t="str">
            <v>โครงการพัฒนาสิ่งแวดล้อมให้น่าอยู่</v>
          </cell>
          <cell r="C2011">
            <v>60100020505</v>
          </cell>
        </row>
        <row r="2012">
          <cell r="B2012" t="str">
            <v>โครงการศึกษาระบบสุขภาพชุมชนแบบมีส่วนร่วมและสร้างพลังชุมชนในการพัฒนาสุขภาพและสิ่งแวดล้อม</v>
          </cell>
          <cell r="C2012">
            <v>60100020506</v>
          </cell>
        </row>
        <row r="2013">
          <cell r="B2013" t="str">
            <v>โครงการสร้างเสริมสุขภาพและส่งเสริมภาวะโภชนาการ นักเรียนโรงเรียนตำรวจตระเวนชายแดน โดยการมีส่วนร่วมของชุมชน</v>
          </cell>
          <cell r="C2013">
            <v>60100020507</v>
          </cell>
        </row>
        <row r="2014">
          <cell r="B2014" t="str">
            <v>โครงการอบรมเชิงปฏิบัติการ การใช้ภาพถ่ายดาวเทียมและภาพถ่ายอากาศยานไร้คนขับ (UAV) กับงานสิ่งแวดล้อมและผังเมือง</v>
          </cell>
          <cell r="C2014">
            <v>60100020508</v>
          </cell>
        </row>
        <row r="2015">
          <cell r="B2015" t="str">
            <v>โครงการอบรมเชิงปฏิบัติการ การใช้วิธีทางวิทยาการระบาดและชีวสถิติในการสร้างงานวิจัยจากงานประจำสำหรับเจ้าหน้าที่สาธารณสุข ปี 4</v>
          </cell>
          <cell r="C2015">
            <v>60100020509</v>
          </cell>
        </row>
        <row r="2016">
          <cell r="B2016" t="str">
            <v>โครงการอบรมเชิงปฏิบัติการ การพัฒนาการจัดการเรียนการสอนเพื่อการสร้างเสริมสุขภาพเด็กวัยเรียน สำหรับครูโรงเรียนตำรวจตระเวนชายแดน กองกำกับการตำรวจตระเวนชายแดนที่ 22 อุบลราชธานี (ปีที่ 2.)</v>
          </cell>
          <cell r="C2016">
            <v>60100020510</v>
          </cell>
        </row>
        <row r="2017">
          <cell r="B2017" t="str">
            <v>โครงการอบรมเชิงปฏิบัติการ ค่าย “ ฉันอยากเป็น...หมอ.มอทราย”</v>
          </cell>
          <cell r="C2017">
            <v>60100020511</v>
          </cell>
        </row>
        <row r="2018">
          <cell r="B2018" t="str">
            <v>โครงการบริการตรวจเชื้อเลปโตสไปร่า เพื่อการเฝ้าระวังและป้องกันโรคเลปโตสไปโรสิส</v>
          </cell>
          <cell r="C2018">
            <v>60100020512</v>
          </cell>
        </row>
        <row r="2019">
          <cell r="B2019" t="str">
            <v>โครงการบริการตรวจวัดระดับน้ำตาลในเลือด และดัชนีมวลกายเพื่อการ ป้องกันและควบคุมโรคเบาหวาน</v>
          </cell>
          <cell r="C2019">
            <v>60100020513</v>
          </cell>
        </row>
        <row r="2020">
          <cell r="B2020" t="str">
            <v>โครงการประชุมวิชาการวิทยาลัยแพทยศาสตร์และการสาธารณสุข มหาวิทยาลัยอุบลราชธานี</v>
          </cell>
          <cell r="C2020">
            <v>60100020514</v>
          </cell>
        </row>
        <row r="2021">
          <cell r="B2021" t="str">
            <v>โครงการพัฒนาศักยภาพชุมชนเพื่อการพึ่งตัวเองด้านสุขภาพ</v>
          </cell>
          <cell r="C2021">
            <v>60100020515</v>
          </cell>
        </row>
        <row r="2022">
          <cell r="B2022" t="str">
            <v>โครงการรณรงค์ควบคุมและป้องกันโรคไข้เลือดออก</v>
          </cell>
          <cell r="C2022">
            <v>60100020516</v>
          </cell>
        </row>
        <row r="2023">
          <cell r="B2023" t="str">
            <v>สัปดาห์วิทยาศาสตร์ “เปิดโลกการเรียนรู้ สู่ร่างอาจารย์ใหญ่”</v>
          </cell>
          <cell r="C2023">
            <v>60100020517</v>
          </cell>
        </row>
        <row r="2024">
          <cell r="B2024" t="str">
            <v>โครงการการดูแลระยะยาว  โรคกล้ามเนื้อ โครงกระดูก และข้อ ผู้สูงอายุ ในเขตอีสานตอนใต้</v>
          </cell>
          <cell r="C2024">
            <v>60100020518</v>
          </cell>
        </row>
        <row r="2025">
          <cell r="B2025" t="str">
            <v>โครงการจัดประชุมวิชาการนำเสนอผลงานวิจัยระดับบัณฑิตศึกษานานาชาติ ครั้งที่ 44 (International Graduate Research Conference)</v>
          </cell>
          <cell r="C2025">
            <v>60100020519</v>
          </cell>
        </row>
        <row r="2026">
          <cell r="B2026" t="str">
            <v>โครงการส่งเสริมการบูรณาการการเรียนการสอนกับการทำงาน มหาวิทยาลัยอุบลราชธานี</v>
          </cell>
          <cell r="C2026">
            <v>60100020520</v>
          </cell>
        </row>
        <row r="2027">
          <cell r="B2027" t="str">
            <v>โครงการพัฒนาทักษะทางด้านภาษาอังกฤษเพื่อยกระดับคุณภาพของบัณฑิตมหาวิทยาลัยอุบลราชธานี</v>
          </cell>
          <cell r="C2027">
            <v>60100020521</v>
          </cell>
        </row>
        <row r="2028">
          <cell r="B2028" t="str">
            <v>โครงการ การสร้าง Startup ม.อุบลฯ</v>
          </cell>
          <cell r="C2028">
            <v>60100020522</v>
          </cell>
        </row>
        <row r="2029">
          <cell r="B2029" t="str">
            <v>โครงการศึกษาเพื่อจัดทำฐานข้อมูลด้านเศรษฐกิจสังคมผู้สูงอายุ</v>
          </cell>
          <cell r="C2029">
            <v>60100020523</v>
          </cell>
        </row>
        <row r="2030">
          <cell r="B2030" t="str">
            <v>โครงการการพัฒนาศักยภาพการเรียนรู้ของนักเรียนในโรงเรียนขนาดเล็ก</v>
          </cell>
          <cell r="C2030">
            <v>60100020524</v>
          </cell>
        </row>
        <row r="2031">
          <cell r="B2031" t="str">
            <v>โครงการบูรณาการความรู้สู่ชุมชนเพื่อพัฒอาชีพและส่งเสริมเศรษฐกิจฐานราก</v>
          </cell>
          <cell r="C2031">
            <v>60100020525</v>
          </cell>
        </row>
        <row r="2032">
          <cell r="B2032" t="str">
            <v>โครงการติดตามและประเมินผลงานบริการวิชาการแก่ชุมชนมหาวิทยาลัยอุบลราชธานี</v>
          </cell>
          <cell r="C2032">
            <v>60100020526</v>
          </cell>
        </row>
        <row r="2033">
          <cell r="B2033" t="str">
            <v>โครงการประชุมวิชาการ มอบ. วิจัย</v>
          </cell>
          <cell r="C2033">
            <v>60100020527</v>
          </cell>
        </row>
        <row r="2034">
          <cell r="B2034" t="str">
            <v>โครงการพัฒนานักวิจัยหน้าใหม่ก้าวสู่มาตรฐานระดับสากล</v>
          </cell>
          <cell r="C2034">
            <v>60100020528</v>
          </cell>
        </row>
        <row r="2035">
          <cell r="B2035" t="str">
            <v>โครงการเปิดบ้านศิลปประยุกต์และการออกแบบ : การออกแบบอนุรักษ์สิ่งแวดล้อม (Green Design)</v>
          </cell>
          <cell r="C2035">
            <v>60100020529</v>
          </cell>
        </row>
        <row r="2036">
          <cell r="B2036" t="str">
            <v>พัฒนาระบบเกษตรกรอัจฉริยะ (Smart Farmer)</v>
          </cell>
          <cell r="C2036">
            <v>60100020530</v>
          </cell>
        </row>
        <row r="2037">
          <cell r="B2037" t="str">
            <v>โครงการ UBU Watch</v>
          </cell>
          <cell r="C2037">
            <v>60100020531</v>
          </cell>
        </row>
        <row r="2038">
          <cell r="B2038" t="str">
            <v>โครงการพัฒนาศักยภาพครูในโรงเรียนมัธยมศึกษา</v>
          </cell>
          <cell r="C2038">
            <v>60100020532</v>
          </cell>
        </row>
        <row r="2039">
          <cell r="B2039" t="str">
            <v>โครงการเตรียมความพร้อมด้านวิชาการและการใช้ชีวิตในมหาวิทยาลัยแก่นักศึกษาใหม่ ประจำปี 2560</v>
          </cell>
          <cell r="C2039">
            <v>60100020533</v>
          </cell>
        </row>
        <row r="2040">
          <cell r="B2040" t="str">
            <v>โครงการมหาวิทยาลัยอุบลราชธานีร่วมใจแสดงความอาลัยและสำนึกในพระมหากรุณาธิคุณ</v>
          </cell>
          <cell r="C2040">
            <v>60100020534</v>
          </cell>
        </row>
        <row r="2041">
          <cell r="B2041" t="str">
            <v>โครงการเผยแพร่ความรู้ "ฮีต 12 งานบุญอีสาน"</v>
          </cell>
          <cell r="C2041">
            <v>60100020535</v>
          </cell>
        </row>
        <row r="2042">
          <cell r="B2042" t="str">
            <v>โครงการจัดประชุมวิชาการเพื่อประสานความร่วมมือกับประเทศในภูมิภาคลุ่มน้ำโขง</v>
          </cell>
          <cell r="C2042">
            <v>60100020536</v>
          </cell>
        </row>
        <row r="2043">
          <cell r="B2043" t="str">
            <v>โครงการเผยแพร่ความรู้โครงการอนุรักษ์พันธุกรรมพืชอันเนื่องมากจากพระราชดำริสมเด็จพระเทพรัตนราชสุดาฯ สยามบรมราชกุมารี</v>
          </cell>
          <cell r="C2043">
            <v>60100020537</v>
          </cell>
        </row>
        <row r="2044">
          <cell r="B2044" t="str">
            <v>โครงการสวนป่าราชินี</v>
          </cell>
          <cell r="C2044">
            <v>60100020538</v>
          </cell>
        </row>
        <row r="2045">
          <cell r="B2045" t="str">
            <v>โครงการพัฒนาเพื่อยกระดับผลิตภัณฑ์ชุมชนที่เน้นอัตลักษณ์ในท้องถิ่น</v>
          </cell>
          <cell r="C2045">
            <v>60100020539</v>
          </cell>
        </row>
        <row r="2046">
          <cell r="B2046" t="str">
            <v>โครงการแหล่งเรียนรู้เกี่ยวกับที่พักอาศัยผู้สูงวัย</v>
          </cell>
          <cell r="C2046">
            <v>60100020540</v>
          </cell>
        </row>
        <row r="2047">
          <cell r="B2047" t="str">
            <v>โครงการเครือข่ายความร่วมมือเพื่อการบริการวิชาการแก่ชุมชน มหาวิทยาลัยอุบลราชธานี</v>
          </cell>
          <cell r="C2047">
            <v>60100020541</v>
          </cell>
        </row>
        <row r="2048">
          <cell r="B2048" t="str">
            <v>โครงการสำรวจข้อมูลสัดส่วนร่างกายและให้ความรู้เรื่องสมมาตรของร่างกายเพื่อลดความเจ็บปวดของกล้ามเนื้อในวัยสูงอายุ</v>
          </cell>
          <cell r="C2048">
            <v>60100020542</v>
          </cell>
        </row>
        <row r="2049">
          <cell r="B2049" t="str">
            <v>โครงการประชุมและเผยแพร่ผลงานวิชาการโครงการเพราะพันธ์ปัญญาภาคตะวันออกเฉียงเหนือ</v>
          </cell>
          <cell r="C2049">
            <v>60100020543</v>
          </cell>
        </row>
        <row r="2050">
          <cell r="B2050" t="str">
            <v>โครงการการถ่ายทอดเทคโนโลยีการผลิตก๊าซชีวภาพจากมูลสัตว์เพื่อเป็นพลังงานทดแทนในครัวเรือนแบบยั่งยืน</v>
          </cell>
          <cell r="C2050">
            <v>60100020544</v>
          </cell>
        </row>
        <row r="2051">
          <cell r="B2051" t="str">
            <v>โครงการบ้านนักวิทยาศาสตร์น้อย ระดับประถมศึกษา</v>
          </cell>
          <cell r="C2051">
            <v>60100020545</v>
          </cell>
        </row>
        <row r="2052">
          <cell r="B2052" t="str">
            <v>โครงการการเสริมและพัฒนาเครือข่ายโรงเรียนสุขภาวะภาคอีสานตอนล่าง</v>
          </cell>
          <cell r="C2052">
            <v>60100020546</v>
          </cell>
        </row>
        <row r="2053">
          <cell r="B2053" t="str">
            <v>โครงการอบรมเชิงปฏิบัติการ "การถ่ายทอดความรู้ด้านเกษตรอินทรีย์"</v>
          </cell>
          <cell r="C2053">
            <v>60100020547</v>
          </cell>
        </row>
        <row r="2054">
          <cell r="B2054" t="str">
            <v>การศึกษาแนวทางการเพิ่มโอกาสการเข้าถึงการศึกษาที่มีคุณภาพในพื้นที่จังหวัดชายแดน : กรณีศึกษาจังหวัดอุบลราชธานีและจังหวัดศรีษะเกษ</v>
          </cell>
          <cell r="C2054">
            <v>60100020548</v>
          </cell>
        </row>
        <row r="2055">
          <cell r="B2055" t="str">
            <v>โครงการการผลิตผักปลอดสารพิษ รุ่นที่ 2</v>
          </cell>
          <cell r="C2055">
            <v>60100020549</v>
          </cell>
        </row>
        <row r="2056">
          <cell r="B2056" t="str">
            <v>โครงการการผลิตผักปลอกสารพิษ รุ่นที่ 3</v>
          </cell>
          <cell r="C2056">
            <v>60100020550</v>
          </cell>
        </row>
        <row r="2057">
          <cell r="B2057" t="str">
            <v>โครงการฝึกอบรมเพาะเลี้ยงจิ้งหรีด</v>
          </cell>
          <cell r="C2057">
            <v>60100020551</v>
          </cell>
        </row>
        <row r="2058">
          <cell r="B2058" t="str">
            <v>โครงการฟาร์มมหาวิทยาลัยอุบลราชธานี</v>
          </cell>
          <cell r="C2058">
            <v>60100020552</v>
          </cell>
        </row>
        <row r="2059">
          <cell r="B2059" t="str">
            <v>โครงการศึกษาเกี่ยวกับมาตรฐานการดำเนินการทางวินัยและการลงโทษทางวินัยของ ก.พ.อ. กระทรวงและการเปรียบเทียบกฎหมายเกี่ยวกับการดำเนินการทางวินัยของข้าราชการประเภทต่างๆ</v>
          </cell>
          <cell r="C2059">
            <v>60100020553</v>
          </cell>
        </row>
        <row r="2060">
          <cell r="B2060" t="str">
            <v>โครงการจ้างที่ปรึกษาจัดทำแผนยุทธศาสตร์การพัฒนากลุ่มจังหวัดภาคตะวันออกเฉียงเหนือตอนล่าง 2 ระยะ 20 ปี (พ.ศ. 2560-2579)</v>
          </cell>
          <cell r="C2060">
            <v>60100020554</v>
          </cell>
        </row>
        <row r="2061">
          <cell r="B2061" t="str">
            <v>โครงการพัฒนาความสามารถด้านการประมงแก่วิทยาลัยกสิกรรมและป่าไม้ แขวงจำปาสัก</v>
          </cell>
          <cell r="C2061">
            <v>60100020555</v>
          </cell>
        </row>
        <row r="2062">
          <cell r="B2062" t="str">
            <v>โครงการเสริมสร้างเกษตรกรด้านเกษตรอินทรีย์</v>
          </cell>
          <cell r="C2062">
            <v>60100020556</v>
          </cell>
        </row>
        <row r="2063">
          <cell r="B2063" t="str">
            <v>โครงการบริการวิชาการ</v>
          </cell>
          <cell r="C2063">
            <v>60100020557</v>
          </cell>
        </row>
        <row r="2064">
          <cell r="B2064" t="str">
            <v>โครงการบริการวิชาการนักศึกษาต่างประเทศ</v>
          </cell>
          <cell r="C2064">
            <v>60100020558</v>
          </cell>
        </row>
        <row r="2065">
          <cell r="B2065" t="str">
            <v>การพัฒาทักษะการบริการอย่างมืออาชีพเพื่อเข้าสู่ยุคของการท่องเที่ยว 4.0</v>
          </cell>
          <cell r="C2065">
            <v>60100020559</v>
          </cell>
        </row>
        <row r="2066">
          <cell r="B2066" t="str">
            <v>การเพิ่มมูลค่าคุณค่าสินค้าสหกรณ์และเกษตรกรรมไทย ก้าวไกลสู่ เกษตรดิจิตอล ในยุค 4.0</v>
          </cell>
          <cell r="C2066">
            <v>60100020560</v>
          </cell>
        </row>
        <row r="2067">
          <cell r="B2067" t="str">
            <v>พัฒนาคุณภาพบริการของโรงพยาบาลตามหลักปฏิบัติสำหรับผู้สูงวัย</v>
          </cell>
          <cell r="C2067">
            <v>60100020561</v>
          </cell>
        </row>
        <row r="2068">
          <cell r="B2068" t="str">
            <v>เจาะธุรกิจ พิชิตต้นทุน</v>
          </cell>
          <cell r="C2068">
            <v>60100020562</v>
          </cell>
        </row>
        <row r="2069">
          <cell r="B2069" t="str">
            <v>การจัดทำเอกสารทางบัญชีและรายงานงบการเงินของกองทุนหมู่บ้านฯ ให้เป็นไปตามเกณฑ์ของหน่วยงานกำกับดูแล</v>
          </cell>
          <cell r="C2069">
            <v>60100020563</v>
          </cell>
        </row>
        <row r="2070">
          <cell r="B2070" t="str">
            <v>การพัฒนาผู้ประกอบการใหม่ด้วยกลยุทธ์ทางธุรกิจเชิงสร้างสรรค์</v>
          </cell>
          <cell r="C2070">
            <v>60100020564</v>
          </cell>
        </row>
        <row r="2071">
          <cell r="B2071" t="str">
            <v>การประชุมวิชาการระดับนานาชาติ เรื่อง เศรษฐกิจและสังคมในภูมิภาคลุ่มแม่น้ำโขงของเอเชียตะวันออกเฉียงใต้ ประจำปีงบประมาณ 2561</v>
          </cell>
          <cell r="C2071">
            <v>60100020565</v>
          </cell>
        </row>
        <row r="2072">
          <cell r="B2072" t="str">
            <v>เพิ่มประสิทธิภาพช่องทางการจัดจำหน่ายแก่ผลิตภัณฑ์ชุมชนและผู้ประกอบการสินค้าโอท๊อป</v>
          </cell>
          <cell r="C2072">
            <v>60100020566</v>
          </cell>
        </row>
        <row r="2073">
          <cell r="B2073" t="str">
            <v>การใช้กลยุทธ์ทางการเงินและความรู้ทางการบัญชีสร้างมูลค่าเพิ่มเชิงเศรษฐกิจ เพื่อพัฒนาศักยภาพกลุ่มวิสาหกิจชุมชน มุ่งสู่การเป็นประเทศไทย 4.0</v>
          </cell>
          <cell r="C2073">
            <v>60100020567</v>
          </cell>
        </row>
        <row r="2074">
          <cell r="B2074" t="str">
            <v>โครงการโรงเรียนสร้างสุขผู้สูงอายุ</v>
          </cell>
          <cell r="C2074">
            <v>60100020568</v>
          </cell>
        </row>
        <row r="2075">
          <cell r="B2075" t="str">
            <v>โครงการแก้ไขปัญหาสุขภาพของชุมชนโดยใช้กระบวนการมีส่วนร่วม</v>
          </cell>
          <cell r="C2075">
            <v>60100020569</v>
          </cell>
        </row>
        <row r="2076">
          <cell r="B2076" t="str">
            <v>โครงการส่งเสริมสุขภาพจิตครอบครัวฯ</v>
          </cell>
          <cell r="C2076">
            <v>60100020570</v>
          </cell>
        </row>
        <row r="2077">
          <cell r="B2077" t="str">
            <v>โครงการมหกรรมสร้างเสริมสุขภาพ ปีที่ 3 (สุขภาพดี 4.0)</v>
          </cell>
          <cell r="C2077">
            <v>60100020571</v>
          </cell>
        </row>
        <row r="2078">
          <cell r="B2078" t="str">
            <v>การให้ความรู้ด้านอนามัยเจริญพันธุ์และการป้องกันการตั้งครรภ์ที่ไม่พึงประสงค์ ในนักเรียนระดับมัธยมศึกษา</v>
          </cell>
          <cell r="C2078">
            <v>60100020572</v>
          </cell>
        </row>
        <row r="2079">
          <cell r="B2079" t="str">
            <v>โครงการเพิ่มขีดความสามารถของชุมชนและการสร้างกลไกความร่วมมือในการจัดการที่ดินสาธารณะของท้องถิ่น</v>
          </cell>
          <cell r="C2079">
            <v>60100020573</v>
          </cell>
        </row>
        <row r="2080">
          <cell r="B2080" t="str">
            <v>โครงการนวัตกรรมสังคมกับการลดความเสี่ยงจากภัยพิบัติในพื้นที่จังหวัดอุบลราชธานี</v>
          </cell>
          <cell r="C2080">
            <v>60100020574</v>
          </cell>
        </row>
        <row r="2081">
          <cell r="B2081" t="str">
            <v>การพัฒนาศักยภาพยุวมัคคุเทศก์เพื่อเรียนรู้การท่องเที่ยวเชิงสร้างสรรค์</v>
          </cell>
          <cell r="C2081">
            <v>60100020575</v>
          </cell>
        </row>
        <row r="2082">
          <cell r="B2082" t="str">
            <v>การประชุมวิชาการหลักสูตรภาษาจีน ระดับปริญญาตรีบัณฑิต สถาบันอุดมศึกษาตะวันออกเฉียงเหนือ</v>
          </cell>
          <cell r="C2082">
            <v>60100020576</v>
          </cell>
        </row>
        <row r="2083">
          <cell r="B2083" t="str">
            <v>โครงการพุ่งเป้า:การพัฒนาทักษะภาษาที่สองในโรงเรียนเครือข่ายพันธมิตรมหาวิทยาลัยอุบลราชธานี</v>
          </cell>
          <cell r="C2083">
            <v>60100020577</v>
          </cell>
        </row>
        <row r="2084">
          <cell r="B2084" t="str">
            <v>การจัดการเรียนการสอนภาษาไทยเพื่อยกระดับผลสัมฤทธิ์ทางการเรียน</v>
          </cell>
          <cell r="C2084">
            <v>60100020578</v>
          </cell>
        </row>
        <row r="2085">
          <cell r="B2085" t="str">
            <v>โครงการกิจกรรมสะเต็มศึกษาเพื่อการจัดการเรียนรู้ในศตวรรษที่ 21</v>
          </cell>
          <cell r="C2085">
            <v>60100020579</v>
          </cell>
        </row>
        <row r="2086">
          <cell r="B2086" t="str">
            <v>โครงการการแข่งขันเคมีโอลิมปิกระดับชาติ</v>
          </cell>
          <cell r="C2086">
            <v>60100020580</v>
          </cell>
        </row>
        <row r="2087">
          <cell r="B2087" t="str">
            <v>สวนพฤกษศาสตร์ในโรงเรียนตำรวจตระเวนชายแดนบ้านป่าหญ้าคาและศูนย์การเรียนตำรวจตระเวนชายแดนภูดานกอย ระยะที่ 2</v>
          </cell>
          <cell r="C2087">
            <v>60100020581</v>
          </cell>
        </row>
        <row r="2088">
          <cell r="B2088" t="str">
            <v>โครงการสาธิตการผลิตไบโอดีเซลชุมชนจากน้ำมันพืชใช้แล้วด้วยระบบไฮโดรไดนามิกส์คาวิเทชั่น</v>
          </cell>
          <cell r="C2088">
            <v>60100020582</v>
          </cell>
        </row>
        <row r="2089">
          <cell r="B2089" t="str">
            <v>โครงการความปลอดภัย การตรวจสอบ การบำรุงรักษาอุปกรณ์ระบบไฟฟ้าและระบบควบคุมมอเตอร์ปั๊มน้ำระบบประปาหมู่บ้าน</v>
          </cell>
          <cell r="C2089">
            <v>60100020583</v>
          </cell>
        </row>
        <row r="2090">
          <cell r="B2090" t="str">
            <v>โครงการความปลอดภัย การตรวจสอบ การบำรุงรักษาอุปกรณ์ไฟฟ้าและเครื่องใช้ไฟฟ้าในโรงเรียน</v>
          </cell>
          <cell r="C2090">
            <v>60100020584</v>
          </cell>
        </row>
        <row r="2091">
          <cell r="B2091" t="str">
            <v>โครงการประยุกต์ใช้ความรู้ด้านวิศวกรรมอุตสาหการในการแก้ปัญหาของชุมชน เพิ่มประสิทธิภาพและลดค่าใช้จ่ายของธุรกิจขนาดกลางและขนาดย่อมหรือหน่วยงานของรัฐ</v>
          </cell>
          <cell r="C2091">
            <v>60100020585</v>
          </cell>
        </row>
        <row r="2092">
          <cell r="B2092" t="str">
            <v>โครงการอิเล็กทรอนิกส์สร้างสรรค์สิ่งประดิษฐ์เพื่อพัฒนาศักยภาพและสมรรถนะนักเรียน ครูผู้สอนวิทยาศาสตร์และเทคโนโลยี</v>
          </cell>
          <cell r="C2092">
            <v>60100020586</v>
          </cell>
        </row>
        <row r="2093">
          <cell r="B2093" t="str">
            <v>โครงการออกแบบ ติดตั้งและประยุกต์ใช้งานระบบผลิตไฟฟ้าจากเซลล์แสงอาทิตย์ระบบไฮบริดสำหรับใช้งานในครัวเรือน</v>
          </cell>
          <cell r="C2093">
            <v>60100020587</v>
          </cell>
        </row>
        <row r="2094">
          <cell r="B2094" t="str">
            <v>โครงการอบรมเชิงปฏิบัติพัฒนาศักยภาพนักประดิษฐ์หุ่นยนต์ตัวน้อยด้วยระบบสมองกลฝังตัว</v>
          </cell>
          <cell r="C2094">
            <v>60100020588</v>
          </cell>
        </row>
        <row r="2095">
          <cell r="B2095" t="str">
            <v>โครงการส่งเสริมศักยภาพการเรียนรู้ของครูนักเรียน</v>
          </cell>
          <cell r="C2095">
            <v>60100020589</v>
          </cell>
        </row>
        <row r="2096">
          <cell r="B2096" t="str">
            <v>การถ่ายทอดเทคโนโลยีด้านการเกษตรในโรงเรียนตำรวจตระเวนชายแดน</v>
          </cell>
          <cell r="C2096">
            <v>60100020590</v>
          </cell>
        </row>
        <row r="2097">
          <cell r="B2097" t="str">
            <v>การเพาะเห็ดหูหนู</v>
          </cell>
          <cell r="C2097">
            <v>60100020591</v>
          </cell>
        </row>
        <row r="2098">
          <cell r="B2098" t="str">
            <v>การฝึกอบรมเชิงปฏิบัติการเรื่อง“ การออกแบบระบบการให้น้ำอย่างง่ายสำหรับเกษตรกร”</v>
          </cell>
          <cell r="C2098">
            <v>60100020592</v>
          </cell>
        </row>
        <row r="2099">
          <cell r="B2099" t="str">
            <v>ศึกษาพัฒนาศูนย์การเรียนรู้ “เกษตรเศรษฐกิจพอเพียง” ศูนย์การเรียนตำรวจตระเวนชายแดน บ้านภูดานกอย ตำบลคำโพน อำเภอปทุมราชวงศา จังหวัดอำนาจเจริญ</v>
          </cell>
          <cell r="C2099">
            <v>60100020593</v>
          </cell>
        </row>
        <row r="2100">
          <cell r="B2100" t="str">
            <v>โครงการพัฒนาศูนย์ให้บริการข้อมูลยาและสุขภาพแก่ประชาชน และฐานข้อมูลการพิสูจน์เอกลักษณ์ยาเม็ดและยาแคปซูลในประเทศไทย</v>
          </cell>
          <cell r="C2100">
            <v>60100020594</v>
          </cell>
        </row>
        <row r="2101">
          <cell r="B2101" t="str">
            <v>โครงการประชุมวิชาการเชิงปฏิบัติการเรื่อง ผลิตภัณฑ์สุขภาพและความงามครั้งที่ 2 : การพัฒนาผลิตภัณฑ์สุขภาพและเครื่องสำอางเพื่อการตกแต่ง</v>
          </cell>
          <cell r="C2101">
            <v>60100020595</v>
          </cell>
        </row>
        <row r="2102">
          <cell r="B2102" t="str">
            <v xml:space="preserve"> โครงการสวนพฤกษศาสตร์ในโรงเรียนตำรวจตระเวณชายแดนบ้านแก่งศรีโคตรและ ศ.ดร.เนวิน สคริมชอร์</v>
          </cell>
          <cell r="C2102">
            <v>60100020596</v>
          </cell>
        </row>
        <row r="2103">
          <cell r="B2103" t="str">
            <v>การอบรมเชิงปฏิบัติการ ออกแบบลายผ้าเยียรบับลาวด้วยกราฟ เพิ่มทักษะสำหรับกลุ่มทอผ้าไหมจังหวัดอุบลราชธานี</v>
          </cell>
          <cell r="C2103">
            <v>60100020597</v>
          </cell>
        </row>
        <row r="2104">
          <cell r="B2104" t="str">
            <v>สัปดาห์นวัตกรรมและการออกแบบ (INOVATION AND DESIG WEEK)</v>
          </cell>
          <cell r="C2104">
            <v>60100020598</v>
          </cell>
        </row>
        <row r="2105">
          <cell r="B2105" t="str">
            <v>โครงการพัฒนาแนวทางการจัดทำแผนเพื่อการป้องกันและระงับเหตุฉุกเฉินในโรงเรียนเครือข่าย มหาวิทยาลัยอุบลราชธานี</v>
          </cell>
          <cell r="C2105">
            <v>60100020599</v>
          </cell>
        </row>
        <row r="2106">
          <cell r="B2106" t="str">
            <v>โครงการการพัฒนาศักยภาพด้านความปลอดภัยและสิ่งแวดล้อมของโรงเรียนเครือข่ายมหาวิทยาลัยอุบลราชธานี</v>
          </cell>
          <cell r="C2106">
            <v>60100020600</v>
          </cell>
        </row>
        <row r="2107">
          <cell r="B2107" t="str">
            <v>โครงการพัฒนาระบบสุขภาพชุมชนแบบมีส่วนร่วม</v>
          </cell>
          <cell r="C2107">
            <v>60100020601</v>
          </cell>
        </row>
        <row r="2108">
          <cell r="B2108" t="str">
            <v>โครงการพัฒนาแกนนำด้านสุขภาพและอนามัยสิ่งแวดล้อมในอีสานใต้</v>
          </cell>
          <cell r="C2108">
            <v>60100020602</v>
          </cell>
        </row>
        <row r="2109">
          <cell r="B2109" t="str">
            <v>โครงการพัฒนาศักยภาพแกนนำสุขภาพประจำครอบครัวเพื่อการดูแลสุขภาพชุมชนที่ต่อเนื่องยั่งยืน ตำบลธาตุ อำเภอวารินชำราบ จังหวัดอุบลราชธานี</v>
          </cell>
          <cell r="C2109">
            <v>60100020603</v>
          </cell>
        </row>
        <row r="2110">
          <cell r="B2110" t="str">
            <v>โครงการส่งเสริมจัดการสิ่งแวดล้อมและประกวดบ้านตัวอย่างบ้านน้อยเจริญ หมู่ที่ 9 ตำบลธาตุ อำเภอวารินชำราบ จังหวัดอุบลราชธานี</v>
          </cell>
          <cell r="C2110">
            <v>60100020604</v>
          </cell>
        </row>
        <row r="2111">
          <cell r="B2111" t="str">
            <v>โครงการพัฒนาศักยภาพโรงเรียน ตชด. เพื่อเข้าสู่โรงเรียนต้นแบบด้านสุขภาพและสิ่งแวดล้อม</v>
          </cell>
          <cell r="C2111">
            <v>60100020605</v>
          </cell>
        </row>
        <row r="2112">
          <cell r="B2112" t="str">
            <v>โครงการพัฒนาศักยภาพชุมชนเพื่อการพึ่งตัวเองด้านสุขภาพ</v>
          </cell>
          <cell r="C2112">
            <v>60100020606</v>
          </cell>
        </row>
        <row r="2113">
          <cell r="B2113" t="str">
            <v>โครงการรณรงค์ควบคุมและป้องกันโรคไข้เลือดออก</v>
          </cell>
          <cell r="C2113">
            <v>60100020607</v>
          </cell>
        </row>
        <row r="2114">
          <cell r="B2114" t="str">
            <v>โครงการบริการตรวจเชื้อเลปโตสไปร่า เพื่อการเฝ้าระวังและป้องกันโรคเลปโตสไปโรสิส</v>
          </cell>
          <cell r="C2114">
            <v>60100020608</v>
          </cell>
        </row>
        <row r="2115">
          <cell r="B2115" t="str">
            <v>โครงการอบรมเชิงปฏิบัติการเรื่องการแปลผล การแก้ไขความผิดพลาด ของตรวจวิเคราะห์หาสารเคมีในเลือด</v>
          </cell>
          <cell r="C2115">
            <v>60100020609</v>
          </cell>
        </row>
        <row r="2116">
          <cell r="B2116" t="str">
            <v>โครงการสัมนาเชิงวิชาการทางด้านการแพทยศาสตร์และการสาธารณสุข</v>
          </cell>
          <cell r="C2116">
            <v>60100020610</v>
          </cell>
        </row>
        <row r="2117">
          <cell r="B2117" t="str">
            <v>โครงการค่ายหมอมอทราย พัฒนาสุขภาพประชาชนในชนบท</v>
          </cell>
          <cell r="C2117">
            <v>60100020611</v>
          </cell>
        </row>
        <row r="2118">
          <cell r="B2118" t="str">
            <v>โครงการประชุมวิชาการ มอบ. วิจัย ครั้งที่ 12</v>
          </cell>
          <cell r="C2118">
            <v>60100020612</v>
          </cell>
        </row>
        <row r="2119">
          <cell r="B2119" t="str">
            <v>เอกสารสนเทศเพื่อการเผยแพร่และประชาสัมพันธ์งานวิจัย บริการวิชาการ และทำนุบำรุงศิลปวัฒนธรรม มหาวิทยาลัยอุบลราชธานี</v>
          </cell>
          <cell r="C2119">
            <v>60100020613</v>
          </cell>
        </row>
        <row r="2120">
          <cell r="B2120" t="str">
            <v>การบูรณาการความรู้สู่ชุมชนเพื่อพัฒนาอาชีพและส่งเสริมเศรษฐกิจฐานราก</v>
          </cell>
          <cell r="C2120">
            <v>60100020614</v>
          </cell>
        </row>
        <row r="2121">
          <cell r="B2121" t="str">
            <v>พัฒนาการบริหารจัดการงานบริการวิชาการแก่ชุมชนมหาวิทยาลัยอุบลราชธานี ปี 2561</v>
          </cell>
          <cell r="C2121">
            <v>60100020615</v>
          </cell>
        </row>
        <row r="2122">
          <cell r="B2122" t="str">
            <v>โครงการเครือข่ายความร่วมมือเพื่อการบริการวิชาการแก่ชุมชน</v>
          </cell>
          <cell r="C2122">
            <v>60100020616</v>
          </cell>
        </row>
        <row r="2123">
          <cell r="B2123" t="str">
            <v>พัฒนานักวิจัยหน้าใหม่ก้าวสู่มาตรฐานระดับสากล ประจำปี 2561</v>
          </cell>
          <cell r="C2123">
            <v>60100020617</v>
          </cell>
        </row>
        <row r="2124">
          <cell r="B2124" t="str">
            <v>อบรมเชิงปฏิบัติการสวนพฤกษศาสตร์โรงเรียนและงานฐานทรัพยากรท้องถิ่น ภายใต้โครงการอนุรักษ์พันธุกรรมพืชอันเนื่องมาจากพระราชดำริฯ</v>
          </cell>
          <cell r="C2124">
            <v>60100020618</v>
          </cell>
        </row>
        <row r="2125">
          <cell r="B2125" t="str">
            <v>พัฒนาศักยภาพการเรียนรู้สำหรับนักเรียนโรงเรียนเครือข่ายมหาวิทยาลัยอุบลราชธานี</v>
          </cell>
          <cell r="C2125">
            <v>60100020619</v>
          </cell>
        </row>
        <row r="2126">
          <cell r="B2126" t="str">
            <v>โครงการขับเคลื่อนปรัชญาของเศรษฐกิจพอเพียงด้วยพลังนิสิตนักศึกษา</v>
          </cell>
          <cell r="C2126">
            <v>60100020620</v>
          </cell>
        </row>
        <row r="2127">
          <cell r="B2127" t="str">
            <v xml:space="preserve"> โครงการ การสร้างผู้ประกอบการ Startup อุบลราชธานี</v>
          </cell>
          <cell r="C2127">
            <v>60100020621</v>
          </cell>
        </row>
        <row r="2128">
          <cell r="B2128" t="str">
            <v>โครงการพัฒนาศักยภาพครูในโรงเรียนมัธยมศึกษา</v>
          </cell>
          <cell r="C2128">
            <v>60100020622</v>
          </cell>
        </row>
        <row r="2129">
          <cell r="B2129" t="str">
            <v>โครงการพัฒนาศักยภาพนักศึกษาและบุคลากรมหาวิทยาลัยอุบลราชธานี</v>
          </cell>
          <cell r="C2129">
            <v>60100020623</v>
          </cell>
        </row>
        <row r="2130">
          <cell r="B2130" t="str">
            <v>การประชุมวิชาการนำเสนอผลงานวิจัยระดับบัณฑิตศึกษาแห่งชาติครั้งที่ 44 (The 44 th National Graduate Research Conference: 44th NGRC) และนำเสนอผลงานวิจัยระดับบัณฑิตศึกษานานาชาติ ครั้งที่ 8</v>
          </cell>
          <cell r="C2130">
            <v>60100020624</v>
          </cell>
        </row>
        <row r="2131">
          <cell r="B2131" t="str">
            <v>โครงการพัฒนาทักษะทางด้านภาษาอังกฤษเพื่อยกระดับคุณภาพของบัณฑิตมหาวิทยาลัยอุบลราชธานี</v>
          </cell>
          <cell r="C2131">
            <v>60100020625</v>
          </cell>
        </row>
        <row r="2132">
          <cell r="B2132" t="str">
            <v>โครงการสนับสนุนการพัฒนาเทคโนโลยีของอุตสาหกรรมไทย (ITAP)</v>
          </cell>
          <cell r="C2132">
            <v>60100020626</v>
          </cell>
        </row>
        <row r="2133">
          <cell r="B2133" t="str">
            <v>การอบรมเชิงปฏิบัติการ การเลี้ยงไก่ดำให้ได้มาตรฐานตามหลักวิชาการ</v>
          </cell>
          <cell r="C2133">
            <v>60100020627</v>
          </cell>
        </row>
        <row r="2134">
          <cell r="B2134" t="str">
            <v>การเพิ่มประสิทธิภาพการผลิตและมูลค่าของถั่วลิสงหลังนา</v>
          </cell>
          <cell r="C2134">
            <v>60100020628</v>
          </cell>
        </row>
        <row r="2135">
          <cell r="B2135" t="str">
            <v>การเพิ่มศักยภาพการผลิตปลานิลในระบบอินทรีย์</v>
          </cell>
          <cell r="C2135">
            <v>60100020629</v>
          </cell>
        </row>
        <row r="2136">
          <cell r="B2136" t="str">
            <v>ฟาร์มหาวิทยาลัยอุบลราชธานี</v>
          </cell>
          <cell r="C2136">
            <v>60100020630</v>
          </cell>
        </row>
        <row r="2137">
          <cell r="B2137" t="str">
            <v>ฝึกอบรมการเพาะเลี้ยงจิ้งหรีด</v>
          </cell>
          <cell r="C2137">
            <v>60100020631</v>
          </cell>
        </row>
        <row r="2138">
          <cell r="B2138" t="str">
            <v>ต้นแบบการผลิตผักอินทรีย์ในโรงเรือนสำหรับกลุ่มเกษตรกรและวิสาหกิจชุมชนอำนาจเจริญและอุบลราชธานี</v>
          </cell>
          <cell r="C2138">
            <v>60100020632</v>
          </cell>
        </row>
        <row r="2139">
          <cell r="B2139" t="str">
            <v>การจัดการหลังการเก็บเกี่ยวและการแปรรูปผัก</v>
          </cell>
          <cell r="C2139">
            <v>60100020633</v>
          </cell>
        </row>
        <row r="2140">
          <cell r="B2140" t="str">
            <v>โครงการพัฒนาชุดทดสอบการปนเปื้อนยาฆ่าแมลงต้นแบบเพื่อการ certification ผลผลิตทางการเกษตร</v>
          </cell>
          <cell r="C2140">
            <v>60100020634</v>
          </cell>
        </row>
        <row r="2141">
          <cell r="B2141" t="str">
            <v>โครงการพัฒนาผลิตภัณฑ์เครืองสำอางจากน้ำมันงา</v>
          </cell>
          <cell r="C2141">
            <v>60100020635</v>
          </cell>
        </row>
        <row r="2142">
          <cell r="B2142" t="str">
            <v>โครงการพัฒนาผลิตภัณฑ์สุขภาพจากจิ้งหรีด</v>
          </cell>
          <cell r="C2142">
            <v>60100020636</v>
          </cell>
        </row>
        <row r="2143">
          <cell r="B2143" t="str">
            <v>อันตรายจากการใช้สารเคมีทางการเกษตร วิธีการรักษาอาการพิษเบื้องต้นและการป้องกัน</v>
          </cell>
          <cell r="C2143">
            <v>60100020637</v>
          </cell>
        </row>
        <row r="2144">
          <cell r="B2144" t="str">
            <v>โครงการอบรมความรู้เรื่อง "โรคและยาเพื่อการดูแลผู้สูงอายุ"</v>
          </cell>
          <cell r="C2144">
            <v>60100020638</v>
          </cell>
        </row>
        <row r="2145">
          <cell r="B2145" t="str">
            <v>โครงการการพัฒนาสินค้าชุมชนครบวงจรเพื่อยกระดับสินค้าคุณภาพเชิงพาณิชย์วิสาหกิจชุมชน 4 องค์กรส่วนตำบลรอบมหาวิทยาลัยอุบลราชธานี</v>
          </cell>
          <cell r="C2145">
            <v>60100020639</v>
          </cell>
        </row>
        <row r="2146">
          <cell r="B2146" t="str">
            <v>โครงการอบรมเชิงปฏิบัติการ การจัดทำบัญชีสำหรับการวางแผนกำไร โดยการวิเคราะห์จุดคุ้มทุน (Beak Event Point) สำหรับวิสาหกิจชุมชน</v>
          </cell>
          <cell r="C2146">
            <v>60100020640</v>
          </cell>
        </row>
        <row r="2147">
          <cell r="B2147" t="str">
            <v>โครงการส่งเสริมและพัฒนาการร่วมกลุ่มเกษตรกรเพื่อเพิ่มรายได้และลดหนี้</v>
          </cell>
          <cell r="C2147">
            <v>60100020641</v>
          </cell>
        </row>
        <row r="2148">
          <cell r="B2148" t="str">
            <v>โครงการพัฒนาศักยภาพผู้ดูแลผู้สูงอายุในเขตวารินชำราย จังหวัดอุบลราชธานี</v>
          </cell>
          <cell r="C2148">
            <v>60100020642</v>
          </cell>
        </row>
        <row r="2149">
          <cell r="B2149" t="str">
            <v>การคัดเลือกและจำแนกจุลินทรีย์รอบรากพืชที่ส่งเสริมการเจริญของพืช เพื่อพัฒนาเป็นปุ๋ยชีวภาพแบบจำเพาะ</v>
          </cell>
          <cell r="C2149">
            <v>60100020643</v>
          </cell>
        </row>
        <row r="2150">
          <cell r="B2150" t="str">
            <v>โครงการเสริมสร้างความรู้ทางวิทยาศาสตร์-คณิตศาสตร์ สู่การสอบ O-NET สำหรับนักเรียนโรงเรียนรอบพื้นที่มหาวิทยาบัยอุบลราชธานี ระดับชั้นประถมศึกษาปี 6</v>
          </cell>
          <cell r="C2150">
            <v>60100020644</v>
          </cell>
        </row>
        <row r="2151">
          <cell r="B2151" t="str">
            <v>โครงการออกแบบและจัดสร้างเครื่องล้างเมล็ดงาต้นแบบ และการปรับปรุงเครื่องร่อนคัดแยกเมล็ดงา</v>
          </cell>
          <cell r="C2151">
            <v>60100020645</v>
          </cell>
        </row>
        <row r="2152">
          <cell r="B2152" t="str">
            <v>โครงการต้นแบบการจัดการน้ำเพื่อการทำเกษตรอินทรีย์ มหาวิทยาลัยอุบลราชธานี</v>
          </cell>
          <cell r="C2152">
            <v>60100020646</v>
          </cell>
        </row>
        <row r="2153">
          <cell r="B2153" t="str">
            <v>การพัฒนาและออกแบบผลิตภัณฑ์งานหัตถกรรมชุมชนเพื่อสร้างมูลค่าและรายได้</v>
          </cell>
          <cell r="C2153">
            <v>60100020647</v>
          </cell>
        </row>
        <row r="2154">
          <cell r="B2154" t="str">
            <v>อบรมเชิงปฏิบัติการเพื่อพัฒนาผลิตภัณฑ์ พุทธศิลป์ร่วมสมัยจากอัตลักษณ์ ศิลปะพื้นบ้านอีสาน</v>
          </cell>
          <cell r="C2154">
            <v>60100020648</v>
          </cell>
        </row>
        <row r="2155">
          <cell r="B2155" t="str">
            <v>อบรมเชิงปฏิบัติการเพื่อพัฒนาผลิตภัณฑ์หัตถกรรมเพื่อสิ่งแวดล้อม</v>
          </cell>
          <cell r="C2155">
            <v>60100020649</v>
          </cell>
        </row>
        <row r="2156">
          <cell r="B2156" t="str">
            <v>โครงการพัฒนาผลิตภัณฑ์ชุมชนเพื่อสร้างมูลค่าเพิ่มจากภูมิปัญญาท้องถิ่นในชุมชนกลุ่มจังหวัดภาคตะวันออกเฉียงเหนือตอนล่าง 2</v>
          </cell>
          <cell r="C2156">
            <v>60100020650</v>
          </cell>
        </row>
        <row r="2157">
          <cell r="B2157" t="str">
            <v>การสร้างความตระหนักและแนวทางการป้องกันอันตราย จากสารเคมีกำจัดศัตรูพืชของเกษตรปลูกผัก บ้านหนองแต้ ต.ขี้เหล็ก อ.เมือง จ.อุบลราชธานี</v>
          </cell>
          <cell r="C2157">
            <v>60100020651</v>
          </cell>
        </row>
        <row r="2158">
          <cell r="B2158" t="str">
            <v>การพัฒนาศักยภาคเกษตรกรในการลดการใช้สารเคมีในการเกษตรแบบมีส่วนร่วม</v>
          </cell>
          <cell r="C2158">
            <v>60100020652</v>
          </cell>
        </row>
        <row r="2159">
          <cell r="B2159" t="str">
            <v>ศูนย์เรียนรู้เกษตรอัจฉริยะ มหาวิทยาลัยอุบลราชธานี</v>
          </cell>
          <cell r="C2159">
            <v>60100020653</v>
          </cell>
        </row>
        <row r="2160">
          <cell r="B2160" t="str">
            <v>หนังสือเสียงเพื่อน้องพิการทางสายตา</v>
          </cell>
          <cell r="C2160">
            <v>60100020654</v>
          </cell>
        </row>
        <row r="2161">
          <cell r="B2161" t="str">
            <v>โครงการบูรณาการความรู้สู่การปฏิบัติจริง ระยะที่ 2</v>
          </cell>
          <cell r="C2161">
            <v>60100020655</v>
          </cell>
        </row>
        <row r="2162">
          <cell r="B2162" t="str">
            <v>โครงการอบรมพื้นฐานระบบกำลังของไหล</v>
          </cell>
          <cell r="C2162">
            <v>60100020656</v>
          </cell>
        </row>
        <row r="2163">
          <cell r="B2163" t="str">
            <v>โครงการการพัฒนาความสามารถด้านการประมงแก่วิทยาลัยกสิกรรมและป่าไม้ แขวงจำปาสัก สาธารณรัฐประชาธิปไตยประชาชนลาว (สปป.ลาว)</v>
          </cell>
          <cell r="C2163">
            <v>60100020657</v>
          </cell>
        </row>
        <row r="2164">
          <cell r="B2164" t="str">
            <v>โครงการประชุมสภาคณบดีคณะวิศวกรรมศาสตร์แห่งประเทศไทย</v>
          </cell>
          <cell r="C2164">
            <v>60100020658</v>
          </cell>
        </row>
        <row r="2165">
          <cell r="B2165" t="str">
            <v>โครงการประชุมวิชาการข่ายงานวิศวกรรมอุตสาหการ</v>
          </cell>
          <cell r="C2165">
            <v>60100020659</v>
          </cell>
        </row>
        <row r="2166">
          <cell r="B2166" t="str">
            <v>โครงการเตรียมความพร้อมเพื่อรองรับการจัดตั้งห้องปฏิบัติการตามมาตรฐาน ISO 17025</v>
          </cell>
          <cell r="C2166">
            <v>60100020660</v>
          </cell>
        </row>
        <row r="2167">
          <cell r="B2167" t="str">
            <v>โครงการประชุมวิชาการเครือข่ายเภสัชกรภาคตะวันออกเฉียงเหนือ</v>
          </cell>
          <cell r="C2167">
            <v>60100030001</v>
          </cell>
        </row>
        <row r="2168">
          <cell r="B2168" t="str">
            <v>โครงการการให้บริการทางวิชาการของคณะวิทยาศาสตร์</v>
          </cell>
          <cell r="C2168">
            <v>60100030002</v>
          </cell>
        </row>
        <row r="2169">
          <cell r="B2169" t="str">
            <v>โครงการหน่วยตรวจวิเคราะห์</v>
          </cell>
          <cell r="C2169">
            <v>60100030004</v>
          </cell>
        </row>
        <row r="2170">
          <cell r="B2170" t="str">
            <v>โครงการโอลิมปิก สอวน.</v>
          </cell>
          <cell r="C2170">
            <v>60100030005</v>
          </cell>
        </row>
        <row r="2171">
          <cell r="B2171" t="str">
            <v>โครงการประกวดโครงการของนักวิทยาศาสตร์รุ่นเยาว์ ครั้งที่ 14 (YSC 2012)</v>
          </cell>
          <cell r="C2171">
            <v>60100030006</v>
          </cell>
        </row>
        <row r="2172">
          <cell r="B2172" t="str">
            <v>โครงการอบรมครูวิทยาศาสตร์ คณิตศาสตร์ คอมพิวเตอร์ โลก ดาราศาสตร์และอวกาศ</v>
          </cell>
          <cell r="C2172">
            <v>60100030007</v>
          </cell>
        </row>
        <row r="2173">
          <cell r="B2173" t="str">
            <v>โครงการอบรมครูกลุ่มสูง ระดับมัธยมศึกษาตอนต้น</v>
          </cell>
          <cell r="C2173">
            <v>60100030008</v>
          </cell>
        </row>
        <row r="2174">
          <cell r="B2174" t="str">
            <v>โครงการห้องเรียนพิเศษวิทยาศาสตร์</v>
          </cell>
          <cell r="C2174">
            <v>60100030009</v>
          </cell>
        </row>
        <row r="2175">
          <cell r="B2175" t="str">
            <v>โครงการการให้บริการทางวิชาการ เพื่อเป็นที่ปรึกษาโครงการพัฒนาเพิ่มสมรรถนะและประสิทธิภาพระบบผลิตน้ำร้อนและพลังงานแสงอาทิตย์แบบผสมผสานฯ</v>
          </cell>
          <cell r="C2175">
            <v>60100030010</v>
          </cell>
        </row>
        <row r="2176">
          <cell r="B2176" t="str">
            <v>โครงการการให้บริการทางวิชาการ เพื่อเป็นที่ปรึกษาโครงการวิจัยออกแบบต้นแบบโรงงานผลิตเอทานอลและเครื่องหีบข้าวฟ่างหวาน</v>
          </cell>
          <cell r="C2176">
            <v>60100030011</v>
          </cell>
        </row>
        <row r="2177">
          <cell r="B2177" t="str">
            <v>โครงการการให้บริการทางวิชาการ เพื่อเป็นที่ปรึกษาโครงการพัฒนาและถ่ายทอดเทคโนโลยีการผลิตและการใช้เตาชีวมวลทรงกระบอกในครัวเรือนและกลุ่มอุตสาหกรรมครัวเรือน</v>
          </cell>
          <cell r="C2177">
            <v>60100030012</v>
          </cell>
        </row>
        <row r="2178">
          <cell r="B2178" t="str">
            <v>โครงการอบรมเชิงปฏิบัติการการวางแผนเพื่อการพัฒนาท้องถิ่น</v>
          </cell>
          <cell r="C2178">
            <v>60100030013</v>
          </cell>
        </row>
        <row r="2179">
          <cell r="B2179" t="str">
            <v>โครงการเยาวชนรุ่นใหม่ใส่ใจการเงินบนวิถีพอเพียงภายใต้ความร่วมมือกับตลาดหลักทรัพย์แห่งประเทศไทย</v>
          </cell>
          <cell r="C2179">
            <v>60100030014</v>
          </cell>
        </row>
        <row r="2180">
          <cell r="B2180" t="str">
            <v>โครงการสร้างกระบวนการเรียนรู้ให้กับชุมชนในโครงการบัญชีสัญจร เพื่อการวิเคราะห์จุดคุ้มทุน (Beak Event Point) สำหรับวิสาหกิจชุมชน รุ่นที่ 3</v>
          </cell>
          <cell r="C2180">
            <v>60100030015</v>
          </cell>
        </row>
        <row r="2181">
          <cell r="B2181" t="str">
            <v>โครงการการจัดการวิสาหกิจชุมชนเพื่อสร้างความเข้มแข็งชุมชนอย่างยั่งยืน</v>
          </cell>
          <cell r="C2181">
            <v>60100030016</v>
          </cell>
        </row>
        <row r="2182">
          <cell r="B2182" t="str">
            <v>โครงการพัฒนาศักยภาพชุมชนเพื่อเตรียมพร้อมในการเข้าสู่อาเซียน</v>
          </cell>
          <cell r="C2182">
            <v>60100030017</v>
          </cell>
        </row>
        <row r="2183">
          <cell r="B2183" t="str">
            <v>โครงการวารสารวิชาการบริหารศาสตร์</v>
          </cell>
          <cell r="C2183">
            <v>60100030018</v>
          </cell>
        </row>
        <row r="2184">
          <cell r="B2184" t="str">
            <v>โครงการการจัดการธุรกิจสมัยใหม่ภายใต้แนวคิดเศรษฐกิจพอเพียงสำหรับธุรกิจชุมชน</v>
          </cell>
          <cell r="C2184">
            <v>60100030019</v>
          </cell>
        </row>
        <row r="2185">
          <cell r="B2185" t="str">
            <v>โครงการการพัฒนาสินค้าชุมชนย่างครบวงจรเพื่อยกระดับสินค้าคุณภาพเชิงพาณิชย์วิสาหกิจชุมชน บ้านใหม่สารภี อำเภอสว่างวีระวงศ์ จังหวัดอุบลราชธานี</v>
          </cell>
          <cell r="C2185">
            <v>60100030020</v>
          </cell>
        </row>
        <row r="2186">
          <cell r="B2186" t="str">
            <v>โครงการการสร้างความได้เปรียบของวิสาหกิจชุมชนและ SMEs ด้วยเทคนิคการบริการที่เป็นเลิศ</v>
          </cell>
          <cell r="C2186">
            <v>60100030021</v>
          </cell>
        </row>
        <row r="2187">
          <cell r="B2187" t="str">
            <v>โครงการสิทธิและหน้าที่ของลูกจ้าง นายจ้าง ตามพระราชบัญญัติคุ้มครองแรงงาน พ.ศ.2541</v>
          </cell>
          <cell r="C2187">
            <v>60100030022</v>
          </cell>
        </row>
        <row r="2188">
          <cell r="B2188" t="str">
            <v>โครงการการถ่ายทอดความรู้ด้านวิศวกรรมอุตสาหการในการแก้ปัญหาของชุมชนเพิ่มประสิทธิภาพและลดค่าใช้จ่ายของธุรกิจขนาดกลางและขนาดย่อมหรือหน่วยงานของรัฐ</v>
          </cell>
          <cell r="C2188">
            <v>60100030023</v>
          </cell>
        </row>
        <row r="2189">
          <cell r="B2189" t="str">
            <v>โครงการการบำรุงรักษาตรวจซ่อมและพัฒนาระบบ Solar cell หมู่บ้านโหง่นงามและดงนาตามโครงการพระราชดำริสมเด็จพระเทพรัตนราชสุดาฯ</v>
          </cell>
          <cell r="C2189">
            <v>60100030024</v>
          </cell>
        </row>
        <row r="2190">
          <cell r="B2190" t="str">
            <v>โครงการการวิเคราะห์และประมวลผลสัญญาณดิจิตอลเบื้องต้นและการประยุกต์ใช้งานต่างๆ</v>
          </cell>
          <cell r="C2190">
            <v>60100030025</v>
          </cell>
        </row>
        <row r="2191">
          <cell r="B2191" t="str">
            <v>การออกแบบบรรจุภัณฑ์สำหรับกลุ่มเครือข่ายสถาบันพัฒนาชุมชน 7 จังหวัด</v>
          </cell>
          <cell r="C2191">
            <v>60100030026</v>
          </cell>
        </row>
        <row r="2192">
          <cell r="B2192" t="str">
            <v>โครงการงบสนับสนุนการจัดนิทรรศการรัฐบาลเพื่อประชาชน</v>
          </cell>
          <cell r="C2192">
            <v>60100030027</v>
          </cell>
        </row>
        <row r="2193">
          <cell r="B2193" t="str">
            <v>โครงการเตรียมความพร้อมการเรียนการสอนหลักสูตร STEM</v>
          </cell>
          <cell r="C2193">
            <v>60100030028</v>
          </cell>
        </row>
        <row r="2194">
          <cell r="B2194" t="str">
            <v>โครงการเรียนรู้ทางภาษา ศิลปะ สังคม วัฒนธรรมและวิทยาศาสตร์พื้นฐานอย่างสร้างสรรค์สำหรับเยาวชน (Kid Zone)</v>
          </cell>
          <cell r="C2194">
            <v>60100030029</v>
          </cell>
        </row>
        <row r="2195">
          <cell r="B2195" t="str">
            <v>โครงการจัดการความรู้ด้านการเกษตร เพื่อโครงการอาหารกลางวันในโรงเรียนตำรวจตระเวนชายแดน</v>
          </cell>
          <cell r="C2195">
            <v>60100030030</v>
          </cell>
        </row>
        <row r="2196">
          <cell r="B2196" t="str">
            <v>โครงการอาสาร่วมพัฒนาชุมชน และสอนน้องหาปลา</v>
          </cell>
          <cell r="C2196">
            <v>60100030031</v>
          </cell>
        </row>
        <row r="2197">
          <cell r="B2197" t="str">
            <v>โครงการพัฒนาสินค้าชุมชนอย่างครบวงจรเพื่อยกระดับคุณภาพเชิงพาณิชย์วิสาหกิจชุมชน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</v>
          </cell>
          <cell r="C2197">
            <v>60100030032</v>
          </cell>
        </row>
        <row r="2198">
          <cell r="B2198" t="str">
            <v>โครงการบำรุงรักษาตรวจซ่อมและพัฒนาระบบ Solar Cell หมู่บ้านโหง่นงาม จากโครงการพระราชดำริพระเทพรัตนราชสุดาฯ</v>
          </cell>
          <cell r="C2198">
            <v>60100030033</v>
          </cell>
        </row>
        <row r="2199">
          <cell r="B2199" t="str">
            <v>โครงการถ่ายทอดความรู้และบริการตรวจวิเคราะห์น้ำดื่มและน้ำอุปโภคบริโภคเพื่อเป็นการจัดการสิ่งแวดล้อมในชุมชน</v>
          </cell>
          <cell r="C2199">
            <v>60100030034</v>
          </cell>
        </row>
        <row r="2200">
          <cell r="B2200" t="str">
            <v>โครงการฟื้นฟูชีวิตชุมชนและทรัพยากรธรรมชาติที่ได้รับผลกระทบจากเขื่อนราษีไศล ตำบลหนองแค อำเภอราษีไศล จังหวัดศรีสะเกษ</v>
          </cell>
          <cell r="C2200">
            <v>60100030035</v>
          </cell>
        </row>
        <row r="2201">
          <cell r="B2201" t="str">
            <v>โครงการพัฒนาศักยภาพการเรียนรู้ เด็กเยาวชนและชุมชน</v>
          </cell>
          <cell r="C2201">
            <v>60100030036</v>
          </cell>
        </row>
        <row r="2202">
          <cell r="B2202" t="str">
            <v>โครงการเสริมสร้างความเข้มแข็งของชุมชนใรการจัดการตนเองวิถีเกษตร</v>
          </cell>
          <cell r="C2202">
            <v>60100030037</v>
          </cell>
        </row>
        <row r="2203">
          <cell r="B2203" t="str">
            <v>ชุดโครงการ การจัดการเครือข่าย(Cluster)กับการบูรณาการแนวคิดเศรษฐกิจสร้างสรรค์ เพื่อพัฒนาศักยภาพวิสาหกิจชุมชนอย่างยั่งยืน (ต่อเนื่องปีที่ 2)</v>
          </cell>
          <cell r="C2203">
            <v>60100030038</v>
          </cell>
        </row>
        <row r="2204">
          <cell r="B2204" t="str">
            <v>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 ต่อเนื่องระยะที่ 4</v>
          </cell>
          <cell r="C2204">
            <v>60100030039</v>
          </cell>
        </row>
        <row r="2205">
          <cell r="B2205" t="str">
            <v>โครงการใช้วิทยาศาสตร์และเทคโนโลยีเพื่อเสริมสร้างความเข้มแข็งของชุมชน</v>
          </cell>
          <cell r="C2205">
            <v>60100030040</v>
          </cell>
        </row>
        <row r="2206">
          <cell r="B2206" t="str">
            <v>โครงการแผนงานลดและแก้ไขผลกระทบจากฝายหัวนาอย่างยั่งยืน</v>
          </cell>
          <cell r="C2206">
            <v>60100030041</v>
          </cell>
        </row>
        <row r="2207">
          <cell r="B2207" t="str">
            <v>โครงการฝึกอบรมเชิงปฏิบัติการ เรื่อง “การผลิตพืชอาหารสัตว์คุณภาพดีเพื่อใช้ในการเลี้ยง ปศุสัตว์แบบยั่งยืน</v>
          </cell>
          <cell r="C2207">
            <v>60100030042</v>
          </cell>
        </row>
        <row r="2208">
          <cell r="B2208" t="str">
            <v>โครงการฝึกอบรมเชิงปฏิบัติการเรื่อง การจัดการความรู้ด้านการเกษตร เพื่อโครงการอาหารกลางวันในโรงเรียนตำรวจตระเวนชายแดน</v>
          </cell>
          <cell r="C2208">
            <v>60100030043</v>
          </cell>
        </row>
        <row r="2209">
          <cell r="B2209" t="str">
            <v>โครงการส่งเสริมการพึ่งตนเองและความเข้มแข็งของชุมชนกลุ่มเกษตรอินทรีย์</v>
          </cell>
          <cell r="C2209">
            <v>60100030044</v>
          </cell>
        </row>
        <row r="2210">
          <cell r="B2210" t="str">
            <v>โครงการค่ายเกษตรสำหรับเยาวชน</v>
          </cell>
          <cell r="C2210">
            <v>60100030045</v>
          </cell>
        </row>
        <row r="2211">
          <cell r="B2211" t="str">
            <v>โครงการ “การพัฒนาและส่งเสริมตลาดสินค้า SMEs และ OTOP เพื่อความยั่งยืนและเตรียมความพร้อมสู่ AEC สำหรับผู้ประกอบการใน อ.เดชอุดม จังหวัดอุบลราชธานี“</v>
          </cell>
          <cell r="C2211">
            <v>60100030046</v>
          </cell>
        </row>
        <row r="2212">
          <cell r="B2212" t="str">
            <v>ชุดโครงการ การบูรณาการแนวคิดเศรษฐกิจสร้างสรรค์ เพื่อพัฒนาศักยภาพวิสาหกิจชุมชนอย่างยั่งยืน</v>
          </cell>
          <cell r="C2212">
            <v>60100030047</v>
          </cell>
        </row>
        <row r="2213">
          <cell r="B2213" t="str">
            <v>โครงการส่งเสริมภาวะโภชนาการและสุขอนามัย นักเรียนโรงเรียนตำรวจตระเวนชายแดน กองกำกับการตำรวจตระเวนชายแดนที่ 22 อุบลราชธานี</v>
          </cell>
          <cell r="C2213">
            <v>60100030048</v>
          </cell>
        </row>
        <row r="2214">
          <cell r="B2214" t="str">
            <v>โครงการเสริมสร้างการเรียนรู้แก่เด็กเยาวชนโรงเรียนเครือข่ายความร่วมมือมหาวิทยาลัยอุบลราชธานี</v>
          </cell>
          <cell r="C2214">
            <v>60100030049</v>
          </cell>
        </row>
        <row r="2215">
          <cell r="B2215" t="str">
            <v>โครงการศึกษาพัฒนาศูนย์การเรียนรู้ "เกษตรเศรษฐกิจพอเพียง" โรงเรียนตำรวจตระเวนชายแดนบ้านภูดากอย ตำบลคำโพน อำเภอปทุมราชวงศา จังหวัดอำนาจเจริญ</v>
          </cell>
          <cell r="C2215">
            <v>60100030050</v>
          </cell>
        </row>
        <row r="2216">
          <cell r="B2216" t="str">
            <v>โครงการศึกษาพัฒนาความรู้และทักษะการใช้ภาษาไทยและภาษาอังกฤษผ่านกิจกรรมการเล่านิทาน</v>
          </cell>
          <cell r="C2216">
            <v>60100030051</v>
          </cell>
        </row>
        <row r="2217">
          <cell r="B2217" t="str">
            <v>โครงการจัดประชุมวิชาการนานาชาติเรื่อง IML ภาควิชาวิศวกรรมอุตสาหการ</v>
          </cell>
          <cell r="C2217">
            <v>60100040001</v>
          </cell>
        </row>
        <row r="2218">
          <cell r="B2218" t="str">
            <v>โครงการแนวทางการควบคุมมาตรฐานการผลิตและประเมินประสิทธิภาพเครื่องสำอางที่มีส่วนผสมของสารสกัดธรรมชาติ</v>
          </cell>
          <cell r="C2218">
            <v>60100040002</v>
          </cell>
        </row>
        <row r="2219">
          <cell r="B2219" t="str">
            <v>โครงการการประชุมวิชาการของสมาคมเทคโนโลยีชีวภาพ</v>
          </cell>
          <cell r="C2219">
            <v>60100040003</v>
          </cell>
        </row>
        <row r="2220">
          <cell r="B2220" t="str">
            <v>โครงการสัมมนาเชิงวิชาการด้านเทคโนโลยีสารสนเทศ เรื่อง “การประยุกต์ใช้งานเทคโนโลยีสารสนเทศและการสื่อสารเพื่อการศึกษา”</v>
          </cell>
          <cell r="C2220">
            <v>60100040004</v>
          </cell>
        </row>
        <row r="2221">
          <cell r="B2221" t="str">
            <v>โครงการการฝึกอบรมเชิงปฏิบัติการเรื่อง "การบริหารจัดการฟาร์มเกษตรประณีต ตามแนวทางเศรษฐกิจพอเพียง"</v>
          </cell>
          <cell r="C2221">
            <v>60100040005</v>
          </cell>
        </row>
        <row r="2222">
          <cell r="B2222" t="str">
            <v>การบริการวิชาการเพื่อการพัฒนาการเรียนการสอนภาษาจีนในเขตอีสานใต้: การสร้างสื่อการเรียนการสอนภาษาและวัฒนธรรมจีนจากสื่อมัลติมีเดีย</v>
          </cell>
          <cell r="C2222">
            <v>60100040006</v>
          </cell>
        </row>
        <row r="2223">
          <cell r="B2223" t="str">
            <v>การประชุมวิชาการระดับนานาชาติ "ภาษาและวัฒนธรรมตะวันออก"</v>
          </cell>
          <cell r="C2223">
            <v>60100040007</v>
          </cell>
        </row>
        <row r="2224">
          <cell r="B2224" t="str">
            <v>โครงการเงินยืมจัดอบรมและประชุมวิชาการคณะวิศวกรรมศาสตร์</v>
          </cell>
          <cell r="C2224">
            <v>60100040008</v>
          </cell>
        </row>
        <row r="2225">
          <cell r="B2225" t="str">
            <v>โครงการจัดประชุมวิชาการ OR-NET</v>
          </cell>
          <cell r="C2225">
            <v>60100040009</v>
          </cell>
        </row>
        <row r="2226">
          <cell r="B2226" t="str">
            <v>โครงการถ่ายทอดเทคโนโลยีเครื่องจักรกลการเกษตรสำหรับเกษตรกร</v>
          </cell>
          <cell r="C2226">
            <v>60100040010</v>
          </cell>
        </row>
        <row r="2227">
          <cell r="B2227" t="str">
            <v>โครงการประชุมวิชาการการวิจัยการดำเนินงานแห่งชาติ</v>
          </cell>
          <cell r="C2227">
            <v>60100040011</v>
          </cell>
        </row>
        <row r="2228">
          <cell r="B2228" t="str">
            <v>โครงการอบรมเชิงปฏิบัติการระบบมาตรฐานสากล</v>
          </cell>
          <cell r="C2228">
            <v>60100040012</v>
          </cell>
        </row>
        <row r="2229">
          <cell r="B2229" t="str">
            <v>โครงการประชุมวิชาการระดับนานาชาติ เรื่อง เศรษฐกิจและสังคมในภูมิภาคลุ่มแม่น้ำโขงของเอเชียตะวันออกเฉียงใต้ (Economic and Social in Mekong Sub Region of Southeast Asia)</v>
          </cell>
          <cell r="C2229">
            <v>60100040013</v>
          </cell>
        </row>
        <row r="2230">
          <cell r="B2230" t="str">
            <v>โครงการประชุมวิชาการนานาชาติศูนย์วิจัยสังคมอนุภูมิภาคลุ่มน้ำโขงครั้งที่ 3 "ภูมิภาคแม่น้ำโขงและอาเซียนในกระแสการเปลี่ยนแปลง: ผู้คนกับการก้าวข้ามพรมแดนกรอบคิดทางสังคม ภาษาและวัฒนธรรมแห่งชาติ"</v>
          </cell>
          <cell r="C2230">
            <v>60100040014</v>
          </cell>
        </row>
        <row r="2231">
          <cell r="B2231" t="str">
            <v>โครงการมหกรรมวิชาการสายสังคมศาสตร์ (งานรัฐศาสตร์แห่งชาติ)</v>
          </cell>
          <cell r="C2231">
            <v>60100040015</v>
          </cell>
        </row>
        <row r="2232">
          <cell r="B2232" t="str">
            <v>โครงการประชุมวิชาการเรื่องโครงการพัฒนาเครือข่ายเภสัชกรบุคลากรทางสาธารณสุขภาคตะวันออกเฉียงเหนือ</v>
          </cell>
          <cell r="C2232">
            <v>60100040016</v>
          </cell>
        </row>
        <row r="2233">
          <cell r="B2233" t="str">
            <v>โครงการความก้าวหน้าทางเภสัชศาสตร์ และสาธารณสุขการแพทย์</v>
          </cell>
          <cell r="C2233">
            <v>60100040017</v>
          </cell>
        </row>
        <row r="2234">
          <cell r="B2234" t="str">
            <v>โครงการประชุมวิชาการวิทยาลัยแพทยศาสตร์และการสาธารณสุข มหาวิทยาลัยอุบลราชธานี</v>
          </cell>
          <cell r="C2234">
            <v>60100040018</v>
          </cell>
        </row>
        <row r="2235">
          <cell r="B2235" t="str">
            <v>โครงการประชุมวิชาการระดับชาติ</v>
          </cell>
          <cell r="C2235">
            <v>60100040019</v>
          </cell>
        </row>
        <row r="2236">
          <cell r="B2236" t="str">
            <v>การสื่อสารภาษาต่างประเทศเพื่อเตรียมความพร้อมในการก้าวสู่การเป็นประชาคมอาเซียน(ภาษาอังกฤษและภาษาจีน)</v>
          </cell>
          <cell r="C2236">
            <v>60100040020</v>
          </cell>
        </row>
        <row r="2237">
          <cell r="B2237" t="str">
            <v>โครงการอบรมกฎหมายปกครองสำหรับองค์กรปกครองส่วนท้องถิ่น</v>
          </cell>
          <cell r="C2237">
            <v>60100040021</v>
          </cell>
        </row>
        <row r="2238">
          <cell r="B2238" t="str">
            <v>โครงการอบรมเชิงปฏิบัติการการตราข้อบัญญัติท้องถิ่น</v>
          </cell>
          <cell r="C2238">
            <v>60100040022</v>
          </cell>
        </row>
        <row r="2239">
          <cell r="B2239" t="str">
            <v>โครงการฝึกอบรมหลักสูตรเทคนิคการจัดทำผลงานเพื่อขอกำหนดตำแหน่งให้สูงขึ้นของข้าราชการและพนักงานมหาวิทยาลัยสายสนับสนุนวิชาการ</v>
          </cell>
          <cell r="C2239">
            <v>60100040023</v>
          </cell>
        </row>
        <row r="2240">
          <cell r="B2240" t="str">
            <v>โครงการประชุมนานาชาติ 18th World Congress on Clinical Nutrition (WCCN) : Agriculture, Food and Nutrition for Health and Wellness</v>
          </cell>
          <cell r="C2240">
            <v>60100040024</v>
          </cell>
        </row>
        <row r="2241">
          <cell r="B2241" t="str">
            <v>โครงการการประชุมวิชาการระดับนานาชาติ เรื่อง เศรษฐกิจและสังคมในภูมิภาคลุ่มแม่น้ำโขงของ เอเชียตะวันออกเฉียงใต้ ประจำปีงบประมาณ 2558 (International Conference 2014 “The Social and Economic Prospects in S</v>
          </cell>
          <cell r="C2241">
            <v>60100040025</v>
          </cell>
        </row>
        <row r="2242">
          <cell r="B2242" t="str">
            <v xml:space="preserve"> โครงการประชุมวิชาการสมาคมเภสัชวิทยาแห่งประเทศไทย</v>
          </cell>
          <cell r="C2242">
            <v>60100040026</v>
          </cell>
        </row>
        <row r="2243">
          <cell r="B2243" t="str">
            <v>โครงการประชุมวิชาการนานาชาติด้านสมุนไพร The 1st International Conference on Herbal and Traditional Medicine</v>
          </cell>
          <cell r="C2243">
            <v>60100040027</v>
          </cell>
        </row>
        <row r="2244">
          <cell r="B2244" t="str">
            <v>โครงการประชุมวิชาการนานาชาติ 20th International Annual Symposium on Computational Science and Engineering (ANSCSE 20)</v>
          </cell>
          <cell r="C2244">
            <v>60100040028</v>
          </cell>
        </row>
        <row r="2245">
          <cell r="B2245" t="str">
            <v>โครงการอบรมเชิงปฏิบัติการเลขานุการของคณะกรรมการประเมินคุณภาพการศึกษาภายใน</v>
          </cell>
          <cell r="C2245">
            <v>60100040029</v>
          </cell>
        </row>
        <row r="2246">
          <cell r="B2246" t="str">
            <v>โครงการประชุมสัมมนาการจัดทำแผนกลยุทธ์ทางการเงินมหาวิทยาลัยอุบลราชธานี</v>
          </cell>
          <cell r="C2246">
            <v>60100040030</v>
          </cell>
        </row>
        <row r="2247">
          <cell r="B2247" t="str">
            <v>โครงการประชุมวิชาการ ม.อบ. วิจัย</v>
          </cell>
          <cell r="C2247">
            <v>60100040031</v>
          </cell>
        </row>
        <row r="2248">
          <cell r="B2248" t="str">
            <v>โครงการอบรมหลักสูตรการพัฒนาศักยภาพสมาชิกสภาท้องถิ่นแบบมืออาชีพ</v>
          </cell>
          <cell r="C2248">
            <v>60100040032</v>
          </cell>
        </row>
        <row r="2249">
          <cell r="B2249" t="str">
            <v>โครงการประชุมวิชาการระดับนานาชาติ เรื่องเศรษฐกิจและสังคมในภูมิภาคลุ่มแม่น้ำโขงของเอเชียตะวันออกเฉียงใต้</v>
          </cell>
          <cell r="C2249">
            <v>60100040033</v>
          </cell>
        </row>
        <row r="2250">
          <cell r="B2250" t="str">
            <v>โครงการจัดประชุมสัมมนาเชิงปฏิบัติการ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</v>
          </cell>
          <cell r="C2250">
            <v>60100040034</v>
          </cell>
        </row>
        <row r="2251">
          <cell r="B2251" t="str">
            <v>โครงการประชุมวิชาการ Asian Conference on Pharmacoepidemiology</v>
          </cell>
          <cell r="C2251">
            <v>60100040035</v>
          </cell>
        </row>
        <row r="2252">
          <cell r="B2252" t="str">
            <v>โครงการประชุมวิชาการระดับชาติ กฎหมายกับการกระจายอำนาจสู่ท้องถิ่น คณะนิติศาสตร์ มหาวิทยาลัยอุบลราชธานี</v>
          </cell>
          <cell r="C2252">
            <v>60100040036</v>
          </cell>
        </row>
        <row r="2253">
          <cell r="B2253" t="str">
            <v>โครงการประชุมวิชาการระดับนานาชาติ เรื่อง เศรษฐกิจและสังคมในภูมิภาคลุ่มแม่น้ำโขงของ เอเชียตะวันออกเฉียงใต้ “The Social and Economic Prospects in Southern Mekong Sub-Region of Southeast Asia"</v>
          </cell>
          <cell r="C2253">
            <v>60100040037</v>
          </cell>
        </row>
        <row r="2254">
          <cell r="B2254" t="str">
            <v>โครงการศูนย์เรียนรู้การจัดการภัยพิบัติชุมชน มหาวิทยาลัยอุบลราชธานี</v>
          </cell>
          <cell r="C2254">
            <v>60100040038</v>
          </cell>
        </row>
        <row r="2255">
          <cell r="B2255" t="str">
            <v>โครงการประชุมวิชาการพฤกษศาสตร์แห่งประเทศไทย (Botanical Conference of Thailand)</v>
          </cell>
          <cell r="C2255">
            <v>60100040039</v>
          </cell>
        </row>
        <row r="2256">
          <cell r="B2256" t="str">
            <v>โครงการประชุมวิชาการ มอบ. วิจัย</v>
          </cell>
          <cell r="C2256">
            <v>60100040040</v>
          </cell>
        </row>
        <row r="2257">
          <cell r="B2257" t="str">
            <v>โครงการทบทวนและปรับปรุงแผนกลยุทธ์</v>
          </cell>
          <cell r="C2257">
            <v>60100040041</v>
          </cell>
        </row>
        <row r="2258">
          <cell r="B2258" t="str">
            <v>โครงการอบรมความรู้ระบบกฎหมายลาวเบื้องต้น</v>
          </cell>
          <cell r="C2258">
            <v>60100040042</v>
          </cell>
        </row>
        <row r="2259">
          <cell r="B2259" t="str">
            <v>โครงการอบรมอบรมเชิงปฏิบัติการแกนนำกิจกรรมรับนักศึกษาใหม่</v>
          </cell>
          <cell r="C2259">
            <v>60100040043</v>
          </cell>
        </row>
        <row r="2260">
          <cell r="B2260" t="str">
            <v>โครงการอบรมหลักสูตรประกาศนียบัตรผู้ช่วยพยาบาล</v>
          </cell>
          <cell r="C2260">
            <v>60100040044</v>
          </cell>
        </row>
        <row r="2261">
          <cell r="B2261" t="str">
            <v>โครงการสัมมนาทางวิชาการ “ศาสตร์และศิลป์การดูแลผู้สูงอายุ ในยุคก้าวสู่ประชาคมอาเซียน ”</v>
          </cell>
          <cell r="C2261">
            <v>60100040045</v>
          </cell>
        </row>
        <row r="2262">
          <cell r="B2262" t="str">
            <v>โครงการฝึกอบรมผู้ประเมินคุณภาพการศึกษาภายใน</v>
          </cell>
          <cell r="C2262">
            <v>60100040046</v>
          </cell>
        </row>
        <row r="2263">
          <cell r="B2263" t="str">
            <v>โครงการสัมมนาวิชาการ "การบริการวิชาการเพื่อสร้างสรรค์สังคมเป็นสุข"</v>
          </cell>
          <cell r="C2263">
            <v>60100040047</v>
          </cell>
        </row>
        <row r="2264">
          <cell r="B2264" t="str">
            <v>โครงการประชุมเชิงปฏิบัติการ การจัดทำแผนยุทธศาสตร์มหาวิทยาลัยอุบลราชธานี ระยะ 5 ปี (พ.ศ.2560-2564)</v>
          </cell>
          <cell r="C2264">
            <v>60100040048</v>
          </cell>
        </row>
        <row r="2265">
          <cell r="B2265" t="str">
            <v>โครงการสนับสนุนการเข้าร่วมประชุมวิชาการทางกฎหมายนานาชาติ</v>
          </cell>
          <cell r="C2265">
            <v>60100040049</v>
          </cell>
        </row>
        <row r="2266">
          <cell r="B2266" t="str">
            <v>โครงการปาฐกถา เรื่อง การนำวิสัยทัศน์มาสู่การปฏิบัติจริง ระยะที่ 3-4</v>
          </cell>
          <cell r="C2266">
            <v>60100040050</v>
          </cell>
        </row>
        <row r="2267">
          <cell r="B2267" t="str">
            <v>โครงการประชุมเชิงปฏิบัติการเพื่อจัดทำแผนกลยุทธ์ทางการเงินมหาวิทยาลัยอุบลราชธานี ประจำปี 2560 - 2564</v>
          </cell>
          <cell r="C2267">
            <v>60100040051</v>
          </cell>
        </row>
        <row r="2268">
          <cell r="B2268" t="str">
            <v>โครงการบรรยายพิเศษ เรื่อง การปรับยุทธศาสตร์สู่ความเป็นเลิศ (Reprofiling)</v>
          </cell>
          <cell r="C2268">
            <v>60100040052</v>
          </cell>
        </row>
        <row r="2269">
          <cell r="B2269" t="str">
            <v>โครงการการสร้างความรู้ความเข้าใจเกี่ยวกับกฏหมายที่ว่าด้วยการป้องกันและปราบปรามการทุจริตและการประกาศเจตจำนงสุจริตของผู้บริหารมหาวิทยาลัยอุบลราชธานี</v>
          </cell>
          <cell r="C2269">
            <v>60100040053</v>
          </cell>
        </row>
        <row r="2270">
          <cell r="B2270" t="str">
            <v>โครงการบรรยายพิเศษ เรื่อง การสร้างความรู้ความเข้าใจในการปรับยุทธศาสตร์มหาวิทยาลัยสู่ความเป็นเลิศให้กับบุคลากรในมหาวิทยาลัย</v>
          </cell>
          <cell r="C2270">
            <v>60100040054</v>
          </cell>
        </row>
        <row r="2271">
          <cell r="B2271" t="str">
            <v>โครงการนำร่องตามแผนยุทธศาสตร์ความร่วมมือทางวิชาการ ระดับอุดมศึกษาระหว่างประเทศไทยกับประเทศเพื่อบ้าน (กัมพูชา ลาว เมียนมา เวียดนาม)</v>
          </cell>
          <cell r="C2271">
            <v>60100040055</v>
          </cell>
        </row>
        <row r="2272">
          <cell r="B2272" t="str">
            <v>โครงการอบรมเชิงปฏิบัติการ เรื่อง การบูรณาการองค์ความรู้สู่การปฏิบัติงานจริง</v>
          </cell>
          <cell r="C2272">
            <v>60100040056</v>
          </cell>
        </row>
        <row r="2273">
          <cell r="B2273" t="str">
            <v>โครงการสัมมนาทางวิชาการ เรื่อง พรบ.การจัดชื้อจัดจ้างและบริหารงานพัสดุภาครัฐ พ.ศ 2560</v>
          </cell>
          <cell r="C2273">
            <v>60100040057</v>
          </cell>
        </row>
        <row r="2274">
          <cell r="B2274" t="str">
            <v>โครงการประชุม บทบาทของมหาวิทยาลัยในการขับเคลื่นนโยบาย Thailand 4.0</v>
          </cell>
          <cell r="C2274">
            <v>60100040058</v>
          </cell>
        </row>
        <row r="2275">
          <cell r="B2275" t="str">
            <v>โครงการสัมมนาเชิงปฏิบัติการในรูปแบบแลกเปลี่ยนเรียนรู้ เรื่อง กฏหมายสำหรับผู้บริหารมหาวิทยาลัย</v>
          </cell>
          <cell r="C2275">
            <v>60100040059</v>
          </cell>
        </row>
        <row r="2276">
          <cell r="B2276" t="str">
            <v>โครงการจัดประชุมวิชาการ เพื่อประสานความร่วมมือกับประเทศในภูมิภาคลุ่มน้ำโขง</v>
          </cell>
          <cell r="C2276">
            <v>60100040060</v>
          </cell>
        </row>
        <row r="2277">
          <cell r="B2277" t="str">
            <v>โครงการประชุมวิชาการการนำเสนอผลงานวิจัยระดับบัณฑิตศึกษาแห่งชาติและนานาชาติ</v>
          </cell>
          <cell r="C2277">
            <v>60100040061</v>
          </cell>
        </row>
        <row r="2278">
          <cell r="B2278" t="str">
            <v>โครงการอบรมกฎหมายสำหรับผู้ประกอบการเพื่อรองรับการเข้าสู่ประชาคมอาเซียน</v>
          </cell>
          <cell r="C2278">
            <v>60100040062</v>
          </cell>
        </row>
        <row r="2279">
          <cell r="B2279" t="str">
            <v>โครงการอบรมกฎหมายสำหรับครูผู้สอนกฎหมายระดับมัธยมศึกษา</v>
          </cell>
          <cell r="C2279">
            <v>60100040063</v>
          </cell>
        </row>
        <row r="2280">
          <cell r="B2280" t="str">
            <v>โครงการบริหารการประชุมวิชาการระดับชาติและนานาชาติ</v>
          </cell>
          <cell r="C2280">
            <v>60100040064</v>
          </cell>
        </row>
        <row r="2281">
          <cell r="B2281" t="str">
            <v>โครงการอบรมหลักสูตรการพยาบาลเฉพาะทาง สาขาการพยาบาลผู้ป่วยผ่าตัด</v>
          </cell>
          <cell r="C2281">
            <v>60100040065</v>
          </cell>
        </row>
        <row r="2282">
          <cell r="B2282" t="str">
            <v>โครงการอบรมหลักสูตรอบรมระยะสั้น สาขาการสอนภาคปฏิบัติการพยาบาลเฉพาะทาง</v>
          </cell>
          <cell r="C2282">
            <v>60100040066</v>
          </cell>
        </row>
        <row r="2283">
          <cell r="B2283" t="str">
            <v>โครงการศึกษาสุขภาวะชุมชนและให้บริการวิชาการโดยใช้เป็นชุมชนเป็นฐาน</v>
          </cell>
          <cell r="C2283">
            <v>60100050001</v>
          </cell>
        </row>
        <row r="2284">
          <cell r="B2284" t="str">
            <v>โครงการสร้างศักยภาพด้านสุขภาพองค์รวมในโรงเรียนตำรวจตระเวนชายแดน</v>
          </cell>
          <cell r="C2284">
            <v>60100050002</v>
          </cell>
        </row>
        <row r="2285">
          <cell r="B2285" t="str">
            <v>โครงการสร้างเสริมสุขภาวะและบริการแก่ชุมชน(PCU)</v>
          </cell>
          <cell r="C2285">
            <v>60100050003</v>
          </cell>
        </row>
        <row r="2286">
          <cell r="B2286" t="str">
            <v>โครงการชีวเภสัชศาสตร์สัญจร</v>
          </cell>
          <cell r="C2286">
            <v>60100050004</v>
          </cell>
        </row>
        <row r="2287">
          <cell r="B2287" t="str">
            <v>โครงการหมอยาเคลื่อนที่</v>
          </cell>
          <cell r="C2287">
            <v>60100050005</v>
          </cell>
        </row>
        <row r="2288">
          <cell r="B2288" t="str">
            <v>โครงการเผยแพร่ความรู้ด้านยาและสุขภาพแก่ประชาชน</v>
          </cell>
          <cell r="C2288">
            <v>60100050006</v>
          </cell>
        </row>
        <row r="2289">
          <cell r="B2289" t="str">
            <v>โครงการการประชุมวิชาการเภสัชสนเทศกับความปลอดภัยผู้ป่วย</v>
          </cell>
          <cell r="C2289">
            <v>60100050007</v>
          </cell>
        </row>
        <row r="2290">
          <cell r="B2290" t="str">
            <v>โครงการโรงเรียนปลอดภัย อนามัยสิ่งแวดล้อมดี</v>
          </cell>
          <cell r="C2290">
            <v>60100050008</v>
          </cell>
        </row>
        <row r="2291">
          <cell r="B2291" t="str">
            <v>โครงการการส่งเสริมภาวะโภชนาการและสุขอนามัย นักเรียนโรงเรียนตำรวจตระเวนชายแดน กองกำกับการตำรวจตระเวนชายแดนที่ 22 อุบลราชธานี</v>
          </cell>
          <cell r="C2291">
            <v>60100050009</v>
          </cell>
        </row>
        <row r="2292">
          <cell r="B2292" t="str">
            <v>โครงการค่าย "ฉันอยากเป็น...หมอ มอทราย"</v>
          </cell>
          <cell r="C2292">
            <v>60100050010</v>
          </cell>
        </row>
        <row r="2293">
          <cell r="B2293" t="str">
            <v>โครงการบริการสำรวจดัชนีลูกน้ำยุงลาย เพื่อป้องกันโรคไข้เลือดออกแบบมีส่วนร่วมของชุมชนในการประเมินผลกระทบและการใช้ประโยชน์อย่างต่อเนื่อง</v>
          </cell>
          <cell r="C2293">
            <v>60100050011</v>
          </cell>
        </row>
        <row r="2294">
          <cell r="B2294" t="str">
            <v>โครงการบูรณาการความรู้ด้านสุขภาพและสิ่งแวดล้อมสู่ชุมชน</v>
          </cell>
          <cell r="C2294">
            <v>60100050012</v>
          </cell>
        </row>
        <row r="2295">
          <cell r="B2295" t="str">
            <v>โครงการส่งเสริมศักยภาพการประเมินปัจจัยเสี่ยงและตรวจคัดกรองโรคมะเร็งแก่ชุมชนในเขตบริการของศูนย์สุขภาพชุมชนโคกเถื่อนช้าง ตำบลเมืองเดช อำเภอเดชอุดม จังหวัดอุบลราชธานี</v>
          </cell>
          <cell r="C2295">
            <v>60100050013</v>
          </cell>
        </row>
        <row r="2296">
          <cell r="B2296" t="str">
            <v>โครงการชุมชนกับรูปแบบการฟื้นฟูและอนุรักษ์ห้วยตองแวด บ้านโพธิ์ตก  ตำบลโพธิ์ใหญ่ อำเภอวารินชำราบ จังหวัดอุบลราชธานี</v>
          </cell>
          <cell r="C2296">
            <v>60100050014</v>
          </cell>
        </row>
        <row r="2297">
          <cell r="B2297" t="str">
            <v>โครงการสร้างเสริมสุขภาพ คณะเภสัชศาสตร์</v>
          </cell>
          <cell r="C2297">
            <v>60100050015</v>
          </cell>
        </row>
        <row r="2298">
          <cell r="B2298" t="str">
            <v>โครงการประชุมวิชาการ เรื่องยาใหม่</v>
          </cell>
          <cell r="C2298">
            <v>60100050016</v>
          </cell>
        </row>
        <row r="2299">
          <cell r="B2299" t="str">
            <v>โครงการความก้าวหน้าทางเภสัชศาสตร์และสาธารณสุขการแพทย์ ครั้งที่ 1 : ด้านจิตเวช</v>
          </cell>
          <cell r="C2299">
            <v>60100050017</v>
          </cell>
        </row>
        <row r="2300">
          <cell r="B2300" t="str">
            <v>โครงการถ่ายทอดความรู้และบริการตรวจวิเคราะห์น้ำดื่มและน้ำทิ้งเพื่อเป็นการจัดการสิ่งแวดล้อมในชุมชน</v>
          </cell>
          <cell r="C2300">
            <v>60100050018</v>
          </cell>
        </row>
        <row r="2301">
          <cell r="B2301" t="str">
            <v>โครงการการผลิตและการใช้สื่อการเรียนการสอนโรคพันธุกรรม</v>
          </cell>
          <cell r="C2301">
            <v>60100050019</v>
          </cell>
        </row>
        <row r="2302">
          <cell r="B2302" t="str">
            <v>โครงการจัดประชุมพัฒนาองค์ความรู้ทางการพยาบาล</v>
          </cell>
          <cell r="C2302">
            <v>60100050020</v>
          </cell>
        </row>
        <row r="2303">
          <cell r="B2303" t="str">
            <v>อบรมผู้นำชุมชนด้านการเสริมสร้างสมรรถภาพทางกายเพื่อสุขภาวะสุภาพชุมชนที่เข้มแข็ง</v>
          </cell>
          <cell r="C2303">
            <v>60100050021</v>
          </cell>
        </row>
        <row r="2304">
          <cell r="B2304" t="str">
            <v>โครงการศึกษาสุขภาวะชุมชนและให้บริการวิชาการโดยใช้ชุมชนเป็นฐาน (โครงการลูกฮักลูกแพง)</v>
          </cell>
          <cell r="C2304">
            <v>60100050022</v>
          </cell>
        </row>
        <row r="2305">
          <cell r="B2305" t="str">
            <v>โครงการบริการวิชาการด้านการพยาบาล</v>
          </cell>
          <cell r="C2305">
            <v>60100050023</v>
          </cell>
        </row>
        <row r="2306">
          <cell r="B2306" t="str">
            <v>โครงการบริการวิชาการความรู้ด้านยาและการส่งเสริมสุขภาพแก่ครูประจำโรงเรียนในเขตจังหวัดอุบลราชธานี</v>
          </cell>
          <cell r="C2306">
            <v>60100050024</v>
          </cell>
        </row>
        <row r="2307">
          <cell r="B2307" t="str">
            <v>โครงการพัฒนาศักยภาพอาสาสมัครดูแลผู้สูงอายุที่บ้าน (อผส.) จังหวัดอุบลราชธานี</v>
          </cell>
          <cell r="C2307">
            <v>60100050025</v>
          </cell>
        </row>
        <row r="2308">
          <cell r="B2308" t="str">
            <v>โครงการบริการตรวจวัดระดับน้ำตาลในเลือด และส่งเสริมพฤติกรรมการดูแลตนเองและความรู้เกี่ยวกับโรคเบาหวาน</v>
          </cell>
          <cell r="C2308">
            <v>60100050026</v>
          </cell>
        </row>
        <row r="2309">
          <cell r="B2309" t="str">
            <v>โครงการพัฒนาศักยภาพชุมชนในการประเมินปัจจัยเสี่ยงและคัดกรองโรคเรื้อรัง(เบาหวาน ความดันโลหิตสูง มะเร็ง)ที่พบบ่อย</v>
          </cell>
          <cell r="C2309">
            <v>60100050027</v>
          </cell>
        </row>
        <row r="2310">
          <cell r="B2310" t="str">
            <v>โครงการพัฒนาศักยภาพชุมชนเพื่อการพึ่งตัวเองด้านสุขภาพ</v>
          </cell>
          <cell r="C2310">
            <v>60100050028</v>
          </cell>
        </row>
        <row r="2311">
          <cell r="B2311" t="str">
            <v>โครงการอบรมเชิงปฏิบัติการ เทคนิคการให้สุขศึกษาและการปรับเปลี่ยนพฤติกรรมสุขภาพแนวใหม่ สำหรับบุคลากรทางด้านสาธารณสุข</v>
          </cell>
          <cell r="C2311">
            <v>60100050029</v>
          </cell>
        </row>
        <row r="2312">
          <cell r="B2312" t="str">
            <v>โครงการอบรมการตรวจสอบ และการบำรุงอาคารเบื้องต้นสำหรับผู้ดูแลอาคาร</v>
          </cell>
          <cell r="C2312">
            <v>60100050030</v>
          </cell>
        </row>
        <row r="2313">
          <cell r="B2313" t="str">
            <v>โครงการการจัดการขยะมูลฝอยและของเสียอันตรายในชุมชน</v>
          </cell>
          <cell r="C2313">
            <v>60100050031</v>
          </cell>
        </row>
        <row r="2314">
          <cell r="B2314" t="str">
            <v>โครงการหมออาสาเยี่ยมบ้านผู้สูงอายุในชุมชน ตำบลเมืองศีไค และตำบลคำขวาง</v>
          </cell>
          <cell r="C2314">
            <v>60100050032</v>
          </cell>
        </row>
        <row r="2315">
          <cell r="B2315" t="str">
            <v>โครงการพัฒนาศักยภาพชุมชนเพื่อการดูแลสุขภาพผู้ป่วยเรื้อรังและการคุ้มครองผู้บริโภค</v>
          </cell>
          <cell r="C2315">
            <v>60100050033</v>
          </cell>
        </row>
        <row r="2316">
          <cell r="B2316" t="str">
            <v>โครงการประชุมวิชาการเรื่อง ความก้าวหน้าทางเภสัชศาสตร์ และสาธารณสุขการแพทย์</v>
          </cell>
          <cell r="C2316">
            <v>60100050034</v>
          </cell>
        </row>
        <row r="2317">
          <cell r="B2317" t="str">
            <v>โครงการสร้างเสริมสุขภาพ คณะเภสัชศาสตร์</v>
          </cell>
          <cell r="C2317">
            <v>60100050035</v>
          </cell>
        </row>
        <row r="2318">
          <cell r="B2318" t="str">
            <v>ตระหนักรู้และใส่ใจ เยาวชนรุ่นใหม่ ห่างไกลโรคมะเร็งตับและท่อน้ำดี</v>
          </cell>
          <cell r="C2318">
            <v>60100050036</v>
          </cell>
        </row>
        <row r="2319">
          <cell r="B2319" t="str">
            <v>พัฒนาศักยภาพชุมชนเพื่อการพึ่งตัวเองด้านสุขภาพ</v>
          </cell>
          <cell r="C2319">
            <v>60100050037</v>
          </cell>
        </row>
        <row r="2320">
          <cell r="B2320" t="str">
            <v>เสริมสร้างความเข้าใจสุขภาวะทางเพศและการพัฒนาทักษะชีวิตสำหรับนักเรียนระดับมัธยมศึกษา โรงเรียนเครือข่ายมหาวิทยาลัยอุบลราชธานี</v>
          </cell>
          <cell r="C2320">
            <v>60100050038</v>
          </cell>
        </row>
        <row r="2321">
          <cell r="B2321" t="str">
            <v>การสร้างเสริมสุขภาพชุมชนอย่างมีส่วนร่วม</v>
          </cell>
          <cell r="C2321">
            <v>60100050039</v>
          </cell>
        </row>
        <row r="2322">
          <cell r="B2322" t="str">
            <v>แพทยศาสตร์สู่สังคม</v>
          </cell>
          <cell r="C2322">
            <v>60100050040</v>
          </cell>
        </row>
        <row r="2323">
          <cell r="B2323" t="str">
            <v>การศึกษาระบบสุขภาพชุมชนแบบมีส่วนร่วมและสร้างพลังชุมชนในการพัฒนาสุขภาพและสิ่งแวดล้อมบ้านเวินบึก</v>
          </cell>
          <cell r="C2323">
            <v>60100050041</v>
          </cell>
        </row>
        <row r="2324">
          <cell r="B2324" t="str">
            <v>สร้างเสริมความเข้มแข็งของชุมชนในการประเมินและลดผลกระทบของอุตสาหกรรมเตาเผาอิฐที่มีต่อสิ่งแวดล้อมและสุขภาพ</v>
          </cell>
          <cell r="C2324">
            <v>60100050042</v>
          </cell>
        </row>
        <row r="2325">
          <cell r="B2325" t="str">
            <v>โครงการพัฒนาระบบการเยี่ยมบ้านเพื่อส่งเสริมคุณภาพชีวิตผู้ป่วยเรื้อรัง</v>
          </cell>
          <cell r="C2325">
            <v>60100050043</v>
          </cell>
        </row>
        <row r="2326">
          <cell r="B2326" t="str">
            <v>โครงการเผยแพร่ความรู้ด้านยาและผลิตภัณฑ์สุขภาพ</v>
          </cell>
          <cell r="C2326">
            <v>60100050044</v>
          </cell>
        </row>
        <row r="2327">
          <cell r="B2327" t="str">
            <v>โครงการส่งเสริมการจัดการระบบบริหารห้องปฏิบัติการปลอดภัย เครือข่ายห้องปฏิบัติการวิทยาศาสตร์จังหวัดอุบลราชธานี</v>
          </cell>
          <cell r="C2327">
            <v>60100050045</v>
          </cell>
        </row>
        <row r="2328">
          <cell r="B2328" t="str">
            <v>โครงการส่งเสริมประสิทธิภาพเรื่องการดูแลสุขภาพกายและใจของเด็กนักเรียน แก่ครูในโรงเรียนในเขต จังหวัดอุบลราชธานี</v>
          </cell>
          <cell r="C2328">
            <v>60100050046</v>
          </cell>
        </row>
        <row r="2329">
          <cell r="B2329" t="str">
            <v>โครงการความก้าวหน้าทางเภสัชศาสตร์และสาธารณสุขการแพทย์</v>
          </cell>
          <cell r="C2329">
            <v>60100050047</v>
          </cell>
        </row>
        <row r="2330">
          <cell r="B2330" t="str">
            <v>โครงการส่งเสริมความปลอดภัยและลดความเสี่ยงจากการทำงาน</v>
          </cell>
          <cell r="C2330">
            <v>60100050048</v>
          </cell>
        </row>
        <row r="2331">
          <cell r="B2331" t="str">
            <v>โครงการบริการเชิงรุกในการตรวจสมรรถภาพ ป้องกันและรักษาโรคทางระบบโครงร่างและกล้ามเนื้อ เพื่อส่งเสริมและสนับสนุนการสร้างสุขภาวะที่ดีของประชาชนในชุมชนตำบลธาตุ อำเภอวารินชำราบ จังหวัดอุบลราชธานี</v>
          </cell>
          <cell r="C2331">
            <v>60100050049</v>
          </cell>
        </row>
        <row r="2332">
          <cell r="B2332" t="str">
            <v>โครงการพัฒนาแกนนำด้านสุขภาพและอนามัยสิ่งแวดล้อมในอีสานใต้</v>
          </cell>
          <cell r="C2332">
            <v>60100050050</v>
          </cell>
        </row>
        <row r="2333">
          <cell r="B2333" t="str">
            <v>โครงการศึกษาระบบสุขภาพชุมชนแบบมีส่วนร่วมและสร้างพลังชุมชนในการพัฒนาสุขภาพและสิ่งแวดล้อม</v>
          </cell>
          <cell r="C2333">
            <v>60100050051</v>
          </cell>
        </row>
        <row r="2334">
          <cell r="B2334" t="str">
            <v>โครงการบริการตรวจเชื้อเลปโตสไปร่า เพื่อการเฝ้าระวังและป้องกันโรคเลปโตสไปโรสิส</v>
          </cell>
          <cell r="C2334">
            <v>60100050052</v>
          </cell>
        </row>
        <row r="2335">
          <cell r="B2335" t="str">
            <v>โครงการบริการตรวจวัดระดับน้ำตาลในเลือด และดัชนีมวลกายเพื่อการป้องกันและควบคุมโรคเบาหวาน</v>
          </cell>
          <cell r="C2335">
            <v>60100050053</v>
          </cell>
        </row>
        <row r="2336">
          <cell r="B2336" t="str">
            <v>โครงการอบรมเชิงปฏิบัติการเรื่องโรคติดเชื้อมาลาเรียและปรสิตที่พบบ่อยในภาคตะวันออกเฉียงเหนือตอนใต้</v>
          </cell>
          <cell r="C2336">
            <v>60100050054</v>
          </cell>
        </row>
        <row r="2337">
          <cell r="B2337" t="str">
            <v>โครงการอบรมเชิงปฏิบัติการการพัฒนาศักยภาพเจ้าหน้าที่สาธารณสุขในระดับพื้นที่ด้านการเขียนผลงานทางวิชาการแบบมืออาชีพผ่านกระบวนการสร้างงานประจำสู่งานวิจัย (Routine to Research; R2R)</v>
          </cell>
          <cell r="C2337">
            <v>60100050055</v>
          </cell>
        </row>
        <row r="2338">
          <cell r="B2338" t="str">
            <v>โครงการพัฒนาศักยภาพคณะกรรมการบริหารงานกองทุนหลักประกันสุขภาพพื้นที่</v>
          </cell>
          <cell r="C2338">
            <v>60100050056</v>
          </cell>
        </row>
        <row r="2339">
          <cell r="B2339" t="str">
            <v>โครงการการอบรมเชิงปฏิบัติการพัฒนาทีมบริหารโรงพยาบาลชุมชน</v>
          </cell>
          <cell r="C2339">
            <v>60100050057</v>
          </cell>
        </row>
        <row r="2340">
          <cell r="B2340" t="str">
            <v>อนามัยเจริญพันธ์</v>
          </cell>
          <cell r="C2340">
            <v>60100050568</v>
          </cell>
        </row>
        <row r="2341">
          <cell r="B2341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2341">
            <v>62100000001</v>
          </cell>
        </row>
        <row r="2342">
          <cell r="B2342" t="str">
            <v>โครงการพัฒนาศูนย์นวัตกรรมการศึกษาและพัฒนาสื่อการเรียนการสอน</v>
          </cell>
          <cell r="C2342">
            <v>62100000002</v>
          </cell>
        </row>
        <row r="2343">
          <cell r="B2343" t="str">
            <v>โครงการยกระดับการเรียนรู้ทางวิชาการในโรงเรียนเครือข่ายทางวิชาการ</v>
          </cell>
          <cell r="C2343">
            <v>62100000003</v>
          </cell>
        </row>
        <row r="2344">
          <cell r="B2344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2344">
            <v>62200000001</v>
          </cell>
        </row>
        <row r="2345">
          <cell r="B2345" t="str">
            <v>โครงการศูนย์นวัตกรรมการศึกษาและพัฒนาสื่อการเรียนการสอน</v>
          </cell>
          <cell r="C2345">
            <v>62300000001</v>
          </cell>
        </row>
        <row r="2346">
          <cell r="B2346" t="str">
            <v>โครงการยกระดับการเรียนรู้ทางวิชาการในโรงเรียนเครือข่ายทางวิชาการ</v>
          </cell>
          <cell r="C2346">
            <v>62400000001</v>
          </cell>
        </row>
        <row r="2347">
          <cell r="B2347" t="str">
            <v>โครงการพัฒนาศักยภาพบุคลากรด้าน ICT รองรับ Digital Economy</v>
          </cell>
          <cell r="C2347">
            <v>62500000001</v>
          </cell>
        </row>
        <row r="2348">
          <cell r="B2348" t="str">
            <v>โครงการพัฒนาด้าน ICT ให้ผู้ประกอบการเพื่อการแข่งขัน</v>
          </cell>
          <cell r="C2348">
            <v>62500000002</v>
          </cell>
        </row>
        <row r="2349">
          <cell r="B2349" t="str">
            <v>โครงการพัฒนาศักยภาพบุคลากรด้าน ICT รองรับ Digital Economy</v>
          </cell>
          <cell r="C2349">
            <v>62600000001</v>
          </cell>
        </row>
        <row r="2350">
          <cell r="B2350" t="str">
            <v>โครงการพัฒนาด้าน ICT ให้ผู้ประกอบการเพื่อการแข่งขัน</v>
          </cell>
          <cell r="C2350">
            <v>62700000001</v>
          </cell>
        </row>
        <row r="2351">
          <cell r="B2351" t="str">
            <v>โครงการบริหารจัดการขยะและใช้ประโยชน์จากของเสีย</v>
          </cell>
          <cell r="C2351">
            <v>62800000001</v>
          </cell>
        </row>
        <row r="2352">
          <cell r="B2352" t="str">
            <v>โครงการพัฒนาความรู้ในด้านการบริการทางด้านโลจิสติกส์</v>
          </cell>
          <cell r="C2352">
            <v>63000000001</v>
          </cell>
        </row>
        <row r="2353">
          <cell r="B2353" t="str">
            <v>โครงการพัฒนาความรู้และทักษะชีวิตสำหรับวัยเรียน</v>
          </cell>
          <cell r="C2353">
            <v>63200000001</v>
          </cell>
        </row>
        <row r="2354">
          <cell r="B2354" t="str">
            <v>โครงการพัฒนาและเพิ่มประสิทธิภาพการใช้พลังงานที่เป็นมิตรกับสิ่งแวดล้อม</v>
          </cell>
          <cell r="C2354">
            <v>63300000001</v>
          </cell>
        </row>
        <row r="2355">
          <cell r="B2355" t="str">
            <v>โครงการพัฒนาระบบและกลไกการบริหารงานทำนุบำรุงศิลปวัฒนธรรม</v>
          </cell>
          <cell r="C2355">
            <v>70100010001</v>
          </cell>
        </row>
        <row r="2356">
          <cell r="B2356" t="str">
            <v>โครงการส่งเสริมการมีส่วนร่วมในการดำเนินกิจกรรมสืบสาน อนุรักษ์ศิลปวัฒนธรรมไทยทางกฎหมายในท้องถิ่นอีสาน</v>
          </cell>
          <cell r="C2356">
            <v>70100010002</v>
          </cell>
        </row>
        <row r="2357">
          <cell r="B2357" t="str">
            <v>โครงการเงินบริจาคเพื่อสร้างหอพระประจำคณะ</v>
          </cell>
          <cell r="C2357">
            <v>70100010003</v>
          </cell>
        </row>
        <row r="2358">
          <cell r="B2358" t="str">
            <v>โครงการส่งเสริมและบริหารงานทำนุบำรุงศิลปวัฒนธรรม</v>
          </cell>
          <cell r="C2358">
            <v>70100010004</v>
          </cell>
        </row>
        <row r="2359">
          <cell r="B2359" t="str">
            <v>โครงการทำนุบำรุงหอพระประจำคณะวิทยาศาสตร์</v>
          </cell>
          <cell r="C2359">
            <v>70100010005</v>
          </cell>
        </row>
        <row r="2360">
          <cell r="B2360" t="str">
            <v>โครงการทำนุบำรุงศิลปวัฒนธรรมสาขาวิทยาศาสตร์</v>
          </cell>
          <cell r="C2360">
            <v>70100010006</v>
          </cell>
        </row>
        <row r="2361">
          <cell r="B2361" t="str">
            <v>การเก็บรักษาพันธุกรรมและขยายพันธุ์กล้วยไม้สกุลม้าวิ่ง</v>
          </cell>
          <cell r="C2361">
            <v>70100020001</v>
          </cell>
        </row>
        <row r="2362">
          <cell r="B2362" t="str">
            <v>การจัดทำสารานุกรมและฐานข้อมูลเว็บไซต์ศาสนสถานจีนในเขตจังหวัดของภาคอีสานใต้</v>
          </cell>
          <cell r="C2362">
            <v>70100020002</v>
          </cell>
        </row>
        <row r="2363">
          <cell r="B2363" t="str">
            <v>การจัดทำหนังสือ  ทรัพยากรสิ่งแวดล้อมวัฒนธรรมสองฝังโขง</v>
          </cell>
          <cell r="C2363">
            <v>70100020003</v>
          </cell>
        </row>
        <row r="2364">
          <cell r="B2364" t="str">
            <v>การปลูกและขยายพันธุ์บัวในมหาวิทยาลัยอุบลราชธานี</v>
          </cell>
          <cell r="C2364">
            <v>70100020004</v>
          </cell>
        </row>
        <row r="2365">
          <cell r="B2365" t="str">
            <v xml:space="preserve">การพัฒนากระบวนการผลิตและส่งเสริมการตลาดผ้าไหมไทยที่เป็นมิตรต่อสิ่งแวดล้อมและไร้สารพิษในภาคตะวันออกเฉียงเหนือเพื่อการส่งออก </v>
          </cell>
          <cell r="C2365">
            <v>70100020005</v>
          </cell>
        </row>
        <row r="2366">
          <cell r="B2366" t="str">
            <v>การพัฒนาทักษะภาษาอังกฤษผ่านการแข่งขันเล่านิทานพื้นบ้านอีสาน</v>
          </cell>
          <cell r="C2366">
            <v>70100020006</v>
          </cell>
        </row>
        <row r="2367">
          <cell r="B2367" t="str">
            <v>การพัฒนาผ้าฝ้ายมัดหมี่สำหรับกลุ่มลูกค้าระดับสูง  กรณีศึกษาผ้าฝ่ายมอมือ  บ้านโนนสว่าง  ตำบลฌพนงาม  อำเภอเดชอุดม จังหวัดอุบลราชธานี</v>
          </cell>
          <cell r="C2367">
            <v>70100020007</v>
          </cell>
        </row>
        <row r="2368">
          <cell r="B2368" t="str">
            <v>การเพาะเมล็ดเพื่อการขยายพันธุ์และการเก็บรักษาพันธุ์กล้วยไม้ป่า</v>
          </cell>
          <cell r="C2368">
            <v>70100020008</v>
          </cell>
        </row>
        <row r="2369">
          <cell r="B2369" t="str">
            <v>การศึกษาและการรวบรวมข้อมูลชุมชนโบราณที่มีคูน้ำคันดินล้อมรอบในเขตจังหวัดอุบลราชธานี ยโสธร  และอำนาจเจริญ</v>
          </cell>
          <cell r="C2369">
            <v>70100020009</v>
          </cell>
        </row>
        <row r="2370">
          <cell r="B2370" t="str">
            <v xml:space="preserve">การศึกษาและพัฒนาเคหภัณฑ์จากพืชเส้นใยยาวในพื้นที่ลุ่มน้ำโขงเพื่อการสร้างมูลค่าเพิ่มและการส่งออก: กรณีปอในประเทศไทย และปอนองในสาธารณรัฐประชาธิปไตยประชาชนลาว 
</v>
          </cell>
          <cell r="C2370">
            <v>70100020010</v>
          </cell>
        </row>
        <row r="2371">
          <cell r="B2371" t="str">
            <v xml:space="preserve">การศึกษาองค์ความรู้ภูมิปัญญาศิลปวัฒนธรรมอีสาน : การทำฮางฮดและเมรุลอย
  </v>
          </cell>
          <cell r="C2371">
            <v>70100020011</v>
          </cell>
        </row>
        <row r="2372">
          <cell r="B2372" t="str">
            <v>การสร้างอาชีพเสริมจากวัสดุท้องถิ่นที่สอดคล้องกับวัฒนธรรมชุมชน เพื่อเศรษฐกิจสร้างสรรค์ในจังหวัดอุบลราชธานี</v>
          </cell>
          <cell r="C2372">
            <v>70100020012</v>
          </cell>
        </row>
        <row r="2373">
          <cell r="B2373" t="str">
            <v>การสำรวจความหลากหลายของเชื้อยีสต์ที่ใช้ในการผลิตสาโทในพื้นที่จังหวัดสุรินทร์ เพื่อจัดทำเป็นฐานข้อมูล</v>
          </cell>
          <cell r="C2373">
            <v>70100020013</v>
          </cell>
        </row>
        <row r="2374">
          <cell r="B2374" t="str">
            <v>การสำรวจและจัดทำฐานข้อมูลพรรณไม้พื้นล่างในมหาวิทยาลัยอุบลราชธานี</v>
          </cell>
          <cell r="C2374">
            <v>70100020014</v>
          </cell>
        </row>
        <row r="2375">
          <cell r="B2375" t="str">
            <v>การสำรวจและจัดทำแผนที่พรรณไม้ในสวนพฤกษศาสตร์ มหาวิทยาลัยอุบลราชธานี</v>
          </cell>
          <cell r="C2375">
            <v>70100020015</v>
          </cell>
        </row>
        <row r="2376">
          <cell r="B2376" t="str">
            <v xml:space="preserve">การสำรวจและรวบรวมพันธุ์ไม้ผลพื้นเมือง </v>
          </cell>
          <cell r="C2376">
            <v>70100020016</v>
          </cell>
        </row>
        <row r="2377">
          <cell r="B2377" t="str">
            <v>การสำรวจสมุนไพรพื้นบ้านที่ชาวบ้านใช้รักษาโรคในชีวิตประจำวันในเขตจังหวัดยโสธร</v>
          </cell>
          <cell r="C2377">
            <v>70100020017</v>
          </cell>
        </row>
        <row r="2378">
          <cell r="B2378" t="str">
            <v>การสืบทอดฮีตสิบสอง : บุญผะเหวดของชาวอีสาน</v>
          </cell>
          <cell r="C2378">
            <v>70100020018</v>
          </cell>
        </row>
        <row r="2379">
          <cell r="B2379" t="str">
            <v>การอนุรักษ์แหล่งพันธุกรรมเห็ดป่า เพื่อสืบสานวิถีแห่งความพอเพียงของชุมชนอีสานใต้</v>
          </cell>
          <cell r="C2379">
            <v>70100020019</v>
          </cell>
        </row>
        <row r="2380">
          <cell r="B2380" t="str">
            <v>กิจกรรมค่ายอนุรักษ์ป่าสำหรับเยาวชนรอบพื้นที่มหาวิทยาลัยอุบลราชธานี รุ่นที่ 3</v>
          </cell>
          <cell r="C2380">
            <v>70100020020</v>
          </cell>
        </row>
        <row r="2381">
          <cell r="B2381" t="str">
            <v>คืนจันทน์ผาสู่ป่าใหญ่เพื่อการอนุรักษ์ ปีที่ 4</v>
          </cell>
          <cell r="C2381">
            <v>70100020021</v>
          </cell>
        </row>
        <row r="2382">
          <cell r="B2382" t="str">
            <v>โครงการการจัดทำบทเรียนเพื่อการเรียนรู้ด้วยตนเองเกี่ยวกับสารสนเทศท้องถิ่นอุบลราชธานี</v>
          </cell>
          <cell r="C2382">
            <v>70100020022</v>
          </cell>
        </row>
        <row r="2383">
          <cell r="B2383" t="str">
            <v>โครงการแข่งขันตีกลองเส็ง ลีลาประยุกต์</v>
          </cell>
          <cell r="C2383">
            <v>70100020023</v>
          </cell>
        </row>
        <row r="2384">
          <cell r="B2384" t="str">
            <v>โครงการค่ายคุณธรรมนำชีวิตนักศึกษาสิงห์แสด</v>
          </cell>
          <cell r="C2384">
            <v>70100020024</v>
          </cell>
        </row>
        <row r="2385">
          <cell r="B2385" t="str">
            <v>โครงการค่ายยุวศาสนสัมพันธ์ สามศาสนา</v>
          </cell>
          <cell r="C2385">
            <v>70100020025</v>
          </cell>
        </row>
        <row r="2386">
          <cell r="B2386" t="str">
            <v>โครงการจัดทำมาตรฐานตำรับยาสมุนไพร UBU Specification Series 2 : ตำรับยาเหลืองปิดสมุทร</v>
          </cell>
          <cell r="C2386">
            <v>70100020026</v>
          </cell>
        </row>
        <row r="2387">
          <cell r="B2387" t="str">
            <v>โครงการจัดทำหนังสือ จิตรกรรมฝาผนังหอพระบาทวัดทุ่งศรีเมือง</v>
          </cell>
          <cell r="C2387">
            <v>70100020027</v>
          </cell>
        </row>
        <row r="2388">
          <cell r="B2388" t="str">
            <v>โครงการฐานข้อมูลภาษาอีสานที่ใช้สื่อสารด้านสุขภาพ</v>
          </cell>
          <cell r="C2388">
            <v>70100020028</v>
          </cell>
        </row>
        <row r="2389">
          <cell r="B2389" t="str">
            <v>โครงการฐานข้อมูลสิ่งพิมพ์หายากในอีสานใต้และภูมิภาคลุ่มน้ำโขง</v>
          </cell>
          <cell r="C2389">
            <v>70100020029</v>
          </cell>
        </row>
        <row r="2390">
          <cell r="B2390" t="str">
            <v>โครงการส่งเสริมศิลปะดนตรีไทยอีสานเพื่อใช้เป็นสื่อเผยแพร่วิถีการดำรงชีวิตภายใต้กฎหมายแห่งยุคโลกาภิวัฒน์</v>
          </cell>
          <cell r="C2390">
            <v>70100020030</v>
          </cell>
        </row>
        <row r="2391">
          <cell r="B2391" t="str">
            <v>โครงการประกวดผลงานการสร้างสรรค์ทำนองและท่ารำ "เซื้งเซ่ซ้อง ฆ้องทรายมูล"</v>
          </cell>
          <cell r="C2391">
            <v>70100020031</v>
          </cell>
        </row>
        <row r="2392">
          <cell r="B2392" t="str">
            <v>โครงการปัจฉิมนิเทศนักศึกษา</v>
          </cell>
          <cell r="C2392">
            <v>70100020032</v>
          </cell>
        </row>
        <row r="2393">
          <cell r="B2393" t="str">
            <v>โครงการพ่อแม่อาสาสร้างสรรค์สร้างสุข</v>
          </cell>
          <cell r="C2393">
            <v>70100020033</v>
          </cell>
        </row>
        <row r="2394">
          <cell r="B2394" t="str">
            <v>โครงการพัฒนาคุณธรรม จริยธรรม</v>
          </cell>
          <cell r="C2394">
            <v>70100020034</v>
          </cell>
        </row>
        <row r="2395">
          <cell r="B2395" t="str">
            <v>โครงการพัฒนาด้านทำนุบำรุงศิลปวัฒนธรรม</v>
          </cell>
          <cell r="C2395">
            <v>70100020035</v>
          </cell>
        </row>
        <row r="2396">
          <cell r="B2396" t="str">
            <v>โครงการยกย่องหัตถศิลป์ถิ่นอุบล</v>
          </cell>
          <cell r="C2396">
            <v>70100020036</v>
          </cell>
        </row>
        <row r="2397">
          <cell r="B2397" t="str">
            <v>โครงการรวบรวมฐานข้อมู]ต้นทุนการผลิตสินค้า OTOP 5 ดาว ภูมิปัญญาแต่โบราณ ในจังหวัดอุบลราชธานี</v>
          </cell>
          <cell r="C2397">
            <v>70100020037</v>
          </cell>
        </row>
        <row r="2398">
          <cell r="B2398" t="str">
            <v>โครงการรวบรวมฐานข้อมูลวงโปงลางโรงเรียนมัธยมศึกษา จังหวัดอุบลราชธานี</v>
          </cell>
          <cell r="C2398">
            <v>70100020038</v>
          </cell>
        </row>
        <row r="2399">
          <cell r="B2399" t="str">
            <v>โครงการรวบรวมรายการ ตำหรับอาหารพื้นเมืองไทย</v>
          </cell>
          <cell r="C2399">
            <v>70100020039</v>
          </cell>
        </row>
        <row r="2400">
          <cell r="B2400" t="str">
            <v>โครงการร้อยรักดวงใจผู้สูงวัยในวันสงกรานต์</v>
          </cell>
          <cell r="C2400">
            <v>70100020040</v>
          </cell>
        </row>
        <row r="2401">
          <cell r="B2401" t="str">
            <v>โครงการระบบสืบค้นฐานข้อมูลออนไลน์นักปราชญ์-หมอชาวบ้าน ของขาวอีสานใต้</v>
          </cell>
          <cell r="C2401">
            <v>70100020041</v>
          </cell>
        </row>
        <row r="2402">
          <cell r="B2402" t="str">
            <v>โครงการวันพ่อแห่งชาติ</v>
          </cell>
          <cell r="C2402">
            <v>70100020042</v>
          </cell>
        </row>
        <row r="2403">
          <cell r="B2403" t="str">
            <v>โครงการวันแม่แห่งชาติ</v>
          </cell>
          <cell r="C2403">
            <v>70100020043</v>
          </cell>
        </row>
        <row r="2404">
          <cell r="B2404" t="str">
            <v>โครงการวันรพี</v>
          </cell>
          <cell r="C2404">
            <v>70100020044</v>
          </cell>
        </row>
        <row r="2405">
          <cell r="B2405" t="str">
            <v>โครงการวันอาสาหบูชาและวันเข้าพรรษา</v>
          </cell>
          <cell r="C2405">
            <v>70100020045</v>
          </cell>
        </row>
        <row r="2406">
          <cell r="B2406" t="str">
            <v>โครงการเว็บไซต์พอร์ทอลแหล่งรวมฐานข้อมูลเครื่องดนตรีไทยพื้นฐานภาคอีสานใต้</v>
          </cell>
          <cell r="C2406">
            <v>70100020046</v>
          </cell>
        </row>
        <row r="2407">
          <cell r="B2407" t="str">
            <v>โครงการศึกษาการตลาดการขายสินค้า (สินค้าจากความอุดมสมบูรณ์ของธรรมชาติอันยาวนาน)</v>
          </cell>
          <cell r="C2407">
            <v>70100020047</v>
          </cell>
        </row>
        <row r="2408">
          <cell r="B2408" t="str">
            <v>โครงการศึกษารวบรวมงานศิลปะประดิษฐ์ในวิถีประเพณีและวัฒนธรรมอีสาน</v>
          </cell>
          <cell r="C2408">
            <v>70100020048</v>
          </cell>
        </row>
        <row r="2409">
          <cell r="B2409" t="str">
            <v>โครงการส่งเสริมการเรียนรู้วัฒนธรรมท้องถิ่นกับการจัดการเรียนการสอน</v>
          </cell>
          <cell r="C2409">
            <v>70100020049</v>
          </cell>
        </row>
        <row r="2410">
          <cell r="B2410" t="str">
            <v>โครงการส่งเสริมเยาวชนไทยสืบทอดงานประติมากรรมเทียนพรรษา จังหวัดอุบลราชธานี</v>
          </cell>
          <cell r="C2410">
            <v>70100020050</v>
          </cell>
        </row>
        <row r="2411">
          <cell r="B2411" t="str">
            <v>โครงการส่งเสริมศิลปะและวัฒนธรรมไทย(ดนตรีพื้นบ้าน)</v>
          </cell>
          <cell r="C2411">
            <v>70100020051</v>
          </cell>
        </row>
        <row r="2412">
          <cell r="B2412" t="str">
            <v>โครงการไหว้ครู</v>
          </cell>
          <cell r="C2412">
            <v>70100020052</v>
          </cell>
        </row>
        <row r="2413">
          <cell r="B2413" t="str">
            <v>จากเชียงคานสู่โขงเจียม : ภูมิปัญญาท้องถิ่นในการจัดการทรัพยากร "ลวงปลา" ในพื้นที้ระหว่างกลางแม่น้ำโขงระหว่างไทย-ลาว</v>
          </cell>
          <cell r="C2413">
            <v>70100020054</v>
          </cell>
        </row>
        <row r="2414">
          <cell r="B2414" t="str">
            <v>ต้นไม้ของพ่อ</v>
          </cell>
          <cell r="C2414">
            <v>70100020055</v>
          </cell>
        </row>
        <row r="2415">
          <cell r="B2415" t="str">
            <v>แนวทางการอนุรักษ์อาคารที่ทรงคุณค่าในเขตอำเภอวารินชำราบและอำเภอเมือง จังหวัดอุบลราชธานี</v>
          </cell>
          <cell r="C2415">
            <v>70100020056</v>
          </cell>
        </row>
        <row r="2416">
          <cell r="B2416" t="str">
            <v>ประเพณีลอยกระทง</v>
          </cell>
          <cell r="C2416">
            <v>70100020057</v>
          </cell>
        </row>
        <row r="2417">
          <cell r="B2417" t="str">
            <v xml:space="preserve">พระพุทธรูปอีสาน เขตลุ่มน้ำโขง  จังหวัดนครพนม  มุกดาหาร  อำนาจเจริญ
</v>
          </cell>
          <cell r="C2417">
            <v>70100020058</v>
          </cell>
        </row>
        <row r="2418">
          <cell r="B2418" t="str">
            <v>โครงการมหกรรมภูมิปัญญาท้องถิ่นเพื่อการพัฒนาอีสาน</v>
          </cell>
          <cell r="C2418">
            <v>70100020059</v>
          </cell>
        </row>
        <row r="2419">
          <cell r="B2419" t="str">
            <v xml:space="preserve">รวบรวมข้อมูลประวัติงานประเพณีและวัฒนธรรมชุมชนเหล่าเสือโก้ก (โดยผ่านกระบวนการเสริมความคิดเยาวชนและการบอกเล่าของคนในพื้นที่) </v>
          </cell>
          <cell r="C2419">
            <v>70100020060</v>
          </cell>
        </row>
        <row r="2420">
          <cell r="B2420" t="str">
            <v>ศึกษาและรวบรวมภูมิปัญญาการย้อมผ้าด้วยสีธรรมชาติ ในภาคอีสาน</v>
          </cell>
          <cell r="C2420">
            <v>70100020061</v>
          </cell>
        </row>
        <row r="2421">
          <cell r="B2421" t="str">
            <v>สวนบัวเฉลิมพระเกียรติ</v>
          </cell>
          <cell r="C2421">
            <v>70100020062</v>
          </cell>
        </row>
        <row r="2422">
          <cell r="B2422" t="str">
            <v>สืบสานบุญมหากฐินสามัคคี ชาวสิงห์แสด</v>
          </cell>
          <cell r="C2422">
            <v>70100020063</v>
          </cell>
        </row>
        <row r="2423">
          <cell r="B2423" t="str">
            <v>สืบสานประเพณีทำบุญคูณลาน</v>
          </cell>
          <cell r="C2423">
            <v>70100020064</v>
          </cell>
        </row>
        <row r="2424">
          <cell r="B2424" t="str">
            <v>อนุรักษณ์ภูมิปัญญานกหัสดีลิงค์</v>
          </cell>
          <cell r="C2424">
            <v>70100020065</v>
          </cell>
        </row>
        <row r="2425">
          <cell r="B2425" t="str">
            <v>อบรมเสริมทักษะท้าทายชีวิตวัยรุ่นของนักศึกษามหาวิทยาลัยอุบลราชธานี</v>
          </cell>
          <cell r="C2425">
            <v>70100020066</v>
          </cell>
        </row>
        <row r="2426">
          <cell r="B2426" t="str">
            <v>โครงการจัดทำฐานข้อมูลสมุนไพรไทยเขตอีสานใต้</v>
          </cell>
          <cell r="C2426">
            <v>70100020067</v>
          </cell>
        </row>
        <row r="2427">
          <cell r="B2427" t="str">
            <v>โครงการทำนุบำรุงศาสนสถานท้องถิ่นในบริเวณใกล้เคียงมหาวิทยาลัยอุบลราชธานี</v>
          </cell>
          <cell r="C2427">
            <v>70100020068</v>
          </cell>
        </row>
        <row r="2428">
          <cell r="B2428" t="str">
            <v>โครงการกิจกรรมวันเด็กในโรงเรียนชนบทห่างไกล</v>
          </cell>
          <cell r="C2428">
            <v>70100020069</v>
          </cell>
        </row>
        <row r="2429">
          <cell r="B2429" t="str">
            <v>การศึกษาและจัดทำฐานข้อมูลภูมิปัญญาท้องถิ่นเกี่ยวกับการประดิษฐ์กรรมทางเทคโนโลยีสิ่งของเครื่องใช้ในอดีตของอีสานตอนล่าง ด้วยข้อมูลสารสนเทศภูมิศาสตร์ (GIS) ผ่านอินเตอร์เน็ต</v>
          </cell>
          <cell r="C2429">
            <v>70100020070</v>
          </cell>
        </row>
        <row r="2430">
          <cell r="B2430" t="str">
            <v>โครงการทำนุบำรุงศิลปวัฒนธรรม</v>
          </cell>
          <cell r="C2430">
            <v>70100020071</v>
          </cell>
        </row>
        <row r="2431">
          <cell r="B2431" t="str">
            <v>โครงการทำนุบำรุงศิลปวัฒนธรรมสืบสานประเพณีทำบุญอุทิศส่วนกุศลแด่อาจารย์ใหญ่ วิทยาลัยแพทยศาสตร์และการสาธารณสุข</v>
          </cell>
          <cell r="C2431">
            <v>70100020072</v>
          </cell>
        </row>
        <row r="2432">
          <cell r="B2432" t="str">
            <v xml:space="preserve">สีสรรพ์วรรณศิลป์ บทละครพระราชนิพนธ์รัชกาลที่ 6 : ละครสื่อเพื่อพัฒนาภาคประชาชนและเสนอแนวคิดทางสังคมการเมือง </v>
          </cell>
          <cell r="C2432">
            <v>70100020073</v>
          </cell>
        </row>
        <row r="2433">
          <cell r="B2433" t="str">
            <v>โครงการวีดิทัศน์รวบรวมและเผยแพร่ภูมิปัญญาท้องถิ่นอีสาน จังหวัดอำนาจเจริญและจังหวัดมุกดาหาร</v>
          </cell>
          <cell r="C2433">
            <v>70100020074</v>
          </cell>
        </row>
        <row r="2434">
          <cell r="B2434" t="str">
            <v>โครงการนิทรรศการศิลปวัฒนธรรมท้องถิ่น</v>
          </cell>
          <cell r="C2434">
            <v>70100020075</v>
          </cell>
        </row>
        <row r="2435">
          <cell r="B2435" t="str">
            <v>งานประเพณีแห่เทียนพรรษา</v>
          </cell>
          <cell r="C2435">
            <v>70100020076</v>
          </cell>
        </row>
        <row r="2436">
          <cell r="B2436" t="str">
            <v>โครงการสดุดีวีรกรรมพระประทุมวรราชสุริยวงษ์ วันรำลึกแห่งความดีจังหวัดอุบลราชธานีและกิจกรรมร่วมกับจังหวัด</v>
          </cell>
          <cell r="C2436">
            <v>70100020077</v>
          </cell>
        </row>
        <row r="2437">
          <cell r="B2437" t="str">
            <v xml:space="preserve"> ร่วมสืบสานงานประเพณีลอยกระทง ม.อุบลฯ</v>
          </cell>
          <cell r="C2437">
            <v>70100020078</v>
          </cell>
        </row>
        <row r="2438">
          <cell r="B2438" t="str">
            <v>โครงการวันเด็กแห่งชาติ มหาวิทยาลัยอุบลราชธานี</v>
          </cell>
          <cell r="C2438">
            <v>70100020079</v>
          </cell>
        </row>
        <row r="2439">
          <cell r="B2439" t="str">
            <v>การบริหารจัดการโครงการจัดตั้งพิพิธภัณฑ์พื้นเมือง</v>
          </cell>
          <cell r="C2439">
            <v>70100020080</v>
          </cell>
        </row>
        <row r="2440">
          <cell r="B2440" t="str">
            <v>โครงการบริหารจัดการงานศิลปวัฒนธรรม</v>
          </cell>
          <cell r="C2440">
            <v>70100020081</v>
          </cell>
        </row>
        <row r="2441">
          <cell r="B2441" t="str">
            <v>งบประมาณสำหรับโครงการเร่งด่วนสำหรับโครงการทำนุบำรุงศิลปวัฒนธรรม</v>
          </cell>
          <cell r="C2441">
            <v>70100020082</v>
          </cell>
        </row>
        <row r="2442">
          <cell r="B2442" t="str">
            <v>โครงการก่อสร้างหอพระไภสัชคุรุไพฑูรยประภาตถาคต</v>
          </cell>
          <cell r="C2442">
            <v>70100020083</v>
          </cell>
        </row>
        <row r="2443">
          <cell r="B2443" t="str">
            <v>สืบสานงานบุญอีสาน ฮีต 12</v>
          </cell>
          <cell r="C2443">
            <v>70100020084</v>
          </cell>
        </row>
        <row r="2444">
          <cell r="B2444" t="str">
            <v>โครงการอัญเชิญเครื่องยศเจ้าเมืองในงานประเพณีแห่เทียนเข้าพรรษา</v>
          </cell>
          <cell r="C2444">
            <v>70100020085</v>
          </cell>
        </row>
        <row r="2445">
          <cell r="B2445" t="str">
            <v>โครงการประชุมวิชาการระดับชาติทางวัฒนธรรม “อุบลวัฒนธรรม"</v>
          </cell>
          <cell r="C2445">
            <v>70100020086</v>
          </cell>
        </row>
        <row r="2446">
          <cell r="B2446" t="str">
            <v>โครงการปรับปรุงพื้นที่ สำหรับฟื้นฟูการทำนาแบบโบราณของชุมชนอีสานเพื่อการ อนุรักษ์ ภายใต้โครงการอุทยานศิลปวัฒนธรรมอีสานและลุ่มน้ำโขง มหาวิทยาลัยอุบลราชธานี (โครงการภาพรวมของมหาวิทยาลัย)</v>
          </cell>
          <cell r="C2446">
            <v>70100020087</v>
          </cell>
        </row>
        <row r="2447">
          <cell r="B2447" t="str">
            <v>โครงการติดตามและประเมินผลงานทำนุบำรุงศิลปวัฒนธรรม มหาวิทยาลัยอุบลราชธานี</v>
          </cell>
          <cell r="C2447">
            <v>70100020088</v>
          </cell>
        </row>
        <row r="2448">
          <cell r="B2448" t="str">
            <v>โครงการอนุรักษ์เฮือนครัวอีสานโบราณ</v>
          </cell>
          <cell r="C2448">
            <v>70100020089</v>
          </cell>
        </row>
        <row r="2449">
          <cell r="B2449" t="str">
            <v>โครงการนิทรรศการศิลปะและภูมิปัญญางานช่างไทยอีสาน</v>
          </cell>
          <cell r="C2449">
            <v>70100020090</v>
          </cell>
        </row>
        <row r="2450">
          <cell r="B2450" t="str">
            <v>โครงการการศึกษารวบรวมการแพทย์พื้นบ้านในจังหวัดอุบลราชธานี</v>
          </cell>
          <cell r="C2450">
            <v>70100020091</v>
          </cell>
        </row>
        <row r="2451">
          <cell r="B2451" t="str">
            <v>โครงการทอดผ้าป่า Recycle พัฒนาคุณค่าศิลปวัฒนธรรมนำสู่สุขภาพชุมชน</v>
          </cell>
          <cell r="C2451">
            <v>70100020092</v>
          </cell>
        </row>
        <row r="2452">
          <cell r="B2452" t="str">
            <v>โครงการทำนุบำรุงศิลปวัฒนธรรมสืบสานประเพณีทำบุญอุทิศส่วนกุศลแด่อาจารย์ใหญ่ วิทยาลัยแพทยศาสตร์และการสาธารณสุข มหาวิทยาลัยอุบลราชธานี</v>
          </cell>
          <cell r="C2452">
            <v>70100020093</v>
          </cell>
        </row>
        <row r="2453">
          <cell r="B2453" t="str">
            <v>โครงการแผนที่มรดกวัฒนธรรมบนถนนหลวง อำเภอเมือง จังหวัดอุบลราชธานี</v>
          </cell>
          <cell r="C2453">
            <v>70100020094</v>
          </cell>
        </row>
        <row r="2454">
          <cell r="B2454" t="str">
            <v>โครงการการพัฒนาศักยภาพอาหารพื้นเมือง เพื่อส่งเสริมการท่องเที่ยวจังหวัดอุบลราชธานี</v>
          </cell>
          <cell r="C2454">
            <v>70100020095</v>
          </cell>
        </row>
        <row r="2455">
          <cell r="B2455" t="str">
            <v>โครงการการศึกษาและพัฒนาระบบสารสนเทศเพื่ออนุรักษ์วัฒนธรรมการสักขาลายโบราณ</v>
          </cell>
          <cell r="C2455">
            <v>70100020096</v>
          </cell>
        </row>
        <row r="2456">
          <cell r="B2456" t="str">
            <v>โครงการการศึกษาการพัฒนาสินค้าเพื่อการค้าตามอารยธรรมสี่ชนเผ่า (ไทย ลาว เขมร และส่วย)</v>
          </cell>
          <cell r="C2456">
            <v>70100020097</v>
          </cell>
        </row>
        <row r="2457">
          <cell r="B2457" t="str">
            <v>โครงการการสร้างความยั่งยืนของ “ผลิตภัณฑ์ทางวัฒนธรรม มรดกภูมิปัญญาท้องถิ่น” ผ่านการเชื่อมโยงการสอนแบบบูรณาการโดยศาสตร์การวางแผนและควบคุมกำไร เพื่อการพัฒนาแบบพอเพียง</v>
          </cell>
          <cell r="C2457">
            <v>70100020098</v>
          </cell>
        </row>
        <row r="2458">
          <cell r="B2458" t="str">
            <v>โครงการการอนุรักษ์และจัดการความรู้ภูมิปัญญาในการอนุรักษณ์เห็ดพื้นบ้านของชุมชนรอบมหาวิทยาลัยอุบลราชธานี</v>
          </cell>
          <cell r="C2458">
            <v>70100020099</v>
          </cell>
        </row>
        <row r="2459">
          <cell r="B2459" t="str">
            <v>โครงการค่ายวัฒนธรรมสัญจร ออนซอนอีสาน</v>
          </cell>
          <cell r="C2459">
            <v>70100020100</v>
          </cell>
        </row>
        <row r="2460">
          <cell r="B2460" t="str">
            <v>โครงการค่ายวัฒนธรรมอีสานใต้ "ภาษา ดนตรี กวี ศิลป์"</v>
          </cell>
          <cell r="C2460">
            <v>70100020101</v>
          </cell>
        </row>
        <row r="2461">
          <cell r="B2461" t="str">
            <v>โครงการฐานข้อมูลองค์ความรู้วิถีภูมิปัญญาท้องถิ่นไทยกับการรับวิกฤติอุทุกภัย</v>
          </cell>
          <cell r="C2461">
            <v>70100020102</v>
          </cell>
        </row>
        <row r="2462">
          <cell r="B2462" t="str">
            <v>โครงการการจัดทำมาตรฐานเครื่องยาของยาดมสมุนไพรแผนโบราณ</v>
          </cell>
          <cell r="C2462">
            <v>70100020103</v>
          </cell>
        </row>
        <row r="2463">
          <cell r="B2463" t="str">
            <v>โครงการการอนุรักษ์และพัฒนาสูตรตำรับผลิตภัณฑ์สีผึ้งเพื่อต่อยอดเชิงธุรกิจ</v>
          </cell>
          <cell r="C2463">
            <v>70100020104</v>
          </cell>
        </row>
        <row r="2464">
          <cell r="B2464" t="str">
            <v>โครงการการศึกษาประสิทธิภาพของการรักษาโรคเรื้อรังของหมอพื้นบ้าน</v>
          </cell>
          <cell r="C2464">
            <v>70100020106</v>
          </cell>
        </row>
        <row r="2465">
          <cell r="B2465" t="str">
            <v>โครงการฐานข้อมูลพรรณไม้อ้างอิง มหาวิทยาลัยอุบลราชธานี (UBU Herbarium specimens)</v>
          </cell>
          <cell r="C2465">
            <v>70100020107</v>
          </cell>
        </row>
        <row r="2466">
          <cell r="B2466" t="str">
            <v>แปลงไม้ผลพื้นเมืองเพื่อการอนุรักษ์และการพัฒนาพันธุกรรม</v>
          </cell>
          <cell r="C2466">
            <v>70100020108</v>
          </cell>
        </row>
        <row r="2467">
          <cell r="B2467" t="str">
            <v>โครงการอนุรักษ์กล้วยไม้สกุลม้าวิ่ง</v>
          </cell>
          <cell r="C2467">
            <v>70100020109</v>
          </cell>
        </row>
        <row r="2468">
          <cell r="B2468" t="str">
            <v>โครงการอนุรักษ์พันธุ์บัว</v>
          </cell>
          <cell r="C2468">
            <v>70100020110</v>
          </cell>
        </row>
        <row r="2469">
          <cell r="B2469" t="str">
            <v>การผลิตกล้าเชื้อเพื่อใช้ในผลิตภัณฑ์ปลาหมักพื้นบ้าน</v>
          </cell>
          <cell r="C2469">
            <v>70100020111</v>
          </cell>
        </row>
        <row r="2470">
          <cell r="B2470" t="str">
            <v>การรวบรวมวัฒนธรรมกระบวนการแปรรูปและการผลิตอาหารพื้นบ้านในจังหวัดอุบลราชธานี</v>
          </cell>
          <cell r="C2470">
            <v>70100020112</v>
          </cell>
        </row>
        <row r="2471">
          <cell r="B2471" t="str">
            <v>การสำรวจวัฒนธรรมการใช้ประโยชน์จากสัตว์น้ำของประชาชน 3 จังหวัดริมแม่น้ำโขงของไทยและ 3 แขวงของลาว</v>
          </cell>
          <cell r="C2471">
            <v>70100020113</v>
          </cell>
        </row>
        <row r="2472">
          <cell r="B2472" t="str">
            <v>คืนจันทน์ผาสู่ป่าใหญ่เพื่อการอนุรักษ์</v>
          </cell>
          <cell r="C2472">
            <v>70100020114</v>
          </cell>
        </row>
        <row r="2473">
          <cell r="B2473" t="str">
            <v>ภูมิปัญญาที่เกี่ยวกับเครื่องมือทำการประมงพื้นบ้านในบริเวณแม่น้ำมูลตอนล่าง</v>
          </cell>
          <cell r="C2473">
            <v>70100020115</v>
          </cell>
        </row>
        <row r="2474">
          <cell r="B2474" t="str">
            <v>โครงการส่งเสริมและสนับสนุนการทำนุบำรุงศิลปวัฒนธรรม</v>
          </cell>
          <cell r="C2474">
            <v>70100020116</v>
          </cell>
        </row>
        <row r="2475">
          <cell r="B2475" t="str">
            <v>โครงการการเพาะเมล็ดเพื่อการขยายพันธุ์และการเก็บรักษาพันธุ์กล้วยไม้ป่า</v>
          </cell>
          <cell r="C2475">
            <v>70100020117</v>
          </cell>
        </row>
        <row r="2476">
          <cell r="B2476" t="str">
            <v>โครงการการ์ตูนแอนิเมชั่น 2 มิติ ประวัติ “พระประทุมวรราชสุริยวงศ์ (เจ้าคำผง)” เจ้าเมืองอุบลองค์แรกเมื่อ พ.ศ.2321</v>
          </cell>
          <cell r="C2476">
            <v>70100020118</v>
          </cell>
        </row>
        <row r="2477">
          <cell r="B2477" t="str">
            <v>โครงการการบรรเทาทุกข์จากความคิด ยึดติดและปรุงแต่ง เพื่อเพิ่มสมรรถภาพของชีวิต</v>
          </cell>
          <cell r="C2477">
            <v>70100020119</v>
          </cell>
        </row>
        <row r="2478">
          <cell r="B2478" t="str">
            <v>โครงการการศึกษาสภาวะการปลูกลูกกล้วยไม้สกุลช้างในสภาพป่าธรรมชาติ</v>
          </cell>
          <cell r="C2478">
            <v>70100020120</v>
          </cell>
        </row>
        <row r="2479">
          <cell r="B2479" t="str">
            <v>โครงการสำรวจและจัดทำฐานข้อมูลภูมิปัญญาท้องถิ่นการทอเสื่อกกของพื้นที่ภาคตะวันออกเฉียงเหนือตอนล่างในเขตจังหวัดอำนาจเจริญ</v>
          </cell>
          <cell r="C2479">
            <v>70100020121</v>
          </cell>
        </row>
        <row r="2480">
          <cell r="B2480" t="str">
            <v>โครงการการสำรวจสมุนไพรพื้นบ้านที่ชาวบ้านใช้รักษาโรคในชีวิตประจำวันของพื้นที่ภาคตะวันออกเฉียงเหนือตอนล่างและภูมิภาคลุ่มน้ำโขงในเขตจังหวัดอำนาจเจริญเพื่อการจัดทำเป็นฐานข้อมูล</v>
          </cell>
          <cell r="C2480">
            <v>70100020122</v>
          </cell>
        </row>
        <row r="2481">
          <cell r="B2481" t="str">
            <v>โครงการการอบรมเชิงปฏิบัติการการสร้างสวนพฤกษศาสตร์โรงเรียนเพื่อการอนุรักษ์พันธุกรรมพืช</v>
          </cell>
          <cell r="C2481">
            <v>70100020123</v>
          </cell>
        </row>
        <row r="2482">
          <cell r="B2482" t="str">
            <v>โครงการความหลากหลายและการใช้ประโยชน์ของพืชวงศ์กกในมหาวิทยาลัยอุบลราชธานี</v>
          </cell>
          <cell r="C2482">
            <v>70100020124</v>
          </cell>
        </row>
        <row r="2483">
          <cell r="B2483" t="str">
            <v>โครงการค่ายอนุรักษ์ป่าสำหรับประชาชนในพื้นที่โดยรอบมหาวิทยาลัยอุบลราชธานี</v>
          </cell>
          <cell r="C2483">
            <v>70100020125</v>
          </cell>
        </row>
        <row r="2484">
          <cell r="B2484" t="str">
            <v>โครงการระบบแนะนำและเผยแพร่บทสวดมนต์ คำแปล และหลักคำสอนต่างๆ ในทางพุทธศาสนา</v>
          </cell>
          <cell r="C2484">
            <v>70100020126</v>
          </cell>
        </row>
        <row r="2485">
          <cell r="B2485" t="str">
            <v>โครงการศึกษาพรรณไม้พื้นล่างในมหาวิทยาลัยอุบลราชธานี</v>
          </cell>
          <cell r="C2485">
            <v>70100020127</v>
          </cell>
        </row>
        <row r="2486">
          <cell r="B2486" t="str">
            <v>โครงการสำรวจและส่งเสริมการใช้ประโยชน์ของเห็ดพื้นบ้านและเห็ดป่าในจังหวัดอุบลราชธานีเพื่อจัดทำเป็นฐานข้อมูล</v>
          </cell>
          <cell r="C2486">
            <v>70100020128</v>
          </cell>
        </row>
        <row r="2487">
          <cell r="B2487" t="str">
            <v>โครงการสำรวจการใช้ประโยชน์ของสมุนไพรพื้นบ้านที่ใช้ทดแทนสารเคมีกำจัดศัตรูพืชในเขตพื้นที่จังหวัดอุบลราชธานี</v>
          </cell>
          <cell r="C2487">
            <v>70100020129</v>
          </cell>
        </row>
        <row r="2488">
          <cell r="B2488" t="str">
            <v>โครงการสำรวจความหลากหลายทางชีวภาพของแมลงและสัตว์ขาข้อในมหาวิทยาลัย</v>
          </cell>
          <cell r="C2488">
            <v>70100020130</v>
          </cell>
        </row>
        <row r="2489">
          <cell r="B2489" t="str">
            <v>โครงการสื่อส่งเสริมการเรียนรู้ทางพุทธศาสนา ชุดวันสำคัญทางพุทธศาสนาและพิธีกรรมในท้องถิ่น</v>
          </cell>
          <cell r="C2489">
            <v>70100020131</v>
          </cell>
        </row>
        <row r="2490">
          <cell r="B2490" t="str">
            <v>โครงการบำรุงจิต ใกล้ชิดใจ วัยสูงอายุ</v>
          </cell>
          <cell r="C2490">
            <v>70100020132</v>
          </cell>
        </row>
        <row r="2491">
          <cell r="B2491" t="str">
            <v>โครงการสืบสานภูมิปัญญาและพัฒนาเครือข่ายการเรียนรู้ด้านการสูงอายุ</v>
          </cell>
          <cell r="C2491">
            <v>70100020133</v>
          </cell>
        </row>
        <row r="2492">
          <cell r="B2492" t="str">
            <v>โครงการวันสถาปนาคณะ</v>
          </cell>
          <cell r="C2492">
            <v>70100020134</v>
          </cell>
        </row>
        <row r="2493">
          <cell r="B2493" t="str">
            <v>เรื่องผีในอีสาน : ความเชื่อและพิธีกรรมที่เกี่ยวข้องกับผีของกลุ่มชาติพันธุ์ลาว เขมร ส่วย และเวียดนามที่อาศัยอยู่ในบริเวณอีสานใต้ของประเทศไทย</v>
          </cell>
          <cell r="C2493">
            <v>70100020135</v>
          </cell>
        </row>
        <row r="2494">
          <cell r="B2494" t="str">
            <v>การจัดทำฐานข้อมูลกลุ่มชาติพันธุ์ในประเทศลุ่มน้ำโขง : กลุ่มชาติพันธุ์ในประเทศจีนตอนใต้ (ยูนนาน และกวางสี)</v>
          </cell>
          <cell r="C2494">
            <v>70100020136</v>
          </cell>
        </row>
        <row r="2495">
          <cell r="B2495" t="str">
            <v>การจัดทำฐานข้อมูลวัฒนธรรมทางภาษาของกลุ่มชาติพันธุ์ในอีสานใต้เพื่อการเรียนรู้และศึกษาวิจัยวิถีชุมชน : คำสอนชาวเขมรถิ่นไทย (ฉบับสามภาษา  เขมรถิ่นไทย ไทยอังกฤษ)</v>
          </cell>
          <cell r="C2495">
            <v>70100020137</v>
          </cell>
        </row>
        <row r="2496">
          <cell r="B2496" t="str">
            <v>การจัดทำพจนานุกรมคำพ้องภาษาไทยถิ่นอีสาน-จีน เพื่อการศึกษาวิจัยทางภาษาศาสตร์เชิงประวัติศาสตร์และการจัดการเรียนการสอนภาษาจีนในเขตภาคอีสาน</v>
          </cell>
          <cell r="C2496">
            <v>70100020138</v>
          </cell>
        </row>
        <row r="2497">
          <cell r="B2497" t="str">
            <v>การประกวดสุนทรพจน์ภาษาอังกฤษ หัวข้อ วัฒนธรรมไทยในประชาคมอาเซียน (Thailand in the ASEAN Community)</v>
          </cell>
          <cell r="C2497">
            <v>70100020139</v>
          </cell>
        </row>
        <row r="2498">
          <cell r="B2498" t="str">
            <v>การศึกษาและการรวบรวมข้อมูลชาติพันธุ์กุลา ในเขตจังหวัดอุบลราชธานี และยโสธร</v>
          </cell>
          <cell r="C2498">
            <v>70100020140</v>
          </cell>
        </row>
        <row r="2499">
          <cell r="B2499" t="str">
            <v>พจนานุกรมภาษาไทยถิ่นอีสาน</v>
          </cell>
          <cell r="C2499">
            <v>70100020141</v>
          </cell>
        </row>
        <row r="2500">
          <cell r="B2500" t="str">
            <v>พิธีไหว้ครูและครอบครูดนตรีไทย</v>
          </cell>
          <cell r="C2500">
            <v>70100020142</v>
          </cell>
        </row>
        <row r="2501">
          <cell r="B2501" t="str">
            <v>วิถีวัฒนธรรมสายสัมพันธ์อีสานใต้-กัมพูชา: กรณี “สุรินทร์-อุดรมีชัย-พระตระบอง” เมืองคู่มิตรสองฟากฝั่งพนมดงรัก (ดองแร็ก) ในมิติทางวัฒนธรรม</v>
          </cell>
          <cell r="C2501">
            <v>70100020143</v>
          </cell>
        </row>
        <row r="2502">
          <cell r="B2502" t="str">
            <v>ศึกษาและรวบรวมองค์ความรู้ทางประวัติศาสตร์และการจัดทำฐานข้อมูลประเพณีบุญบั้งไฟเมืองยโสธร</v>
          </cell>
          <cell r="C2502">
            <v>70100020144</v>
          </cell>
        </row>
        <row r="2503">
          <cell r="B2503" t="str">
            <v>อบรมเชิงปฏิบัติการ “การจัดระบบข้อมูลเอกสารใบลาน”</v>
          </cell>
          <cell r="C2503">
            <v>70100020145</v>
          </cell>
        </row>
        <row r="2504">
          <cell r="B2504" t="str">
            <v>อบรมเชิงปฏิบัติการพัฒนาบริการเยือนชุมชนในงานเทศกาลเข้าพรรษาประจำปีของจังหวัดอุบลราชธานี</v>
          </cell>
          <cell r="C2504">
            <v>70100020146</v>
          </cell>
        </row>
        <row r="2505">
          <cell r="B2505" t="str">
            <v>โครงการทำนุบำรุงศาสนสถานท้องถิ่นในบริเวณใกล้เคียงมหาวิทยาลัยอุบลราชธานี</v>
          </cell>
          <cell r="C2505">
            <v>70100020147</v>
          </cell>
        </row>
        <row r="2506">
          <cell r="B2506" t="str">
            <v>โครงการอบรมเชิงปฏิบัติการเทคนิคและวิธีการเล่นเครื่องดนตรีพื้นเมืองอีสาน</v>
          </cell>
          <cell r="C2506">
            <v>70100020148</v>
          </cell>
        </row>
        <row r="2507">
          <cell r="B2507" t="str">
            <v>โครงการจัดทำหนังสือ สารานุกรม ผลิตภัณฑ์งานช่างพื้นถิ่นเมืองอุบล</v>
          </cell>
          <cell r="C2507">
            <v>70100020149</v>
          </cell>
        </row>
        <row r="2508">
          <cell r="B2508" t="str">
            <v>โครงการถวายความรู้ด้านสุนทรียภาพของศิลปะพื้นถิ่นอีสานในศาสนาคารแด่พระนิสิตนักศึกษา มหาวิทยาลัยสงฆ์ ในจังหวัดอุบลราชธานี</v>
          </cell>
          <cell r="C2508">
            <v>70100020150</v>
          </cell>
        </row>
        <row r="2509">
          <cell r="B2509" t="str">
            <v>ศึกษางานหัตถกรรมโลหะกลุ่มชาติพันธุ์ ลาวสูง ใน สปป.ลาว</v>
          </cell>
          <cell r="C2509">
            <v>70100020151</v>
          </cell>
        </row>
        <row r="2510">
          <cell r="B2510" t="str">
            <v>ศึกษาศิลปะงานปูนปั้นบันไดในศาสนสถานอีสานใต้</v>
          </cell>
          <cell r="C2510">
            <v>70100020152</v>
          </cell>
        </row>
        <row r="2511">
          <cell r="B2511" t="str">
            <v>โครงการตุ้มโฮมน้องพี่ สามัคคี ม.อุบลฯ (วันสงกรานต์และวันสถาปนา)</v>
          </cell>
          <cell r="C2511">
            <v>70100020153</v>
          </cell>
        </row>
        <row r="2512">
          <cell r="B2512" t="str">
            <v>โครงการพิพิธภัณฑ์สมุนไพรไทยเขตอีสานใต้</v>
          </cell>
          <cell r="C2512">
            <v>70100020154</v>
          </cell>
        </row>
        <row r="2513">
          <cell r="B2513" t="str">
            <v>โครงการนิทรรศการงานปีใหม่และงานกาชาดจังหวัดอุบลราชธานี</v>
          </cell>
          <cell r="C2513">
            <v>70100020155</v>
          </cell>
        </row>
        <row r="2514">
          <cell r="B2514" t="str">
            <v>โครงการโรงทานจิตอาสามหาวิทยาลัยอุบลราชธานี</v>
          </cell>
          <cell r="C2514">
            <v>70100020156</v>
          </cell>
        </row>
        <row r="2515">
          <cell r="B2515" t="str">
            <v>โครงการแห่เทียนโบราณในงานประเพณีแห่เทียนพรรษา</v>
          </cell>
          <cell r="C2515">
            <v>70100020157</v>
          </cell>
        </row>
        <row r="2516">
          <cell r="B2516" t="str">
            <v>โครงการบุญข้าวจี่</v>
          </cell>
          <cell r="C2516">
            <v>70100020158</v>
          </cell>
        </row>
        <row r="2517">
          <cell r="B2517" t="str">
            <v>โครงการอนุรักษ์ศิลปวัฒนธรรมท้องถิ่นจังหวัดอุบลราชธานี</v>
          </cell>
          <cell r="C2517">
            <v>70100020159</v>
          </cell>
        </row>
        <row r="2518">
          <cell r="B2518" t="str">
            <v>โครงการสดุดีรำลึกเสรีชาคนสามัญลุ่มน้ำมูล</v>
          </cell>
          <cell r="C2518">
            <v>70100020160</v>
          </cell>
        </row>
        <row r="2519">
          <cell r="B2519" t="str">
            <v>โครงการสืบสานนาฏศิลป์อีสานใต้</v>
          </cell>
          <cell r="C2519">
            <v>70100020161</v>
          </cell>
        </row>
        <row r="2520">
          <cell r="B2520" t="str">
            <v>โครงการภูมิปัญญาและบทบาทของสตรีในการทำประมงพื้นบ้านในบริเวณแม่น้ำมูลตอนล่าง</v>
          </cell>
          <cell r="C2520">
            <v>70100020162</v>
          </cell>
        </row>
        <row r="2521">
          <cell r="B2521" t="str">
            <v>โครงการความปลอดภัยทางอาหาร ของแมลงกินได้</v>
          </cell>
          <cell r="C2521">
            <v>70100020163</v>
          </cell>
        </row>
        <row r="2522">
          <cell r="B2522" t="str">
            <v>โครงการอบรมใจใฝ่ธรรมนำชีวี</v>
          </cell>
          <cell r="C2522">
            <v>70100020164</v>
          </cell>
        </row>
        <row r="2523">
          <cell r="B2523" t="str">
            <v>โครงการแข่งขันการตีกองเส็ง</v>
          </cell>
          <cell r="C2523">
            <v>70100020165</v>
          </cell>
        </row>
        <row r="2524">
          <cell r="B2524" t="str">
            <v>โครงการบุญซำฮะ</v>
          </cell>
          <cell r="C2524">
            <v>70100020166</v>
          </cell>
        </row>
        <row r="2525">
          <cell r="B2525" t="str">
            <v>โครงการพัฒนาผลิตภัณฑ์เครื่องดื่มเบญจเกสรเพื่อส่งเสริมสุขภาพ</v>
          </cell>
          <cell r="C2525">
            <v>70100020167</v>
          </cell>
        </row>
        <row r="2526">
          <cell r="B2526" t="str">
            <v>โครงการพัฒนาวิธีการผลิตและปรับปรุงผลิตภัณฑ์แป้งร่ำเพื่อต่อยอดภูมิปัญญาเครื่องหอมพื้นบ้าน</v>
          </cell>
          <cell r="C2526">
            <v>70100020168</v>
          </cell>
        </row>
        <row r="2527">
          <cell r="B2527" t="str">
            <v>โครงการคุณค่าของชีวิตหมอพื้นบ้านและวัฒนธรรมการเยียวยาพื้นบ้านในจังหวัดอุบลราชธานี</v>
          </cell>
          <cell r="C2527">
            <v>70100020169</v>
          </cell>
        </row>
        <row r="2528">
          <cell r="B2528" t="str">
            <v>โครงการงานบุญสงกรานต์</v>
          </cell>
          <cell r="C2528">
            <v>70100020170</v>
          </cell>
        </row>
        <row r="2529">
          <cell r="B2529" t="str">
            <v>โครงการสร้างทักษะการบริหารผ่านการละเล่นพื้นบ้านอีสาน</v>
          </cell>
          <cell r="C2529">
            <v>70100020171</v>
          </cell>
        </row>
        <row r="2530">
          <cell r="B2530" t="str">
            <v>โครงการนิทรรศการมีชีวิต "นิทานชนเผ่า แนวคิดและวิธีปลูกฝังจริยธรรมของกลุ่มชาติพันธุ์อีสานใต้"</v>
          </cell>
          <cell r="C2530">
            <v>70100020172</v>
          </cell>
        </row>
        <row r="2531">
          <cell r="B2531" t="str">
            <v>โครงการประกวดผลงานการสร้างสรรค์ทำนองและท่ารำ "ฟ้อนยอยกหัตถการ สืบสานตำนานเทียนอุบลฯ"</v>
          </cell>
          <cell r="C2531">
            <v>70100020173</v>
          </cell>
        </row>
        <row r="2532">
          <cell r="B2532" t="str">
            <v>โครงการประกวดผลงานการสร้างสรรค์ทำนองและท่ารำ "ฟ้อนสืบสานตำนานผ้ากาบบัว"</v>
          </cell>
          <cell r="C2532">
            <v>70100020174</v>
          </cell>
        </row>
        <row r="2533">
          <cell r="B2533" t="str">
            <v>โครงการพัฒนาศักยภาพทางการเงินของผลิตภัณฑ์ทางวัฒนธรรม (OTOP) ภูมิปัญญาแต่โบราณ ในจังหวัดอุบลราชธานี</v>
          </cell>
          <cell r="C2533">
            <v>70100020175</v>
          </cell>
        </row>
        <row r="2534">
          <cell r="B2534" t="str">
            <v>โครงการพัฒนาระบบการพาณิชย์อิล็กทรอสิกส์สำหรับสินค้าศิลปหัตกรรมด้วยสื่อ Social Media</v>
          </cell>
          <cell r="C2534">
            <v>70100020176</v>
          </cell>
        </row>
        <row r="2535">
          <cell r="B2535" t="str">
            <v>โครงการประเมินต้นทุนทางเศรษฐศาสตร์ (Economic Cost) ของแพทย์ทางเลือก</v>
          </cell>
          <cell r="C2535">
            <v>70100020177</v>
          </cell>
        </row>
        <row r="2536">
          <cell r="B2536" t="str">
            <v>โครงการพัฒนาระบบสารสนเทศภูมิศาสตร์เพื่อสนับสนุนข้อมูลแหล่งท่องเที่ยวทางวัฒนธรรม</v>
          </cell>
          <cell r="C2536">
            <v>70100020178</v>
          </cell>
        </row>
        <row r="2537">
          <cell r="B2537" t="str">
            <v>โครงการรวบรวมฐานข้อมูลมรดกภูมิปัญญาทางวัฒนธรรมชาวอุบลฯ</v>
          </cell>
          <cell r="C2537">
            <v>70100020179</v>
          </cell>
        </row>
        <row r="2538">
          <cell r="B2538" t="str">
            <v>โครงการรวบรวมฐานข้อมูลต้นทุนเทียนพรรษา ภูมิปัญญาท้องถิ่นในงานประเพณีแห่เทียนพรรษา จังหวัดอุบลราชธานี</v>
          </cell>
          <cell r="C2538">
            <v>70100020180</v>
          </cell>
        </row>
        <row r="2539">
          <cell r="B2539" t="str">
            <v>โครงการศึกษาวัฒนธรรมองค์กรในการสืบทอดธุรกิจครอบครัว สำหรับผู้ประกอบการในจังหวัดอุบลราชธานี</v>
          </cell>
          <cell r="C2539">
            <v>70100020181</v>
          </cell>
        </row>
        <row r="2540">
          <cell r="B2540" t="str">
            <v>โครงการมหกรรมลานปัญญา "สนุก สุข สาระ คุยธรรมะกับวัยใส"</v>
          </cell>
          <cell r="C2540">
            <v>70100020182</v>
          </cell>
        </row>
        <row r="2541">
          <cell r="B2541" t="str">
            <v>โครงการบุญเข้ากรรม</v>
          </cell>
          <cell r="C2541">
            <v>70100020183</v>
          </cell>
        </row>
        <row r="2542">
          <cell r="B2542" t="str">
            <v>โครงการศึกษาสถานการณ์การดูแลสุขภาพและการรักษาโรคด้วยการแพทย์พื้นบ้านในมุมมองของหมอพื้นบ้าน จังหวัดอุบลราชธานี</v>
          </cell>
          <cell r="C2542">
            <v>70100020184</v>
          </cell>
        </row>
        <row r="2543">
          <cell r="B2543" t="str">
            <v>โครงการฝึกกรรมฐานและสุนทรียสนทนา สำหรับนักศึกษาและบุคลากร มหาวิทยาลัยอุบลราชธานี</v>
          </cell>
          <cell r="C2543">
            <v>70100020185</v>
          </cell>
        </row>
        <row r="2544">
          <cell r="B2544" t="str">
            <v>โครงการบุญข้าวประดับดิน</v>
          </cell>
          <cell r="C2544">
            <v>70100020186</v>
          </cell>
        </row>
        <row r="2545">
          <cell r="B2545" t="str">
            <v>โครงการสืบสานวัฒนธรรมและประเพณีภายในมหาวิทยาลัยอุบลราชธานี</v>
          </cell>
          <cell r="C2545">
            <v>70100020187</v>
          </cell>
        </row>
        <row r="2546">
          <cell r="B2546" t="str">
            <v>โครงการถวายเครื่องสักการะและร่วมงานนมัสการพระธาตุพนม</v>
          </cell>
          <cell r="C2546">
            <v>70100020188</v>
          </cell>
        </row>
        <row r="2547">
          <cell r="B2547" t="str">
            <v>บุญบั้งไฟ</v>
          </cell>
          <cell r="C2547">
            <v>70100020189</v>
          </cell>
        </row>
        <row r="2548">
          <cell r="B2548" t="str">
            <v>โครงการทำนุบำรุงศิลปวัฒนธรรมและพัฒนากิจการนักศึกษา</v>
          </cell>
          <cell r="C2548">
            <v>70100020190</v>
          </cell>
        </row>
        <row r="2549">
          <cell r="B2549" t="str">
            <v>โครงการบุญข้าวสาก</v>
          </cell>
          <cell r="C2549">
            <v>70100020191</v>
          </cell>
        </row>
        <row r="2550">
          <cell r="B2550" t="str">
            <v>โครงการเผยแพร่ความรู้เกี่ยวกับประชาธิปไตยและการมีส่วนร่วมของพลเมืองผ่านศิลปวัฒนธรรมหมอลำการเมือง</v>
          </cell>
          <cell r="C2550">
            <v>70100020192</v>
          </cell>
        </row>
        <row r="2551">
          <cell r="B2551" t="str">
            <v>โครงการบุญกฐิน</v>
          </cell>
          <cell r="C2551">
            <v>70100020193</v>
          </cell>
        </row>
        <row r="2552">
          <cell r="B2552" t="str">
            <v>โครงการอนุรักษ์พันธุกรรมพืชท้องถิ่น</v>
          </cell>
          <cell r="C2552">
            <v>70100020194</v>
          </cell>
        </row>
        <row r="2553">
          <cell r="B2553" t="str">
            <v>โครงการค่ายปฏิบัติธรรมเพื่อพัฒนาจิตและคุณธรรมจริยธรรม</v>
          </cell>
          <cell r="C2553">
            <v>70100020195</v>
          </cell>
        </row>
        <row r="2554">
          <cell r="B2554" t="str">
            <v>โครงการสำรวจการใช้ประโยชน์ของสมุนไพรพื้นบ้านและเชื้อจุลินทรีย์ปฏิปักษ์เพื่อทดแทนสารเคมีกำจัดโรคในยางพาราซึ่งเป็นพืชเศรษฐกิจในเขตพื้นที่จังหวัดอุบลราชธานี</v>
          </cell>
          <cell r="C2554">
            <v>70100020196</v>
          </cell>
        </row>
        <row r="2555">
          <cell r="B2555" t="str">
            <v>โครงการประยุกต์ใช้เทคโนโลยีออคเมนต์เตดเรียลริตี้สำหรับหนังสือการ์ตูน 3 มิติ เรื่องประวัติเมืองอุบลราชธานีศรีวนาไล ประเทศราช</v>
          </cell>
          <cell r="C2555">
            <v>70100020197</v>
          </cell>
        </row>
        <row r="2556">
          <cell r="B2556" t="str">
            <v>โครงการสำรวจสมุนไพรพื้นบ้านที่ชาวบ้านใช้รักษาโรคในชีวิตประจำวันของพื้นที่จังหวัดสุรินทร์เพื่อการจัดทำเป็นฐานข้อมูล</v>
          </cell>
          <cell r="C2556">
            <v>70100020198</v>
          </cell>
        </row>
        <row r="2557">
          <cell r="B2557" t="str">
            <v>โครงการสำรวจพฤติกรรมการใช้สารเคมีในชีวิตประจำวันเพื่อนำไปสู่การจัดการของเสียเคมีและอนุรักษ์วิถีชีวิตแบบดั้งเดิมของชุมชนที่อาศัยอยู่ตามชายฝั่งแม่น้ำโขง จังหวัดอุบลราชธานี</v>
          </cell>
          <cell r="C2557">
            <v>70100020199</v>
          </cell>
        </row>
        <row r="2558">
          <cell r="B2558" t="str">
            <v>โครงการสำรวจและจัดทำฐานข้อมูลภูมิปัญญาท้องถิ่นการทอผ้าขิตและผลิตภัณฑ์ผ้าขิตของพื้นที่จังหวัดยโสธร</v>
          </cell>
          <cell r="C2558">
            <v>70100020200</v>
          </cell>
        </row>
        <row r="2559">
          <cell r="B2559" t="str">
            <v>โครงการสำรวจและการจัดทำเป็นฐานข้อมูลของสมุนไพรพื้นบ้านและการใช้ประโยชน์ของสมุนไพรที่ชาวบ้านใช้รักษาโรคในชีวิตประจำวันของพื้นที่จังหวัดศรีสะเกษ</v>
          </cell>
          <cell r="C2559">
            <v>70100020201</v>
          </cell>
        </row>
        <row r="2560">
          <cell r="B2560" t="str">
            <v>โครงการการสำรวจ การเก็บข้อมูล 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จังหวัดยโสธร</v>
          </cell>
          <cell r="C2560">
            <v>70100020202</v>
          </cell>
        </row>
        <row r="2561">
          <cell r="B2561" t="str">
            <v>โครงการสำรวจการใช้ประโยชน์ของเห็ดพื้นบ้านและเห็ดป่าบางชนิดในจังหวัดอุบลราชธานีเพื่อจัดทำเป็นฐานข้อมูล</v>
          </cell>
          <cell r="C2561">
            <v>70100020203</v>
          </cell>
        </row>
        <row r="2562">
          <cell r="B2562" t="str">
            <v>โครงการผลิตและเผยแพร่การ์ตูนเอนิเมชั่นนิทานพื้นบ้านอีสาน</v>
          </cell>
          <cell r="C2562">
            <v>70100020204</v>
          </cell>
        </row>
        <row r="2563">
          <cell r="B2563" t="str">
            <v>โครงการความหลากหลายของเห็ดป่าในพื้นที่สวนสัตว์อุบลราชธานี</v>
          </cell>
          <cell r="C2563">
            <v>70100020205</v>
          </cell>
        </row>
        <row r="2564">
          <cell r="B2564" t="str">
            <v>ค่ายสร้างวัยรุ่นไทยสายพันธ์ใหม่:หัวใจรักและนิยมไทย</v>
          </cell>
          <cell r="C2564">
            <v>70100020206</v>
          </cell>
        </row>
        <row r="2565">
          <cell r="B2565" t="str">
            <v>จัดเว็บไซต์แอบพลิเคชั่นเส้นทางการท่องเที่ยวเชิงวัฒนธรรมของจังหวัดมุกดาหาร</v>
          </cell>
          <cell r="C2565">
            <v>70100020207</v>
          </cell>
        </row>
        <row r="2566">
          <cell r="B2566" t="str">
            <v>โครงการแข่งขันเล่านิทานพื้นบ้านในภูมิภาคอาเซียนเป็นภาษาอังกฤษ (ASEAN Folktale Telling Contest)</v>
          </cell>
          <cell r="C2566">
            <v>70100020208</v>
          </cell>
        </row>
        <row r="2567">
          <cell r="B2567" t="str">
            <v>โครงการจัดระบบข้อมูลเอกสารใบลาน</v>
          </cell>
          <cell r="C2567">
            <v>70100020209</v>
          </cell>
        </row>
        <row r="2568">
          <cell r="B2568" t="str">
            <v>โครงการรวบรวมเรื่องเล่าท้องถิ่นเกี่ยวกับดอนผีปู่ตา เพื่อจัดทำเป็นหนังสือสองภาษา (ไทย-อังกฤษ)</v>
          </cell>
          <cell r="C2568">
            <v>70100020210</v>
          </cell>
        </row>
        <row r="2569">
          <cell r="B2569" t="str">
            <v>โครงการสืบสานภาษาและวัฒนธรรมกลุ่มชาติพันธุ์ไทโย้ย</v>
          </cell>
          <cell r="C2569">
            <v>70100020211</v>
          </cell>
        </row>
        <row r="2570">
          <cell r="B2570" t="str">
            <v>โครงการสีสรรพ์วรรณศิลป์ นิทานพื้นบ้านอิสาน : กรอบการสร้างพฤติกรรมของคนในสังคม</v>
          </cell>
          <cell r="C2570">
            <v>70100020212</v>
          </cell>
        </row>
        <row r="2571">
          <cell r="B2571" t="str">
            <v>โครงการจัดทำฐานข้อมูลสมุนไพรจีน ฉบับสอง ภาษาไทย - จีน</v>
          </cell>
          <cell r="C2571">
            <v>70100020213</v>
          </cell>
        </row>
        <row r="2572">
          <cell r="B2572" t="str">
            <v>โครงการเผยแพร่ความรู้ภาษาและวัฒนธรรมลุ่มแม่น้ำโขงสู่ประชาชน : นิทรรศการกลุ่มชาติพันธุ์ของประเทศสาธารณรัฐประชาชนจีน (เน้นจีนตอนใต้)</v>
          </cell>
          <cell r="C2572">
            <v>70100020214</v>
          </cell>
        </row>
        <row r="2573">
          <cell r="B2573" t="str">
            <v>โครงการพจนานุกรมคำศัพท์ในตำราไวยากรณ์ไทย</v>
          </cell>
          <cell r="C2573">
            <v>70100020215</v>
          </cell>
        </row>
        <row r="2574">
          <cell r="B2574" t="str">
            <v>โครงการบุญผะเหวด</v>
          </cell>
          <cell r="C2574">
            <v>70100020216</v>
          </cell>
        </row>
        <row r="2575">
          <cell r="B2575" t="str">
            <v>วัฒนธรรมการจับปลาของชาวประมงริมสองฝั่งแม่น้ำโขงไทย-ลาว</v>
          </cell>
          <cell r="C2575">
            <v>70100020217</v>
          </cell>
        </row>
        <row r="2576">
          <cell r="B2576" t="str">
            <v>โครงการศึกษาสภาวะการปลูกลูกกล้วยไม้สกุลกุหลาบในสภาพป่าธรรมชาติ</v>
          </cell>
          <cell r="C2576">
            <v>70100020218</v>
          </cell>
        </row>
        <row r="2577">
          <cell r="B2577" t="str">
            <v>โครงการมาตรฐานการบริการของร้านอาหารประเภทเส้นในจังหวัดอุบลราชธานี</v>
          </cell>
          <cell r="C2577">
            <v>70100020219</v>
          </cell>
        </row>
        <row r="2578">
          <cell r="B2578" t="str">
            <v>โครงการอุทยานศิลปวัฒนธรรมอีสานและลุ่มน้ำโขง ประจำปี 2558</v>
          </cell>
          <cell r="C2578">
            <v>70100020220</v>
          </cell>
        </row>
        <row r="2579">
          <cell r="B2579" t="str">
            <v>โครงการหนังสือรวบรวมนิทานก้อมเป็นภาษาอังกฤษ</v>
          </cell>
          <cell r="C2579">
            <v>70100020221</v>
          </cell>
        </row>
        <row r="2580">
          <cell r="B2580" t="str">
            <v>โครงการกิจกรรมส่งเสริมการเล่านิทานพื้นบ้านในภูมิภาคอาเซียนเป้นภาษาอังกฤษ (ASEAN Folktale Telling Activities) ในโรงเรียนเครือข่ายมหาวิทยาลัยอุบลราชะานี</v>
          </cell>
          <cell r="C2580">
            <v>70100020222</v>
          </cell>
        </row>
        <row r="2581">
          <cell r="B2581" t="str">
            <v>โครงการขุมคลังความรู้ทางภาษาศาสตร์ชาติพันธุ์แห่งอาเซียน : การจัดฐานข้อมูลทางภาษาของกลุ่มชาติพันธุ์ในประเทศจีนตอนใต้</v>
          </cell>
          <cell r="C2581">
            <v>70100020223</v>
          </cell>
        </row>
        <row r="2582">
          <cell r="B2582" t="str">
            <v>โครงการพัฒนาตนเองด้านคุณธรรมและจริยธรรม สำหรับนักศึกษาและบุคลากร มหาวิทยาลัยอุบลราชธานี</v>
          </cell>
          <cell r="C2582">
            <v>70100020224</v>
          </cell>
        </row>
        <row r="2583">
          <cell r="B2583" t="str">
            <v>โครงการอบรมเชิงปฏิบัติการพัฒนาบริการเยือนชุมชนนงานเทศกาลเข้าพรรษาประจำปีของจังหวัดอุบลราชธานี</v>
          </cell>
          <cell r="C2583">
            <v>70100020225</v>
          </cell>
        </row>
        <row r="2584">
          <cell r="B2584" t="str">
            <v>โครงการสร้างทักษะการบริหารผ่านการละเล่นพื้นบ้านอีสาน</v>
          </cell>
          <cell r="C2584">
            <v>70100020226</v>
          </cell>
        </row>
        <row r="2585">
          <cell r="B2585" t="str">
            <v>โครงการการจัดทำฐานข้อมูลสมุนไพรที่ใช้ในตำรายาใบลานอีสานส่วนที่ 1</v>
          </cell>
          <cell r="C2585">
            <v>70100020227</v>
          </cell>
        </row>
        <row r="2586">
          <cell r="B2586" t="str">
            <v>โครงการการศึกษารวบรวมการแปรของคำศัพท์ในภาษาไทยถิ่นอีสาน : 6 จังหวัดตามแนวลุ่มน้ำโขง</v>
          </cell>
          <cell r="C2586">
            <v>70100020228</v>
          </cell>
        </row>
        <row r="2587">
          <cell r="B2587" t="str">
            <v>โครงการการศึกษาองค์ประกอบทางเคมีของยาสมุนไพรตำรับที่มีการใช้ในเขตอีสานใต้เพื่อเป็นฐานข้อมูลในการควบคุมคุณภาพ</v>
          </cell>
          <cell r="C2587">
            <v>70100020229</v>
          </cell>
        </row>
        <row r="2588">
          <cell r="B2588" t="str">
            <v>โครงการอารยธรรมจีนในอาเซียน : การจัดฐานข้อมูลทางวัฒนธรรมชาวไทยเชื้อสายจีนในเขตอีสานใต้เรื่องจิตรกรรมในศาสนสถานจีน</v>
          </cell>
          <cell r="C2588">
            <v>70100020230</v>
          </cell>
        </row>
        <row r="2589">
          <cell r="B2589" t="str">
            <v>โครงการฐานข้อมูลภาษาศาสตร์แห่งอาเซียน : การจัดทำพจนานุกรมภาษาตระกุลมอญ-เขมรในประเทศจีนตอนใต้</v>
          </cell>
          <cell r="C2589">
            <v>70100020231</v>
          </cell>
        </row>
        <row r="2590">
          <cell r="B2590" t="str">
            <v>โครงการการศึกษาปริมาณสารเบต้ากลูแคน โปรตีน และเส้นใยในเห็ป่าที่ใช้บริโภคในจังหวัดอุบลราชธานี</v>
          </cell>
          <cell r="C2590">
            <v>70100020232</v>
          </cell>
        </row>
        <row r="2591">
          <cell r="B2591" t="str">
            <v>โครงการต้นไม้ของพ่อ ปีที่ 6</v>
          </cell>
          <cell r="C2591">
            <v>70100020233</v>
          </cell>
        </row>
        <row r="2592">
          <cell r="B2592" t="str">
            <v>โครงการวรรณกรรม-นาฎการ การอนุรักษ์และเผยแพร่ : ละครชาตรีเครื่องใหญ่เรื่องนางมโนรา</v>
          </cell>
          <cell r="C2592">
            <v>70100020234</v>
          </cell>
        </row>
        <row r="2593">
          <cell r="B2593" t="str">
            <v>โครงการพัฒนาเครื่องการสื่อความหมายแหล่งท่องเที่ยวทางศาสนาโดยการมีส่วนร่วมของชุมชนในพื้นที่อำเภอเมือง จังหวัดอุบลราชธานี</v>
          </cell>
          <cell r="C2593">
            <v>70100020235</v>
          </cell>
        </row>
        <row r="2594">
          <cell r="B2594" t="str">
            <v>โครงการคำศัพท์พื้นฐานภาษาอีสาน "คำภาษาพูดพื้นถิ่นอุบลราชธานี"</v>
          </cell>
          <cell r="C2594">
            <v>70100020236</v>
          </cell>
        </row>
        <row r="2595">
          <cell r="B2595" t="str">
            <v>โครงการการศึกษาผลกระทบภาวะสุขภาพ สภาพแวดล้อม และการปนเปื้อนโหละหนักของเกลือสินเธาว์ในแหล่งผลิตเกลือสินเธาว์ จังหวัดอุบลราชธานี</v>
          </cell>
          <cell r="C2595">
            <v>70100020237</v>
          </cell>
        </row>
        <row r="2596">
          <cell r="B2596" t="str">
            <v>โครงการจัดทำฐานข้อมูลเสียง หมอพราหมณ์บายศรีสู่ขวัญ สืบสานวัฒนธรรมภาคตะวันออกเฉียงเหนือตอนล่างและภูมิภาคลุ่มน้ำโขง</v>
          </cell>
          <cell r="C2596">
            <v>70100020238</v>
          </cell>
        </row>
        <row r="2597">
          <cell r="B2597" t="str">
            <v>โครงการศึกษาและรวบรวมข้อมูลวรรณกรรมท้องถิ่นเมืองอุบลราชธานีเพื่อสร้งสรรค์มิติทางการท่องเที่ยวเชิงวัฒนธรรม</v>
          </cell>
          <cell r="C2597">
            <v>70100020239</v>
          </cell>
        </row>
        <row r="2598">
          <cell r="B2598" t="str">
            <v>โครงการชายคาเรื่องสั้น ครั้งที่ 1 : ส่งเสริมการเขียนและการจัดพิมพ์เรื่องสั้นในภูมิภาคอีสาน</v>
          </cell>
          <cell r="C2598">
            <v>70100020240</v>
          </cell>
        </row>
        <row r="2599">
          <cell r="B2599" t="str">
            <v>โครงการสำรวจและจัดทำฐานข้อมูลภูมิปัญญาท้องถิ่นการย้อมผ้หมักโคลนและผลิตภัณฑ์ผ้าหมักโคลนของพื้นที่ภาคตะวันออกเฉียงเหนือตอนล่างในเขตจังหวัดมุกดาหาร</v>
          </cell>
          <cell r="C2599">
            <v>70100020241</v>
          </cell>
        </row>
        <row r="2600">
          <cell r="B2600" t="str">
            <v>โครงการสำรวจการเก็บข้อมูล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ภาคตะวันออกเฉียงเหนือตอนล่างในเขตจังหวัดมุกดาหาร</v>
          </cell>
          <cell r="C2600">
            <v>70100020242</v>
          </cell>
        </row>
        <row r="2601">
          <cell r="B2601" t="str">
            <v>โครงการรวบรวมเมนูสร้างสรรค์จากผักและสมุนไพรพื้นบ้านอีสาน</v>
          </cell>
          <cell r="C2601">
            <v>70100020243</v>
          </cell>
        </row>
        <row r="2602">
          <cell r="B2602" t="str">
            <v>โครงการศึกษาวิธีการจับและการบริโภคแมลงกินได้ในท้องถิ่นอีสาน</v>
          </cell>
          <cell r="C2602">
            <v>70100020244</v>
          </cell>
        </row>
        <row r="2603">
          <cell r="B2603" t="str">
            <v>โครงการอบรมความรู้ด้านการอนุรักษ์ศิลปะพื้นถิ่นอีสานในศาสนาคารแด่พระสงฆ์และประชาชนทั่วไป</v>
          </cell>
          <cell r="C2603">
            <v>70100020245</v>
          </cell>
        </row>
        <row r="2604">
          <cell r="B2604" t="str">
            <v>โครงการสำรวจ การเก็บข้อมูล 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ภาคตะวันออกเฉียงเหนือตอนล่างในเขตจังหวัดสุรินทร์</v>
          </cell>
          <cell r="C2604">
            <v>70100020246</v>
          </cell>
        </row>
        <row r="2605">
          <cell r="B2605" t="str">
            <v>โครงการแอพพิเคชันแนะนำข้อมูลจังหวัด ศิลปวัฒนธรรมและสถานที่ท่องเที่ยวจังหวัดอุบลราชธานี</v>
          </cell>
          <cell r="C2605">
            <v>70100020247</v>
          </cell>
        </row>
        <row r="2606">
          <cell r="B2606" t="str">
            <v>โครงการแลกเปลี่ยนเรียนรู้การจัดการขยะและของเสียเคมีในชุมชนเพื่ออนุรักษ์วิถีชีวิตแบบดั้งเดิมของชุมชนที่อาศัยอยู่สองฝั่งแม่น้ำโขงจังหวัดอุบลราชธานีและแขวงสหวันนะเขต ประเทศลาว</v>
          </cell>
          <cell r="C2606">
            <v>70100020248</v>
          </cell>
        </row>
        <row r="2607">
          <cell r="B2607" t="str">
            <v>โครงการภูมิปัญญาการใช้สมุนไพรในการเพาะเลี้ยงสัตว์น้ำของชาวบ้านในจังหวัดอุบลราชธานี</v>
          </cell>
          <cell r="C2607">
            <v>70100020249</v>
          </cell>
        </row>
        <row r="2608">
          <cell r="B2608" t="str">
            <v>โครงการดนตรีนาฎศิลป์ภูมิภาคลุ่มน้ำโขงสัมพันธ์</v>
          </cell>
          <cell r="C2608">
            <v>70100020251</v>
          </cell>
        </row>
        <row r="2609">
          <cell r="B2609" t="str">
            <v>โครงการพัฒนาผลิตภัณฑ์บัวบกเพื่อส่งเสริมอุตสาหกรรมบัวบกจังหวัดอุบลราชธานี</v>
          </cell>
          <cell r="C2609">
            <v>70100020252</v>
          </cell>
        </row>
        <row r="2610">
          <cell r="B2610" t="str">
            <v>โครงการแพพลิเคชั่นอาหารเส้นสี่ภาษาห้าวัฒนธรรมของเมืองอุบลฯ</v>
          </cell>
          <cell r="C2610">
            <v>70100020253</v>
          </cell>
        </row>
        <row r="2611">
          <cell r="B2611" t="str">
            <v>โครงการสืบสานภูมิปัญญาและพัฒนาการเรียนรู้ด้านผู้สูงอายุครั้งที่ 3</v>
          </cell>
          <cell r="C2611">
            <v>70100020254</v>
          </cell>
        </row>
        <row r="2612">
          <cell r="B2612" t="str">
            <v>โครงการค่ายสืบทอดศิลปวัฒนธรรม"เซิ้งแซ่ซ้อม ฆ้องทรายมูล"</v>
          </cell>
          <cell r="C2612">
            <v>70100020255</v>
          </cell>
        </row>
        <row r="2613">
          <cell r="B2613" t="str">
            <v>โครงการบำรุงจิตใจใกล้ชิดใจ</v>
          </cell>
          <cell r="C2613">
            <v>70100020256</v>
          </cell>
        </row>
        <row r="2614">
          <cell r="B2614" t="str">
            <v>โครงการสืบสานตามรอยครุ คีตกวี ดนตรีอีสาน</v>
          </cell>
          <cell r="C2614">
            <v>70100020257</v>
          </cell>
        </row>
        <row r="2615">
          <cell r="B2615" t="str">
            <v>โครงการหนังสือมีชีวิตเรื่องประเพณีแห่เทียนพรรษา จังหวัดอุบลราชธานี</v>
          </cell>
          <cell r="C2615">
            <v>70100020258</v>
          </cell>
        </row>
        <row r="2616">
          <cell r="B2616" t="str">
            <v>โครงการผลิตและเผยแพร่การ์ตูนแอนิเมชั่น 2 มิติ นิทานในกลุ่มประเทศอาเซียน</v>
          </cell>
          <cell r="C2616">
            <v>70100020259</v>
          </cell>
        </row>
        <row r="2617">
          <cell r="B2617" t="str">
            <v>โครงการสื่อดิจิตอล "ประเพณีตำข้าวเม่า จากท้องนาสู่ท้องเรา"</v>
          </cell>
          <cell r="C2617">
            <v>70100020260</v>
          </cell>
        </row>
        <row r="2618">
          <cell r="B2618" t="str">
            <v>โครงการเพาะเมล็ดเพื่อการขยายพันธุ์และการเก็บรักษาพันธุ์กล้วยไม้ป่า (ระยะที่ 4 : กล้วยไม้สกุลหวาย)</v>
          </cell>
          <cell r="C2618">
            <v>70100020261</v>
          </cell>
        </row>
        <row r="2619">
          <cell r="B2619" t="str">
            <v>โครงการอนุรักษ์พันธุกรรมไม้ผลพื้นเมืองของจังหวัดอุบลราชธานีและการใช้ประโยชน์</v>
          </cell>
          <cell r="C2619">
            <v>70100020262</v>
          </cell>
        </row>
        <row r="2620">
          <cell r="B2620" t="str">
            <v>โครงการความหลากหลายของพืชวงศ์หญ้า (Poaceae)  ในมหาวิทยาลัยอุบลราชธานี</v>
          </cell>
          <cell r="C2620">
            <v>70100020263</v>
          </cell>
        </row>
        <row r="2621">
          <cell r="B2621" t="str">
            <v>ความหลากหลายของเห็ดในพื้นที่สวนสัตว์อุบลราชธานี</v>
          </cell>
          <cell r="C2621">
            <v>70100020264</v>
          </cell>
        </row>
        <row r="2622">
          <cell r="B2622" t="str">
            <v>โครงการอนุรักษ์พันธุกรรมพืชท้องถิ่น (โครงการตามพระราชดำริตามแผน 5 ปี)</v>
          </cell>
          <cell r="C2622">
            <v>70100020265</v>
          </cell>
        </row>
        <row r="2623">
          <cell r="B2623" t="str">
            <v>การเก็บรักษาพันธุกรรมและขยายพันธุ์กล้วยไม้สกุลม้าวิ่ง</v>
          </cell>
          <cell r="C2623">
            <v>70100020266</v>
          </cell>
        </row>
        <row r="2624">
          <cell r="B2624" t="str">
            <v>โครงการอนุรักษ์กล้วยไม้แดงอุบลในพื้นที่ท่องเที่ยว</v>
          </cell>
          <cell r="C2624">
            <v>70100020267</v>
          </cell>
        </row>
        <row r="2625">
          <cell r="B2625" t="str">
            <v>การจัดเตรียมข้อมูลเพื่อสร้างฐานข้อมูลกล้วยไม้สกุลม้าวิ่ง</v>
          </cell>
          <cell r="C2625">
            <v>70100020268</v>
          </cell>
        </row>
        <row r="2626">
          <cell r="B2626" t="str">
            <v>โครงการสร้างสวนบัวเฉลิมพระเกียรติ</v>
          </cell>
          <cell r="C2626">
            <v>70100020269</v>
          </cell>
        </row>
        <row r="2627">
          <cell r="B2627" t="str">
            <v>โครงการปลูกและขยายพันธุ์บัว</v>
          </cell>
          <cell r="C2627">
            <v>70100020270</v>
          </cell>
        </row>
        <row r="2628">
          <cell r="B2628" t="str">
            <v>โครงการสร้างจิตสำนึกความรักชาติผ่านเสียงเพลง</v>
          </cell>
          <cell r="C2628">
            <v>70100020271</v>
          </cell>
        </row>
        <row r="2629">
          <cell r="B2629" t="str">
            <v>บุญออกพรรษา</v>
          </cell>
          <cell r="C2629">
            <v>70100020272</v>
          </cell>
        </row>
        <row r="2630">
          <cell r="B2630" t="str">
            <v>อัญเชิญเครื่องยศเจ้าเมืองอุบลฯ ในขบวนแห่เทียนพรรษาจังหวัดอุบลราชธานี</v>
          </cell>
          <cell r="C2630">
            <v>70100020273</v>
          </cell>
        </row>
        <row r="2631">
          <cell r="B2631" t="str">
            <v>โครงการสืบสานวัฒนธรรมและประเพณีในมหาวิทยาลัยอุบลราชธานี</v>
          </cell>
          <cell r="C2631">
            <v>70100020274</v>
          </cell>
        </row>
        <row r="2632">
          <cell r="B2632" t="str">
            <v>โครงการบุคลากร นักศึกษาของมหาวิทยาลัยอุบลราชธานีร่วมใจจัดทำดอกไม้จันทน์ 99999 ดอก ถวายแด่พระบาทสมเด็จพระปรมินทรมหาภูมิพลอดุลยเดช</v>
          </cell>
          <cell r="C2632">
            <v>70100020275</v>
          </cell>
        </row>
        <row r="2633">
          <cell r="B2633" t="str">
            <v>โครงการสำรวจและจัดทำผังการใช้พื้นที่เพื่ออนุรักษ์ศาสนสถาน</v>
          </cell>
          <cell r="C2633">
            <v>70100020276</v>
          </cell>
        </row>
        <row r="2634">
          <cell r="B2634" t="str">
            <v>โครงการการศึกษาสภาวะการปลูกลูกกล้วยไม้สกุลกะเรกะร่อนในสภาพป่าธรรมชาติ</v>
          </cell>
          <cell r="C2634">
            <v>70100020277</v>
          </cell>
        </row>
        <row r="2635">
          <cell r="B2635" t="str">
            <v>โครงการประกวดนางสาวอุบลราชธานี</v>
          </cell>
          <cell r="C2635">
            <v>70100020278</v>
          </cell>
        </row>
        <row r="2636">
          <cell r="B2636" t="str">
            <v>โครงการบุญพระเวสสันดร ปิดทองรอยพระพุทธบาทจำลอง</v>
          </cell>
          <cell r="C2636">
            <v>70100020279</v>
          </cell>
        </row>
        <row r="2637">
          <cell r="B2637" t="str">
            <v>โครงการแปลงไม้ผลพื้นเมืองเพื่อการอนุรักษ์และการใช้ประโยชน์</v>
          </cell>
          <cell r="C2637">
            <v>70100020280</v>
          </cell>
        </row>
        <row r="2638">
          <cell r="B2638" t="str">
            <v>โครงการการถ่ายทอดวัฒนธรรมการผลิตอาหารพื้นบ้านในจังหวัดอุบลราชธานี</v>
          </cell>
          <cell r="C2638">
            <v>70100020281</v>
          </cell>
        </row>
        <row r="2639">
          <cell r="B2639" t="str">
            <v>โครงการอนุรักษ์ปลาเสือตอลายเล็กในแม่น้ำมูล</v>
          </cell>
          <cell r="C2639">
            <v>70100020282</v>
          </cell>
        </row>
        <row r="2640">
          <cell r="B2640" t="str">
            <v>โครงการถนนวัฒนธรรมพื้นบ้านอีสาน และสืบตำนานวิถีไทย</v>
          </cell>
          <cell r="C2640">
            <v>70100020283</v>
          </cell>
        </row>
        <row r="2641">
          <cell r="B2641" t="str">
            <v>โครงการบุญสงกรานต์สืบสานประเพณีไทยร่วมกับมหาวิทยาลัยอุบลราชธานี และเทศบาลนครอุบลราชธานี</v>
          </cell>
          <cell r="C2641">
            <v>70100020284</v>
          </cell>
        </row>
        <row r="2642">
          <cell r="B2642" t="str">
            <v>โครงการเก็บข้อมูลสมุนไพรที่มีฤทธิ์ต้านมะเร็งในเขตจังหวัดอุบลราชธานี</v>
          </cell>
          <cell r="C2642">
            <v>70100020285</v>
          </cell>
        </row>
        <row r="2643">
          <cell r="B2643" t="str">
            <v>โครงการสำรวจและศึกษาพืชสมุนไพรพื้นบ้านจังหวัดอุบลราชธานีที่มีฤทธิ์ยับยั้งไวรัสไข้หวัดใหญ่</v>
          </cell>
          <cell r="C2643">
            <v>70100020286</v>
          </cell>
        </row>
        <row r="2644">
          <cell r="B2644" t="str">
            <v>กิจกรรมส่งเสริมด้านศิลปวัฒนธรรม งานบุญอีสาน ฮีต 12 (บุญข้าวจี่)</v>
          </cell>
          <cell r="C2644">
            <v>70100020287</v>
          </cell>
        </row>
        <row r="2645">
          <cell r="B2645" t="str">
            <v>โครงการจัดทำฐานข้อมูลและนำเสนอสารสนเทศด้านวัฒนธรรมด้วย Google Maps</v>
          </cell>
          <cell r="C2645">
            <v>70100020288</v>
          </cell>
        </row>
        <row r="2646">
          <cell r="B2646" t="str">
            <v>โครงการพัฒนาโมบายแอพพลิเคชันเพื่อนำเสนอข้อมูลโบราณสถานในจังหวัดอุบลราชธานี</v>
          </cell>
          <cell r="C2646">
            <v>70100020289</v>
          </cell>
        </row>
        <row r="2647">
          <cell r="B2647" t="str">
            <v>โครงการค่ายเรียนรู้ ศาสนกิจพุทธคริสต์อิสลาม</v>
          </cell>
          <cell r="C2647">
            <v>70100020290</v>
          </cell>
        </row>
        <row r="2648">
          <cell r="B2648" t="str">
            <v>โครงการวีดีทัศน์หัตถกรรม 4 จังหวัดอีสานไทย : สื่อการเรียนการสอนเพื่ออนุรักษ์ภูมิปัญญาท้องถิ่นสำหรับเยาวชน</v>
          </cell>
          <cell r="C2648">
            <v>70100020291</v>
          </cell>
        </row>
        <row r="2649">
          <cell r="B2649" t="str">
            <v>โครงการสืบสานประเพณี “บุญเข้ากรรม”ฮีตสิบสอง</v>
          </cell>
          <cell r="C2649">
            <v>70100020292</v>
          </cell>
        </row>
        <row r="2650">
          <cell r="B2650" t="str">
            <v>โครงการสืบสานอาชีพแกะเทียนพรรษาเพื่อความยั่งยืนของวัฒนธรรม</v>
          </cell>
          <cell r="C2650">
            <v>70100020293</v>
          </cell>
        </row>
        <row r="2651">
          <cell r="B2651" t="str">
            <v>โครงการประเพณีบุญเดือนเจ็ด : บุญซำฮะ</v>
          </cell>
          <cell r="C2651">
            <v>70100020294</v>
          </cell>
        </row>
        <row r="2652">
          <cell r="B2652" t="str">
            <v>โครงการส่งเสริมเส้นทางการท่องเที่ยวเชิงศิลปวัฒธรรมจังหวัดมุกดาหาร</v>
          </cell>
          <cell r="C2652">
            <v>70100020295</v>
          </cell>
        </row>
        <row r="2653">
          <cell r="B2653" t="str">
            <v>โครงการข้าวเม่านัยยะแห่งวิถีชีวิตชุมชนบ้านคำไหล อำเภอตระการพืชผล</v>
          </cell>
          <cell r="C2653">
            <v>70100020296</v>
          </cell>
        </row>
        <row r="2654">
          <cell r="B2654" t="str">
            <v>โครงการค่ายสร้างวัยรุ่นไทยยุคใหม่หัวใจรักษ์และนิยมไทย</v>
          </cell>
          <cell r="C2654">
            <v>70100020297</v>
          </cell>
        </row>
        <row r="2655">
          <cell r="B2655" t="str">
            <v>โครงการนมัสการพระธาตุพนม</v>
          </cell>
          <cell r="C2655">
            <v>70100020298</v>
          </cell>
        </row>
        <row r="2656">
          <cell r="B2656" t="str">
            <v>โครงการสายธารธรรมลุ่มน้ำโขง</v>
          </cell>
          <cell r="C2656">
            <v>70100020299</v>
          </cell>
        </row>
        <row r="2657">
          <cell r="B2657" t="str">
            <v>โครงการสืบสานประเพณี “บุญออกพรรษา”ฮีตสิบสอง</v>
          </cell>
          <cell r="C2657">
            <v>70100020300</v>
          </cell>
        </row>
        <row r="2658">
          <cell r="B2658" t="str">
            <v>โครงการสืบสานวัฒนธรรมลำผญา</v>
          </cell>
          <cell r="C2658">
            <v>70100020301</v>
          </cell>
        </row>
        <row r="2659">
          <cell r="B2659" t="str">
            <v>โครงการเรียนรู้คุณค่าศิลปวัฒนธรรม ฮีตสิบสอง คองสิบสี่ บุญข้าวประดับดิน</v>
          </cell>
          <cell r="C2659">
            <v>70100020302</v>
          </cell>
        </row>
        <row r="2660">
          <cell r="B2660" t="str">
            <v>โครงการแอพพลิเคชันช่วยท่องเที่ยววัดดังในอุบลราชธานี บนมือถือระบบปฏิบัติการแอนดรอยด์ (Android) และกูเกิลแมพ เอพีไอ (Google Map API)</v>
          </cell>
          <cell r="C2660">
            <v>70100020303</v>
          </cell>
        </row>
        <row r="2661">
          <cell r="B2661" t="str">
            <v>โคงการเพาะเมล็ดเพื่อการขยายพันธุ์และการเก็บรักษาพันธุ์กล้วยไม้ป่า (ระยะที่ 5: กล้วยไม้สกุลสิงโต)</v>
          </cell>
          <cell r="C2661">
            <v>70100020304</v>
          </cell>
        </row>
        <row r="2662">
          <cell r="B2662" t="str">
            <v>โครงการจัดทำฐานข้อมูลพรรณไม้ในมหาวิทยาลัยอุบลราชธานี</v>
          </cell>
          <cell r="C2662">
            <v>70100020305</v>
          </cell>
        </row>
        <row r="2663">
          <cell r="B2663" t="str">
            <v>โครงการสำรวจความหลากชนิดของแพลงก์ตอนพืชของแหล่งน้ำภายในมหาวิทยาลัยอุบลราชธานี</v>
          </cell>
          <cell r="C2663">
            <v>70100020306</v>
          </cell>
        </row>
        <row r="2664">
          <cell r="B2664" t="str">
            <v>โครงการกิจกรรมค่ายอนุรักษ์ป่า สำหรับเยาวชนรอบพื้นที่มหาวิทยาลัยอุบลราชธานี</v>
          </cell>
          <cell r="C2664">
            <v>70100020307</v>
          </cell>
        </row>
        <row r="2665">
          <cell r="B2665" t="str">
            <v>โครงการความหลากหลายของเห็ดป่าในพื้นที่ อพสธ สวนสัตว์อุบลราชธานี</v>
          </cell>
          <cell r="C2665">
            <v>70100020308</v>
          </cell>
        </row>
        <row r="2666">
          <cell r="B2666" t="str">
            <v>โครงการปลูกลูกกล้วยไม้สกุลหวายและสิงโตในสภาพป่าธรรมชาติ</v>
          </cell>
          <cell r="C2666">
            <v>70100020309</v>
          </cell>
        </row>
        <row r="2667">
          <cell r="B2667" t="str">
            <v>โครงการส่องเทียนพรรษาจังหวัดอุบลราชธานี ด้วยเทคโนโลยีออกเมนเต็ดเรียลลิตี้และกูเกิลแมป บนระบบปฏิบัติการแอนดรอยด์</v>
          </cell>
          <cell r="C2667">
            <v>70100020310</v>
          </cell>
        </row>
        <row r="2668">
          <cell r="B2668" t="str">
            <v>โครงการหนังสือการ์ตูน 3 มิติ เรื่อง "จดหมายเหตุ ถนนสายสำคัญเมืองอุบลราชธานี" โดยใช้เทคโนโลยีแบบ AR (Augmented Reality)</v>
          </cell>
          <cell r="C2668">
            <v>70100020311</v>
          </cell>
        </row>
        <row r="2669">
          <cell r="B2669" t="str">
            <v>โครงการสำรวจและจัดทำผังการใช้พื้นที่เพื่อการทำนุบำรุงชุมชนท้องถิ่นและสภาพแวดล้อมทางวัฒนธรรม</v>
          </cell>
          <cell r="C2669">
            <v>70100020312</v>
          </cell>
        </row>
        <row r="2670">
          <cell r="B2670" t="str">
            <v>โครงการศึกษาสำรวจศิลปะและสถาปัตยกรรมพื้นถิ่นลุ่มน้ำโขง กรณีศึกษาลาวตอนใต้</v>
          </cell>
          <cell r="C2670">
            <v>70100020313</v>
          </cell>
        </row>
        <row r="2671">
          <cell r="B2671" t="str">
            <v>โครงการสืบสานฮีตสิบสอง (ประเพณีบุญบั้งไฟ)</v>
          </cell>
          <cell r="C2671">
            <v>70100020314</v>
          </cell>
        </row>
        <row r="2672">
          <cell r="B2672" t="str">
            <v>โครงการศึกษาส่วนประดับและลวดลายในศาสนาคาร แขวงสะหวันนะเขต สปป.ลาว</v>
          </cell>
          <cell r="C2672">
            <v>70100020315</v>
          </cell>
        </row>
        <row r="2673">
          <cell r="B2673" t="str">
            <v>โครงการสำรวจและจัดทำเวปไซต์ ข้อมูลหลักฐานลวดลายผ้าโบราณเมืองอุบลฯ จากผู้ถือครองมรดกคลังสะสมผ้าของ หม่อมเจ้าหญิงบุญจิราธร จุฑาธุช เพื่อบูรณาการกับการเรียนการสอน</v>
          </cell>
          <cell r="C2673">
            <v>70100020316</v>
          </cell>
        </row>
        <row r="2674">
          <cell r="B2674" t="str">
            <v>โครงการ “สีสรรพ์วรรณศิลป์ วรรณกรรม ศิลปะ และวัฒนธรรม”</v>
          </cell>
          <cell r="C2674">
            <v>70100020317</v>
          </cell>
        </row>
        <row r="2675">
          <cell r="B2675" t="str">
            <v>โครงการจัดตั้งพิพิธภัณฑ์ชุมชนบ้านเหล่าเสือโก้ก ตำบลเหล่าเสือโก้ก กิ่งอำเภอเหล่าเสือโก้ก จังหวัดอุบลราชธานี</v>
          </cell>
          <cell r="C2675">
            <v>70100020318</v>
          </cell>
        </row>
        <row r="2676">
          <cell r="B2676" t="str">
            <v>โครงการจัดทำฐานข้อมูลเพื่อการวิจัยทางภาษาศาสตร์ลุ่มน้ำโขง และอาเซียน: บทเรียนภาษาตระกูลไทในประเทศจีนตอนใต้ (ไต – ปู้อี – จ้วง)</v>
          </cell>
          <cell r="C2676">
            <v>70100020319</v>
          </cell>
        </row>
        <row r="2677">
          <cell r="B2677" t="str">
            <v>โครงการจัดทำฐานข้อมูลทางการวิจัยภาษาศาสตร์เชิงประวัติศาสตร์: พจนานุกรมภาษาไทย – จีน – จีนโบราณ</v>
          </cell>
          <cell r="C2677">
            <v>70100020320</v>
          </cell>
        </row>
        <row r="2678">
          <cell r="B2678" t="str">
            <v>โครงการศึกษาและรวบรวมนิทานพื้นบ้านอีสานฉบับภาษาญี่ปุ่น</v>
          </cell>
          <cell r="C2678">
            <v>70100020321</v>
          </cell>
        </row>
        <row r="2679">
          <cell r="B2679" t="str">
            <v>โครงการออกแบบรูปแบบบรรจุภัณฑ์สำหรับผลิตภัณฑ์ภูมิปัญญาพื้นบ้านข้าวหอมมะลิอินทรีย์ปลอดสารพิษในจังหวัดอุบลราชธานีโดยการมีส่วนร่วมของชุมชน</v>
          </cell>
          <cell r="C2679">
            <v>70100020322</v>
          </cell>
        </row>
        <row r="2680">
          <cell r="B2680" t="str">
            <v>โครงการความเชื่อเกี่ยวกับแม่ย่านางเรือของชาวอีสาน</v>
          </cell>
          <cell r="C2680">
            <v>70100020323</v>
          </cell>
        </row>
        <row r="2681">
          <cell r="B2681" t="str">
            <v>โครงการความเชื่อเรื่องพระโพธิสัตว์กวนอิม ภาษาและพิธีกรรมที่ใช้ในการบูชาพระโพธิสัตว์กวนอิมของคนไทยเชื้อสายเวียดนามในจ.อุบลราชธานี</v>
          </cell>
          <cell r="C2681">
            <v>70100020324</v>
          </cell>
        </row>
        <row r="2682">
          <cell r="B2682" t="str">
            <v>โครงการชายคาเรื่องสั้น : ส่งเสริมการเขียนและการจัดพิมพ์เรื่องสั้นในภูมิภาคอีสาน</v>
          </cell>
          <cell r="C2682">
            <v>70100020325</v>
          </cell>
        </row>
        <row r="2683">
          <cell r="B2683" t="str">
            <v>โครงการฐานข้อมูลการศึกษาวิจัยชาวไทยเชื้อสายจีนในอีสานใต้ เรื่อง จารึกในศาสนสถานจีน</v>
          </cell>
          <cell r="C2683">
            <v>70100020326</v>
          </cell>
        </row>
        <row r="2684">
          <cell r="B2684" t="str">
            <v>โครงการพิธีกรรมบุญผะเหวด : กรณีศึกษาในแขวงเวียงจันทน์ สาธารณรัฐประชาธิปไตยประชาชนลาว</v>
          </cell>
          <cell r="C2684">
            <v>70100020327</v>
          </cell>
        </row>
        <row r="2685">
          <cell r="B2685" t="str">
            <v>โครงการติดตามประเมินผลและการบริหารจัดการงานทำนุบำรุงศิลปวัฒนธรรม มหาวิทยาลัยอุบลราชธานี</v>
          </cell>
          <cell r="C2685">
            <v>70100020328</v>
          </cell>
        </row>
        <row r="2686">
          <cell r="B2686" t="str">
            <v>โครงการอนุรักษ์พันธุกรรมพืชอันเนื่องมาจากพระราชดำริฯ : กิจกรรมการสนับสนุนการอนุรักษ์พันธุกรรมพืช</v>
          </cell>
          <cell r="C2686">
            <v>70100020329</v>
          </cell>
        </row>
        <row r="2687">
          <cell r="B2687" t="str">
            <v>โครงการอุทยานศิลปวัฒนธรรมอีสานและลุ่มน้ำโขง</v>
          </cell>
          <cell r="C2687">
            <v>70100020330</v>
          </cell>
        </row>
        <row r="2688">
          <cell r="B2688" t="str">
            <v>โครงการมหกรรมการแสดงศิลปวัฒนธรรม</v>
          </cell>
          <cell r="C2688">
            <v>70100020331</v>
          </cell>
        </row>
        <row r="2689">
          <cell r="B2689" t="str">
            <v>โครงการสืบสานวัฒนธรรมและประเพณีภายในมหาวิทยาลัยอุบลราชธานี : บำเพ็ญบุญกุศลวันขึ้นปีใหม่</v>
          </cell>
          <cell r="C2689">
            <v>70100020332</v>
          </cell>
        </row>
        <row r="2690">
          <cell r="B2690" t="str">
            <v>โครงการนิทรรศการสมเด็จพระเทพรัตนราชสุดา สยามบรมราชกุมารี</v>
          </cell>
          <cell r="C2690">
            <v>70100020333</v>
          </cell>
        </row>
        <row r="2691">
          <cell r="B2691" t="str">
            <v>โครงการสืบสานวัฒนธรรมสัมพันธ์น้องพี่บัณฑิต</v>
          </cell>
          <cell r="C2691">
            <v>70100020334</v>
          </cell>
        </row>
        <row r="2692">
          <cell r="B2692" t="str">
            <v>โครงการความหลากหลายของแมลงในสวนสัตว์อุบลราชธานี</v>
          </cell>
          <cell r="C2692">
            <v>70100020335</v>
          </cell>
        </row>
        <row r="2693">
          <cell r="B2693" t="str">
            <v>โครงการมหาวิทยาลัยอุบลราชธานี ร่วมใจเทิดพระเกียรติ "ใต้ร่มพระบารมี 60 ปี ในหลวงทรงเสด็จเยี่ยมชาวอุบลราชธานี"</v>
          </cell>
          <cell r="C2693">
            <v>70100020336</v>
          </cell>
        </row>
        <row r="2694">
          <cell r="B2694" t="str">
            <v>โครงการสืบสานวัฒนธรรม งามล้ำประเพณี ลอยกระทง ม.อุบลฯ</v>
          </cell>
          <cell r="C2694">
            <v>70100020337</v>
          </cell>
        </row>
        <row r="2695">
          <cell r="B2695" t="str">
            <v>โครงการการสำรวจความหลากหลายชนิดของนกภายในมหาวิทยาลัยอุบลราชธานี</v>
          </cell>
          <cell r="C2695">
            <v>70100020338</v>
          </cell>
        </row>
        <row r="2696">
          <cell r="B2696" t="str">
            <v>โครงการแห่เทียนโบราณและขบวนแห่เครื่องยศเจ้าเมืองตามประเพณีโบราณ</v>
          </cell>
          <cell r="C2696">
            <v>70100020339</v>
          </cell>
        </row>
        <row r="2697">
          <cell r="B2697" t="str">
            <v>โครงการศึกษาการขยายพันธุ์กล้วยไม้เพชรหึงเพื่อใช้เป็นพืชสมุนไพร</v>
          </cell>
          <cell r="C2697">
            <v>70100020340</v>
          </cell>
        </row>
        <row r="2698">
          <cell r="B2698" t="str">
            <v>โครงการศึกษาความหลากหลายและรวบรวมพันธุ์ปลาซิวในพื้นที่ป่าต้นน้ำร่องก่อ</v>
          </cell>
          <cell r="C2698">
            <v>70100020341</v>
          </cell>
        </row>
        <row r="2699">
          <cell r="B2699" t="str">
            <v>โครงการศึกษาลักษณะทางสัณฐานวิทยาและคุณภาพผลของมะเม่าและมะม่วงหาวมะนาวโห่</v>
          </cell>
          <cell r="C2699">
            <v>70100020342</v>
          </cell>
        </row>
        <row r="2700">
          <cell r="B2700" t="str">
            <v>โครงการสำรวจการแพร่กระจายและนิเวศวิทยาของกลุ่มหอยโข่งบริเวณแม่น้ำมูลตอนล่าง</v>
          </cell>
          <cell r="C2700">
            <v>70100020343</v>
          </cell>
        </row>
        <row r="2701">
          <cell r="B2701" t="str">
            <v>โครงการสำรวจและรวบรวมพันธุ์ไม้ผลวงศ์ส้ม(Rutaceae) ของจังหวัดอุบลราชธานีเพื่อการอนุรักษ์พันธุกรรม</v>
          </cell>
          <cell r="C2701">
            <v>70100020344</v>
          </cell>
        </row>
        <row r="2702">
          <cell r="B2702" t="str">
            <v>โครงการค่ายอนุรักษ์กล้วยไม้พื้นเมือง</v>
          </cell>
          <cell r="C2702">
            <v>70100020345</v>
          </cell>
        </row>
        <row r="2703">
          <cell r="B2703" t="str">
            <v>โครงการพิพิธภัณฑ์ธรรมชาติวิทยาประมง มหาวิทยาลัยอุบลราชธานี</v>
          </cell>
          <cell r="C2703">
            <v>70100020346</v>
          </cell>
        </row>
        <row r="2704">
          <cell r="B2704" t="str">
            <v>โครงการสำรวจวัฒนธรรม และภูมิปัญญาท้องถิ่น การใช้พืชสมุนไพร ในการดูแลสุขภาพกรณีศึกษาปราชญ์ชาวบ้านในชุมชนตำบลธาตุ อำเภอวารินชำราบ จังหวัดอุบลราชธานี</v>
          </cell>
          <cell r="C2704">
            <v>70100020347</v>
          </cell>
        </row>
        <row r="2705">
          <cell r="B2705" t="str">
            <v>โครงการจัดทำฐานข้อมูลเชื่อมโยงองค์ความรู้ตำรับยาแผนไทยที่ใช้ในโรงพยาบาล กับข้อมูลวิจัยเชิงวิชาการ</v>
          </cell>
          <cell r="C2705">
            <v>70100020348</v>
          </cell>
        </row>
        <row r="2706">
          <cell r="B2706" t="str">
            <v>โครงการรวบรวมและศึกษาภูมิปัญญาพืชสมุนไพรอุบลราชธานีด้านฤทธิ์ป้องกันสมองเสื่อม</v>
          </cell>
          <cell r="C2706">
            <v>70100020349</v>
          </cell>
        </row>
        <row r="2707">
          <cell r="B2707" t="str">
            <v>โครงการสำรวจการใช้หมากจองเพื่อการดูแลสุขภาพตามภูมิปัญญาพื้นบ้านอีสาน</v>
          </cell>
          <cell r="C2707">
            <v>70100020350</v>
          </cell>
        </row>
        <row r="2708">
          <cell r="B2708" t="str">
            <v>โครงการสำรวจและเก็บรวบรวมสมุนไพรในตำรับยาไทย เพื่อจัดทำฐานข้อมูลพรรณไม้แห้งอ้างอิง (Herbarium Database) มหาวิทยาลัยอุบลราชธานี</v>
          </cell>
          <cell r="C2708">
            <v>70100020351</v>
          </cell>
        </row>
        <row r="2709">
          <cell r="B2709" t="str">
            <v>โครงการสัมมนาฟื้นฟูวัฒนธรรมการใช้สมุนไพรและการแพทย์พื้นบ้านในเขตชุมชน</v>
          </cell>
          <cell r="C2709">
            <v>70100020352</v>
          </cell>
        </row>
        <row r="2710">
          <cell r="B2710" t="str">
            <v>โครงการการศึกษาองค์ความรู้และชีวประวัติของปราชญ์ชุมชนด้านเศรษฐกิจ สังคม และวัฒนธรรมในจังหวัดอุบลราชธานี</v>
          </cell>
          <cell r="C2710">
            <v>70100020353</v>
          </cell>
        </row>
        <row r="2711">
          <cell r="B2711" t="str">
            <v>โครงการขยายพันธุ์และการปลูกรักษาพันธุ์กล้วยไม้ป่า</v>
          </cell>
          <cell r="C2711">
            <v>70100020354</v>
          </cell>
        </row>
        <row r="2712">
          <cell r="B2712" t="str">
            <v>โครงการพัฒนาแอพพลิเคชันสมุนไพรขั้นมูลฐานที่น่ารู้บนมือถือ</v>
          </cell>
          <cell r="C2712">
            <v>70100020355</v>
          </cell>
        </row>
        <row r="2713">
          <cell r="B2713" t="str">
            <v>โครงการความหลากหลายของยีสต์ในพื้นที่ อพ.สธ. สวนสัตว์อุบลราชธานี</v>
          </cell>
          <cell r="C2713">
            <v>70100020356</v>
          </cell>
        </row>
        <row r="2714">
          <cell r="B2714" t="str">
            <v>โครงการกวนข้าวทิพย์</v>
          </cell>
          <cell r="C2714">
            <v>70100020357</v>
          </cell>
        </row>
        <row r="2715">
          <cell r="B2715" t="str">
            <v>โครงการสำรวจความหลากหลายของแพลงก์ตอนสัตว์ในแหล่งน้ำบริเวณบึงหนองกระทา</v>
          </cell>
          <cell r="C2715">
            <v>70100020358</v>
          </cell>
        </row>
        <row r="2716">
          <cell r="B2716" t="str">
            <v>โครงการสืบสาน งานบุญอีสาน “บุญข้าวสาก”</v>
          </cell>
          <cell r="C2716">
            <v>70100020359</v>
          </cell>
        </row>
        <row r="2717">
          <cell r="B2717" t="str">
            <v>โครงการจัดทำศูนย์การเรียนรู้ชุมชนคนทำเทียน</v>
          </cell>
          <cell r="C2717">
            <v>70100020360</v>
          </cell>
        </row>
        <row r="2718">
          <cell r="B2718" t="str">
            <v>โครงการปริวรรตเอกสารโบราณล้านช้างในพุทธศตวรรษที่ 21-22</v>
          </cell>
          <cell r="C2718">
            <v>70100020361</v>
          </cell>
        </row>
        <row r="2719">
          <cell r="B2719" t="str">
            <v>โครงการศึกษาเพื่อพัฒนาและเสริมสร้างศักยภาพคน : การจัดทำฐานข้อมูลทางภาษาของกลุ่มชาติพันธุ์ส่วนน้อยในประเทศจีนตอนใต้ โครงการที่ 3</v>
          </cell>
          <cell r="C2719">
            <v>70100020362</v>
          </cell>
        </row>
        <row r="2720">
          <cell r="B2720" t="str">
            <v>โครงการแผนงานยุทธศาสตร์ อนุรักษ์ ส่งเสริมและพัฒนาศาสนา ศิลปะ และวัฒนธรรม: การประยุกต์ใช้ปรัชญาจีนเพื่อส่งเสริมคุณธรรมจริยธรรมและวินัยของนักเรียนนักศึกษาและประชาชน</v>
          </cell>
          <cell r="C2720">
            <v>70100020363</v>
          </cell>
        </row>
        <row r="2721">
          <cell r="B2721" t="str">
            <v>ยุทธศาสตร์ด้านการสร้างความสามารถในการแข่งขัน : การจัดทำศัพทานุกรมไทย-จีน จีน-ไทย ฉบับท่องเที่ยวชุมชน จังหวัดอุบลราชธานี</v>
          </cell>
          <cell r="C2721">
            <v>70100020364</v>
          </cell>
        </row>
        <row r="2722">
          <cell r="B2722" t="str">
            <v>โครงการฐานข้อมูลแหล่งเรียนรู้ศิลปวัฒนธรรมและภูมิปัญญาท้องถิ่นในจังหวัดอุบลราชธานี</v>
          </cell>
          <cell r="C2722">
            <v>70100020365</v>
          </cell>
        </row>
        <row r="2723">
          <cell r="B2723" t="str">
            <v>โครงการเฉลิมพระเกียรติพระบรมวงศานุวงศ์</v>
          </cell>
          <cell r="C2723">
            <v>70100020366</v>
          </cell>
        </row>
        <row r="2724">
          <cell r="B2724" t="str">
            <v>โครงการบริหารจัดการงานทำนุบำรุงศิลปวัฒนธรรม มหาวิทยาลัยอุบลราชธานี</v>
          </cell>
          <cell r="C2724">
            <v>70100020367</v>
          </cell>
        </row>
        <row r="2725">
          <cell r="B2725" t="str">
            <v>โครงการรวบรวมและจัดทำเวบไซต์เผยแพร่ภาพผลงานด้านศิลปวัฒนธรรม และพระพุทธศาสนา (พระสิริพัฒนาภรณ์ อดีตเจ้าอาวาสวัดทุ่งศรีเมือง)</v>
          </cell>
          <cell r="C2725">
            <v>70100020368</v>
          </cell>
        </row>
        <row r="2726">
          <cell r="B2726" t="str">
            <v>โครงการสืบสานประเพณีบุญเข้าพรรษา</v>
          </cell>
          <cell r="C2726">
            <v>70100020369</v>
          </cell>
        </row>
        <row r="2727">
          <cell r="B2727" t="str">
            <v>โครงการสืบสานวัฒนธรรมและประเพณีภายในมหาวิทยาลัยอุบลราชธานี เทิดไท้มหาราชา</v>
          </cell>
          <cell r="C2727">
            <v>70100020370</v>
          </cell>
        </row>
        <row r="2728">
          <cell r="B2728" t="str">
            <v>โครงการอนุรักษ์พันธุกรรมพืชอันเนื่องจากพระราดำริ: พัฒนาพื้นที่แหล่งเรียนรู้เชิงนิเวศ "ป่าต้นน้ำร่องก่อ"</v>
          </cell>
          <cell r="C2728">
            <v>70100020371</v>
          </cell>
        </row>
        <row r="2729">
          <cell r="B2729" t="str">
            <v>โครงการอนุรักษ์พันธุกรรมพืชอันเนื่องจากพระราดำริฯ: "รวมใจภักดิ์ปลูกมเหสักข์-สักสยามินทร์ ถวายพระบาทสมเด็จพระเจ้าอยู่หัว" เนื่องในวโรกาสที่พระบามสมเด็จพระเจ้าอยู่หัวทรงมีพระชนมายุ 90 พรรษา</v>
          </cell>
          <cell r="C2729">
            <v>70100020372</v>
          </cell>
        </row>
        <row r="2730">
          <cell r="B2730" t="str">
            <v>โครงการอนุรักษ์พันธุกรรมพืชอันเนื่องจากพระราดำริฯ: นิทรรศการในงานประชุมวิชาการและนิทรรศการ อพ.สธ.</v>
          </cell>
          <cell r="C2730">
            <v>70100020373</v>
          </cell>
        </row>
        <row r="2731">
          <cell r="B2731" t="str">
            <v>โครงการอนุรักษ์พันธุกรรมพืชอันเนื่องจากพระราดำริฯ: บริหารงานและสนับสนุนการดำเนินงานกิจกรรมต่างๆ ของ อพ.สธ. และเครือข่าย อพ.สธ.</v>
          </cell>
          <cell r="C2731">
            <v>70100020374</v>
          </cell>
        </row>
        <row r="2732">
          <cell r="B2732" t="str">
            <v>โครงการอนุรักษ์พันธุกรรมพืชอันเนื่องจากพระราดำริฯ: เผยแพร่ ประชาสัมพันธ์ ผลงาน อพ.สธ. มหาวิทยาลัยอุบลราชธานี</v>
          </cell>
          <cell r="C2732">
            <v>70100020375</v>
          </cell>
        </row>
        <row r="2733">
          <cell r="B2733" t="str">
            <v>โครงการพัฒนาสื่อแอนนิเมชั่นของสินค้าอารยธรรม 4 ชนเผ่า (ไทย ลาว เขมร และส่วย)</v>
          </cell>
          <cell r="C2733">
            <v>70100020376</v>
          </cell>
        </row>
        <row r="2734">
          <cell r="B2734" t="str">
            <v>โครงการสืบสานประเพณีบุญเข้ากรรม ฮีต 12</v>
          </cell>
          <cell r="C2734">
            <v>70100020377</v>
          </cell>
        </row>
        <row r="2735">
          <cell r="B2735" t="str">
            <v>โครงการสืบสานสืบสานวัฒนธรรมการทำปราสาทผึ้ง และการฉลุลายกาบกล้วย</v>
          </cell>
          <cell r="C2735">
            <v>70100020378</v>
          </cell>
        </row>
        <row r="2736">
          <cell r="B2736" t="str">
            <v>โครงการปลูกจิตสำนึกความมีวินัย อนุรักษ์วัฒนธรรมไทยและสิ่งแวดล้อมผ่านสื่อเอนิเมชัน “วัยใส มีวินัย รักษ์วัฒนธรรมไทย ใส่ใจสิ่งแวดล้อม"</v>
          </cell>
          <cell r="C2736">
            <v>70100020379</v>
          </cell>
        </row>
        <row r="2737">
          <cell r="B2737" t="str">
            <v>โครงการนอนเปลเห่กล่อมวัฒนธรรมอีสานจากแม่สู่ลูก</v>
          </cell>
          <cell r="C2737">
            <v>70100020380</v>
          </cell>
        </row>
        <row r="2738">
          <cell r="B2738" t="str">
            <v>โครงการประกวดผลงานการสร้างสรรค์ทำนองและท่ารำ "ฟ้อนสืบสานตำนานผ้าห้าจังหวัดอีสานใต้”</v>
          </cell>
          <cell r="C2738">
            <v>70100020381</v>
          </cell>
        </row>
        <row r="2739">
          <cell r="B2739" t="str">
            <v>โครงการประกวดผลงานการสร้างสรรค์ทำนองและท่ารำ ฟ้อนลือเลื่องเครื่องทองเหลืองบ้านปะอาว</v>
          </cell>
          <cell r="C2739">
            <v>70100020382</v>
          </cell>
        </row>
        <row r="2740">
          <cell r="B2740" t="str">
            <v>โครงการพัฒนาตลาดเชิงสร้างสรรค์จากวัสดุเหลือใช้เพื่อสืบสานภูมิปัญญาท้องถิ่นอีสาน</v>
          </cell>
          <cell r="C2740">
            <v>70100020383</v>
          </cell>
        </row>
        <row r="2741">
          <cell r="B2741" t="str">
            <v>โครงการยุวศาสนสัมพันธ์ สามศาสนา</v>
          </cell>
          <cell r="C2741">
            <v>70100020384</v>
          </cell>
        </row>
        <row r="2742">
          <cell r="B2742" t="str">
            <v>โครงการสื่อมัลติมีเดียเพื่อนุรักษ์สินค้าภูมิปัญญาไทยอีสาน</v>
          </cell>
          <cell r="C2742">
            <v>70100020385</v>
          </cell>
        </row>
        <row r="2743">
          <cell r="B2743" t="str">
            <v>โครงการเสริมสร้างวิถีไทย วิถีธรรม บ้าน วัด โรงเรียน</v>
          </cell>
          <cell r="C2743">
            <v>70100020386</v>
          </cell>
        </row>
        <row r="2744">
          <cell r="B2744" t="str">
            <v>โครงการศึกษาเปรียบเทียบรูปแบบสถาปัตยกรรมหอไตรไท-อีสาน กับ สปป.ลาว</v>
          </cell>
          <cell r="C2744">
            <v>70100020387</v>
          </cell>
        </row>
        <row r="2745">
          <cell r="B2745" t="str">
            <v>โครงการสิ่งแวดล้อมแห่งภูมิปัญญาสร้างสรรค์ทางวัฒนธรรมงานช่างของวัดในอีสาน</v>
          </cell>
          <cell r="C2745">
            <v>70100020388</v>
          </cell>
        </row>
        <row r="2746">
          <cell r="B2746" t="str">
            <v>โครงการออกพรรษา</v>
          </cell>
          <cell r="C2746">
            <v>70100020389</v>
          </cell>
        </row>
        <row r="2747">
          <cell r="B2747" t="str">
            <v>โครงการระบบแผนที่วัฒนธรรมจังหวัดอุบลราชธานี</v>
          </cell>
          <cell r="C2747">
            <v>70100020390</v>
          </cell>
        </row>
        <row r="2748">
          <cell r="B2748" t="str">
            <v>โครงการทำบุญตักบาตรและฟังเทศน์</v>
          </cell>
          <cell r="C2748">
            <v>70100020391</v>
          </cell>
        </row>
        <row r="2749">
          <cell r="B2749" t="str">
            <v>โครงการน้ำดำหัวผู้อาวุโสเนื่องในวันผู้สูงอายุของไทย</v>
          </cell>
          <cell r="C2749">
            <v>70100020392</v>
          </cell>
        </row>
        <row r="2750">
          <cell r="B2750" t="str">
            <v>การสร้างมูลค่า ผ้าท้องถิ่นโดยการถอดท่าฟ้อนรำ และการตกแต่งห้องพักด้วยผ้าย้อมครามวงศ์ปัดสาผ่านเทคโนโลยีดิทัล</v>
          </cell>
          <cell r="C2750">
            <v>70100020393</v>
          </cell>
        </row>
        <row r="2751">
          <cell r="B2751" t="str">
            <v>สืบสานประเพณี "บุญออกพรรษา"</v>
          </cell>
          <cell r="C2751">
            <v>70100020394</v>
          </cell>
        </row>
        <row r="2752">
          <cell r="B2752" t="str">
            <v>พัฒนาและเพิ่มทักษะด้านดนตรีไทย</v>
          </cell>
          <cell r="C2752">
            <v>70100020395</v>
          </cell>
        </row>
        <row r="2753">
          <cell r="B2753" t="str">
            <v>สืบสานวัฒนธรรมลำผญา เชื่อมโยงผ่านบทรำและคำกลอน เพื่อส่งเสริมคุณธรรมและจริยธรรมเยาวชนไทย</v>
          </cell>
          <cell r="C2753">
            <v>70100020396</v>
          </cell>
        </row>
        <row r="2754">
          <cell r="B2754" t="str">
            <v>โครงการเก็บรวบรวมพืชสมุนไพร (ภูมิปัญญาท้องถิ่น)</v>
          </cell>
          <cell r="C2754">
            <v>70100020397</v>
          </cell>
        </row>
        <row r="2755">
          <cell r="B2755" t="str">
            <v>เก็บความเก่าเล่าเรื่องริมฝั่งแม่น้ำมูล จังหวัดอุบลราชธานี</v>
          </cell>
          <cell r="C2755">
            <v>70100020398</v>
          </cell>
        </row>
        <row r="2756">
          <cell r="B2756" t="str">
            <v>โครงการรวบรวมและสร้างจิตสำนึกในการอนุรักษ์พันธุ์พืชต่างๆของป่าต้นน้ำร่องก่อ</v>
          </cell>
          <cell r="C2756">
            <v>70100020399</v>
          </cell>
        </row>
        <row r="2757">
          <cell r="B2757" t="str">
            <v>โครงการศิลปะสื่อประเด็นสิ่งแวดล้อมและวัฒนธรรมชุมชนลุ่มน้ำโขง</v>
          </cell>
          <cell r="C2757">
            <v>70100020400</v>
          </cell>
        </row>
        <row r="2758">
          <cell r="B2758" t="str">
            <v>โครงการสีสรรพ์วรรณศิลป์ ครั้งที่ 12 รักษ์วรรณกรรม ศิลปะ และวัฒนธรรมไทย ใช่เรื่องยาก</v>
          </cell>
          <cell r="C2758">
            <v>70100020401</v>
          </cell>
        </row>
        <row r="2759">
          <cell r="B2759" t="str">
            <v>โครงการอนุรักษ์และสื่อความหมายอัตลักษณ์ลายบั้งไฟโบราณในพื้นที่จังหวัดศรีสะเกษ</v>
          </cell>
          <cell r="C2759">
            <v>70100020402</v>
          </cell>
        </row>
        <row r="2760">
          <cell r="B2760" t="str">
            <v>การรวบรวมองค์ความรู้ประวัติพระอริยสงฆ์ผู้มีบทบาทเป็นผู้นำภูมิปัญญาและผู้นำชุมชนในอำเภอเมืองอุบลราชธานี : วัดทุ่งศรีเมือง วัดมณีมหาวนาราม และวัดมหาวนาราม</v>
          </cell>
          <cell r="C2760">
            <v>70100020403</v>
          </cell>
        </row>
        <row r="2761">
          <cell r="B2761" t="str">
            <v>การศึกษาเพื่อพัฒนาและเสริมสร้างศักยภาพคน : การจัดทำฐานข้อมูลทางภาษาศาสตร์ชาติพันธุ์ในประเทศจีนตอนใต้(กลุ่มภาษาพบใหม่) โครงการที่ 4</v>
          </cell>
          <cell r="C2761">
            <v>70100020404</v>
          </cell>
        </row>
        <row r="2762">
          <cell r="B2762" t="str">
            <v>การสืบทอดฮีตสิบสอง:บุญผะเหวดของชาวอีสาน</v>
          </cell>
          <cell r="C2762">
            <v>70100020405</v>
          </cell>
        </row>
        <row r="2763">
          <cell r="B2763" t="str">
            <v>ชายคาเรื่องสั้น ครั้งที่ 3 : ส่งเสริมการเขียนและการจัดพิมพ์เรื่องสั้นในภูมิภาคอีสาน</v>
          </cell>
          <cell r="C2763">
            <v>70100020406</v>
          </cell>
        </row>
        <row r="2764">
          <cell r="B2764" t="str">
            <v>นาคสถานในภาคอีสานของไทย</v>
          </cell>
          <cell r="C2764">
            <v>70100020407</v>
          </cell>
        </row>
        <row r="2765">
          <cell r="B2765" t="str">
            <v>ผลิตหนังสือภาพรวมความเชื่อชาวอีสาน (คะลำ) ฉบับแปลภาษาไทย – ญี่ปุ่น</v>
          </cell>
          <cell r="C2765">
            <v>70100020408</v>
          </cell>
        </row>
        <row r="2766">
          <cell r="B2766" t="str">
            <v>ผู้เฒ่าเล่าความหลัง สานสัมพันธ์คนสองวัย</v>
          </cell>
          <cell r="C2766">
            <v>70100020409</v>
          </cell>
        </row>
        <row r="2767">
          <cell r="B2767" t="str">
            <v>พจนานุกรมคำศัพท์ภาษาตระกูลไท กลุ่มภาษาพบใหม่ในประเทศจีนตอนใต้</v>
          </cell>
          <cell r="C2767">
            <v>70100020410</v>
          </cell>
        </row>
        <row r="2768">
          <cell r="B2768" t="str">
            <v>วรรณกรรมจีนส่งเสริมคุณธรรม</v>
          </cell>
          <cell r="C2768">
            <v>70100020411</v>
          </cell>
        </row>
        <row r="2769">
          <cell r="B2769" t="str">
            <v>โครงการกิจกรรมค่ายอนุรักษ์ป่าสำหรับเยาวชน (ค่าย คอย.)</v>
          </cell>
          <cell r="C2769">
            <v>70100020412</v>
          </cell>
        </row>
        <row r="2770">
          <cell r="B2770" t="str">
            <v>โครงการการอบรมเชิงปฏิบัติการพฤกษศาสตร์พื้นบ้านสำหรับยุวนักพฤกษศาสตร์ในโรงเรียนเพื่อการอนุรักษ์พันธุกรรมพืช</v>
          </cell>
          <cell r="C2770">
            <v>70100020413</v>
          </cell>
        </row>
        <row r="2771">
          <cell r="B2771" t="str">
            <v>โครงการแอพพลิเคชั่นพรรณไม้น่ารู้ในสวนสัตว์อุบลราชธานีบนระบบปฏิบัติการแอนดรอยด์</v>
          </cell>
          <cell r="C2771">
            <v>70100020414</v>
          </cell>
        </row>
        <row r="2772">
          <cell r="B2772" t="str">
            <v>โครงการปลูกรักษาพันธุ์กล้วยไม้ป่า และการเพิ่มศักยภาพการขยายพันธุ์กล้วไม้เถางูเขียว (Vanilla aphylla Blume) โดยการเพาะเลี้ยงเนื้อเยื่อ</v>
          </cell>
          <cell r="C2772">
            <v>70100020415</v>
          </cell>
        </row>
        <row r="2773">
          <cell r="B2773" t="str">
            <v>ส่งเสริมการเรียนรู้ศิลปวัฒนธรรมอีสาน ด้วยเทคโนโลยีการผลิตสื่อเสมือนจริง  (AR : Augmented Reality Technology)  เรื่อง “เทคนิคการแกะสลักลวดลายเทียน”</v>
          </cell>
          <cell r="C2773">
            <v>70100020416</v>
          </cell>
        </row>
        <row r="2774">
          <cell r="B2774" t="str">
            <v>การศึกษาสภาพแวดล้อมและนิเวศวิทยาแหล่งที่อยู่อาศัยและแหล่งสืบพันธ์ของกลุ่มปลาซิว</v>
          </cell>
          <cell r="C2774">
            <v>70100020417</v>
          </cell>
        </row>
        <row r="2775">
          <cell r="B2775" t="str">
            <v>โครงการทำนุบำรุงและฟื้นฟูศิลปวัฒนธรรมการปฏิบัติต่อผู้สูงวัยชุมชนชนบท อีสานใต้</v>
          </cell>
          <cell r="C2775">
            <v>70100020418</v>
          </cell>
        </row>
        <row r="2776">
          <cell r="B2776" t="str">
            <v>โครงการสำรวจและรวบรวมองค์ความรู้พื้นบ้านในการรักษาไข้ออกผื่นของจังหวัดอุบลราชธานี</v>
          </cell>
          <cell r="C2776">
            <v>70100020419</v>
          </cell>
        </row>
        <row r="2777">
          <cell r="B2777" t="str">
            <v>การสำรวจและจัดทำเวปไซต์ ข้อมูลลวดลายผ้าโบราณเมืองอุบลฯ จากทายาทของ หม่อมเจียงคำ ชุมพล ณ อยุธยา และเครือญาติ เพื่อบูรณาการกับการเรียนการสอน</v>
          </cell>
          <cell r="C2777">
            <v>70100020420</v>
          </cell>
        </row>
        <row r="2778">
          <cell r="B2778" t="str">
            <v>โครงการดนตรีในการให้สุขศึกษาเพื่อให้เกิดความสนุกสนาน (เดิม โครงการให้สุขศึกษาโดยใช้สื่อพื้นบ้าน)</v>
          </cell>
          <cell r="C2778">
            <v>70100020421</v>
          </cell>
        </row>
        <row r="2779">
          <cell r="B2779" t="str">
            <v>โครงการพฤติกรรมการบริโภคผักพื้นบ้านของประชาชนในเขตพื้นที่ อ.วารินชำราบ  จ.อุบลราชธานี</v>
          </cell>
          <cell r="C2779">
            <v>70100020422</v>
          </cell>
        </row>
        <row r="2780">
          <cell r="B2780" t="str">
            <v>โครงการอุทยานศิลปวัฒนธรรมอีสานและลุ่มน้ำโขง: แหล่งเรียนรู้การจัดการพลังงานและโซล่าเซลล์ในอุทยานฯ</v>
          </cell>
          <cell r="C2780">
            <v>70100020423</v>
          </cell>
        </row>
        <row r="2781">
          <cell r="B2781" t="str">
            <v>โครงการอุทยานศิลปวัฒนธรรมอีสานและลุ่มน้ำโขง: แหล่งเรียนรู้การจัดการระบบหมุนเวียนน้ำในอุทยานฯ</v>
          </cell>
          <cell r="C2781">
            <v>70100020424</v>
          </cell>
        </row>
        <row r="2782">
          <cell r="B2782" t="str">
            <v xml:space="preserve"> การจัดงานประชุมวิชาการ นิทรรศการต่าง ๆ ของหน่วยงานที่ร่วมสนองพระราชดำริฯ</v>
          </cell>
          <cell r="C2782">
            <v>70100020425</v>
          </cell>
        </row>
        <row r="2783">
          <cell r="B2783" t="str">
            <v>โครงการเฉลิมพระเกียรติพระบรมวงศานุวง ประจำปี 2561</v>
          </cell>
          <cell r="C2783">
            <v>70100020426</v>
          </cell>
        </row>
        <row r="2784">
          <cell r="B2784" t="str">
            <v>โครงการเผยแพร่งานบุญอีสาน บุญเดือน 8 - 12 และงานบุญจุลกฐิน</v>
          </cell>
          <cell r="C2784">
            <v>70100020427</v>
          </cell>
        </row>
        <row r="2785">
          <cell r="B2785" t="str">
            <v>โครงการเผยแพร่ผลงานโครงการอนุรักษ์พันธุกรรมพืชอันเนื่องมาจากพระราชดำริ</v>
          </cell>
          <cell r="C2785">
            <v>70100020428</v>
          </cell>
        </row>
        <row r="2786">
          <cell r="B2786" t="str">
            <v>โครงการความร่วมมือด้านศิลปวัฒนธรรมกับจังหวัดอุบลราชธานีและหน่วยงานอื่นๆและตามนโยบาย</v>
          </cell>
          <cell r="C2786">
            <v>70100020429</v>
          </cell>
        </row>
        <row r="2787">
          <cell r="B2787" t="str">
            <v>โครงการถวายรายงานพร้อมกับนิทรรศการ อพ.สธ.ในพิธีพระราทานปริญญาบัตร ประจำปี 2560</v>
          </cell>
          <cell r="C2787">
            <v>70100020430</v>
          </cell>
        </row>
        <row r="2788">
          <cell r="B2788" t="str">
            <v>โครงการบริหารจัดการอุทยานศิลปวัฒนธรรมอีสานและลุ่มน้ำโขง ปะจำปี 2561</v>
          </cell>
          <cell r="C2788">
            <v>70100020431</v>
          </cell>
        </row>
        <row r="2789">
          <cell r="B2789" t="str">
            <v>การจัดทำเว็บไซต์ อพ.สธ.-มหาวิทยาลัยอุบลราชธานี</v>
          </cell>
          <cell r="C2789">
            <v>70100020432</v>
          </cell>
        </row>
        <row r="2790">
          <cell r="B2790" t="str">
            <v>การบริหารโครงการและสนับสนุนการดำเนินงานในกิจกรรมต่าง ๆ ของ อพ.สธ. และเครือข่าย อพ.สธ.</v>
          </cell>
          <cell r="C2790">
            <v>70100020433</v>
          </cell>
        </row>
        <row r="2791">
          <cell r="B2791" t="str">
            <v>บริหารงานทำนุบำรุงศิลปวัฒนธรรม มหาวิทยาลัยอุบลราชธานี ประจำปี 2561</v>
          </cell>
          <cell r="C2791">
            <v>70100020434</v>
          </cell>
        </row>
        <row r="2792">
          <cell r="B2792" t="str">
            <v>สืบสานวัฒนธรรมและประเพณีภายในมหาวิทยาลัยอุบลราชธานี ปีงบประมาณ 2561</v>
          </cell>
          <cell r="C2792">
            <v>70100020435</v>
          </cell>
        </row>
        <row r="2793">
          <cell r="B2793" t="str">
            <v xml:space="preserve"> โครงการพฤกษานุรักษ์มเหสักข์ นวมินทรานุสร</v>
          </cell>
          <cell r="C2793">
            <v>70100020436</v>
          </cell>
        </row>
        <row r="2794">
          <cell r="B2794" t="str">
            <v>โครงการอุทยานศิลปวัฒนธรรมอีสานและลุ่มน้ำโขง: ปรับพื้นที่ป่าโดยรอบอุทยานฯ</v>
          </cell>
          <cell r="C2794">
            <v>70100020437</v>
          </cell>
        </row>
        <row r="2795">
          <cell r="B2795" t="str">
            <v>โครงการสานสัมพันธ์มิตรภาพ ไทย – ลาว  ครั้งที่ 14</v>
          </cell>
          <cell r="C2795">
            <v>70100020438</v>
          </cell>
        </row>
        <row r="2796">
          <cell r="B2796" t="str">
            <v>จิตอาสาทำบุญ ตุนความดี วิธีธรรม ณ วัดหนองป่าพง</v>
          </cell>
          <cell r="C2796">
            <v>70100020439</v>
          </cell>
        </row>
        <row r="2797">
          <cell r="B2797" t="str">
            <v>พิธีบายศรีสู่ขวัญนักศึกษาใหม่ ม.อุบลฯ ประจำปีการศึกษา 2561</v>
          </cell>
          <cell r="C2797">
            <v>70100020440</v>
          </cell>
        </row>
        <row r="2798">
          <cell r="B2798" t="str">
            <v>วันรำลึกแห่งความดีร่วมกับจังหวัดอุบลราชธานี</v>
          </cell>
          <cell r="C2798">
            <v>70100020441</v>
          </cell>
        </row>
        <row r="2799">
          <cell r="B2799" t="str">
            <v>สดุดีวีรกรรมพระประทุมวรราชสุริยวงศ์ ปี 2561</v>
          </cell>
          <cell r="C2799">
            <v>70100020442</v>
          </cell>
        </row>
        <row r="2800">
          <cell r="B2800" t="str">
            <v>สืบสานประเพณีแห่เทียนพรรษาจังหวัดอุบลราชธานี</v>
          </cell>
          <cell r="C2800">
            <v>70100020443</v>
          </cell>
        </row>
        <row r="2801">
          <cell r="B2801" t="str">
            <v>โครงการอนุรักษ์ศิลปะและวัฒนธรรมอีสาน : ไหว้พระ นำฮอย มูนมัง พุทธศิลป์อีสาน</v>
          </cell>
          <cell r="C2801">
            <v>70100020444</v>
          </cell>
        </row>
        <row r="2802">
          <cell r="B2802" t="str">
            <v>โครงการทำนุบำรุงและฟื้นฟูศิลปวัฒนธรรมการปฏิบัติต่อผู้สูงวัยชุมชนชนบท อีสานใต้</v>
          </cell>
          <cell r="C2802">
            <v>70100070398</v>
          </cell>
        </row>
        <row r="2803">
          <cell r="B2803" t="str">
            <v>โครงการเรียนฟรี 15 ปี</v>
          </cell>
          <cell r="C2803">
            <v>80100010001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>
        <row r="20">
          <cell r="A20" t="str">
            <v>ด้านการผลิตบัณฑิต</v>
          </cell>
          <cell r="B20">
            <v>1</v>
          </cell>
        </row>
        <row r="21">
          <cell r="A21" t="str">
            <v>ด้านพัฒนาขีดความสามารถด้านการวิจัย</v>
          </cell>
          <cell r="B21">
            <v>2</v>
          </cell>
        </row>
        <row r="22">
          <cell r="A22" t="str">
            <v>ด้านให้บริการวิชาการและถ่ายทอดเทคโนโลยี</v>
          </cell>
          <cell r="B22">
            <v>3</v>
          </cell>
        </row>
        <row r="23">
          <cell r="A23" t="str">
            <v>ด้านสืบสานเผยแพร่ฟื้นฟูและอนุรักษ์ศิลปวัฒนธรรม</v>
          </cell>
          <cell r="B23">
            <v>4</v>
          </cell>
        </row>
        <row r="24">
          <cell r="A24" t="str">
            <v>ด้านพัฒนาระบบบริหารจัดการ</v>
          </cell>
          <cell r="B24">
            <v>5</v>
          </cell>
        </row>
        <row r="25">
          <cell r="A25" t="str">
            <v>ด้านพัฒนาทรัพยากรมนุษย์</v>
          </cell>
          <cell r="B25">
            <v>6</v>
          </cell>
        </row>
        <row r="26">
          <cell r="A26" t="str">
            <v>ด้านพัฒนาโครงสร้างพื้นฐานด้านเทคโนโลยีสารสนสนเทศการสื่อสาร</v>
          </cell>
          <cell r="B26">
            <v>7</v>
          </cell>
        </row>
        <row r="29">
          <cell r="A29" t="str">
            <v>งบบุคลากรและค่าใช้จ่ายเกี่ยวบุคลากร</v>
          </cell>
          <cell r="B29">
            <v>1.1000000000000001</v>
          </cell>
        </row>
        <row r="30">
          <cell r="A30" t="str">
            <v>งบเพื่อการพัฒนาศึกษาและจัดการศึกษา</v>
          </cell>
          <cell r="B30">
            <v>1.2</v>
          </cell>
        </row>
        <row r="31">
          <cell r="A31" t="str">
            <v>งบลงทุนและค่าซ่อมแซมครุภัณฑ์และสิ่งก่อสร้าง</v>
          </cell>
          <cell r="B31">
            <v>1.3</v>
          </cell>
        </row>
        <row r="32">
          <cell r="A32" t="str">
            <v>ด้านพัฒนาขีดความสามารถด้านการวิจัย</v>
          </cell>
          <cell r="B32">
            <v>2</v>
          </cell>
        </row>
        <row r="33">
          <cell r="A33" t="str">
            <v>ด้านให้บริการวิชาการและถ่ายทอดเทคโนโลยี</v>
          </cell>
          <cell r="B33">
            <v>3</v>
          </cell>
        </row>
        <row r="34">
          <cell r="A34" t="str">
            <v>ด้านสืบสานเผยแพร่ฟื้นฟูและอนุรักษ์ศิลปวัฒนธรรม</v>
          </cell>
          <cell r="B34">
            <v>4</v>
          </cell>
        </row>
        <row r="35">
          <cell r="A35" t="str">
            <v>ด้านพัฒนาระบบบริหารจัดการ</v>
          </cell>
          <cell r="B35">
            <v>5</v>
          </cell>
        </row>
        <row r="36">
          <cell r="A36" t="str">
            <v>ด้านพัฒนาทรัพยากรมนุษย์</v>
          </cell>
          <cell r="B36">
            <v>6</v>
          </cell>
        </row>
        <row r="37">
          <cell r="A37" t="str">
            <v>ด้านพัฒนาโครงสร้างพื้นฐานด้านเทคโนโลยีสารสนสนเทศการสื่อสาร</v>
          </cell>
          <cell r="B37">
            <v>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7" refreshError="1">
        <row r="1">
          <cell r="B1" t="str">
            <v>ชื่อกิจกรรม</v>
          </cell>
          <cell r="C1" t="str">
            <v>รหัสกิจกรรม</v>
          </cell>
        </row>
        <row r="2">
          <cell r="B2" t="str">
            <v>โครงการส่งเสริมจรรยาบรรณวิชาชีพ</v>
          </cell>
          <cell r="C2">
            <v>10000010001</v>
          </cell>
        </row>
        <row r="3">
          <cell r="B3" t="str">
            <v>โครงการอบรมกฎหมายการบริหารงานบุคคลสำหรับผู้บริหารและบุคลากร</v>
          </cell>
          <cell r="C3">
            <v>10000020001</v>
          </cell>
        </row>
        <row r="4">
          <cell r="B4" t="str">
            <v>โครงการเผยแพร่ความรู้ทางกฎหมายสำหรับองค์กรปกครองส่วนท้องถิ่น</v>
          </cell>
          <cell r="C4">
            <v>10000020002</v>
          </cell>
        </row>
        <row r="5">
          <cell r="B5" t="str">
            <v xml:space="preserve"> โครงการประชุมเพือสรุปแผนปฏิบัติการประจำปี</v>
          </cell>
          <cell r="C5">
            <v>10000030001</v>
          </cell>
        </row>
        <row r="6">
          <cell r="B6" t="str">
            <v>โครงการกองทุนส่งเสริมและพัฒนาการผลิตบัณฑิตสาขาวิทยาศาสตร์</v>
          </cell>
          <cell r="C6">
            <v>10000030002</v>
          </cell>
        </row>
        <row r="7">
          <cell r="B7" t="str">
            <v>โครงการกองทุนสำรองจ่ายทั่วไป</v>
          </cell>
          <cell r="C7">
            <v>10000030003</v>
          </cell>
        </row>
        <row r="8">
          <cell r="B8" t="str">
            <v xml:space="preserve">โครงการการจัดฝึกอบรมในพื้นที่อีสานใต้ </v>
          </cell>
          <cell r="C8">
            <v>10000030004</v>
          </cell>
        </row>
        <row r="9">
          <cell r="B9" t="str">
            <v>โครงการควบคุมภายในและบริหารความเสี่ยง</v>
          </cell>
          <cell r="C9">
            <v>10000030005</v>
          </cell>
        </row>
        <row r="10">
          <cell r="B10" t="str">
            <v>โครงการค่าใช้จ่ายในการรักษาความปลอดภัยมหาวิทยาลัย</v>
          </cell>
          <cell r="C10">
            <v>10000030006</v>
          </cell>
        </row>
        <row r="11">
          <cell r="B11" t="str">
            <v>โครงการคืนเงินผลประโยชน์</v>
          </cell>
          <cell r="C11">
            <v>10000030007</v>
          </cell>
        </row>
        <row r="12">
          <cell r="B12" t="str">
            <v>โครงการงานพิธีพระราชทานปริญญาบัตร</v>
          </cell>
          <cell r="C12">
            <v>10000030008</v>
          </cell>
        </row>
        <row r="13">
          <cell r="B13" t="str">
            <v>โครงการเงินทุนสำรองของมหาวิทยาลัย</v>
          </cell>
          <cell r="C13">
            <v>10000030009</v>
          </cell>
        </row>
        <row r="14">
          <cell r="B14" t="str">
            <v>โครงการเงินทุนสำรองจ่ายทั่วไป</v>
          </cell>
          <cell r="C14">
            <v>10000030010</v>
          </cell>
        </row>
        <row r="15">
          <cell r="B15" t="str">
            <v>โครงการเงินสำรองจ่ายทั่วไปมหาวิทยาลัยอุบลราชธานี</v>
          </cell>
          <cell r="C15">
            <v>10000030011</v>
          </cell>
        </row>
        <row r="16">
          <cell r="B16" t="str">
            <v>โครงการจัดจ้างพนักงานเงินรายได้</v>
          </cell>
          <cell r="C16">
            <v>10000030012</v>
          </cell>
        </row>
        <row r="17">
          <cell r="B17" t="str">
            <v>โครงการจัดจ้างพนักงานมหาวิทยาลัย คณะศิลปประยุกต์และการออกแบบ</v>
          </cell>
          <cell r="C17">
            <v>10000030013</v>
          </cell>
        </row>
        <row r="18">
          <cell r="B18" t="str">
            <v>โครงการจัดจ้างลูกจ้างชั่วคราว  คณะศิลปประยุกต์และการออกแบบ</v>
          </cell>
          <cell r="C18">
            <v>10000030014</v>
          </cell>
        </row>
        <row r="19">
          <cell r="B19" t="str">
            <v>โครงการจัดจ้างลูกจ้างชั่วคราวเงินรายได้</v>
          </cell>
          <cell r="C19">
            <v>10000030015</v>
          </cell>
        </row>
        <row r="20">
          <cell r="B20" t="str">
            <v>โครงการจัดจ้างลูกจ้างประจำ</v>
          </cell>
          <cell r="C20">
            <v>10000030016</v>
          </cell>
        </row>
        <row r="21">
          <cell r="B21" t="str">
            <v>โครงการจัดทำรายงานประจำปี</v>
          </cell>
          <cell r="C21">
            <v>10000030017</v>
          </cell>
        </row>
        <row r="22">
          <cell r="B22" t="str">
            <v>โครงการจัดหาครุภัณฑ์ของโรงพิมพ์มหาวิทยาลัยอุบลราชธานี</v>
          </cell>
          <cell r="C22">
            <v>10000030018</v>
          </cell>
        </row>
        <row r="23">
          <cell r="B23" t="str">
            <v>โครงการจัดหาครุภัณฑ์ของหน่วยงาน</v>
          </cell>
          <cell r="C23">
            <v>10000030019</v>
          </cell>
        </row>
        <row r="24">
          <cell r="B24" t="str">
            <v>โครงการจัดหาครุภัณฑ์และสิ่งก่อสร้างของคณะศิลปศาสตร์</v>
          </cell>
          <cell r="C24">
            <v>10000030021</v>
          </cell>
        </row>
        <row r="25">
          <cell r="B25" t="str">
            <v>โครงการจัดหาครุภัณฑ์สำหรับการบริหารและการเรียนการสอน</v>
          </cell>
          <cell r="C25">
            <v>10000030022</v>
          </cell>
        </row>
        <row r="26">
          <cell r="B26" t="str">
            <v xml:space="preserve">โครงการจัดหาและบำรุงรักษาครุภัณฑ์ </v>
          </cell>
          <cell r="C26">
            <v>10000030023</v>
          </cell>
        </row>
        <row r="27">
          <cell r="B27" t="str">
            <v xml:space="preserve">โครงการจ้างเหมาทำความสะอาดกลุ่มอาคารคณะเกษตรศาสตร์ </v>
          </cell>
          <cell r="C27">
            <v>10000030024</v>
          </cell>
        </row>
        <row r="28">
          <cell r="B28" t="str">
            <v>โครงการจ้างเหมาทำความสะอาดกลุ่มอาคารคณะวิศวกรรมศาสตร์</v>
          </cell>
          <cell r="C28">
            <v>10000030025</v>
          </cell>
        </row>
        <row r="29">
          <cell r="B29" t="str">
            <v>โครงการจ้างเหมาทำความสะอาดอาคารคณะศิลปศาสตร์</v>
          </cell>
          <cell r="C29">
            <v>10000030026</v>
          </cell>
        </row>
        <row r="30">
          <cell r="B30" t="str">
            <v>โครงการจ้างเหมาแม่บ้านทำความสะอาดและพนักงานรักษาความปลอดภัย</v>
          </cell>
          <cell r="C30">
            <v>10000030027</v>
          </cell>
        </row>
        <row r="31">
          <cell r="B31" t="str">
            <v xml:space="preserve">โครงการจ้างเหมาแรงงานคนงานแปลงทดลองเกษตร* </v>
          </cell>
          <cell r="C31">
            <v>10000030028</v>
          </cell>
        </row>
        <row r="32">
          <cell r="B32" t="str">
            <v>โครงการจ้างอาจารย์ผู้เกษียณอายุราชการและชาวต่างประเทศ</v>
          </cell>
          <cell r="C32">
            <v>10000030029</v>
          </cell>
        </row>
        <row r="33">
          <cell r="B33" t="str">
            <v>โครงการตลาดนัดมหาวิทยาลัยอุบลราชธานี</v>
          </cell>
          <cell r="C33">
            <v>10000030030</v>
          </cell>
        </row>
        <row r="34">
          <cell r="B34" t="str">
            <v>โครงการบริหารงานภายใน</v>
          </cell>
          <cell r="C34">
            <v>10000030031</v>
          </cell>
        </row>
        <row r="35">
          <cell r="B35" t="str">
            <v>โครงการบริหารงานภายในสำนักงานโครงการพัฒนาบุคลากรท้องถิ่น</v>
          </cell>
          <cell r="C35">
            <v>10000030032</v>
          </cell>
        </row>
        <row r="36">
          <cell r="B36" t="str">
            <v>โครงการบริหารจัดการความเสี่ยง</v>
          </cell>
          <cell r="C36">
            <v>10000030033</v>
          </cell>
        </row>
        <row r="37">
          <cell r="B37" t="str">
            <v>โครงการบริหารจัดการเงินรายได้</v>
          </cell>
          <cell r="C37">
            <v>10000030034</v>
          </cell>
        </row>
        <row r="38">
          <cell r="B38" t="str">
            <v xml:space="preserve">โครงการบริหารจัดการทั่วไปคณะศิลปประยุกต์และการออกแบบ </v>
          </cell>
          <cell r="C38">
            <v>10000030035</v>
          </cell>
        </row>
        <row r="39">
          <cell r="B39" t="str">
            <v>โครงการบริหารจัดการทั่วไป</v>
          </cell>
          <cell r="C39">
            <v>10000030036</v>
          </cell>
        </row>
        <row r="40">
          <cell r="B40" t="str">
            <v xml:space="preserve">โครงการบริหารจัดการภายในคณะศิลปศาสตร์ </v>
          </cell>
          <cell r="C40">
            <v>10000030037</v>
          </cell>
        </row>
        <row r="41">
          <cell r="B41" t="str">
            <v>โครงการบริหารจัดการภายในสำนักวิทยบริการ</v>
          </cell>
          <cell r="C41">
            <v>10000030039</v>
          </cell>
        </row>
        <row r="42">
          <cell r="B42" t="str">
            <v>โครงการบริหารจัดการวิทยาเขต</v>
          </cell>
          <cell r="C42">
            <v>10000030040</v>
          </cell>
        </row>
        <row r="43">
          <cell r="B43" t="str">
            <v>โครงการบริหารจัดการส่วนกลาง</v>
          </cell>
          <cell r="C43">
            <v>10000030041</v>
          </cell>
        </row>
        <row r="44">
          <cell r="B44" t="str">
            <v>โครงการบริหารและจัดการภายใน</v>
          </cell>
          <cell r="C44">
            <v>10000030042</v>
          </cell>
        </row>
        <row r="45">
          <cell r="B45" t="str">
            <v>โครงการบริหารและจัดการสระว่ายน้ำยอดเศรณี</v>
          </cell>
          <cell r="C45">
            <v>10000030043</v>
          </cell>
        </row>
        <row r="46">
          <cell r="B46" t="str">
            <v>โครงการบริหารและจัดการส่วนกลาง (เงินรายได้)</v>
          </cell>
          <cell r="C46">
            <v>10000030044</v>
          </cell>
        </row>
        <row r="47">
          <cell r="B47" t="str">
            <v>โครงการบริหารและจัดการสำนักงานอธิการบดี</v>
          </cell>
          <cell r="C47">
            <v>10000030045</v>
          </cell>
        </row>
        <row r="48">
          <cell r="B48" t="str">
            <v>โครงการบริหารและจัดการหน่วยงาน</v>
          </cell>
          <cell r="C48">
            <v>10000030046</v>
          </cell>
        </row>
        <row r="49">
          <cell r="B49" t="str">
            <v>โครงการประชาสัมพันธ์ข้อมูลการศึกษาของวิทยาเขตมุกดาหาร</v>
          </cell>
          <cell r="C49">
            <v>10000030049</v>
          </cell>
        </row>
        <row r="50">
          <cell r="B50" t="str">
            <v>โครงการประชาสัมพันธ์เชิงรุก</v>
          </cell>
          <cell r="C50">
            <v>10000030050</v>
          </cell>
        </row>
        <row r="51">
          <cell r="B51" t="str">
            <v>โครงการประชาสัมพันธ์และรับน้องเข้าหอพักนักศึกษา</v>
          </cell>
          <cell r="C51">
            <v>10000030051</v>
          </cell>
        </row>
        <row r="52">
          <cell r="B52" t="str">
            <v xml:space="preserve">โครงการประชุมเชิงปฏิบัติการเพื่อจัดทำแผนดำเนินงานประกันคุณภาพ </v>
          </cell>
          <cell r="C52">
            <v>10000030052</v>
          </cell>
        </row>
        <row r="53">
          <cell r="B53" t="str">
            <v>โครงการประเมินผู้บริหาร</v>
          </cell>
          <cell r="C53">
            <v>10000030053</v>
          </cell>
        </row>
        <row r="54">
          <cell r="B54" t="str">
            <v>โครงการปรับปรุงและพัฒนาระบบแผนงบประมาณ พัสดุ การเงินกองทุน โดยเกณฑ์พึงรับ-พึงจ่าย ลักษณะ 3 มิติ และระบบบัญชีต้นทุนกิจกรรมโดยความร่วมมือทางวิชาการ</v>
          </cell>
          <cell r="C54">
            <v>10000030054</v>
          </cell>
        </row>
        <row r="55">
          <cell r="B55" t="str">
            <v>โครงการปรับปรุงห้องพักรับรอง</v>
          </cell>
          <cell r="C55">
            <v>10000030055</v>
          </cell>
        </row>
        <row r="56">
          <cell r="B56" t="str">
            <v>โครงการปรับปรุงอาคารของหน่วยงาน</v>
          </cell>
          <cell r="C56">
            <v>10000030056</v>
          </cell>
        </row>
        <row r="57">
          <cell r="B57" t="str">
            <v>โครงการผู้บริหารพบปะบุคลากรมหาวิทยาลัยอุบลราชธานี</v>
          </cell>
          <cell r="C57">
            <v>10000030057</v>
          </cell>
        </row>
        <row r="58">
          <cell r="B58" t="str">
            <v>โครงการพัฒนางานนโยบายและแผน</v>
          </cell>
          <cell r="C58">
            <v>10000030058</v>
          </cell>
        </row>
        <row r="59">
          <cell r="B59" t="str">
            <v>โครงการพัฒนาระบบกำกับติดตามการดำเนินงานตามกลยุทธ์และแผนการดำเนินงานของมหาวิทยาลัย</v>
          </cell>
          <cell r="C59">
            <v>10000030060</v>
          </cell>
        </row>
        <row r="60">
          <cell r="B60" t="str">
            <v>โครงการพัฒนาระบบบริหารที่มีหลัก  ธรรมาภิบาล ศูนย์พัฒนาเด็ก</v>
          </cell>
          <cell r="C60">
            <v>10000030061</v>
          </cell>
        </row>
        <row r="61">
          <cell r="B61" t="str">
            <v>โครงการพัฒนาระบบบริหารที่มีหลักธรรมาภิบาล</v>
          </cell>
          <cell r="C61">
            <v>10000030062</v>
          </cell>
        </row>
        <row r="62">
          <cell r="B62" t="str">
            <v>โครงการพัฒนาสำนักวิทยบริการ</v>
          </cell>
          <cell r="C62">
            <v>10000030063</v>
          </cell>
        </row>
        <row r="63">
          <cell r="B63" t="str">
            <v>โครงการยกระดับขีดความสามารถและประสิทธิภาพของหน่วยตรวจสอบภายใน</v>
          </cell>
          <cell r="C63">
            <v>10000030064</v>
          </cell>
        </row>
        <row r="64">
          <cell r="B64" t="str">
            <v>โครงการรณรงค์ประหยัดพลังงาน</v>
          </cell>
          <cell r="C64">
            <v>10000030065</v>
          </cell>
        </row>
        <row r="65">
          <cell r="B65" t="str">
            <v>โครงการวันคล้ายวันสถาปนาคณะ</v>
          </cell>
          <cell r="C65">
            <v>10000030066</v>
          </cell>
        </row>
        <row r="66">
          <cell r="B66" t="str">
            <v>โครงการวันสถาปนามหาวิทยาลัย</v>
          </cell>
          <cell r="C66">
            <v>10000030067</v>
          </cell>
        </row>
        <row r="67">
          <cell r="B67" t="str">
            <v>โครงการส่งเสริมและสนับสนุนการสร้างเครือข่ายความร่วมมือทางวิชาการกับสถาบันอุดมศึกษาและหน่วยงานทั้งในประเทศและต่างประเทศ</v>
          </cell>
          <cell r="C67">
            <v>10000030068</v>
          </cell>
        </row>
        <row r="68">
          <cell r="B68" t="str">
            <v>โครงการสถานที่ทำงานน่าอยู</v>
          </cell>
          <cell r="C68">
            <v>10000030069</v>
          </cell>
        </row>
        <row r="69">
          <cell r="B69" t="str">
            <v>โครงการสนับสนุนการดำเนินคดีต่างๆ และการบังคับคดี</v>
          </cell>
          <cell r="C69">
            <v>10000030070</v>
          </cell>
        </row>
        <row r="70">
          <cell r="B70" t="str">
            <v>โครงการสนับสนุนการประชุมคณะกรรมการต่างๆ ของมหาวิทยาลัย</v>
          </cell>
          <cell r="C70">
            <v>10000030071</v>
          </cell>
        </row>
        <row r="71">
          <cell r="B71" t="str">
            <v>โครงการสนับสนุนการผลิตสื่อประชาสัมพันธ์มหาวิทยาลัย</v>
          </cell>
          <cell r="C71">
            <v>10000030072</v>
          </cell>
        </row>
        <row r="72">
          <cell r="B72" t="str">
            <v>โครงการสนับสนุนค่าใช้จ่ายบุคลากรส่วนกลางด้านวิทยาศาสตร์และเทคโนโลยี</v>
          </cell>
          <cell r="C72">
            <v>10000030073</v>
          </cell>
        </row>
        <row r="73">
          <cell r="B73" t="str">
            <v>โครงการสนับสนุนค่าใช้จ่ายบุคลากรส่วนกลางด้านวิทยาศาสตร์สุขภาพ</v>
          </cell>
          <cell r="C73">
            <v>10000030074</v>
          </cell>
        </row>
        <row r="74">
          <cell r="B74" t="str">
            <v>โครงการสนับสนุนค่าใช้จ่ายบุคลากรส่วนกลางด้านสังคมศาสตร์</v>
          </cell>
          <cell r="C74">
            <v>10000030075</v>
          </cell>
        </row>
        <row r="75">
          <cell r="B75" t="str">
            <v>โครงการสนับสนุนค่าใช้จ่ายบุคลากรสำนักงานอธิการบดี</v>
          </cell>
          <cell r="C75">
            <v>10000030076</v>
          </cell>
        </row>
        <row r="76">
          <cell r="B76" t="str">
            <v>โครงการสนับสนุนค่าบำรุงสมาชิกหรือค่าวารสารด้านต่างๆ ของมหาวิทยาลัย</v>
          </cell>
          <cell r="C76">
            <v>10000030077</v>
          </cell>
        </row>
        <row r="77">
          <cell r="B77" t="str">
            <v>โครงการสมทบค่าก่อสร้าง</v>
          </cell>
          <cell r="C77">
            <v>10000030078</v>
          </cell>
        </row>
        <row r="78">
          <cell r="B78" t="str">
            <v>โครงการสวัสดิการเครื่องดื่มบุคลากร</v>
          </cell>
          <cell r="C78">
            <v>10000030079</v>
          </cell>
        </row>
        <row r="79">
          <cell r="B79" t="str">
            <v>โครงการสัมมนาเชิงปฏิบัติการเพื่อจัดทำแผนปฏิบัติการประจำปี</v>
          </cell>
          <cell r="C79">
            <v>10000030080</v>
          </cell>
        </row>
        <row r="80">
          <cell r="B80" t="str">
            <v>โครงการอบรมเชิงปฏิบัติการการจัดวางระบบการควบคุมภายใน และการจัดทำรายงานตามระเบียบคณะกรรมการตรวจเงินแผ่นดินว่าด้วยการกำหนดมาตรฐานการควบคุมภายใน พ.ศ. 2544</v>
          </cell>
          <cell r="C80">
            <v>10000030081</v>
          </cell>
        </row>
        <row r="81">
          <cell r="B81" t="str">
            <v xml:space="preserve">โครงการอบรมวิธีการดำเนินการสอบสวนทางวินัยบุคลากรมหาวิทยาลัยอุบลราชธานี
</v>
          </cell>
          <cell r="C81">
            <v>10000030082</v>
          </cell>
        </row>
        <row r="82">
          <cell r="B82" t="str">
            <v>โครงการอบรมให้ความรู้และจัดทำประกันคุณภาพการศึกษาภายในคณะศิลปศาสตร์</v>
          </cell>
          <cell r="C82">
            <v>10000030083</v>
          </cell>
        </row>
        <row r="83">
          <cell r="B83" t="str">
            <v>โครงการอาหารสะอาดรสชาติอร่อย</v>
          </cell>
          <cell r="C83">
            <v>10000030084</v>
          </cell>
        </row>
        <row r="84">
          <cell r="B84" t="str">
            <v>จัดหาของขวัญปีใหม่ให้กับหน่วยงานต่างๆ</v>
          </cell>
          <cell r="C84">
            <v>10000030085</v>
          </cell>
        </row>
        <row r="85">
          <cell r="B85" t="str">
            <v>โครงการจ้างเหมาทำความสะอาด</v>
          </cell>
          <cell r="C85">
            <v>10000030086</v>
          </cell>
        </row>
        <row r="86">
          <cell r="B86" t="str">
            <v>โครงการบริหารและจัดการคณะรัฐศาสตร์</v>
          </cell>
          <cell r="C86">
            <v>10000030087</v>
          </cell>
        </row>
        <row r="87">
          <cell r="B87" t="str">
            <v>โครงการประชุมเชิงปฏิบัติการเพื่อทบทวนการปฏิบัติงานตามแผนปฏิบัติการประจำปี</v>
          </cell>
          <cell r="C87">
            <v>10000030088</v>
          </cell>
        </row>
        <row r="88">
          <cell r="B88" t="str">
            <v>โครงการประชุมเชิงปฏิบัติการเพื่อการวางแผนพัฒนาแผนกลยุทธ์วิทยาเขตและแผนปฏิบัติราชการประจำปี</v>
          </cell>
          <cell r="C88">
            <v>10000030089</v>
          </cell>
        </row>
        <row r="89">
          <cell r="B89" t="str">
            <v>โครงการค่าใช้จ่ายค่าจ้างเจ้าหน้าที่</v>
          </cell>
          <cell r="C89">
            <v>10000030090</v>
          </cell>
        </row>
        <row r="90">
          <cell r="B90" t="str">
            <v>โครงการสนับสนุนการบริหารจัดการ และบริหารความเสี่ยง</v>
          </cell>
          <cell r="C90">
            <v>10000030091</v>
          </cell>
        </row>
        <row r="91">
          <cell r="B91" t="str">
            <v>โครงการรักษาเสถียรภาพทางการเงิน</v>
          </cell>
          <cell r="C91">
            <v>10000030092</v>
          </cell>
        </row>
        <row r="92">
          <cell r="B92" t="str">
            <v>โครงการจัดซื้อ จัดหาครุภัณฑ์ สิ่งก่อสร้างประกอบการเรียนการสอนและปรับปรุงอาคาร</v>
          </cell>
          <cell r="C92">
            <v>10000030093</v>
          </cell>
        </row>
        <row r="93">
          <cell r="B93" t="str">
            <v>โครงการพัฒนาระบบการบริหารจัดการหน่วยงาน</v>
          </cell>
          <cell r="C93">
            <v>10000030094</v>
          </cell>
        </row>
        <row r="94">
          <cell r="B94" t="str">
            <v>การบริหารจัดการค่าจ้างบุคลากร</v>
          </cell>
          <cell r="C94">
            <v>10000030095</v>
          </cell>
        </row>
        <row r="95">
          <cell r="B95" t="str">
            <v>โครงการติดตามประเมินผลการปฏิบัติงานตามแผน</v>
          </cell>
          <cell r="C95">
            <v>10000030096</v>
          </cell>
        </row>
        <row r="96">
          <cell r="B96" t="str">
            <v>โครงการบริหารและจัดการการศึกษา</v>
          </cell>
          <cell r="C96">
            <v>10000030097</v>
          </cell>
        </row>
        <row r="97">
          <cell r="B97" t="str">
            <v>โครงการสนับสนุนภาระกิจด้านการบริหารหน่วยงาน</v>
          </cell>
          <cell r="C97">
            <v>10000030098</v>
          </cell>
        </row>
        <row r="98">
          <cell r="B98" t="str">
            <v>โครงการบริหารจัดการเพื่อจ้างบุคลากร</v>
          </cell>
          <cell r="C98">
            <v>10000030099</v>
          </cell>
        </row>
        <row r="99">
          <cell r="B99" t="str">
            <v>โครงการวิจัยประเมินผล อบต.</v>
          </cell>
          <cell r="C99">
            <v>10000030100</v>
          </cell>
        </row>
        <row r="100">
          <cell r="B100" t="str">
            <v>การปรับปรุงหอพักนักศึกษา</v>
          </cell>
          <cell r="C100">
            <v>10000030101</v>
          </cell>
        </row>
        <row r="101">
          <cell r="B101" t="str">
            <v>โครงการภาระกิจเร่งด่วนและรองรับนโยบายการพัฒนาคณะ</v>
          </cell>
          <cell r="C101">
            <v>10000030102</v>
          </cell>
        </row>
        <row r="102">
          <cell r="B102" t="str">
            <v>โครงการปรับปรุงศูนย์อาหาร</v>
          </cell>
          <cell r="C102">
            <v>10000030103</v>
          </cell>
        </row>
        <row r="103">
          <cell r="B103" t="str">
            <v>โครงการค่าใช้จ่ายค่าสาธารณูปโภค</v>
          </cell>
          <cell r="C103">
            <v>10000030105</v>
          </cell>
        </row>
        <row r="104">
          <cell r="B104" t="str">
            <v>โครงการค่าใช้จ่ายค่าส่งเอกสารทางรถไฟหรือเครื่องบิน</v>
          </cell>
          <cell r="C104">
            <v>10000030106</v>
          </cell>
        </row>
        <row r="105">
          <cell r="B105" t="str">
            <v>โครงการค่าใช้จ่ายในการพัฒนาความร่วมมือกับต่างประเทศ</v>
          </cell>
          <cell r="C105">
            <v>10000030107</v>
          </cell>
        </row>
        <row r="106">
          <cell r="B106" t="str">
            <v>โครงการค่าใช้จ่ายสมทบค่าจ้างเหมาทำความสะอาด</v>
          </cell>
          <cell r="C106">
            <v>10000030108</v>
          </cell>
        </row>
        <row r="107">
          <cell r="B107" t="str">
            <v>โครงการค่าใช้จ่ายค่าซ่อมบำรุงระบบสาธารณูปโภค</v>
          </cell>
          <cell r="C107">
            <v>10000030109</v>
          </cell>
        </row>
        <row r="108">
          <cell r="B108" t="str">
            <v>โครงการค่าใช้จ่ายในการปฏิบัติงานนอกเวลาราชการ</v>
          </cell>
          <cell r="C108">
            <v>10000030110</v>
          </cell>
        </row>
        <row r="109">
          <cell r="B109" t="str">
            <v>โครงการค่าใช้จ่ายค่าเดินทางไปราชการสำหรับบุคลากรสำนักงานอธิการบดี</v>
          </cell>
          <cell r="C109">
            <v>10000030111</v>
          </cell>
        </row>
        <row r="110">
          <cell r="B110" t="str">
            <v>โครงการค่าใช้จ่ายในการจ้างเหมาแรงงาน</v>
          </cell>
          <cell r="C110">
            <v>10000030112</v>
          </cell>
        </row>
        <row r="111">
          <cell r="B111" t="str">
            <v>โครงการค่าใช้จ่ายค่าเช่าบ้าน (เงินรายได้) สำนักงานอธิการบดี</v>
          </cell>
          <cell r="C111">
            <v>10000030113</v>
          </cell>
        </row>
        <row r="112">
          <cell r="B112" t="str">
            <v>โครงการค่าใช้จ่ายเงินประจำตำแหน่ง</v>
          </cell>
          <cell r="C112">
            <v>10000030114</v>
          </cell>
        </row>
        <row r="113">
          <cell r="B113" t="str">
            <v>โครงการกองทุนบำเหน็จบำนาญข้าราชการ</v>
          </cell>
          <cell r="C113">
            <v>10000030116</v>
          </cell>
        </row>
        <row r="114">
          <cell r="B114" t="str">
            <v>โครงการสนับสนุนการดำเนินงานด้านเลขานุการอธิการบดี</v>
          </cell>
          <cell r="C114">
            <v>10000030117</v>
          </cell>
        </row>
        <row r="115">
          <cell r="B115" t="str">
            <v>โครงการค่าใช้จ่ายงบกลางค่าเล่าเรียนบุตร</v>
          </cell>
          <cell r="C115">
            <v>10000030118</v>
          </cell>
        </row>
        <row r="116">
          <cell r="B116" t="str">
            <v>โครงการกองทุนสำรองเลี้ยงชีพลูกจ้างประจำ (กสจ.)</v>
          </cell>
          <cell r="C116">
            <v>10000030119</v>
          </cell>
        </row>
        <row r="117">
          <cell r="B117" t="str">
            <v>โครงการบำเหน็จปกติลูกจ้างชั่วคราวชาวต่างประเทศ</v>
          </cell>
          <cell r="C117">
            <v>10000030120</v>
          </cell>
        </row>
        <row r="118">
          <cell r="B118" t="str">
            <v>โครงการตุ้มโฮมน้องพี่ สามัคคี ม.อุบลฯ</v>
          </cell>
          <cell r="C118">
            <v>10000030121</v>
          </cell>
        </row>
        <row r="119">
          <cell r="B119" t="str">
            <v>โครงการปรับปรุงสำนักงาน</v>
          </cell>
          <cell r="C119">
            <v>10000030122</v>
          </cell>
        </row>
        <row r="120">
          <cell r="B120" t="str">
            <v>โครงการขายแบบงานก่อสร้างมหาวิทยาลัยอุบลราชธานี</v>
          </cell>
          <cell r="C120">
            <v>10000030123</v>
          </cell>
        </row>
        <row r="121">
          <cell r="B121" t="str">
            <v>โครงการประชุมกลุ่มนิติกรประจำมหาวิทยาลัยและสถาบัน</v>
          </cell>
          <cell r="C121">
            <v>10000030124</v>
          </cell>
        </row>
        <row r="122">
          <cell r="B122" t="str">
            <v>โครงการจัดหาครุภัณฑ์เพื่อสนับสนุนการศึกษา</v>
          </cell>
          <cell r="C122">
            <v>10000030125</v>
          </cell>
        </row>
        <row r="123">
          <cell r="B123" t="str">
            <v>โครงการพัฒนาและบริหารจัดการคณะศิลปประยุกต์และการออกแบบ</v>
          </cell>
          <cell r="C123">
            <v>10000030126</v>
          </cell>
        </row>
        <row r="124">
          <cell r="B124" t="str">
            <v>โครงการพัฒนาและปรับปรุงแผนกลยุทธ์การพัฒนาคณะศิลปประยุกต์และการออกแบบ</v>
          </cell>
          <cell r="C124">
            <v>10000030127</v>
          </cell>
        </row>
        <row r="125">
          <cell r="B125" t="str">
            <v>โครงการลงทุนเพื่อสร้างรายได้</v>
          </cell>
          <cell r="C125">
            <v>10000030128</v>
          </cell>
        </row>
        <row r="126">
          <cell r="B126" t="str">
            <v>โครงการสนับสนุนการประชุมคณะกรรมการสำนักงานอธิการบดี</v>
          </cell>
          <cell r="C126">
            <v>10000030129</v>
          </cell>
        </row>
        <row r="127">
          <cell r="B127" t="str">
            <v>โครงการอบรมความรู้เกี่ยวกับกฎหมาย</v>
          </cell>
          <cell r="C127">
            <v>10000030130</v>
          </cell>
        </row>
        <row r="128">
          <cell r="B128" t="str">
            <v>โครงการอบรมการจัดวางระบบควบคุมภายในและการบริหารความเสี่ยง</v>
          </cell>
          <cell r="C128">
            <v>10000030131</v>
          </cell>
        </row>
        <row r="129">
          <cell r="B129" t="str">
            <v>โครงการค่าใช้จ่ายด้านยานพาหนะส่วนกลางมหาวิทยาลัย</v>
          </cell>
          <cell r="C129">
            <v>10000030132</v>
          </cell>
        </row>
        <row r="130">
          <cell r="B130" t="str">
            <v>โครงการค่าใช้จ่ายสนับสนุนการดำเนินงานของสมาคมศิษย์เก่ามหาวิทยาลัยอุบลราชธานี</v>
          </cell>
          <cell r="C130">
            <v>10000030133</v>
          </cell>
        </row>
        <row r="131">
          <cell r="B131" t="str">
            <v>โครงการค่าใช้จ่ายในการรักษาความสะอาด</v>
          </cell>
          <cell r="C131">
            <v>10000030134</v>
          </cell>
        </row>
        <row r="132">
          <cell r="B132" t="str">
            <v>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</v>
          </cell>
          <cell r="C132">
            <v>10000030135</v>
          </cell>
        </row>
        <row r="133">
          <cell r="B133" t="str">
            <v>โครงการบริหารจัดการคณะเกษตรศาสตร์ (เงินรับฝาก)</v>
          </cell>
          <cell r="C133">
            <v>10000030136</v>
          </cell>
        </row>
        <row r="134">
          <cell r="B134" t="str">
            <v>โครงการเงินรับฝาก สำนักคอมพิวเตอร์และเครือข่าย</v>
          </cell>
          <cell r="C134">
            <v>10000030137</v>
          </cell>
        </row>
        <row r="135">
          <cell r="B135" t="str">
            <v>โครงการจัดหาวัสดุเพื่อสนับสนุนการเรียนการสอนและการบริหารจัดการสาขาวิทยาศาสตร์</v>
          </cell>
          <cell r="C135">
            <v>10000030138</v>
          </cell>
        </row>
        <row r="136">
          <cell r="B136" t="str">
            <v>โครงการซ่อมบำรุง และจัดหาพัสดุที่มีความจำเป็นเร่งด่วน ต่อการบริหารและจัดการศึกษาสาขาวิทยาศาสตร์</v>
          </cell>
          <cell r="C136">
            <v>10000030139</v>
          </cell>
        </row>
        <row r="137">
          <cell r="B137" t="str">
            <v>โครงการเงินผลประโยชน์จากการดำเนินงานเพื่อพัฒนางานตามภารกิจหลัก (อาคารสัมมนาวิชาการและที่พักนักศึกษาฝึกงาน)</v>
          </cell>
          <cell r="C137">
            <v>10000030140</v>
          </cell>
        </row>
        <row r="138">
          <cell r="B138" t="str">
            <v>โครงการเงินผลประโยชน์จากการดำเนินงานเพื่อพัฒนางานตามภารกิจหลัก (ผลิตน้ำดื่มสะอาด ม.อุบล)</v>
          </cell>
          <cell r="C138">
            <v>10000030141</v>
          </cell>
        </row>
        <row r="139">
          <cell r="B139" t="str">
            <v>โครงการเงินผลประโยชน์จากการดำเนินงานเพื่อพัฒนางานตามภารกิจหลัก (ความร่วมมือกับเครือเจริญโภคภัณฑ์)</v>
          </cell>
          <cell r="C139">
            <v>10000030142</v>
          </cell>
        </row>
        <row r="140">
          <cell r="B140" t="str">
            <v>โครงการเงินผลประโยชน์จากการดำเนินงานเพื่อพัฒนางานตามภารกิจหลัก (ปลูกไม้กันลม-ยูคาลิปตัส)</v>
          </cell>
          <cell r="C140">
            <v>10000030143</v>
          </cell>
        </row>
        <row r="141">
          <cell r="B141" t="str">
            <v>โครงการเงินผลประโยชน์จากการดำเนินงานเพื่อพัฒนางานตามภารกิจหลัก (การปรับปรุงแปลงไม้ผล)</v>
          </cell>
          <cell r="C141">
            <v>10000030144</v>
          </cell>
        </row>
        <row r="142">
          <cell r="B142" t="str">
            <v>โครงการเงินผลประโยชน์จากการดำเนินงานเพื่อพัฒนางานตามภารกิจหลัก (การผลิตปาล์มน้ำมัน)</v>
          </cell>
          <cell r="C142">
            <v>10000030145</v>
          </cell>
        </row>
        <row r="143">
          <cell r="B143" t="str">
            <v>โครงการเงินผลประโยชน์จากการดำเนินงานเพื่อพัฒนางานตามภารกิจหลัก (ป่าไม้ยางพารา)</v>
          </cell>
          <cell r="C143">
            <v>10000030146</v>
          </cell>
        </row>
        <row r="144">
          <cell r="B144" t="str">
            <v>โครงการเงินผลประโยชน์จากการดำเนินงานเพื่อพัฒนางานตามภารกิจหลัก (รับตรวจวิเคราะห์น้ำ)</v>
          </cell>
          <cell r="C144">
            <v>10000030147</v>
          </cell>
        </row>
        <row r="145">
          <cell r="B145" t="str">
            <v>โครงการการบริหารและพัฒนาบุคลากร</v>
          </cell>
          <cell r="C145">
            <v>10000030148</v>
          </cell>
        </row>
        <row r="146">
          <cell r="B146" t="str">
            <v>โครงการพัฒนาศักยภาพภาควิชา</v>
          </cell>
          <cell r="C146">
            <v>10000030149</v>
          </cell>
        </row>
        <row r="147">
          <cell r="B147" t="str">
            <v>โครงการพัฒนาระบบงบประมาณและการเงิน</v>
          </cell>
          <cell r="C147">
            <v>10000030150</v>
          </cell>
        </row>
        <row r="148">
          <cell r="B148" t="str">
            <v>โครงการส่งเสริมการทำงานอย่างมีความสุข</v>
          </cell>
          <cell r="C148">
            <v>10000030151</v>
          </cell>
        </row>
        <row r="149">
          <cell r="B149" t="str">
            <v>โครงการสำรองเงินกองทุนส่งเสริมและพัฒนาการผลิตบัณฑิต</v>
          </cell>
          <cell r="C149">
            <v>10000030152</v>
          </cell>
        </row>
        <row r="150">
          <cell r="B150" t="str">
            <v>โครงการบริหารจัดการเงินรับฝากของหน่วยงาน</v>
          </cell>
          <cell r="C150">
            <v>10000030153</v>
          </cell>
        </row>
        <row r="151">
          <cell r="B151" t="str">
            <v>โครงการบริหารจัดการรายได้จากการให้บริการของหน่วยงาน</v>
          </cell>
          <cell r="C151">
            <v>10000030154</v>
          </cell>
        </row>
        <row r="152">
          <cell r="B152" t="str">
            <v>โครงการทุนจากหน่วยงานภายนอก</v>
          </cell>
          <cell r="C152">
            <v>10000030155</v>
          </cell>
        </row>
        <row r="153">
          <cell r="B153" t="str">
            <v>โครงการพัฒนาบุคลากรรายบุคคลให้เป็นมืออาชีพ</v>
          </cell>
          <cell r="C153">
            <v>10000030156</v>
          </cell>
        </row>
        <row r="154">
          <cell r="B154" t="str">
            <v>โครงการทำความสะอาดอาคารเฉลิมพระเกียรติ 7 รอบ พระชนมพรรษา</v>
          </cell>
          <cell r="C154">
            <v>10000030157</v>
          </cell>
        </row>
        <row r="155">
          <cell r="B155" t="str">
            <v>โครงการบริหารและจัดการเงินบริจาค</v>
          </cell>
          <cell r="C155">
            <v>10000030158</v>
          </cell>
        </row>
        <row r="156">
          <cell r="B156" t="str">
            <v>โครงการรณรงค์ป้องกันและแก้ไขปัญหายาเสพติดในสถานศึกษา</v>
          </cell>
          <cell r="C156">
            <v>10000030159</v>
          </cell>
        </row>
        <row r="157">
          <cell r="B157" t="str">
            <v>โครงการความสัมพันธ์กับหน่วยงานและชุมชน</v>
          </cell>
          <cell r="C157">
            <v>10000030160</v>
          </cell>
        </row>
        <row r="158">
          <cell r="B158" t="str">
            <v>โครงการสอบทานความถูกต้องในการจัดทำบัญชีรายงานทางการเงินระดับมหาวิทยาลัย</v>
          </cell>
          <cell r="C158">
            <v>10000030161</v>
          </cell>
        </row>
        <row r="159">
          <cell r="B159" t="str">
            <v>โครงการเพิ่มประสิทธิภาพการดำเนินงานของมหาวิทยาลัยด้านนโยบายและแผน การบริหารความเสี่ยง และการควบคุมภายใน</v>
          </cell>
          <cell r="C159">
            <v>10000030162</v>
          </cell>
        </row>
        <row r="160">
          <cell r="B160" t="str">
            <v>โครงการตามแผนปฏิบัติการประจำปี</v>
          </cell>
          <cell r="C160">
            <v>10000030163</v>
          </cell>
        </row>
        <row r="161">
          <cell r="B161" t="str">
            <v>โครงการอบรมเกณฑ์การประเมินผลการปฏิบัติงานด้านบัญชีของส่วนราชการ</v>
          </cell>
          <cell r="C161">
            <v>10000030164</v>
          </cell>
        </row>
        <row r="162">
          <cell r="B162" t="str">
            <v>โครงการจัดทำวารสาร</v>
          </cell>
          <cell r="C162">
            <v>10000030165</v>
          </cell>
        </row>
        <row r="163">
          <cell r="B163" t="str">
            <v>โครงการพัฒนาระบบบริการและให้คำปรึกษา</v>
          </cell>
          <cell r="C163">
            <v>10000030166</v>
          </cell>
        </row>
        <row r="164">
          <cell r="B164" t="str">
            <v>โครงการสนับสนุนการบริหารงานองค์กร</v>
          </cell>
          <cell r="C164">
            <v>10000030167</v>
          </cell>
        </row>
        <row r="165">
          <cell r="B165" t="str">
            <v>โครงการสนับสนุนการบริหารงานองค์กร</v>
          </cell>
          <cell r="C165">
            <v>10000030168</v>
          </cell>
        </row>
        <row r="166">
          <cell r="B166" t="str">
            <v>โครงการประชาสัมพันธ์หอพักนักศึกษา</v>
          </cell>
          <cell r="C166">
            <v>10000030169</v>
          </cell>
        </row>
        <row r="167">
          <cell r="B167" t="str">
            <v>โครงการจ้างเหมาแม่บ้านทำความสะอาดห้องพักรับรอง</v>
          </cell>
          <cell r="C167">
            <v>10000030170</v>
          </cell>
        </row>
        <row r="168">
          <cell r="B168" t="str">
            <v>โครงการอาหารสะอาดรสชาดอร่อย</v>
          </cell>
          <cell r="C168">
            <v>10000030171</v>
          </cell>
        </row>
        <row r="169">
          <cell r="B169" t="str">
            <v>โครงการตลาดนัด ม.อุบล ฯ</v>
          </cell>
          <cell r="C169">
            <v>10000030172</v>
          </cell>
        </row>
        <row r="170">
          <cell r="B170" t="str">
            <v>โครงการประชาสัมพันธ์ส่งเสริมการตลาดกิจกรรมหารายได้จากการจำน่ายสินค้า</v>
          </cell>
          <cell r="C170">
            <v>10000030173</v>
          </cell>
        </row>
        <row r="171">
          <cell r="B171" t="str">
            <v>โครงการจัดทำของที่ระลึก ม.อุบล ฯ</v>
          </cell>
          <cell r="C171">
            <v>10000030174</v>
          </cell>
        </row>
        <row r="172">
          <cell r="B172" t="str">
            <v>โครงการส่งเสริมศักยภาพและพัฒนาผู้ประกอบการ</v>
          </cell>
          <cell r="C172">
            <v>10000030175</v>
          </cell>
        </row>
        <row r="173">
          <cell r="B173" t="str">
            <v>โครงการสำรวจและจัดทำฐานข้อมูลสารสนเทศของผู้ประกอบการภายในมหาวิทยาลัยอุบลราชธานี</v>
          </cell>
          <cell r="C173">
            <v>10000030176</v>
          </cell>
        </row>
        <row r="174">
          <cell r="B174" t="str">
            <v>โครงการจัดกิจกรรมเพื่อหารายได้พัฒนามหาวิทยาลัย ฯ</v>
          </cell>
          <cell r="C174">
            <v>10000030177</v>
          </cell>
        </row>
        <row r="175">
          <cell r="B175" t="str">
            <v>โครงการเตรียมความพร้อมป้องกันอัคคีภัยในหอพักนักศึกษา</v>
          </cell>
          <cell r="C175">
            <v>10000030178</v>
          </cell>
        </row>
        <row r="176">
          <cell r="B176" t="str">
            <v>โครงการหอพักนักศึกษาสัมพันธ์</v>
          </cell>
          <cell r="C176">
            <v>10000030179</v>
          </cell>
        </row>
        <row r="177">
          <cell r="B177" t="str">
            <v>โครงการจัดทำกิจกรรมสนับสนุนการพัฒนานักศึกษาภายในหอพัก</v>
          </cell>
          <cell r="C177">
            <v>10000030180</v>
          </cell>
        </row>
        <row r="178">
          <cell r="B178" t="str">
            <v>โครงการจัดหาอุปกรณ์ช่างและภูมิทัศน์</v>
          </cell>
          <cell r="C178">
            <v>10000030181</v>
          </cell>
        </row>
        <row r="179">
          <cell r="B179" t="str">
            <v>โครงการจ้างเหมาพนักงานรักษาความปลอดภัย</v>
          </cell>
          <cell r="C179">
            <v>10000030182</v>
          </cell>
        </row>
        <row r="180">
          <cell r="B180" t="str">
            <v>โครงการตรวจสอบบัญชีโดยผู้ตรวจสอบรับอนุญาต</v>
          </cell>
          <cell r="C180">
            <v>10000030183</v>
          </cell>
        </row>
        <row r="181">
          <cell r="B181" t="str">
            <v>โครงการตรวจสุภาพประจำปี</v>
          </cell>
          <cell r="C181">
            <v>10000030184</v>
          </cell>
        </row>
        <row r="182">
          <cell r="B182" t="str">
            <v>โครงการคืนเงินค่าบำรุงหอพักนักศึกษากรณีลาออกและสละสิทธิ์</v>
          </cell>
          <cell r="C182">
            <v>10000030185</v>
          </cell>
        </row>
        <row r="183">
          <cell r="B183" t="str">
            <v>โครงการเสริมสร้างสวัสดิการและสวัสดิภาพของบุคลากร</v>
          </cell>
          <cell r="C183">
            <v>10000030186</v>
          </cell>
        </row>
        <row r="184">
          <cell r="B184" t="str">
            <v>โครงการสำนักงบประมาณศึกษาดูงานและเยี่ยมชมมหาวิทยาลัยอุบลฯ และหน่วยจัดการเรียนการสอนมุกดาหาร</v>
          </cell>
          <cell r="C184">
            <v>10000030187</v>
          </cell>
        </row>
        <row r="185">
          <cell r="B185" t="str">
            <v>โครงการทบทวน ปรับปรุงแผนกลยุทธ์เพื่อการพัฒนามหาวิทยาลัย ระยะ 5 ปี</v>
          </cell>
          <cell r="C185">
            <v>10000030188</v>
          </cell>
        </row>
        <row r="186">
          <cell r="B186" t="str">
            <v>โครงการพัฒนาเอกลักษณ์เครื่องแต่งกายผู้บริหารมหาวิทยาลัย</v>
          </cell>
          <cell r="C186">
            <v>10000030189</v>
          </cell>
        </row>
        <row r="187">
          <cell r="B187" t="str">
            <v>โครงการจัดประชุมคณะกรรมการตรวจสอบข้อตกลงการจัดตั้งสถานีน้ำมันเชื่อเพลิงเพื่อสวัสดิการมหาวิทยาลัยอุบลราชธานี</v>
          </cell>
          <cell r="C187">
            <v>10000030190</v>
          </cell>
        </row>
        <row r="188">
          <cell r="B188" t="str">
            <v>โครงการเงินสำรองจ่ายเพื่อโครงการพิเศษ</v>
          </cell>
          <cell r="C188">
            <v>10000030191</v>
          </cell>
        </row>
        <row r="189">
          <cell r="B189" t="str">
            <v>โครงการประชุมคณะกรรมการโครงการจัดตั้งวิทยาเขตมุกดาหาร</v>
          </cell>
          <cell r="C189">
            <v>10000030192</v>
          </cell>
        </row>
        <row r="190">
          <cell r="B190" t="str">
            <v>ชมรมฟุตบอลบุคลากร</v>
          </cell>
          <cell r="C190">
            <v>10000030193</v>
          </cell>
        </row>
        <row r="191">
          <cell r="B191" t="str">
            <v>โครงการสนับสนุนกิจกรรมคณะศิลปประยุกต์และการออกแบบ</v>
          </cell>
          <cell r="C191">
            <v>10000030194</v>
          </cell>
        </row>
        <row r="192">
          <cell r="B192" t="str">
            <v>โครงการสนับสนุนการบริหารจัดการของหน่วยงาน</v>
          </cell>
          <cell r="C192">
            <v>10000030195</v>
          </cell>
        </row>
        <row r="193">
          <cell r="B193" t="str">
            <v>โครงการบริหารจัดการรายการที่ค้างเบิกจ่าย</v>
          </cell>
          <cell r="C193">
            <v>10000030196</v>
          </cell>
        </row>
        <row r="194">
          <cell r="B194" t="str">
            <v>โครงการจัดหาครุภัณฑ์ห้องพักรับรอง</v>
          </cell>
          <cell r="C194">
            <v>10000030197</v>
          </cell>
        </row>
        <row r="195">
          <cell r="B195" t="str">
            <v>โครงการจัดทำตัวชี้วัดและแผนพัฒนาบุคลากรรายบุคคลสายสนับสนุนวิชาการ</v>
          </cell>
          <cell r="C195">
            <v>10000030198</v>
          </cell>
        </row>
        <row r="196">
          <cell r="B196" t="str">
            <v>โครงการจัดการประชุมที่ประชุมอธิการบดีแห่งประเทศไทย</v>
          </cell>
          <cell r="C196">
            <v>10000030199</v>
          </cell>
        </row>
        <row r="197">
          <cell r="B197" t="str">
            <v>โครงการจัดประชุมนานาชาติ World Congress on Clinical Nutrition (WCCN)</v>
          </cell>
          <cell r="C197">
            <v>10000030200</v>
          </cell>
        </row>
        <row r="198">
          <cell r="B198" t="str">
            <v>โครงการการประชุมเชิงปฏิบัติการเพื่อจัดทำแผนกลยุทธ์และแผนการปฏิบัติงาน</v>
          </cell>
          <cell r="C198">
            <v>10000030201</v>
          </cell>
        </row>
        <row r="199">
          <cell r="B199" t="str">
            <v>โครงการประชุมต้อนรับคณะศึกษาดูงานจากสถาบันการศึกษาอื่น</v>
          </cell>
          <cell r="C199">
            <v>10000030202</v>
          </cell>
        </row>
        <row r="200">
          <cell r="B200" t="str">
            <v>โครงการธนาคารขยะรีไซเคิล</v>
          </cell>
          <cell r="C200">
            <v>10000030203</v>
          </cell>
        </row>
        <row r="201">
          <cell r="B201" t="str">
            <v>โครงการบริหารจัดการขยะและของเสียอันตรายภายในมหาวิทยาลัยอุบลราชธานี</v>
          </cell>
          <cell r="C201">
            <v>10000030204</v>
          </cell>
        </row>
        <row r="202">
          <cell r="B202" t="str">
            <v>โครงการบริหารจัดการเงินค่าผิดสัญญาลาศึกษา</v>
          </cell>
          <cell r="C202">
            <v>10000030205</v>
          </cell>
        </row>
        <row r="203">
          <cell r="B203" t="str">
            <v>โครงการบริหารจัดการงานประสานงาน</v>
          </cell>
          <cell r="C203">
            <v>10000030206</v>
          </cell>
        </row>
        <row r="204">
          <cell r="B204" t="str">
            <v>โครงการประชาสัมพันธ์และสร้างภาพลักษณ์องค์กร</v>
          </cell>
          <cell r="C204">
            <v>10000030207</v>
          </cell>
        </row>
        <row r="205">
          <cell r="B205" t="str">
            <v>โครงการพัฒนาระบบการจัดการความรู้สู่องค์กรแห่งการเรียนรู้</v>
          </cell>
          <cell r="C205">
            <v>10000030208</v>
          </cell>
        </row>
        <row r="206">
          <cell r="B206" t="str">
            <v>โครงการจัดหาวัสดุโรงอาหารกลางและศูนย์อาหาร</v>
          </cell>
          <cell r="C206">
            <v>10000030209</v>
          </cell>
        </row>
        <row r="207">
          <cell r="B207" t="str">
            <v>โครงการป้องกันและกำจัดนกพิราบภายในศูนย์อาหาร</v>
          </cell>
          <cell r="C207">
            <v>10000030210</v>
          </cell>
        </row>
        <row r="208">
          <cell r="B208" t="str">
            <v>โครงการจัดหาวัสดุอุปกรณ์และบำรุงรักษาห้องพักนักศึกษา</v>
          </cell>
          <cell r="C208">
            <v>10000030211</v>
          </cell>
        </row>
        <row r="209">
          <cell r="B209" t="str">
            <v>โครงการชำระเงินคืนแก่มหาวิทยาลัย</v>
          </cell>
          <cell r="C209">
            <v>10000030212</v>
          </cell>
        </row>
        <row r="210">
          <cell r="B210" t="str">
            <v>โครงการสัมมนาเชิงปฏิบัติการการวางแผนแบบมีส่วนร่วม</v>
          </cell>
          <cell r="C210">
            <v>10000030213</v>
          </cell>
        </row>
        <row r="211">
          <cell r="B211" t="str">
            <v>โครงการสัมมนาเชิงปฏิบัติการจัดทำแผนกลยุทธ์</v>
          </cell>
          <cell r="C211">
            <v>10000030214</v>
          </cell>
        </row>
        <row r="212">
          <cell r="B212" t="str">
            <v>โครงการบริหารจัดการห้องพักและประชุมสัมมนา</v>
          </cell>
          <cell r="C212">
            <v>10000030215</v>
          </cell>
        </row>
        <row r="213">
          <cell r="B213" t="str">
            <v>โครงการสรุปผลการดำเนินงานอธิการบดีและผู้บริหารมหาวิทยาลัยอุบลราชธานี</v>
          </cell>
          <cell r="C213">
            <v>10000030216</v>
          </cell>
        </row>
        <row r="214">
          <cell r="B214" t="str">
            <v>โครงการค่าใช้จ่ายค่าธรรมเนียมและการจัดพิมพ์เอกสารทางการเงินต่างๆ</v>
          </cell>
          <cell r="C214">
            <v>10000030217</v>
          </cell>
        </row>
        <row r="215">
          <cell r="B215" t="str">
            <v>โครงการตามแผนปฏิบัติการไทยเข้มแข็ง (มาตรการกระตุ้นเศรษฐกิจระยะ 3 เดือนแรก)</v>
          </cell>
          <cell r="C215">
            <v>10000030218</v>
          </cell>
        </row>
        <row r="216">
          <cell r="B216" t="str">
            <v>โครงการทูลเกล้าฯ ถวายของที่ระลึก สมเด็จพระเทพรัตนราชสุดาฯ สยามบรมราชกุมารี</v>
          </cell>
          <cell r="C216">
            <v>10000030219</v>
          </cell>
        </row>
        <row r="217">
          <cell r="B217" t="str">
            <v>โครงการสนับสนุนงานกีฬามหาวิทยาลัยแห่งประเทศไทย</v>
          </cell>
          <cell r="C217">
            <v>10000030220</v>
          </cell>
        </row>
        <row r="218">
          <cell r="B218" t="str">
            <v>โครงการสรุปผลการดำเนินงานและทบทวนปรับปรุงแผนกลยุทธ์กองแผนงาน</v>
          </cell>
          <cell r="C218">
            <v>10000030221</v>
          </cell>
        </row>
        <row r="219">
          <cell r="B219" t="str">
            <v>โครงการจัดทำแผนยุทธศาสตร์มหาวิทยาลัยอุบลราชธานี ฉบับที่ 12 (พ.ศ. 2560-2564)</v>
          </cell>
          <cell r="C219">
            <v>10000030222</v>
          </cell>
        </row>
        <row r="220">
          <cell r="B220" t="str">
            <v>โครงการจัดทำโครงการตามแผนกลยุทธ์ทางการเงิน</v>
          </cell>
          <cell r="C220">
            <v>10000030223</v>
          </cell>
        </row>
        <row r="221">
          <cell r="B221" t="str">
            <v>โครงการศึกษาดูงานในหน่วยงานที่เกี่ยวข้องเพื่อศึกษาระบบงานและแนวปฏิบัติที่ดี</v>
          </cell>
          <cell r="C221">
            <v>10000030224</v>
          </cell>
        </row>
        <row r="222">
          <cell r="B222" t="str">
            <v>โครงการอบรมการปฏิบัติงานด้านการเงินและพัสดุ</v>
          </cell>
          <cell r="C222">
            <v>10000030225</v>
          </cell>
        </row>
        <row r="223">
          <cell r="B223" t="str">
            <v>โครงการบำรุงรักษากล้องวงจรปิดหอพักนักศึกษา</v>
          </cell>
          <cell r="C223">
            <v>10000030226</v>
          </cell>
        </row>
        <row r="224">
          <cell r="B224" t="str">
            <v>โครงการบริหารจัดการโรงอาหารกลาง 1 และ 2</v>
          </cell>
          <cell r="C224">
            <v>10000030227</v>
          </cell>
        </row>
        <row r="225">
          <cell r="B225" t="str">
            <v>โครงการจัดหาครุภัณฑ์เพื่อรองรับการเป็นศูนย์กลางการผลิตสื่อการเรียนการสอน ระบบดิจิตอล ผ่านระบบออนไลน์</v>
          </cell>
          <cell r="C225">
            <v>10000030228</v>
          </cell>
        </row>
        <row r="226">
          <cell r="B226" t="str">
            <v>โครงการจัดหาครุภัณฑ์เพื่อรองรับระบบในการบริหารตัดสินใจ</v>
          </cell>
          <cell r="C226">
            <v>10000030229</v>
          </cell>
        </row>
        <row r="227">
          <cell r="B227" t="str">
            <v>โครงการสร้างสุของค์กร</v>
          </cell>
          <cell r="C227">
            <v>10000030230</v>
          </cell>
        </row>
        <row r="228">
          <cell r="B228" t="str">
            <v>โครงการค่าใช้จ่ายในการบริหารงบลงทุน</v>
          </cell>
          <cell r="C228">
            <v>10000030231</v>
          </cell>
        </row>
        <row r="229">
          <cell r="B229" t="str">
            <v>โครงการอนุรักษ์พลังงาน</v>
          </cell>
          <cell r="C229">
            <v>10000030232</v>
          </cell>
        </row>
        <row r="230">
          <cell r="B230" t="str">
            <v>พิธีพระราชทานเหรียญกาชาดสมนาคุณชั้นที่ 1 ประกาศเกียรติคุณและเข็มที่ระลึกแก่ผู้บริจาคโลหิตครบ 36 ครั้ง และ 108 ครั้ง</v>
          </cell>
          <cell r="C230">
            <v>10000030233</v>
          </cell>
        </row>
        <row r="231">
          <cell r="B231" t="str">
            <v>โครงการป้องกันและกำจัดนกพิราบหอพักนักศึกษา</v>
          </cell>
          <cell r="C231">
            <v>10000030234</v>
          </cell>
        </row>
        <row r="232">
          <cell r="B232" t="str">
            <v>โครงการพิธีทำบุญอาคารเรียนรวมใจ</v>
          </cell>
          <cell r="C232">
            <v>10000030235</v>
          </cell>
        </row>
        <row r="233">
          <cell r="B233" t="str">
            <v>โครงการประชาสัมพันธ์การศึกษานานาชาติเชิงรุก</v>
          </cell>
          <cell r="C233">
            <v>10000030236</v>
          </cell>
        </row>
        <row r="234">
          <cell r="B234" t="str">
            <v>โครงการปรับปรุงและพัฒนาทรัพยากร สิ่งแวดล้อมสิ่งสนับสนุนการเรียนการสอน</v>
          </cell>
          <cell r="C234">
            <v>10000030237</v>
          </cell>
        </row>
        <row r="235">
          <cell r="B235" t="str">
            <v>โครงการพัฒนาระบบบริหารจัดการแบบมุ่งผลสัมฤทธิ์</v>
          </cell>
          <cell r="C235">
            <v>10000030238</v>
          </cell>
        </row>
        <row r="236">
          <cell r="B236" t="str">
            <v>โครงการประเมินผลการพัฒนาการศึกษาระดับอุดมศึกษา ฉบับที่ 11</v>
          </cell>
          <cell r="C236">
            <v>10000030239</v>
          </cell>
        </row>
        <row r="237">
          <cell r="B237" t="str">
            <v>โครงการศึกษาและเตรียมความพร้อมเพื่อปรับเปลี่ยนสภาพมหาวิทยาลัยอุบลราชธานีเป็นมหาวิทยาลัยในกำกับของรัฐ</v>
          </cell>
          <cell r="C237">
            <v>10000030240</v>
          </cell>
        </row>
        <row r="238">
          <cell r="B238" t="str">
            <v>โครงการจัดทำ พรบ. การเป็นมหาวิทยาลัยในกำกับของรัฐ</v>
          </cell>
          <cell r="C238">
            <v>10000030241</v>
          </cell>
        </row>
        <row r="239">
          <cell r="B239" t="str">
            <v>โครงการจัดหาครุภัณฑ์เพื่อสนับสนุนการเป็นห้องสมุดอิเล็กทรอนิกส์</v>
          </cell>
          <cell r="C239">
            <v>10000030242</v>
          </cell>
        </row>
        <row r="240">
          <cell r="B240" t="str">
            <v>โครงการอบรมการบริหารความเสี่ยงและการปรับปรุงการควบคุมภายใน</v>
          </cell>
          <cell r="C240">
            <v>10000030243</v>
          </cell>
        </row>
        <row r="241">
          <cell r="B241" t="str">
            <v>โครงการบริหารจัดการศูนย์เครื่องมือกลางและปฏิบัติการเทคโนโลยีชีวภาพ</v>
          </cell>
          <cell r="C241">
            <v>10000030244</v>
          </cell>
        </row>
        <row r="242">
          <cell r="B242" t="str">
            <v>โครงการค่าใช้จ่ายค่าสมาชิกที่ประชุมรองอธิการบดีฝ่ายคลังแห่งประเทศไทย</v>
          </cell>
          <cell r="C242">
            <v>10000030245</v>
          </cell>
        </row>
        <row r="243">
          <cell r="B243" t="str">
            <v>โครงการเงินรับฝาก</v>
          </cell>
          <cell r="C243">
            <v>10000030246</v>
          </cell>
        </row>
        <row r="244">
          <cell r="B244" t="str">
            <v>โครงการบริหารจัดการอาคารรวมใจ</v>
          </cell>
          <cell r="C244">
            <v>10000030247</v>
          </cell>
        </row>
        <row r="245">
          <cell r="B245" t="str">
            <v>โครงการเงินรับฝาก ประเภทมีเงื่อนไขหรือเงื่อนเวลา</v>
          </cell>
          <cell r="C245">
            <v>10000030248</v>
          </cell>
        </row>
        <row r="246">
          <cell r="B246" t="str">
            <v>โครงการเงินรับฝากประเภทค่ากระแสไฟฟ้า</v>
          </cell>
          <cell r="C246">
            <v>10000030249</v>
          </cell>
        </row>
        <row r="247">
          <cell r="B247" t="str">
            <v>โครงการบำเพ็ญกุศลถวายพระบรมศพพระบาทสมเด็จพระปรมินทรามหาภูมิพลอดุลยเดช (รัชกาลที่ 9)</v>
          </cell>
          <cell r="C247">
            <v>10000030250</v>
          </cell>
        </row>
        <row r="248">
          <cell r="B248" t="str">
            <v>โครงการปลูกจิจสำนึกต่อต้านคอรัปชั่นในการปฏิบัติงานด้านการเงิน บัญชี และพัสดุ กลุ่มผู้ปฏิบัติงานการเงิน บัญชี และพัสดุ</v>
          </cell>
          <cell r="C248">
            <v>10000030251</v>
          </cell>
        </row>
        <row r="249">
          <cell r="B249" t="str">
            <v>โครงการประเมินผลการปฏิบัติงานของอธิการบดีมหาวิทยาลัยอุบลราชธานี ประจำปี พ.ศ. 2560 (รอบ 2 ปีแรก)</v>
          </cell>
          <cell r="C249">
            <v>10000030252</v>
          </cell>
        </row>
        <row r="250">
          <cell r="B250" t="str">
            <v>โครงการบริหารจัดการศูนย์เครื่องมือวิทยาศาสตร์</v>
          </cell>
          <cell r="C250">
            <v>10000030253</v>
          </cell>
        </row>
        <row r="251">
          <cell r="B251" t="str">
            <v>โครงการบริหารจัดการการใช้สนามกีฬากลางมหาวิทยาลัยอุบลราชธานี ของสโมสรอุบลราชธานี เอฟซี</v>
          </cell>
          <cell r="C251">
            <v>10000030254</v>
          </cell>
        </row>
        <row r="252">
          <cell r="B252" t="str">
            <v>โครงการพัฒนาและส่งเสริมการเข้าใช้บริการห้องสมุด</v>
          </cell>
          <cell r="C252">
            <v>10000030255</v>
          </cell>
        </row>
        <row r="253">
          <cell r="B253" t="str">
            <v>โครงการจัดหาครุภัณฑ์เพื่อส่งเสริมสุขภาพที่ดีของบุคลากร</v>
          </cell>
          <cell r="C253">
            <v>10000030256</v>
          </cell>
        </row>
        <row r="254">
          <cell r="B254" t="str">
            <v>โครงการวัสดุรวมศูนย์ สำนักงานอธิการบดี</v>
          </cell>
          <cell r="C254">
            <v>10000030257</v>
          </cell>
        </row>
        <row r="255">
          <cell r="B255" t="str">
            <v>โครงการบรรเทาความเดือดร้อนของนักศึกษา ณ หน่วยงานจัดการศึกษานอกที่ตั้ง จ.มุกดาหารที่จะย้ายมาเรียนยังม.อุบลฯ</v>
          </cell>
          <cell r="C255">
            <v>10000030258</v>
          </cell>
        </row>
        <row r="256">
          <cell r="B256" t="str">
            <v>โครงการจัดซื้อครุภัณฑ์ของมหาวิทยาลัย</v>
          </cell>
          <cell r="C256">
            <v>10000030259</v>
          </cell>
        </row>
        <row r="257">
          <cell r="B257" t="str">
            <v>โครงการประชุมสัมมนารองอธิการบดีฝ่ายแผนและผู้อำนวยการกองแผนงาน</v>
          </cell>
          <cell r="C257">
            <v>10000030260</v>
          </cell>
        </row>
        <row r="258">
          <cell r="B258" t="str">
            <v>โครงการจัดทำเเผนกลยุทธสำนักงานพัฒนานักศึกษา</v>
          </cell>
          <cell r="C258">
            <v>10000030261</v>
          </cell>
        </row>
        <row r="259">
          <cell r="B259" t="str">
            <v>โครงการจัดการประชุมทางวิชาการสมาคมสถาบันการศึกษาขั้นอุดมแห่งภูมิภาคเอเชียตะวันออกเฉียงใต้ ประจำประเทศไทย (สออ.ประเทศไทย)</v>
          </cell>
          <cell r="C259">
            <v>10000030262</v>
          </cell>
        </row>
        <row r="260">
          <cell r="B260" t="str">
            <v>โครงการจัดหาชุดสูทตราสัญลักษณ์มหาวิทยาลัยอุบลราชธานีสำหรับกรรมการสภามหาวิทยาลัย</v>
          </cell>
          <cell r="C260">
            <v>10000030263</v>
          </cell>
        </row>
        <row r="261">
          <cell r="B261" t="str">
            <v>โครงการจัดทำคู่มือการปฏิบัติงานด้านบัณฑิตศึกษา</v>
          </cell>
          <cell r="C261">
            <v>10000030264</v>
          </cell>
        </row>
        <row r="262">
          <cell r="B262" t="str">
            <v>โครงการจ้างเหมาเตรียมวัสดุฝึกปฏิบัติการรายวิชาต่าง ๆ</v>
          </cell>
          <cell r="C262">
            <v>10000030265</v>
          </cell>
        </row>
        <row r="263">
          <cell r="B263" t="str">
            <v>โครงการวารสารกฎหมาย คณะนิติศาสตร์ มหาวิทยาลัยอุบลราชธานี</v>
          </cell>
          <cell r="C263">
            <v>10000030266</v>
          </cell>
        </row>
        <row r="264">
          <cell r="B264" t="str">
            <v>โครงการบริหารจัดการห้องสมุดและสารสนเทศเพื่อการบริการที่ทันสมัยและมีประสิทธิภาพ</v>
          </cell>
          <cell r="C264">
            <v>10000030267</v>
          </cell>
        </row>
        <row r="265">
          <cell r="B265" t="str">
            <v>โครงการสัมมนาเชิงปฏิบัติการวางแผนแบบมีส่วนร่วมและเสริมสร้างวัฒนธรรมองค์กร</v>
          </cell>
          <cell r="C265">
            <v>10000030268</v>
          </cell>
        </row>
        <row r="266">
          <cell r="B266" t="str">
            <v>โครงการกองทุนสำรองเพื่อการบริหารจัดการสำนักวิทยบริการ</v>
          </cell>
          <cell r="C266">
            <v>10000030269</v>
          </cell>
        </row>
        <row r="267">
          <cell r="B267" t="str">
            <v>โครงการกองทุนสำรองเพื่อพัฒนาสำนักคอมพิวเตอร์และเครือข่าย</v>
          </cell>
          <cell r="C267">
            <v>10000030270</v>
          </cell>
        </row>
        <row r="268">
          <cell r="B268" t="str">
            <v>โครงการค่าใช้จ่ายที่ปรึกษาด้านการเงินมหาวิทยาลัยอุบลราชธานี</v>
          </cell>
          <cell r="C268">
            <v>10000030271</v>
          </cell>
        </row>
        <row r="269">
          <cell r="B269" t="str">
            <v>โครงการบริหารจัดการเอกสารมหาวิทยาลัย</v>
          </cell>
          <cell r="C269">
            <v>10000030272</v>
          </cell>
        </row>
        <row r="270">
          <cell r="B270" t="str">
            <v>โครงการจัดหาครุภัณฑ์ด้านเทคโนโลยีสารสนเทศ</v>
          </cell>
          <cell r="C270">
            <v>10000030273</v>
          </cell>
        </row>
        <row r="271">
          <cell r="B271" t="str">
            <v>โครงการสร้างความรู้ความเข้าใจ และรับฟังความคิดเห็นของบุคลากร นักศึกษาและผู้มีส่วนเกี่ยวข้องเกี่ยวกับการปรับเปลี่ยนสถานภาพมหาวิทยาลัยอุบลราชธานี เป็นมหาวิทยาลัยในกำกับของรัฐ</v>
          </cell>
          <cell r="C271">
            <v>10000030274</v>
          </cell>
        </row>
        <row r="272">
          <cell r="B272" t="str">
            <v>โครงการชำระคืนค่าปรับ</v>
          </cell>
          <cell r="C272">
            <v>10000030275</v>
          </cell>
        </row>
        <row r="273">
          <cell r="B273" t="str">
            <v>โครงการจัดซื้อวัสดุ</v>
          </cell>
          <cell r="C273">
            <v>10000030276</v>
          </cell>
        </row>
        <row r="274">
          <cell r="B274" t="str">
            <v>โครงการจัดหาเครื่องคอมพิวเตอร์และปรับปรุงห้องปฏิบัติการและอินเตอร์เน็ต</v>
          </cell>
          <cell r="C274">
            <v>10000040001</v>
          </cell>
        </row>
        <row r="275">
          <cell r="B275" t="str">
            <v>โครงการบำรุงรักษาและพัฒนาระบบสารสนเทศเพื่อการบริหารมหาวิทยาลัย</v>
          </cell>
          <cell r="C275">
            <v>10000040002</v>
          </cell>
        </row>
        <row r="276">
          <cell r="B276" t="str">
            <v>โครงการพัฒนาระบบเทคโนโลยีและสารสนเทศ สิ่งสนับสนุนการเรียนการสอนและแหล่งเรียนรู้</v>
          </cell>
          <cell r="C276">
            <v>10000040003</v>
          </cell>
        </row>
        <row r="277">
          <cell r="B277" t="str">
            <v>โครงการพัฒนาระบบเทคโนโลยีสารสนเทศและการสื่อสาร</v>
          </cell>
          <cell r="C277">
            <v>10000040004</v>
          </cell>
        </row>
        <row r="278">
          <cell r="B278" t="str">
            <v>โครงการพัฒนาระบบรายงานสารสนเทศมหาวิทยาลัย</v>
          </cell>
          <cell r="C278">
            <v>10000040005</v>
          </cell>
        </row>
        <row r="279">
          <cell r="B279" t="str">
            <v>โครงการพัฒนาระบบสารสนเทศเพื่อการบริหาร</v>
          </cell>
          <cell r="C279">
            <v>10000040006</v>
          </cell>
        </row>
        <row r="280">
          <cell r="B280" t="str">
            <v>โครงการพัฒนาส่งเสริมนักศึกษาสนับสนุนงานด้านบริการเทคโนโลยีสารสนเทศ</v>
          </cell>
          <cell r="C280">
            <v>10000040007</v>
          </cell>
        </row>
        <row r="281">
          <cell r="B281" t="str">
            <v>โครงการเพื่อพัฒนาฐานข้อมูลกลางของมหาวิทยาลัย</v>
          </cell>
          <cell r="C281">
            <v>10000040008</v>
          </cell>
        </row>
        <row r="282">
          <cell r="B282" t="str">
            <v>โครงการเพิ่มประสิทธิภาพการให้บริการเครือข่ายคอมพิวเตอร์</v>
          </cell>
          <cell r="C282">
            <v>10000040009</v>
          </cell>
        </row>
        <row r="283">
          <cell r="B283" t="str">
            <v>โครงการพัฒนาระบบเทคโนโลยีสารสนเทศเพื่อการบริหาร (MIS)</v>
          </cell>
          <cell r="C283">
            <v>10000040010</v>
          </cell>
        </row>
        <row r="284">
          <cell r="B284" t="str">
            <v>โครงการเพื่อการบริหารและพัฒนาระบบสารสนเทศ มหาวิทยาลัยอุบลราชธานี</v>
          </cell>
          <cell r="C284">
            <v>10000040011</v>
          </cell>
        </row>
        <row r="285">
          <cell r="B285" t="str">
            <v>โครงการบำรุงและพัฒนาระบบสารสนเทศเพื่อการบริหารมหาวิทยาลัย</v>
          </cell>
          <cell r="C285">
            <v>10000040102</v>
          </cell>
        </row>
        <row r="286">
          <cell r="B286" t="str">
            <v>โครงการจัดทำสารสนเทศและติดตามผลการดำเนินงานของมหาวิทยาลัย</v>
          </cell>
          <cell r="C286">
            <v>10000040103</v>
          </cell>
        </row>
        <row r="287">
          <cell r="B287" t="str">
            <v>โครงการพัฒนาระบบสารสนเทศเพื่อการบริหารและตัดสินใจ มหาวิทยาลัยอุบลราชธานี</v>
          </cell>
          <cell r="C287">
            <v>10000040104</v>
          </cell>
        </row>
        <row r="288">
          <cell r="B288" t="str">
            <v>โครงการพัฒนาระบบสารสนเทศเพื่อการบริหารและการตัดสินใจ</v>
          </cell>
          <cell r="C288">
            <v>10000040105</v>
          </cell>
        </row>
        <row r="289">
          <cell r="B289" t="str">
            <v>โครงการพัฒนาคอมพิวเตอร์ไปสู่ Digital University</v>
          </cell>
          <cell r="C289">
            <v>10000040106</v>
          </cell>
        </row>
        <row r="290">
          <cell r="B290" t="str">
            <v>โครงการเชิดชูเกียรติบุคลากร</v>
          </cell>
          <cell r="C290">
            <v>10000050001</v>
          </cell>
        </row>
        <row r="291">
          <cell r="B291" t="str">
            <v>โครงการพัฒนาระบบบริหารทรัพยากรมนุษย์</v>
          </cell>
          <cell r="C291">
            <v>10000050002</v>
          </cell>
        </row>
        <row r="292">
          <cell r="B292" t="str">
            <v>โครงการมุทิตาจิต</v>
          </cell>
          <cell r="C292">
            <v>10000050003</v>
          </cell>
        </row>
        <row r="293">
          <cell r="B293" t="str">
            <v>โครงการสนับสนุนและส่งเสริมความก้าวหน้าของบุคลากร</v>
          </cell>
          <cell r="C293">
            <v>10000050004</v>
          </cell>
        </row>
        <row r="294">
          <cell r="B294" t="str">
            <v>โครงการเสริมสร้างสวัสดิการและสวัสดิภาพของบุคลากร</v>
          </cell>
          <cell r="C294">
            <v>10000050005</v>
          </cell>
        </row>
        <row r="295">
          <cell r="B295" t="str">
            <v>โครงการสร้างเสริมแรงจูงใจในการทำงานของบุคลากร</v>
          </cell>
          <cell r="C295">
            <v>10000050006</v>
          </cell>
        </row>
        <row r="296">
          <cell r="B296" t="str">
            <v>โครงการเสริมสร้างความรู้ความเข้าใจให้กับสมาชิกกองทุนบำเหน็จบำนาญข้าราชการ มหาวิทยาลัยอุบลราชธานี</v>
          </cell>
          <cell r="C296">
            <v>10000050007</v>
          </cell>
        </row>
        <row r="297">
          <cell r="B297" t="str">
            <v>โครงการพัฒนาระบบบริหารจัดการที่มีธรรมมาภิบาล</v>
          </cell>
          <cell r="C297">
            <v>10000050008</v>
          </cell>
        </row>
        <row r="298">
          <cell r="B298" t="str">
            <v>โครงการสนับสนุนสวัสดิการและเงินเดือนพนักงาน</v>
          </cell>
          <cell r="C298">
            <v>10000050009</v>
          </cell>
        </row>
        <row r="299">
          <cell r="B299" t="str">
            <v>โครงการกองทุนสำรองเลี้ยงชีพ</v>
          </cell>
          <cell r="C299">
            <v>10000050010</v>
          </cell>
        </row>
        <row r="300">
          <cell r="B300" t="str">
            <v>โครงการแลกเปลี่ยนประสบการณ์การทำงานก่อนเกษียณอายุราชการ</v>
          </cell>
          <cell r="C300">
            <v>10000050011</v>
          </cell>
        </row>
        <row r="301">
          <cell r="B301" t="str">
            <v>โครงการสนับสนุนค่าใช้จ่ายบุคลากรส่วนกลาง</v>
          </cell>
          <cell r="C301">
            <v>10000050012</v>
          </cell>
        </row>
        <row r="302">
          <cell r="B302" t="str">
            <v>โครงการตรวจสุขภาพประจำปีสำหรับบุคลากร</v>
          </cell>
          <cell r="C302">
            <v>10000050013</v>
          </cell>
        </row>
        <row r="303">
          <cell r="B303" t="str">
            <v>โครงการเชิดชูอาจารย์และบุคลากรเก่งและดี ม.อุบลฯ</v>
          </cell>
          <cell r="C303">
            <v>10000050014</v>
          </cell>
        </row>
        <row r="304">
          <cell r="B304" t="str">
            <v>โครงการพัฒนาบุคลากรสายสนับสนุนคณะเกษตรศาสตร์</v>
          </cell>
          <cell r="C304">
            <v>10000060001</v>
          </cell>
        </row>
        <row r="305">
          <cell r="B305" t="str">
            <v>โครงการพัฒนาบุคลากรสายสนับสนุน</v>
          </cell>
          <cell r="C305">
            <v>10000060002</v>
          </cell>
        </row>
        <row r="306">
          <cell r="B306" t="str">
            <v>โครงการส่งเสริมพัฒนาบุคลากรสายสนับสนุนสู่ตำแหน่งวิชาชีพเฉพาะ หรือเชี่ยวชาญเฉพาะ</v>
          </cell>
          <cell r="C306">
            <v>10000060003</v>
          </cell>
        </row>
        <row r="307">
          <cell r="B307" t="str">
            <v>โครงการพัฒนาบุคลากรสายสนับสนุน สำนักงานเลขานุการคณะวิทยาศาสตร์</v>
          </cell>
          <cell r="C307">
            <v>10000060004</v>
          </cell>
        </row>
        <row r="308">
          <cell r="B308" t="str">
            <v>โครงการแลกเปลี่ยนเรียนรู้การทำงานด้านพัฒนานักศึกษาภายนอกมหาวิทยาลัย</v>
          </cell>
          <cell r="C308">
            <v>10000060005</v>
          </cell>
        </row>
        <row r="309">
          <cell r="B309" t="str">
            <v>สัมมนาเพื่อพัฒนาและเพิ่มประสิทธิภาพบุคลากรด้านวินัยสวัสดิภาพนักศึกษา</v>
          </cell>
          <cell r="C309">
            <v>10000060006</v>
          </cell>
        </row>
        <row r="310">
          <cell r="B310" t="str">
            <v>โครงการเพิ่มทักษะผู้ปฏิบัติงานด้านการคลัง</v>
          </cell>
          <cell r="C310">
            <v>10000060007</v>
          </cell>
        </row>
        <row r="311">
          <cell r="B311" t="str">
            <v>โครงการค่าใช้จ่ายในการพัฒนาบุคลากรของสำนักงานกฎหมายและนิติการ</v>
          </cell>
          <cell r="C311">
            <v>10000060008</v>
          </cell>
        </row>
        <row r="312">
          <cell r="B312" t="str">
            <v>โครงการพัฒนาสมรรถนะกลุ่มนักวิเคราะห์นโยบายและแผน</v>
          </cell>
          <cell r="C312">
            <v>10000060009</v>
          </cell>
        </row>
        <row r="313">
          <cell r="B313" t="str">
            <v>โครงการควบคุมงานก่อสร้าง</v>
          </cell>
          <cell r="C313">
            <v>10000070001</v>
          </cell>
        </row>
        <row r="314">
          <cell r="B314" t="str">
            <v>โครงการค่าก่อสร้างอาคารเฉลิมพระเกียรติ 84 พรรษา มหาราชา</v>
          </cell>
          <cell r="C314">
            <v>10000070002</v>
          </cell>
        </row>
        <row r="315">
          <cell r="B315" t="str">
            <v>โครงการค่าก่อสร้างอาคารศูนย์เครื่องมือกลาง และปฏิบัติการเทคโนโลยีชีวภาพ</v>
          </cell>
          <cell r="C315">
            <v>10000070003</v>
          </cell>
        </row>
        <row r="316">
          <cell r="B316" t="str">
            <v>โครงการค่าสาธารณูปโภค</v>
          </cell>
          <cell r="C316">
            <v>10000070004</v>
          </cell>
        </row>
        <row r="317">
          <cell r="B317" t="str">
            <v>โครงการบริหารโครงการก่อสร้างอาคาร</v>
          </cell>
          <cell r="C317">
            <v>10000070005</v>
          </cell>
        </row>
        <row r="318">
          <cell r="B318" t="str">
            <v>โครงการบริหารจัดการวิทยาเขต</v>
          </cell>
          <cell r="C318">
            <v>10000070006</v>
          </cell>
        </row>
        <row r="319">
          <cell r="B319" t="str">
            <v>โครงการบำรุงรักษาและค่าน้ำมันรถพยาบาลฉุกเฉิน</v>
          </cell>
          <cell r="C319">
            <v>10000070007</v>
          </cell>
        </row>
        <row r="320">
          <cell r="B320" t="str">
            <v>โครงการบำรุงรักษาและพัฒนาระบบสาธารณูปโภค</v>
          </cell>
          <cell r="C320">
            <v>10000070008</v>
          </cell>
        </row>
        <row r="321">
          <cell r="B321" t="str">
            <v>โครงการปรับปรุงภูมิทัศน์ของหน่วยงาน</v>
          </cell>
          <cell r="C321">
            <v>10000070009</v>
          </cell>
        </row>
        <row r="322">
          <cell r="B322" t="str">
            <v>โครงการปรับปรุงอาคาร ระบบสาธารณูปโภคและพื้นที่มหาวิทยาลัย</v>
          </cell>
          <cell r="C322">
            <v>10000070010</v>
          </cell>
        </row>
        <row r="323">
          <cell r="B323" t="str">
            <v>โครงการพัฒนาระบบสาธารณูปโภค</v>
          </cell>
          <cell r="C323">
            <v>10000070011</v>
          </cell>
        </row>
        <row r="324">
          <cell r="B324" t="str">
            <v>โครงการปรับปรุงอาคารและสถานที่เพื่อการให้บริการ</v>
          </cell>
          <cell r="C324">
            <v>10000070012</v>
          </cell>
        </row>
        <row r="325">
          <cell r="B325" t="str">
            <v>โครงการบริหารจัดการด้านสาธารณูปโภค</v>
          </cell>
          <cell r="C325">
            <v>10000070013</v>
          </cell>
        </row>
        <row r="326">
          <cell r="B326" t="str">
            <v>โครงการงบสาธารณูปโภค</v>
          </cell>
          <cell r="C326">
            <v>10000070014</v>
          </cell>
        </row>
        <row r="327">
          <cell r="B327" t="str">
            <v>โครงการควบคุมงานก่อสร้างอาคารเฉลิมพระเกียรติ 84 พรรษา มหาราชา</v>
          </cell>
          <cell r="C327">
            <v>10000070015</v>
          </cell>
        </row>
        <row r="328">
          <cell r="B328" t="str">
            <v>โครงการค่าใช้จ่ายสมทบค่าก่อสร้างอาคารศูนย์เครื่องมือกลางและปฏิบัติการเทคโนโลยีชีวภาพ</v>
          </cell>
          <cell r="C328">
            <v>10000070019</v>
          </cell>
        </row>
        <row r="329">
          <cell r="B329" t="str">
            <v>โครงการค่าใช้จ่ายสมทบค่าก่อสร้างอาคารเฉลิมพระเกียรติ 84 พรรษา มหาราชา</v>
          </cell>
          <cell r="C329">
            <v>10000070020</v>
          </cell>
        </row>
        <row r="330">
          <cell r="B330" t="str">
            <v>โครงการค่าใช้จ่ายสมทบค่าก่อสร้างอาคารศูนย์การศึกษาและวิจัยทางการแพทย์</v>
          </cell>
          <cell r="C330">
            <v>10000070021</v>
          </cell>
        </row>
        <row r="331">
          <cell r="B331" t="str">
            <v>โครงการก่อสร้างระบบสาธารณูปโภคอาคารกิจกรรมด้านสุขภาพ</v>
          </cell>
          <cell r="C331">
            <v>10000070022</v>
          </cell>
        </row>
        <row r="332">
          <cell r="B332" t="str">
            <v>ค่าก่อสร้างระบบสาธารณูปโภคภายในมหาวิทยาลัย</v>
          </cell>
          <cell r="C332">
            <v>10000070023</v>
          </cell>
        </row>
        <row r="333">
          <cell r="B333" t="str">
            <v>โครงการปรับปรุงอาคารและระบบสาธารณูปโภค</v>
          </cell>
          <cell r="C333">
            <v>10000070024</v>
          </cell>
        </row>
        <row r="334">
          <cell r="B334" t="str">
            <v>โครงการจัดหารถสวัสดิการบุคลากร</v>
          </cell>
          <cell r="C334">
            <v>10000070025</v>
          </cell>
        </row>
        <row r="335">
          <cell r="B335" t="str">
            <v>โครงการก่อสร้างอาคารอเนกประสงค์เฉลิมพระเกียรติ 80 พรรษา</v>
          </cell>
          <cell r="C335">
            <v>10000070026</v>
          </cell>
        </row>
        <row r="336">
          <cell r="B336" t="str">
            <v>โครงการปรับปรุงโรงอาหาร</v>
          </cell>
          <cell r="C336">
            <v>10000070027</v>
          </cell>
        </row>
        <row r="337">
          <cell r="B337" t="str">
            <v>โครงการซ่อมแซมอาคารปฏิบัติการเพื่อการส่งเสริมและวิจัยด้านการบริหารธุรกิจ</v>
          </cell>
          <cell r="C337">
            <v>10000070028</v>
          </cell>
        </row>
        <row r="338">
          <cell r="B338" t="str">
            <v>โครงการก่อสร้างอาคารปฏิบัติการรวม</v>
          </cell>
          <cell r="C338">
            <v>10000070029</v>
          </cell>
        </row>
        <row r="339">
          <cell r="B339" t="str">
            <v>โครงการปรับปรุง ซ่อมบำรุง อาคารและสถานที่</v>
          </cell>
          <cell r="C339">
            <v>10000070030</v>
          </cell>
        </row>
        <row r="340">
          <cell r="B340" t="str">
            <v>โครงการซ่อมแซมครุภัณฑ์และสิ่งก่อสร้าง</v>
          </cell>
          <cell r="C340">
            <v>10000070031</v>
          </cell>
        </row>
        <row r="341">
          <cell r="B341" t="str">
            <v>โครงการปรับปรุงซ่อมแซมอาคารภาควิชาวิศวกรรมโยธา</v>
          </cell>
          <cell r="C341">
            <v>10000070032</v>
          </cell>
        </row>
        <row r="342">
          <cell r="B342" t="str">
            <v>โครงการออกแบบก่อสร้างอาคารปฏิบัติการรวม</v>
          </cell>
          <cell r="C342">
            <v>10000070033</v>
          </cell>
        </row>
        <row r="343">
          <cell r="B343" t="str">
            <v>โครงการปรับปรุงอาคารเฉลิมพระเกียรติ 7 รอบ พระชนมพรรษา</v>
          </cell>
          <cell r="C343">
            <v>10000070034</v>
          </cell>
        </row>
        <row r="344">
          <cell r="B344" t="str">
            <v>โครงการปรับปรุงระบบประกอบอาคารศูนย์เครื่องมือกลางและปฏิบัติการเทคโนโลยี</v>
          </cell>
          <cell r="C344">
            <v>10000070035</v>
          </cell>
        </row>
        <row r="345">
          <cell r="B345" t="str">
            <v>โครงการปรับปรุงอาคารและสภาพแวดล้อม</v>
          </cell>
          <cell r="C345">
            <v>10000070036</v>
          </cell>
        </row>
        <row r="346">
          <cell r="B346" t="str">
            <v>โครงการพัฒนากายภาพ ระบบสาธารณูปโภคและโครงสร้างพื้นฐานของมหาวิทยาลัย</v>
          </cell>
          <cell r="C346">
            <v>10000070037</v>
          </cell>
        </row>
        <row r="347">
          <cell r="B347" t="str">
            <v>โครงการสมทบค่าก่อสร้างอาคารปฏิบัติการรวม</v>
          </cell>
          <cell r="C347">
            <v>10000070038</v>
          </cell>
        </row>
        <row r="348">
          <cell r="B348" t="str">
            <v>โครงการจัดหาครุภัณฑ์และสิ่งก่อสร้าง</v>
          </cell>
          <cell r="C348">
            <v>10000070039</v>
          </cell>
        </row>
        <row r="349">
          <cell r="B349" t="str">
            <v>ปรับปรุงร้านสวัสดิการ (จำหน่ายสิ้นค้าที่ระลึก)</v>
          </cell>
          <cell r="C349">
            <v>10000070040</v>
          </cell>
        </row>
        <row r="350">
          <cell r="B350" t="str">
            <v>โครงการปรับปรุงห้องพักรับรอง</v>
          </cell>
          <cell r="C350">
            <v>10000070041</v>
          </cell>
        </row>
        <row r="351">
          <cell r="B351" t="str">
            <v>โครงการดูแลรักษาอาคารและครุภัณฑ์ของอาคารเฉลิมพระเกียรติ 7 รอบ พระชนมพรรษา</v>
          </cell>
          <cell r="C351">
            <v>10000070042</v>
          </cell>
        </row>
        <row r="352">
          <cell r="B352" t="str">
            <v>โครงการคืนเงินค่าปรับค่าก่อสร้างอาคารศูนย์เครื่องมือกลางและปฏิบัติการเทคโนโลยีชีวภาพ</v>
          </cell>
          <cell r="C352">
            <v>10000070043</v>
          </cell>
        </row>
        <row r="353">
          <cell r="B353" t="str">
            <v>โครงการค่าควบคุมงานก่อสร้างอาคารปฏิบัติการรวม</v>
          </cell>
          <cell r="C353">
            <v>10000070044</v>
          </cell>
        </row>
        <row r="354">
          <cell r="B354" t="str">
            <v>โครงการค่าควบคุมงานก่อสร้างอาคารโรงประลองวิศวกรรมไฟฟ้าและศูนย์วิจัยร่วม</v>
          </cell>
          <cell r="C354">
            <v>10000070045</v>
          </cell>
        </row>
        <row r="355">
          <cell r="B355" t="str">
            <v>โครงการค่าควบคุมงานก่อสร้างอาคารกายวิภาคศาสตร์</v>
          </cell>
          <cell r="C355">
            <v>10000070046</v>
          </cell>
        </row>
        <row r="356">
          <cell r="B356" t="str">
            <v>โครงการซ่อมเแซมอาคารศูนย์อาหารและโรงอาหารกลาง</v>
          </cell>
          <cell r="C356">
            <v>10000070047</v>
          </cell>
        </row>
        <row r="357">
          <cell r="B357" t="str">
            <v>โครงการชำระหนี้ค่ากระแสไฟฟ้า</v>
          </cell>
          <cell r="C357">
            <v>10000070048</v>
          </cell>
        </row>
        <row r="358">
          <cell r="B358" t="str">
            <v>โครงการปรับปรุงโรงอาหารคณะบริหารศาสตร์</v>
          </cell>
          <cell r="C358">
            <v>10000070049</v>
          </cell>
        </row>
        <row r="359">
          <cell r="B359" t="str">
            <v>โครงการปรับปรุงห้องพัก</v>
          </cell>
          <cell r="C359">
            <v>10000070050</v>
          </cell>
        </row>
        <row r="360">
          <cell r="B360" t="str">
            <v>โครงการค่าควบคุมงานก่อสร้างอาคารคณะพยาบาลศาสตร์</v>
          </cell>
          <cell r="C360">
            <v>10000070051</v>
          </cell>
        </row>
        <row r="361">
          <cell r="B361" t="str">
            <v>โครงการปรับปรุงอาคารรวมใจ วิทยาเขตมุกดาหาร</v>
          </cell>
          <cell r="C361">
            <v>10000070052</v>
          </cell>
        </row>
        <row r="362">
          <cell r="B362" t="str">
            <v>โครงการสมทบค่าก่อสร้างอาคารหอพักแพทย์และพยาบาล</v>
          </cell>
          <cell r="C362">
            <v>10000070053</v>
          </cell>
        </row>
        <row r="363">
          <cell r="B363" t="str">
            <v>โครงการก่อสร้างสนามลู่-ลานกรีฑาวัสดุสังเคราะห์แบบมาตรฐาน</v>
          </cell>
          <cell r="C363">
            <v>10000070054</v>
          </cell>
        </row>
        <row r="364">
          <cell r="B364" t="str">
            <v>โครงการปรับปรุงสิ่งก่อสร้างและระบบสาธารณูปโภคภายในมหาวิทยาลัย</v>
          </cell>
          <cell r="C364">
            <v>10000070055</v>
          </cell>
        </row>
        <row r="365">
          <cell r="B365" t="str">
            <v>โครงการปรับปรุงกลุ่มสนามกีฬา</v>
          </cell>
          <cell r="C365">
            <v>10000070056</v>
          </cell>
        </row>
        <row r="366">
          <cell r="B366" t="str">
            <v>โครงการปรับปรุงบริเวณโดยรอบสนามกีฬาหอพักนักศึกษา</v>
          </cell>
          <cell r="C366">
            <v>10000070057</v>
          </cell>
        </row>
        <row r="367">
          <cell r="B367" t="str">
            <v>โครงการปรับปรุงระบบโทรศัพท์</v>
          </cell>
          <cell r="C367">
            <v>10000070058</v>
          </cell>
        </row>
        <row r="368">
          <cell r="B368" t="str">
            <v>โครงการปรับปรุงสนามฟุตบอลบริเวณหอพักนักศึกษา</v>
          </cell>
          <cell r="C368">
            <v>10000070059</v>
          </cell>
        </row>
        <row r="369">
          <cell r="B369" t="str">
            <v>โครงการปรับปรุงอาคารปฏิบัติการเทคโนโลยีชีวภาพและศูนย์เครื่องมือกลาง และอาคารเฉลิมพระเกียรติ 7 รอบ พระชนมพรรษา</v>
          </cell>
          <cell r="C369">
            <v>10000070060</v>
          </cell>
        </row>
        <row r="370">
          <cell r="B370" t="str">
            <v>โครงการปรับปรุงกลุ่มอาคารชุดพักอาศัยบุคลากร 1 - 5</v>
          </cell>
          <cell r="C370">
            <v>10000070061</v>
          </cell>
        </row>
        <row r="371">
          <cell r="B371" t="str">
            <v>โครงการปรับปรุงอาคารเรียนรวม 2</v>
          </cell>
          <cell r="C371">
            <v>10000070062</v>
          </cell>
        </row>
        <row r="372">
          <cell r="B372" t="str">
            <v>โครงการปรับปรุงอาคารเรียนรวม 3</v>
          </cell>
          <cell r="C372">
            <v>10000070063</v>
          </cell>
        </row>
        <row r="373">
          <cell r="B373" t="str">
            <v>ปรับปรุงระบบจัดการของเสียและขยะอันตราย</v>
          </cell>
          <cell r="C373">
            <v>10000070064</v>
          </cell>
        </row>
        <row r="374">
          <cell r="B374" t="str">
            <v>ปรับปรุงระบบจัดการน้ำเสียบริเวณโรงอาหารกลาง</v>
          </cell>
          <cell r="C374">
            <v>10000070065</v>
          </cell>
        </row>
        <row r="375">
          <cell r="B375" t="str">
            <v>โครงการปรับปรุงห้องงานประสานงาน มหาวิทยาลัยอุบลราชธานี</v>
          </cell>
          <cell r="C375">
            <v>10000070066</v>
          </cell>
        </row>
        <row r="376">
          <cell r="B376" t="str">
            <v>โครงการปรับปรุงโรงอาหารคณะวิทยาศาสตร์</v>
          </cell>
          <cell r="C376">
            <v>10000070067</v>
          </cell>
        </row>
        <row r="377">
          <cell r="B377" t="str">
            <v>โครงการปรับปรุงโรงอาหารศิลปศาสตร์</v>
          </cell>
          <cell r="C377">
            <v>10000070068</v>
          </cell>
        </row>
        <row r="378">
          <cell r="B378" t="str">
            <v>โครงการตรวจสอบและปรับปรับการสุขภิบาลสิ่งแวดล้อม</v>
          </cell>
          <cell r="C378">
            <v>10000070069</v>
          </cell>
        </row>
        <row r="379">
          <cell r="B379" t="str">
            <v>โครงการระบบฐานข้อมูลเพื่อการบริหารจัดการของมหาวิทยาลัย</v>
          </cell>
          <cell r="C379">
            <v>10000070070</v>
          </cell>
        </row>
        <row r="380">
          <cell r="B380" t="str">
            <v>โครงการระบบโทรศัพท์แบบ VOIP</v>
          </cell>
          <cell r="C380">
            <v>10000070071</v>
          </cell>
        </row>
        <row r="381">
          <cell r="B381" t="str">
            <v>โครงการปรับปรุงโรงอาหารกลาง (FOOD CENTER)</v>
          </cell>
          <cell r="C381">
            <v>10000070072</v>
          </cell>
        </row>
        <row r="382">
          <cell r="B382" t="str">
            <v>โครงการปรับปรุงระบบประกอบอาคารและระบบสาธารณูปโภคโดยรอบอาคารศูนย์การศึกษาและวิจัยทางการแพทย์</v>
          </cell>
          <cell r="C382">
            <v>10000070073</v>
          </cell>
        </row>
        <row r="383">
          <cell r="B383" t="str">
            <v>โครงการสำรวจ ออกแบบ อาคารเฮือนอีสานศูนย์ศิลปาชีพอุบลราชธานี</v>
          </cell>
          <cell r="C383">
            <v>10000070074</v>
          </cell>
        </row>
        <row r="384">
          <cell r="B384" t="str">
            <v>โครงการสมทบค่าสิ่งก่อสร้างอาคารจ่ายกลาง</v>
          </cell>
          <cell r="C384">
            <v>10000070075</v>
          </cell>
        </row>
        <row r="385">
          <cell r="B385" t="str">
            <v>โครงการสมทบค่าก่อสร้างอาคารปฏิบัติการประลอง ภาควิศวกรรมไฟฟ้าและศูนย์วิจัยร่วม</v>
          </cell>
          <cell r="C385">
            <v>10000070076</v>
          </cell>
        </row>
        <row r="386">
          <cell r="B386" t="str">
            <v>โครงการปรับปรุง ซ่อมแซมอาคาร</v>
          </cell>
          <cell r="C386">
            <v>10000070077</v>
          </cell>
        </row>
        <row r="387">
          <cell r="B387" t="str">
            <v>โครงการสำรวจ ออกแบบ เขียนแบบ ปรับปรุง อาคารสถานที่ภายในมหาวิทยาลัย</v>
          </cell>
          <cell r="C387">
            <v>10000070078</v>
          </cell>
        </row>
        <row r="388">
          <cell r="B388" t="str">
            <v>โครงการสมทบค่าก่อสร้างอาคารคณะพยาบาลศาสตร์</v>
          </cell>
          <cell r="C388">
            <v>10000070079</v>
          </cell>
        </row>
        <row r="389">
          <cell r="B389" t="str">
            <v>โครงการสมทบค่าก่อสร้างอาคารกายวิภาคศาสตร์</v>
          </cell>
          <cell r="C389">
            <v>10000070080</v>
          </cell>
        </row>
        <row r="390">
          <cell r="B390" t="str">
            <v>โครงการตกแต่งห้องให้คำปรึกษา งานสวัสดิการนักศึกษา</v>
          </cell>
          <cell r="C390">
            <v>10000070081</v>
          </cell>
        </row>
        <row r="391">
          <cell r="B391" t="str">
            <v>โครงการระบบผลิตน้ำประปา</v>
          </cell>
          <cell r="C391">
            <v>10000070082</v>
          </cell>
        </row>
        <row r="392">
          <cell r="B392" t="str">
            <v>โครงการปรับปรุงอาคาร ระบบประกอบอาคาร และบริเวณโดยรอบกลุ่มอาคารคณะวิชาด้านวิทยาศาสตร์และเทคโนโลยี ตำบลเมืองศรีไค อำเภอวารินชำราบ จังหวัดอุบลราชธานี</v>
          </cell>
          <cell r="C392">
            <v>10000070083</v>
          </cell>
        </row>
        <row r="393">
          <cell r="B393" t="str">
            <v>โครงการปรับปรุงอาคาร ระบบประกอบอาคาร และบริเวณโดยรอบกลุ่มอาคารคณะวิชาด้านวิทยาศาสตร์สุขภาพ ตำบลเมืองศรีไค อำเภอวารินชำราบ จังหวัดอุบลราชธานี</v>
          </cell>
          <cell r="C393">
            <v>10000070084</v>
          </cell>
        </row>
        <row r="394">
          <cell r="B394" t="str">
            <v>โครงการปรับปรุงอาคารคณะบริหารศาสตร์</v>
          </cell>
          <cell r="C394">
            <v>10000070085</v>
          </cell>
        </row>
        <row r="395">
          <cell r="B395" t="str">
            <v>โครงการปรับปรุงบริเวณพื้นที่รอบนอกอาคารคณะบริหารศาสตร์</v>
          </cell>
          <cell r="C395">
            <v>10000070086</v>
          </cell>
        </row>
        <row r="396">
          <cell r="B396" t="str">
            <v>โครงการปรับปรุงพื้นที่รอบและโรงอาหารคณะบริหารศาสตร์</v>
          </cell>
          <cell r="C396">
            <v>10000070087</v>
          </cell>
        </row>
        <row r="397">
          <cell r="B397" t="str">
            <v>โครงการปรับปรุงภูมิทัศน์รอบอาคารกิจกรรมนักศึกษา Student Center</v>
          </cell>
          <cell r="C397">
            <v>10000070088</v>
          </cell>
        </row>
        <row r="398">
          <cell r="B398" t="str">
            <v>โครงการปรับปรุงห้องเรียน CLB 1 ชั้น 3</v>
          </cell>
          <cell r="C398">
            <v>10000070089</v>
          </cell>
        </row>
        <row r="399">
          <cell r="B399" t="str">
            <v>โครงการปรับปรุงต่อเติมขยายลานเอนกประสงค์</v>
          </cell>
          <cell r="C399">
            <v>10000070090</v>
          </cell>
        </row>
        <row r="400">
          <cell r="B400" t="str">
            <v>โครงการปรับปรุงห้องชั้น 4</v>
          </cell>
          <cell r="C400">
            <v>10000070091</v>
          </cell>
        </row>
        <row r="401">
          <cell r="B401" t="str">
            <v>โครงการปรับปรุงห้อง 306</v>
          </cell>
          <cell r="C401">
            <v>10000070092</v>
          </cell>
        </row>
        <row r="402">
          <cell r="B402" t="str">
            <v>โครงการปรับปรุงห้อง MS 1</v>
          </cell>
          <cell r="C402">
            <v>10000070093</v>
          </cell>
        </row>
        <row r="403">
          <cell r="B403" t="str">
            <v>โครงการปรับปรุงห้อง ปฎิบัติการคอม 1-2</v>
          </cell>
          <cell r="C403">
            <v>10000070094</v>
          </cell>
        </row>
        <row r="404">
          <cell r="B404" t="str">
            <v>โครงการก่อสร้างสนามฟุตบอลหญ้า</v>
          </cell>
          <cell r="C404">
            <v>10000070095</v>
          </cell>
        </row>
        <row r="405">
          <cell r="B405" t="str">
            <v>โครงการปรับปรุงอาคารสำนักงานอธิการบดี</v>
          </cell>
          <cell r="C405">
            <v>10000070096</v>
          </cell>
        </row>
        <row r="406">
          <cell r="B406" t="str">
            <v>โครงการปรับปรุงระบบจ่ายน้ำประปากลุ่มอาคารที่พักบุคลากร และกลุ่มอาคารหอพักนักศึกษา</v>
          </cell>
          <cell r="C406">
            <v>10000070097</v>
          </cell>
        </row>
        <row r="407">
          <cell r="B407" t="str">
            <v>โครงการปรับปรุงถนนและระบบจราจร</v>
          </cell>
          <cell r="C407">
            <v>10000070098</v>
          </cell>
        </row>
        <row r="408">
          <cell r="B408" t="str">
            <v>โครงการปรับปรุงระบบระบายน้ำ</v>
          </cell>
          <cell r="C408">
            <v>10000070099</v>
          </cell>
        </row>
        <row r="409">
          <cell r="B409" t="str">
            <v>โครงการสถานีจ่ายน้ำสำรองและเพิ่มแรงดันน้ำประปา</v>
          </cell>
          <cell r="C409">
            <v>10000070100</v>
          </cell>
        </row>
        <row r="410">
          <cell r="B410" t="str">
            <v>โครงการปรับปรุงระบบไฟฟ้าแสงสว่างภายในมหาวิทยาลัย</v>
          </cell>
          <cell r="C410">
            <v>10000070101</v>
          </cell>
        </row>
        <row r="411">
          <cell r="B411" t="str">
            <v>โครงการก่อสร้างรั้วรอบมหาวิทยาลัย ความยาว 2 กม.</v>
          </cell>
          <cell r="C411">
            <v>10000070102</v>
          </cell>
        </row>
        <row r="412">
          <cell r="B412" t="str">
            <v>โครงการจัดการความรู้</v>
          </cell>
          <cell r="C412">
            <v>10000080001</v>
          </cell>
        </row>
        <row r="413">
          <cell r="B413" t="str">
            <v>โครงการจัดการและถ่ายทอดความรู้ในคณะศิลปศาสตร์</v>
          </cell>
          <cell r="C413">
            <v>10000080002</v>
          </cell>
        </row>
        <row r="414">
          <cell r="B414" t="str">
            <v>โครงการพัฒนาการจัดการความรู้</v>
          </cell>
          <cell r="C414">
            <v>10000080003</v>
          </cell>
        </row>
        <row r="415">
          <cell r="B415" t="str">
            <v>โครงการพัฒนาคณะวิทยาศาสตร์สู่องค์กรแห่งการเรียนรู้</v>
          </cell>
          <cell r="C415">
            <v>10000080004</v>
          </cell>
        </row>
        <row r="416">
          <cell r="B416" t="str">
            <v>โครงการจัดการความรู้ Mini_UKM</v>
          </cell>
          <cell r="C416">
            <v>10000080005</v>
          </cell>
        </row>
        <row r="417">
          <cell r="B417" t="str">
            <v>โครงการพัฒนาศักยภาพด้านภาษาต่างประเทศ</v>
          </cell>
          <cell r="C417">
            <v>10000090001</v>
          </cell>
        </row>
        <row r="418">
          <cell r="B418" t="str">
            <v>โครงการพัฒนาสมรรถนะบุคลากรรองรับอาเซียน</v>
          </cell>
          <cell r="C418">
            <v>10000090002</v>
          </cell>
        </row>
        <row r="419">
          <cell r="B419" t="str">
            <v>โครงการความร่วมมือกับต่างประเทศเพื่อพัฒนาคุณภาพอุดมศึกษาไทย</v>
          </cell>
          <cell r="C419">
            <v>10000090003</v>
          </cell>
        </row>
        <row r="420">
          <cell r="B420" t="str">
            <v>โครงการพัฒนาศักยภาพของนักศึกษาและบุคลากรเพื่อรองรับการเข้าสู่ประชาคมอาเซียน</v>
          </cell>
          <cell r="C420">
            <v>10000090004</v>
          </cell>
        </row>
        <row r="421">
          <cell r="B421" t="str">
            <v>โครงการพัฒนาสมรรถนะบุคลากร</v>
          </cell>
          <cell r="C421">
            <v>10000090005</v>
          </cell>
        </row>
        <row r="422">
          <cell r="B422" t="str">
            <v>โครงการพัฒนาสมรรถนะผู้บริหาร</v>
          </cell>
          <cell r="C422">
            <v>10000090006</v>
          </cell>
        </row>
        <row r="423">
          <cell r="B423" t="str">
            <v>โครงการค่าจ้างชั่วคราวผู้เกษียนอายุราชการและมีความรู้ความสามารถ</v>
          </cell>
          <cell r="C423">
            <v>10000100001</v>
          </cell>
        </row>
        <row r="424">
          <cell r="B424" t="str">
            <v>โครงการบริหารและจัดการส่วนกลางด้านวิทยาศาสตร์และเทคโนโลยี</v>
          </cell>
          <cell r="C424">
            <v>10000100002</v>
          </cell>
        </row>
        <row r="425">
          <cell r="B425" t="str">
            <v>โครงการบริหารและจัดการส่วนกลางด้านวิทยาศาสตร์สุขภาพ</v>
          </cell>
          <cell r="C425">
            <v>10000100003</v>
          </cell>
        </row>
        <row r="426">
          <cell r="B426" t="str">
            <v>โครงการบริหารและจัดการส่วนกลางด้านสังคมศาสตร์</v>
          </cell>
          <cell r="C426">
            <v>10000100004</v>
          </cell>
        </row>
        <row r="427">
          <cell r="B427" t="str">
            <v>โครงการบำรุงอาคารเรียนและโสตทัศนูปกรณ์</v>
          </cell>
          <cell r="C427">
            <v>10000100005</v>
          </cell>
        </row>
        <row r="428">
          <cell r="B428" t="str">
            <v>โครงการบริการให้คำปรึกษาและการให้บริการ</v>
          </cell>
          <cell r="C428">
            <v>10000100006</v>
          </cell>
        </row>
        <row r="429">
          <cell r="B429" t="str">
            <v>โครงการชำระค่าอาคารหอพักนักศึกษา</v>
          </cell>
          <cell r="C429">
            <v>10000100007</v>
          </cell>
        </row>
        <row r="430">
          <cell r="B430" t="str">
            <v>โครงการจ่ายคืนเงินทุนโครงการเครือข่ายเชิงกลยุทธ์</v>
          </cell>
          <cell r="C430">
            <v>10000100008</v>
          </cell>
        </row>
        <row r="431">
          <cell r="B431" t="str">
            <v>โครงการบริหารจัดการศูนย์หนังสือมหาวิทยาลัยอุบลราชธานี</v>
          </cell>
          <cell r="C431">
            <v>10000100009</v>
          </cell>
        </row>
        <row r="432">
          <cell r="B432" t="str">
            <v>โครงการวันสำคัญของมหาวิทยาลัย</v>
          </cell>
          <cell r="C432">
            <v>10000100010</v>
          </cell>
        </row>
        <row r="433">
          <cell r="B433" t="str">
            <v>โครงการปรับปรุงระบบสายไฟและสายสัญญาณในห้องปฏิบัติการคอมพิวเตอร์</v>
          </cell>
          <cell r="C433">
            <v>10000100011</v>
          </cell>
        </row>
        <row r="434">
          <cell r="B434" t="str">
            <v>โครงการสาธารณประโยชน์</v>
          </cell>
          <cell r="C434">
            <v>10000100012</v>
          </cell>
        </row>
        <row r="435">
          <cell r="B435" t="str">
            <v>โครงการปรับปรุงและเพิ่มประสิทธิภาพการบริการ</v>
          </cell>
          <cell r="C435">
            <v>10000100013</v>
          </cell>
        </row>
        <row r="436">
          <cell r="B436" t="str">
            <v>โครงการปรับปรุงและจัดทำห้องปฏิบัติการคอมพิวเตอร์สมรรถนะสูง</v>
          </cell>
          <cell r="C436">
            <v>10000100014</v>
          </cell>
        </row>
        <row r="437">
          <cell r="B437" t="str">
            <v>ค่าใช้จ่ายในการรักษาความสะอาดด้านสังคมศาสตร์</v>
          </cell>
          <cell r="C437">
            <v>10000100015</v>
          </cell>
        </row>
        <row r="438">
          <cell r="B438" t="str">
            <v>ค่าใช้จ่ายในการรักษาความสะอาดด้านวิทยาศาสตร์และเทคโนโลยี</v>
          </cell>
          <cell r="C438">
            <v>10000100016</v>
          </cell>
        </row>
        <row r="439">
          <cell r="B439" t="str">
            <v>ค่าใช้จ่ายในการรักษาความสะอาดด้านวิทยาศาสตร์สุขภาพ</v>
          </cell>
          <cell r="C439">
            <v>10000100017</v>
          </cell>
        </row>
        <row r="440">
          <cell r="B440" t="str">
            <v>โครงการลูกหนี้เงินอุดหนุนทั่วไป</v>
          </cell>
          <cell r="C440">
            <v>10000100018</v>
          </cell>
        </row>
        <row r="441">
          <cell r="B441" t="str">
            <v>โครงการดำเนินแผนการตลาดและประชาสัมพันธ์</v>
          </cell>
          <cell r="C441">
            <v>10000100019</v>
          </cell>
        </row>
        <row r="442">
          <cell r="B442" t="str">
            <v>โครงการค่าสนับสนุนการปฏิบัติงานด้านการแพทย์ฉุกเฉิน</v>
          </cell>
          <cell r="C442">
            <v>10000100020</v>
          </cell>
        </row>
        <row r="443">
          <cell r="B443" t="str">
            <v>โครงการรับมอบอาคารเรียนรวมใจ หน่วยการเรียนการสอนจังหวัดมุกดาหาร</v>
          </cell>
          <cell r="C443">
            <v>10000100021</v>
          </cell>
        </row>
        <row r="444">
          <cell r="B444" t="str">
            <v>โครงการค่าใช้จ่ายในการเลี้ยงรับรองแขกผู้มีเกียรติ โครงการเสริมสร้างอุดมการณ์รักชาติและสถาบันพระมหากษัตริย์</v>
          </cell>
          <cell r="C444">
            <v>10000100022</v>
          </cell>
        </row>
        <row r="445">
          <cell r="B445" t="str">
            <v>โครงการปฐมนิเทศกรรมการสภามหาวิทยาลัย</v>
          </cell>
          <cell r="C445">
            <v>10000100023</v>
          </cell>
        </row>
        <row r="446">
          <cell r="B446" t="str">
            <v>โครงการบริหารจัดการสาขาวิทยาศาสตร์</v>
          </cell>
          <cell r="C446">
            <v>10000100024</v>
          </cell>
        </row>
        <row r="447">
          <cell r="B447" t="str">
            <v>โครงการบำเพ็ญกุศลถวายพระบรมศพพระบาทสมเด็จพระปรมินทรมหาภูมิพลอดุลยเดช</v>
          </cell>
          <cell r="C447">
            <v>10000100025</v>
          </cell>
        </row>
        <row r="448">
          <cell r="B448" t="str">
            <v>โครงการกองทุนพัฒนาบุคลากรมหาวิทยาลัยอุบลราชธานี</v>
          </cell>
          <cell r="C448">
            <v>10000110001</v>
          </cell>
        </row>
        <row r="449">
          <cell r="B449" t="str">
            <v>โครงการบริหารจัดการด้านบุคลากร</v>
          </cell>
          <cell r="C449">
            <v>10000110002</v>
          </cell>
        </row>
        <row r="450">
          <cell r="B450" t="str">
            <v>โครงการพัฒนาบุคลากร</v>
          </cell>
          <cell r="C450">
            <v>10000110004</v>
          </cell>
        </row>
        <row r="451">
          <cell r="B451" t="str">
            <v>โครงการพัฒนาบุคลากรคณะเกษตรศาสตร์</v>
          </cell>
          <cell r="C451">
            <v>10000110005</v>
          </cell>
        </row>
        <row r="452">
          <cell r="B452" t="str">
            <v>โครงการพัฒนาระบบและกลไกการบริหารงานบุคคล</v>
          </cell>
          <cell r="C452">
            <v>10000110006</v>
          </cell>
        </row>
        <row r="453">
          <cell r="B453" t="str">
            <v>โครงการพัฒนาศักยภาพบุคลากร</v>
          </cell>
          <cell r="C453">
            <v>10000110007</v>
          </cell>
        </row>
        <row r="454">
          <cell r="B454" t="str">
            <v>โครงการพัฒนาศักยภาพบุคลากรคณะวิศวกรรมศาสตร์</v>
          </cell>
          <cell r="C454">
            <v>10000110008</v>
          </cell>
        </row>
        <row r="455">
          <cell r="B455" t="str">
            <v>โครงการพัฒนาอาจารย์และบุคลากรในการใช้เครื่องมือด้านสารสนเทศสนับสนุนการทำงานได้อย่างมีประสิทธภาพ</v>
          </cell>
          <cell r="C455">
            <v>10000110009</v>
          </cell>
        </row>
        <row r="456">
          <cell r="B456" t="str">
            <v>โครงการส่งเสริมและพัฒนาขีดความสามารถของบุคลากร</v>
          </cell>
          <cell r="C456">
            <v>10000110010</v>
          </cell>
        </row>
        <row r="457">
          <cell r="B457" t="str">
            <v>โครงการสัมมนาอาจารย์ที่ปรึกษาและคณะกรรมการหอพักนักศึกษา</v>
          </cell>
          <cell r="C457">
            <v>10000110011</v>
          </cell>
        </row>
        <row r="458">
          <cell r="B458" t="str">
            <v>โครงการอบรมพัฒนาผู้นำและการบริหารจัดการสำหรับผู้บริหาร</v>
          </cell>
          <cell r="C458">
            <v>10000110012</v>
          </cell>
        </row>
        <row r="459">
          <cell r="B459" t="str">
            <v>โครงการอบรมพัฒนาสมรรถนะของบุคลากร</v>
          </cell>
          <cell r="C459">
            <v>10000110013</v>
          </cell>
        </row>
        <row r="460">
          <cell r="B460" t="str">
            <v>การเพิ่มพูนความรู้และพัฒนาศักยภาพของบุคลากร</v>
          </cell>
          <cell r="C460">
            <v>10000110014</v>
          </cell>
        </row>
        <row r="461">
          <cell r="B461" t="str">
            <v>โครงการส่งเสริมและพัฒนาทักษะการปฏิบัติงานของบุคลากร</v>
          </cell>
          <cell r="C461">
            <v>10000110015</v>
          </cell>
        </row>
        <row r="462">
          <cell r="B462" t="str">
            <v>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</v>
          </cell>
          <cell r="C462">
            <v>10000110016</v>
          </cell>
        </row>
        <row r="463">
          <cell r="B463" t="str">
            <v>โครงการค่าใช้จ่ายค่าประกันสังคมพนักงานและลูกจ้างชั่วคราวสำนักงานอธิการบดี</v>
          </cell>
          <cell r="C463">
            <v>10000110017</v>
          </cell>
        </row>
        <row r="464">
          <cell r="B464" t="str">
            <v>โครงการค่าใช้จ่ายผู้บริหาร</v>
          </cell>
          <cell r="C464">
            <v>10000110018</v>
          </cell>
        </row>
        <row r="465">
          <cell r="B465" t="str">
            <v>โครงการค่าใช้จ่ายในการพัฒนาบุคลากรสำนักงานอธิการบดี</v>
          </cell>
          <cell r="C465">
            <v>10000110019</v>
          </cell>
        </row>
        <row r="466">
          <cell r="B466" t="str">
            <v>โครงการจัดหาเสื้อแจ็คเก๊ตสำหรับผู้บริหาร</v>
          </cell>
          <cell r="C466">
            <v>10000110020</v>
          </cell>
        </row>
        <row r="467">
          <cell r="B467" t="str">
            <v>โครงการส่งเสริมและพัฒนาศักยภาพบุคลากรสายวิชาการและสายสนับสนุน</v>
          </cell>
          <cell r="C467">
            <v>10000110021</v>
          </cell>
        </row>
        <row r="468">
          <cell r="B468" t="str">
            <v>โครงการจ้างบุคลากรเงินรายได้คณะเกษตรศาสตร์</v>
          </cell>
          <cell r="C468">
            <v>10000110022</v>
          </cell>
        </row>
        <row r="469">
          <cell r="B469" t="str">
            <v>โครงการส่งเสริมสนับสนุนการพัฒนาบุคลากรด้านวิชาการ</v>
          </cell>
          <cell r="C469">
            <v>10000110023</v>
          </cell>
        </row>
        <row r="470">
          <cell r="B470" t="str">
            <v>โครงการพัฒนาบุคลากรรายบุคคลให้เป็นมืออาชีพ</v>
          </cell>
          <cell r="C470">
            <v>10000110024</v>
          </cell>
        </row>
        <row r="471">
          <cell r="B471" t="str">
            <v>โครงการแข่งขันกีฬาบุคลากร</v>
          </cell>
          <cell r="C471">
            <v>10000110025</v>
          </cell>
        </row>
        <row r="472">
          <cell r="B472" t="str">
            <v>โครงการเพิ่มประสิทธิภาพการปฏิบัติงานของบุคลากร</v>
          </cell>
          <cell r="C472">
            <v>10000110026</v>
          </cell>
        </row>
        <row r="473">
          <cell r="B473" t="str">
            <v>โครงการสัมมนาเพื่อพัฒนาและเพิ่มประสิทธิภาพบุคลากรด้านวินัยสวัสดิภาพนักศึกษา</v>
          </cell>
          <cell r="C473">
            <v>10000110027</v>
          </cell>
        </row>
        <row r="474">
          <cell r="B474" t="str">
            <v>โครงการอบรมเชิงปฏิบัติการเพื่อพัฒนาศักยภาพการปฏิบัติงานของบุคลากรและศิษย์เก่า</v>
          </cell>
          <cell r="C474">
            <v>10000110028</v>
          </cell>
        </row>
        <row r="475">
          <cell r="B475" t="str">
            <v>โครงการอบรมทักษะการให้คำปรึกษา</v>
          </cell>
          <cell r="C475">
            <v>10000110029</v>
          </cell>
        </row>
        <row r="476">
          <cell r="B476" t="str">
            <v>โครงการพัฒนาทักษะและสมรรถนะของบุคลากรในการทำงาน</v>
          </cell>
          <cell r="C476">
            <v>10000110030</v>
          </cell>
        </row>
        <row r="477">
          <cell r="B477" t="str">
            <v>โครงการส่งเสริมความก้าวหน้าในการทำงาน</v>
          </cell>
          <cell r="C477">
            <v>10000110031</v>
          </cell>
        </row>
        <row r="478">
          <cell r="B478" t="str">
            <v>โครงการสร้างเสริมสวัสดิการและคุณภาพชีวิตอย่างมีความสุข</v>
          </cell>
          <cell r="C478">
            <v>10000110032</v>
          </cell>
        </row>
        <row r="479">
          <cell r="B479" t="str">
            <v>โครงการค่าใช้จ่ายในการจ้างบุคลากร</v>
          </cell>
          <cell r="C479">
            <v>10000110033</v>
          </cell>
        </row>
        <row r="480">
          <cell r="B480" t="str">
            <v>โครงการการเข้าร่วมโครงการนำร่องการพัฒนาองค์กรโดยใช้เกณฑ์คุณภาพการศึกษาเพื่อการดำเนินงานที่เป็นเลิศ (EdPEx)</v>
          </cell>
          <cell r="C480">
            <v>10000120001</v>
          </cell>
        </row>
        <row r="481">
          <cell r="B481" t="str">
            <v>โครงการตรวจประเมินคุณภาพการศึกษาภายในคณะพยาบาลศาสตร์</v>
          </cell>
          <cell r="C481">
            <v>10000120002</v>
          </cell>
        </row>
        <row r="482">
          <cell r="B482" t="str">
            <v xml:space="preserve">โครงการเตรียมความพร้อมในการตรวจประเมินคุณภาพภายใน </v>
          </cell>
          <cell r="C482">
            <v>10000120003</v>
          </cell>
        </row>
        <row r="483">
          <cell r="B483" t="str">
            <v xml:space="preserve">โครงการเตรียมความพร้อมในการตรวจประเมินภายนอก </v>
          </cell>
          <cell r="C483">
            <v>10000120004</v>
          </cell>
        </row>
        <row r="484">
          <cell r="B484" t="str">
            <v>โครงการเตรียมความพร้อมเพื่อตรวจประเมินคุณภาพทางการศึกษา</v>
          </cell>
          <cell r="C484">
            <v>10000120005</v>
          </cell>
        </row>
        <row r="485">
          <cell r="B485" t="str">
            <v>โครงการประกันคุณภาพการศึกษาและการบริหารความเสี่ยง</v>
          </cell>
          <cell r="C485">
            <v>10000120006</v>
          </cell>
        </row>
        <row r="486">
          <cell r="B486" t="str">
            <v xml:space="preserve">โครงการพัฒนาเครือข่ายการประกันคุณภาพ </v>
          </cell>
          <cell r="C486">
            <v>10000120007</v>
          </cell>
        </row>
        <row r="487">
          <cell r="B487" t="str">
            <v>โครงการสร้างความรู้ความเข้าใจงานประกันคุณภาพการศึกษาบุคลากร และนักศึกษา</v>
          </cell>
          <cell r="C487">
            <v>10000120010</v>
          </cell>
        </row>
        <row r="488">
          <cell r="B488" t="str">
            <v>โครงการสร้างเครือข่ายประกันคุณภาพการศึกษา</v>
          </cell>
          <cell r="C488">
            <v>10000120011</v>
          </cell>
        </row>
        <row r="489">
          <cell r="B489" t="str">
            <v xml:space="preserve">โครงการอบรมความรู้ด้านประกันคุณภาพให้กับนักศึกษา </v>
          </cell>
          <cell r="C489">
            <v>10000120012</v>
          </cell>
        </row>
        <row r="490">
          <cell r="B490" t="str">
            <v xml:space="preserve">โครงการอบรมความรู้ด้านประกันคุณภาพให้กับอาจารย์และบุคลากร </v>
          </cell>
          <cell r="C490">
            <v>10000120013</v>
          </cell>
        </row>
        <row r="491">
          <cell r="B491" t="str">
            <v>โครงการอบรมจรรยาบรรณวิชาชีพ</v>
          </cell>
          <cell r="C491">
            <v>10000120014</v>
          </cell>
        </row>
        <row r="492">
          <cell r="B492" t="str">
            <v>ระบบและกลไกการประกันคุณภาพ ระดับมหาวิทยาลัย</v>
          </cell>
          <cell r="C492">
            <v>10000120015</v>
          </cell>
        </row>
        <row r="493">
          <cell r="B493" t="str">
            <v>ระบบและกลไกการประกันคุณภาพ ระดับสำนักงานอธิการบดี</v>
          </cell>
          <cell r="C493">
            <v>10000120016</v>
          </cell>
        </row>
        <row r="494">
          <cell r="B494" t="str">
            <v>โครงการพัฒนาระบบการประกันคุณภาพการศึกษาภายใน</v>
          </cell>
          <cell r="C494">
            <v>10000120017</v>
          </cell>
        </row>
        <row r="495">
          <cell r="B495" t="str">
            <v>โครงการเตรียมความพร้อมในการตรวจประเมินคุณภาพการศึกษาภายนอก (สมศ.)</v>
          </cell>
          <cell r="C495">
            <v>10000120018</v>
          </cell>
        </row>
        <row r="496">
          <cell r="B496" t="str">
            <v>โครงการการพัฒนาระบบราชการตามคำรับรองการปฏิบัติราชการ(ก.พ.ร)</v>
          </cell>
          <cell r="C496">
            <v>10000120019</v>
          </cell>
        </row>
        <row r="497">
          <cell r="B497" t="str">
            <v>โครงการส่งเสริมและพัฒนาการประกันคุณภาพ</v>
          </cell>
          <cell r="C497">
            <v>10000120020</v>
          </cell>
        </row>
        <row r="498">
          <cell r="B498" t="str">
            <v>โครงการบริหารจัดการระบบประกันคุณภาพการศึกษาภายในคณะ</v>
          </cell>
          <cell r="C498">
            <v>10000120021</v>
          </cell>
        </row>
        <row r="499">
          <cell r="B499" t="str">
            <v>โครงการฝึกอบรมผู้ตรวจประเมินประกันคุณภาพการศึกษา</v>
          </cell>
          <cell r="C499">
            <v>10000120022</v>
          </cell>
        </row>
        <row r="500">
          <cell r="B500" t="str">
            <v>โครงการอบรมสัมมนาเชิงปฏิบัติการอย่างมีส่วนร่วมในการประกันคุณภาพการศึกษาแก่บุคลากรและนักศึกษา</v>
          </cell>
          <cell r="C500">
            <v>10000120023</v>
          </cell>
        </row>
        <row r="501">
          <cell r="B501" t="str">
            <v>โครงการอบรมเครือข่ายการประกันคุณภาพ</v>
          </cell>
          <cell r="C501">
            <v>10000120024</v>
          </cell>
        </row>
        <row r="502">
          <cell r="B502" t="str">
            <v>ประชุมเชิงปฏิบัติการด้านการประกันคุณภาพ</v>
          </cell>
          <cell r="C502">
            <v>10000120025</v>
          </cell>
        </row>
        <row r="503">
          <cell r="B503" t="str">
            <v>โครงการประกันคุณภาพการศึกษา : การผลิตบัณฑิต</v>
          </cell>
          <cell r="C503">
            <v>10000120026</v>
          </cell>
        </row>
        <row r="504">
          <cell r="B504" t="str">
            <v>โครงการประกันคุณภาพระดับบัณฑิตศึกษา</v>
          </cell>
          <cell r="C504">
            <v>10000120027</v>
          </cell>
        </row>
        <row r="505">
          <cell r="B505" t="str">
            <v>โครงการประกันคุณภาพการศึกษา</v>
          </cell>
          <cell r="C505">
            <v>10000120028</v>
          </cell>
        </row>
        <row r="506">
          <cell r="B506" t="str">
            <v>โครงการบริหารและจัดการการประกันคุณภาพการศึกษาภายใน</v>
          </cell>
          <cell r="C506">
            <v>10000120029</v>
          </cell>
        </row>
        <row r="507">
          <cell r="B507" t="str">
            <v>โครงการบริหารจัดการด้านการประกันคุณภาพ บริหารความเสี่ยง และการจัดการความรู้</v>
          </cell>
          <cell r="C507">
            <v>10000120030</v>
          </cell>
        </row>
        <row r="508">
          <cell r="B508" t="str">
            <v>โครงการอบรมการบริหารโครงการและการประกันคุณภาพการจัดกิจกรรมนักศึกษา</v>
          </cell>
          <cell r="C508">
            <v>10000120031</v>
          </cell>
        </row>
        <row r="509">
          <cell r="B509" t="str">
            <v>โครงการเตรียมความพร้อมและรับการตรวจประเมินคุณภาพการศึกษาภายใน-โครงการตรวจประเมินคุณภาพการศึกษาภายในระดับคณะ</v>
          </cell>
          <cell r="C509">
            <v>10000120032</v>
          </cell>
        </row>
        <row r="510">
          <cell r="B510" t="str">
            <v>โครงการเตรียมความพร้อมและรับการตรวจประเมินคุณภาพการศึกษาภายใน-โครงการตรวจประเมินคุณภาพการศึกษาภายในระดับหลักสูตร</v>
          </cell>
          <cell r="C510">
            <v>10000120033</v>
          </cell>
        </row>
        <row r="511">
          <cell r="B511" t="str">
            <v>โครงการพิธีพระราชทานปริญญาบัตร ฝ่ายเทคโนโลยีสารสนเทศ</v>
          </cell>
          <cell r="C511">
            <v>10000130001</v>
          </cell>
        </row>
        <row r="512">
          <cell r="B512" t="str">
            <v>โครงการพิธีพระราชทานปริญญาบัตร ฝ่ายเลี้ยงรับรองและงานเลี้ยงแสดงความยินดี</v>
          </cell>
          <cell r="C512">
            <v>10000130002</v>
          </cell>
        </row>
        <row r="513">
          <cell r="B513" t="str">
            <v>โครงการพิธีพระราชทานปริญญาบัตร ฝ่ายการเงินและพัสดุ</v>
          </cell>
          <cell r="C513">
            <v>10000130003</v>
          </cell>
        </row>
        <row r="514">
          <cell r="B514" t="str">
            <v>โครงการพิธีพระราชทานปริญญาบัตร ฝ่ายจราจรและรักษาความปลอดภัย</v>
          </cell>
          <cell r="C514">
            <v>10000130004</v>
          </cell>
        </row>
        <row r="515">
          <cell r="B515" t="str">
            <v>โครงการพิธีพระราชทานปริญญาบัตร ฝ่ายจัดการนักศึกษาและสวัสดิการ (กลุ่มจัดการนักศึกษา)</v>
          </cell>
          <cell r="C515">
            <v>10000130005</v>
          </cell>
        </row>
        <row r="516">
          <cell r="B516" t="str">
            <v>โครงการพิธีพระราชทานปริญญาบัตร ฝ่ายจัดการบัณฑิต</v>
          </cell>
          <cell r="C516">
            <v>10000130006</v>
          </cell>
        </row>
        <row r="517">
          <cell r="B517" t="str">
            <v>โครงการพิธีพระราชทานปริญญาบัตร ฝ่ายจัดหาเงินทูลเกล้า</v>
          </cell>
          <cell r="C517">
            <v>10000130007</v>
          </cell>
        </row>
        <row r="518">
          <cell r="B518" t="str">
            <v>โครงการพิธีพระราชทานปริญญาบัตร ฝ่ายต้อนรับ</v>
          </cell>
          <cell r="C518">
            <v>10000130008</v>
          </cell>
        </row>
        <row r="519">
          <cell r="B519" t="str">
            <v>โครงการพิธีพระราชทานปริญญาบัตร ฝ่ายบริหารทรัพย์สินและสิทธิประโยชน์</v>
          </cell>
          <cell r="C519">
            <v>10000130009</v>
          </cell>
        </row>
        <row r="520">
          <cell r="B520" t="str">
            <v>โครงการพิธีพระราชทานปริญญาบัตร ฝ่ายบันทึกภาพ</v>
          </cell>
          <cell r="C520">
            <v>10000130010</v>
          </cell>
        </row>
        <row r="521">
          <cell r="B521" t="str">
            <v>โครงการพิธีพระราชทานปริญญาบัตร ฝ่ายปฐมพยาบาล</v>
          </cell>
          <cell r="C521">
            <v>10000130011</v>
          </cell>
        </row>
        <row r="522">
          <cell r="B522" t="str">
            <v>โครงการพิธีพระราชทานปริญญาบัตร ฝ่ายประชาสัมพันธ์</v>
          </cell>
          <cell r="C522">
            <v>10000130012</v>
          </cell>
        </row>
        <row r="523">
          <cell r="B523" t="str">
            <v>โครงการพิธีพระราชทานปริญญาบัตร ฝ่ายประสานและบริหารจัดการ</v>
          </cell>
          <cell r="C523">
            <v>10000130013</v>
          </cell>
        </row>
        <row r="524">
          <cell r="B524" t="str">
            <v>โครงการพิธีพระราชทานปริญญาบัตร ฝ่ายปริญาบัตรและสูจิบัตร</v>
          </cell>
          <cell r="C524">
            <v>10000130014</v>
          </cell>
        </row>
        <row r="525">
          <cell r="B525" t="str">
            <v>โครงการพิธีพระราชทานปริญญาบัตร ฝ่ายพิธีสงฆ์</v>
          </cell>
          <cell r="C525">
            <v>10000130015</v>
          </cell>
        </row>
        <row r="526">
          <cell r="B526" t="str">
            <v>โครงการพิธีพระราชทานปริญญาบัตร ฝ่ายยานพาหนะ</v>
          </cell>
          <cell r="C526">
            <v>10000130016</v>
          </cell>
        </row>
        <row r="527">
          <cell r="B527" t="str">
            <v>โครงการพิธีพระราชทานปริญญาบัตร ฝ่ายสถานที่</v>
          </cell>
          <cell r="C527">
            <v>10000130017</v>
          </cell>
        </row>
        <row r="528">
          <cell r="B528" t="str">
            <v>โครงการพิธีพระราชทานปริญญาบัตร ฝ่ายจัดการนักศึกษาและสวัสดิการ (กลุ่มสวัสดิการ)</v>
          </cell>
          <cell r="C528">
            <v>10000130018</v>
          </cell>
        </row>
        <row r="529">
          <cell r="B529" t="str">
            <v>โครงการพิธีพระราชทานปริญญาบัตร ฝ่ายห้องรับรองส่วนพระองค์</v>
          </cell>
          <cell r="C529">
            <v>10000130019</v>
          </cell>
        </row>
        <row r="530">
          <cell r="B530" t="str">
            <v>โครงการพิธีพระราชทานปริญญาบัตร ฝ่ายนิทรรศการเฉลิมพระเกียรติ</v>
          </cell>
          <cell r="C530">
            <v>10000130020</v>
          </cell>
        </row>
        <row r="531">
          <cell r="B531" t="str">
            <v>โครงการพิธีพระราชทานปริญญาบัตร ฝ่ายจัดการนักศึกษาและสวัสดิการ (กลุ่มดุริยางค์)</v>
          </cell>
          <cell r="C531">
            <v>10000130021</v>
          </cell>
        </row>
        <row r="532">
          <cell r="B532" t="str">
            <v>โครงการสนับสนุนการจัดการศึกษา</v>
          </cell>
          <cell r="C532">
            <v>10100000001</v>
          </cell>
        </row>
        <row r="533">
          <cell r="B533" t="str">
            <v>โครงการจัดจ้างผู้เชี่ยวชาญ
ชาวต่างประเทศ</v>
          </cell>
          <cell r="C533">
            <v>10100010001</v>
          </cell>
        </row>
        <row r="534">
          <cell r="B534" t="str">
            <v>โครงการสำรองเงินกองทุนส่งเสริมและพัฒนาการผลิตบัณฑิตคณะวิทยาศาสตร์</v>
          </cell>
          <cell r="C534">
            <v>10100010002</v>
          </cell>
        </row>
        <row r="535">
          <cell r="B535" t="str">
            <v>โครงการจัดซื้อวัสดุเพื่อการบริหารและจัดการศึกษาภาควิชาวิทยาศาสตร์ชีวภาพ</v>
          </cell>
          <cell r="C535">
            <v>10100010003</v>
          </cell>
        </row>
        <row r="536">
          <cell r="B536" t="str">
            <v>โครงการจัดซื้อวัสดุเพื่อการบริหารและจัดการศึกษาภาควิชาเคมี</v>
          </cell>
          <cell r="C536">
            <v>10100010004</v>
          </cell>
        </row>
        <row r="537">
          <cell r="B537" t="str">
            <v>โครงการจัดซื้อวัสดุเพื่อการบริหารและจัดการศึกษาภาควิชาฟิสิกส์</v>
          </cell>
          <cell r="C537">
            <v>10100010005</v>
          </cell>
        </row>
        <row r="538">
          <cell r="B538" t="str">
            <v>โครงการจัดซื้อวัสดุเพื่อการบริหารและจัดการศึกษาภาควิชาคณิตศาสตร์ สถิติและคอมพิวเตอร์</v>
          </cell>
          <cell r="C538">
            <v>10100010006</v>
          </cell>
        </row>
        <row r="539">
          <cell r="B539" t="str">
            <v>โครงการจัดซื้อวัสดุเพื่อการบริหารและจัดการศึกษาสำนักงานเลขานุการ</v>
          </cell>
          <cell r="C539">
            <v>10100010007</v>
          </cell>
        </row>
        <row r="540">
          <cell r="B540" t="str">
            <v>โครงการจ้างเหมาและซ่อมบำรุงพัสดุเพื่อรองรับการจัดการเรียนการสอน ภาควิชาวิทยาศาสตร์ชีวภาพ</v>
          </cell>
          <cell r="C540">
            <v>10100010008</v>
          </cell>
        </row>
        <row r="541">
          <cell r="B541" t="str">
            <v>โครงการจ้างเหมาและซ่อมบำรุงพัสดุเพื่อรองรับการจัดการเรียนการสอน ภาควิชาเคมี</v>
          </cell>
          <cell r="C541">
            <v>10100010009</v>
          </cell>
        </row>
        <row r="542">
          <cell r="B542" t="str">
            <v>โครงการจ้างเหมาและซ่อมบำรุงพัสดุเพื่อรองรับการจัดการเรียนการสอน ภาควิชาฟิสิกส์</v>
          </cell>
          <cell r="C542">
            <v>10100010010</v>
          </cell>
        </row>
        <row r="543">
          <cell r="B543" t="str">
            <v>โครงการจ้างเหมาและซ่อมบำรุงพัสดุเพื่อสนับสนุนการจัดการเรียนการสอน สำนักงานเลขานุการคณะวิทยาศาสตร์</v>
          </cell>
          <cell r="C543">
            <v>10100010011</v>
          </cell>
        </row>
        <row r="544">
          <cell r="B544" t="str">
            <v>โครงการเงินกองทุนส่งเสริมและพัฒนาการผลิตบัณฑิตคณะวิทยาศาสตร์</v>
          </cell>
          <cell r="C544">
            <v>10100010012</v>
          </cell>
        </row>
        <row r="545">
          <cell r="B545" t="str">
            <v>โครงการบริหารจัดการและสนับสนุนการผลิตบัณฑิตคณะเกษตรศาสตร์</v>
          </cell>
          <cell r="C545">
            <v>10100020001</v>
          </cell>
        </row>
        <row r="546">
          <cell r="B546" t="str">
            <v>โครงการสนับสนุนการผลิตบัณฑิต_สำนักงานไร่ฝึกทดลองฯ</v>
          </cell>
          <cell r="C546">
            <v>10100020002</v>
          </cell>
        </row>
        <row r="547">
          <cell r="B547" t="str">
            <v>โครงการสนับสนุนการผลิตบัณฑิต_สำนักเลขานุการ</v>
          </cell>
          <cell r="C547">
            <v>10100020003</v>
          </cell>
        </row>
        <row r="548">
          <cell r="B548" t="str">
            <v>โครงการพัฒนานักศึกษาให้เป็นเลิศด้านการศึกษาและวิจัยทางการเกษตร</v>
          </cell>
          <cell r="C548">
            <v>10100020004</v>
          </cell>
        </row>
        <row r="549">
          <cell r="B549" t="str">
            <v>โครงการสนับสนุนจัดการศึกษาสาขาเกษตรศาสตร์ (ทุนการศึกษาและบริจาค)</v>
          </cell>
          <cell r="C549">
            <v>10100020005</v>
          </cell>
        </row>
        <row r="550">
          <cell r="B550" t="str">
            <v>โครงการก่อสร้างอาคารโรงประลองวิศวกรรมไฟฟ้าและศูนย์วิจัยร่วม (EN7)</v>
          </cell>
          <cell r="C550">
            <v>10100030001</v>
          </cell>
        </row>
        <row r="551">
          <cell r="B551" t="str">
            <v>โครงการจัดซื้อ จัดหาครุภัณฑ์และอุปกรณ์ประกอบการศึกษาค้นคว้าวิจัยระดับบัณฑิตศึกษา</v>
          </cell>
          <cell r="C551">
            <v>10100030002</v>
          </cell>
        </row>
        <row r="552">
          <cell r="B552" t="str">
            <v>โครงการจัดหาผู้มีความรู้ความสามารถ</v>
          </cell>
          <cell r="C552">
            <v>10100030003</v>
          </cell>
        </row>
        <row r="553">
          <cell r="B553" t="str">
            <v xml:space="preserve">โครงการปรับปรุงซ่อมแซมกลุ่มอาคารภาควิชาวิศวกรรมโยธา </v>
          </cell>
          <cell r="C553">
            <v>10100030004</v>
          </cell>
        </row>
        <row r="554">
          <cell r="B554" t="str">
            <v>โครงการสนับสนุนการทำโครงงานนักศึกษาคณะวิศวกรรมศาสตร์ระดับปริญญาตรี</v>
          </cell>
          <cell r="C554">
            <v>10100030005</v>
          </cell>
        </row>
        <row r="555">
          <cell r="B555" t="str">
            <v>โครงการสนับสนุนการทำวิทยานิพนธ์ ค้นคว้าอิสระ สำหรับนักศึกษาบัณฑิตศึกษา</v>
          </cell>
          <cell r="C555">
            <v>10100030006</v>
          </cell>
        </row>
        <row r="556">
          <cell r="B556" t="str">
            <v>โครงการจัดจ้างผู้เชี่ยวชาญผู้มีความรู้ความสามารถพิเศษ</v>
          </cell>
          <cell r="C556">
            <v>10100040001</v>
          </cell>
        </row>
        <row r="557">
          <cell r="B557" t="str">
            <v>โครงการกองทุนเพื่อภารกิจการพัฒนาคณะเภสัชศาสตร์ที่มีความจำเป็นและเร่งด่วน</v>
          </cell>
          <cell r="C557">
            <v>10100060001</v>
          </cell>
        </row>
        <row r="558">
          <cell r="B558" t="str">
            <v>อาคารศูนย์การศึกษาและวิจัยทางการแพทย์</v>
          </cell>
          <cell r="C558">
            <v>10100070001</v>
          </cell>
        </row>
        <row r="559">
          <cell r="B559" t="str">
            <v>โครงการการให้บริการรักษาพยาบาลและส่งเสริมสุขภาพเพื่อการศึกษาและวิจัย</v>
          </cell>
          <cell r="C559">
            <v>10100070002</v>
          </cell>
        </row>
        <row r="560">
          <cell r="B560" t="str">
            <v>โครงการจัดหาครุภัณฑ์เพื่อสนับสนุนการผลิตบัณฑิต</v>
          </cell>
          <cell r="C560">
            <v>10100090002</v>
          </cell>
        </row>
        <row r="561">
          <cell r="B561" t="str">
            <v>โครงการจัดหาทรัพยากรเพื่อสนับสนุนการเรียนการสอน</v>
          </cell>
          <cell r="C561">
            <v>10100090003</v>
          </cell>
        </row>
        <row r="562">
          <cell r="B562" t="str">
            <v>โครงการสนับสนุนการจัดการเรียนการสอนสาขาพยาบาลศาสตร์</v>
          </cell>
          <cell r="C562">
            <v>10100090005</v>
          </cell>
        </row>
        <row r="563">
          <cell r="B563" t="str">
            <v>โครงการจัดการเรียนการสอนรายวิชาในหลักสูตร</v>
          </cell>
          <cell r="C563">
            <v>10100090006</v>
          </cell>
        </row>
        <row r="564">
          <cell r="B564" t="str">
            <v>จัดหาพัสดุเพื่อสนับสนุนการผลิตบัณฑิต</v>
          </cell>
          <cell r="C564">
            <v>10100090007</v>
          </cell>
        </row>
        <row r="565">
          <cell r="B565" t="str">
            <v>โครงการพัฒนากิจกรรมการเรียนรู้</v>
          </cell>
          <cell r="C565">
            <v>10100090008</v>
          </cell>
        </row>
        <row r="566">
          <cell r="B566" t="str">
            <v xml:space="preserve">โครงการจ้างพนักงานคณะศิลปศาสตร์ </v>
          </cell>
          <cell r="C566">
            <v>10100100001</v>
          </cell>
        </row>
        <row r="567">
          <cell r="B567" t="str">
            <v>โครงการจ้างลูกจ้างชั่วคราวชาวต่างประเทศ</v>
          </cell>
          <cell r="C567">
            <v>10100100002</v>
          </cell>
        </row>
        <row r="568">
          <cell r="B568" t="str">
            <v>โครงการพัฒนาทักษะความรู้ด้านวิชาการของนักศึกษาคณะบริหารศาสตร์</v>
          </cell>
          <cell r="C568">
            <v>10100110001</v>
          </cell>
        </row>
        <row r="569">
          <cell r="B569" t="str">
            <v>โครงการส่งเสริมการประชาสัมพันธ์หลักสูตรคณะบริหารศาสตร์</v>
          </cell>
          <cell r="C569">
            <v>10100110002</v>
          </cell>
        </row>
        <row r="570">
          <cell r="B570" t="str">
            <v>โครงการพัฒนาและส่งเสริมทักษะการเรียนรู้ในศตวรรษที่ 21</v>
          </cell>
          <cell r="C570">
            <v>10100110003</v>
          </cell>
        </row>
        <row r="571">
          <cell r="B571" t="str">
            <v>โครงการพัฒนาคุณภาพบัณฑิตตามกรอบมาตรฐานคุณวุฒิระดับอุดมศึกษาแห่งชาติ</v>
          </cell>
          <cell r="C571">
            <v>10100110004</v>
          </cell>
        </row>
        <row r="572">
          <cell r="B572" t="str">
            <v>โครงการประชุมสัมมนาอาจารย์ที่ปรึกษา/ อาจารย์ประจำหลักสูตร</v>
          </cell>
          <cell r="C572">
            <v>10100520001</v>
          </cell>
        </row>
        <row r="573">
          <cell r="B573" t="str">
            <v>โครงการพัฒนาทักษะของอาจารย์ในการจัดการเรียนรู้ที่แน้นผู้เรียนเป็นสำคัญ</v>
          </cell>
          <cell r="C573">
            <v>10100520002</v>
          </cell>
        </row>
        <row r="574">
          <cell r="B574" t="str">
            <v>โครงการพัฒนาประสิทธิภาพอาจารย์ ระบบงานวิชาการ</v>
          </cell>
          <cell r="C574">
            <v>10100520003</v>
          </cell>
        </row>
        <row r="575">
          <cell r="B575" t="str">
            <v>โครงการอบรมด้านการออกแบบการวัดผลและประเมินผลทางการศึกษา</v>
          </cell>
          <cell r="C575">
            <v>10100520004</v>
          </cell>
        </row>
        <row r="576">
          <cell r="B576" t="str">
            <v>โครงการพัฒนาเส้นทางสู่ตำแหน่งทางวิชาการ</v>
          </cell>
          <cell r="C576">
            <v>10100520005</v>
          </cell>
        </row>
        <row r="577">
          <cell r="B577" t="str">
            <v>โครงการพัฒนาศักยภาพอาจารย์ด้านการเรียนการสอน</v>
          </cell>
          <cell r="C577">
            <v>10100520006</v>
          </cell>
        </row>
        <row r="578">
          <cell r="B578" t="str">
            <v>โครงการพัฒนาบุคลากรสายวิชาการคณะเกษตรศาสตร์</v>
          </cell>
          <cell r="C578">
            <v>10100520007</v>
          </cell>
        </row>
        <row r="579">
          <cell r="B579" t="str">
            <v>โครงการพัฒนาบุคลากรสายวิชาการ</v>
          </cell>
          <cell r="C579">
            <v>10100520008</v>
          </cell>
        </row>
        <row r="580">
          <cell r="B580" t="str">
            <v>โครงการพัฒนาบุคลิกภาพอาจารย์ที่ปรึกษา</v>
          </cell>
          <cell r="C580">
            <v>10100520009</v>
          </cell>
        </row>
        <row r="581">
          <cell r="B581" t="str">
            <v>โครงการพัฒนาบุคลากรสายวิชาการ ภาควิชาวิทยาศาสตร์ชีวภาพ</v>
          </cell>
          <cell r="C581">
            <v>10100520010</v>
          </cell>
        </row>
        <row r="582">
          <cell r="B582" t="str">
            <v>โครงการพัฒนาบุคลากรสายวิชาการ ภาควิชาเคมี</v>
          </cell>
          <cell r="C582">
            <v>10100520011</v>
          </cell>
        </row>
        <row r="583">
          <cell r="B583" t="str">
            <v>โครงการพัฒนาบุคลากรสายวิชาการ ภาควิชาฟิสิกส์</v>
          </cell>
          <cell r="C583">
            <v>10100520012</v>
          </cell>
        </row>
        <row r="584">
          <cell r="B584" t="str">
            <v>โครงการพัฒนาบุคลากรสายวิชาการ ภาควิชาคณิตศาสตร์ สถิติและคอมพิวเตอร์</v>
          </cell>
          <cell r="C584">
            <v>10100520013</v>
          </cell>
        </row>
        <row r="585">
          <cell r="B585" t="str">
            <v>โครงการพัฒนาบุคลากรสายวิชาการ ภาควิชาวิทยาศาสตร์ชีวภาพ</v>
          </cell>
          <cell r="C585">
            <v>10100520014</v>
          </cell>
        </row>
        <row r="586">
          <cell r="B586" t="str">
            <v>โครงการพัฒนาบุคลากรสายวิชาการ ภาควิชาเคมี</v>
          </cell>
          <cell r="C586">
            <v>10100520015</v>
          </cell>
        </row>
        <row r="587">
          <cell r="B587" t="str">
            <v>โครงการพัฒนาบุคลากรสายวิชาการ ภาควิชาฟิสิกส์</v>
          </cell>
          <cell r="C587">
            <v>10100520016</v>
          </cell>
        </row>
        <row r="588">
          <cell r="B588" t="str">
            <v>โครงการพัฒนาบุคลากรสายวิชาการ ภาควิชาคณิตศาสตร์ สถิติและคอมพิวเตอร์</v>
          </cell>
          <cell r="C588">
            <v>10100520017</v>
          </cell>
        </row>
        <row r="589">
          <cell r="B589" t="str">
            <v>โครงการพัฒนาและส่งเสริมศักยภาพอาจารย์ที่ปรึกษา</v>
          </cell>
          <cell r="C589">
            <v>10100520018</v>
          </cell>
        </row>
        <row r="590">
          <cell r="B590" t="str">
            <v>โครงการอบรมอาจารย์ที่ปรึกษา</v>
          </cell>
          <cell r="C590">
            <v>10100520019</v>
          </cell>
        </row>
        <row r="591">
          <cell r="B591" t="str">
            <v>โครงการสนับสนุนบุคลากรเข้าสู่ตำแหน่งทางวิชาการ</v>
          </cell>
          <cell r="C591">
            <v>10100520020</v>
          </cell>
        </row>
        <row r="592">
          <cell r="B592" t="str">
            <v>โครงการจัดจ้างอาจารย์ภาษาจีนเพื่อสอนภาษาจีน</v>
          </cell>
          <cell r="C592">
            <v>10100530001</v>
          </cell>
        </row>
        <row r="593">
          <cell r="B593" t="str">
            <v>โครงการพัฒนาหลักสูตรร่วมกับมหาวิทยาลัยแห่งเมืองฉงจั่ว</v>
          </cell>
          <cell r="C593">
            <v>10100530002</v>
          </cell>
        </row>
        <row r="594">
          <cell r="B594" t="str">
            <v>โครงการอบรมภาษาต่างประเทศ(อังกฤษ,เวียตนาม)ให้กับนักศึกษา</v>
          </cell>
          <cell r="C594">
            <v>10100530003</v>
          </cell>
        </row>
        <row r="595">
          <cell r="B595" t="str">
            <v>โครงการเตรียมความพร้อมเพื่อเข้าสู่ตลาดงานในอาเซียน</v>
          </cell>
          <cell r="C595">
            <v>10100530004</v>
          </cell>
        </row>
        <row r="596">
          <cell r="B596" t="str">
            <v>โครงการแลกเปลี่ยนนักศึกษากับประเทศอาเซียน</v>
          </cell>
          <cell r="C596">
            <v>10100530005</v>
          </cell>
        </row>
        <row r="597">
          <cell r="B597" t="str">
            <v>โครงการดำเนินงานด้านวิเทศสัมพันธ์</v>
          </cell>
          <cell r="C597">
            <v>10100540001</v>
          </cell>
        </row>
        <row r="598">
          <cell r="B598" t="str">
            <v>โครงการเตรียมความพร้อมของบัณฑิตเพื่อรองรับการเปิดประชาคมอาเซียน</v>
          </cell>
          <cell r="C598">
            <v>10100540002</v>
          </cell>
        </row>
        <row r="599">
          <cell r="B599" t="str">
            <v>โครงการเตรียมความพร้อมรับอาเซียนสำหรับนักศึกษา</v>
          </cell>
          <cell r="C599">
            <v>10100540003</v>
          </cell>
        </row>
        <row r="600">
          <cell r="B600" t="str">
            <v>โครงการเตรียมความพร้อมรับอาเซียนสำหรับบุคลากร</v>
          </cell>
          <cell r="C600">
            <v>10100540004</v>
          </cell>
        </row>
        <row r="601">
          <cell r="B601" t="str">
            <v>โครงการพัฒนาความร่วมมือกับ MBS</v>
          </cell>
          <cell r="C601">
            <v>10100540005</v>
          </cell>
        </row>
        <row r="602">
          <cell r="B602" t="str">
            <v>โครงการวิเทศสัมพันธ์</v>
          </cell>
          <cell r="C602">
            <v>10100540006</v>
          </cell>
        </row>
        <row r="603">
          <cell r="B603" t="str">
            <v>โครงการสร้างความสัมพันธ์กับสถาบันการศึกษาในต่างประเทศโดยเฉพาะ GMS และ ASEAN</v>
          </cell>
          <cell r="C603">
            <v>10100540007</v>
          </cell>
        </row>
        <row r="604">
          <cell r="B604" t="str">
            <v>โครงการสร้างบรรยากาศในการเรียนรู้ในรูปแบบนานาชาติ</v>
          </cell>
          <cell r="C604">
            <v>10100540008</v>
          </cell>
        </row>
        <row r="605">
          <cell r="B605" t="str">
            <v>โครงการสนับสนุนทุนการศึกษาแก่นักศึกษาต่างชาติ</v>
          </cell>
          <cell r="C605">
            <v>10100540009</v>
          </cell>
        </row>
        <row r="606">
          <cell r="B606" t="str">
            <v>โครงการแลกเปลี่ยนอาจารย์</v>
          </cell>
          <cell r="C606">
            <v>10100540010</v>
          </cell>
        </row>
        <row r="607">
          <cell r="B607" t="str">
            <v>โครงการทูตเยาวชนวิเทศสัมพันธ์</v>
          </cell>
          <cell r="C607">
            <v>10100540011</v>
          </cell>
        </row>
        <row r="608">
          <cell r="B608" t="str">
            <v>โครงการเตรียมความพร้อมในการบริหารงานและการจัดการเรียนการสอนสู่อาเซียน</v>
          </cell>
          <cell r="C608">
            <v>10100540012</v>
          </cell>
        </row>
        <row r="609">
          <cell r="B609" t="str">
            <v>โครงการพัฒนาบุคลากรด้านการท่องเที่ยว</v>
          </cell>
          <cell r="C609">
            <v>10100550001</v>
          </cell>
        </row>
        <row r="610">
          <cell r="B610" t="str">
            <v>โครงการกองทุนส่งเสริมและพัฒนาการผลิตบัณฑิตสาขาวิทยาศาสตร์</v>
          </cell>
          <cell r="C610">
            <v>20100000001</v>
          </cell>
        </row>
        <row r="611">
          <cell r="B611" t="str">
            <v>โครงการจัดการศึกษาสาขาวิทยาศาสตร์</v>
          </cell>
          <cell r="C611">
            <v>20100000002</v>
          </cell>
        </row>
        <row r="612">
          <cell r="B612" t="str">
            <v>โครงการพัฒนากำลังคนด้านวิทยาศาสตร์ (ทุนเรียนดีวิทยาศาสตร์แห่งประเทศไทย)</v>
          </cell>
          <cell r="C612">
            <v>20100000003</v>
          </cell>
        </row>
        <row r="613">
          <cell r="B613" t="str">
            <v>โครงการนำร่องเพื่อการผลิตและพัฒนาอาจารย์ในสถาบันอุดมศึกษา</v>
          </cell>
          <cell r="C613">
            <v>20100000004</v>
          </cell>
        </row>
        <row r="614">
          <cell r="B614" t="str">
            <v>โครงการจัดการศึกษาและบริหารจัดการของภาควิชาวิทยาศาสตร์ชีวภาพ</v>
          </cell>
          <cell r="C614">
            <v>20100000005</v>
          </cell>
        </row>
        <row r="615">
          <cell r="B615" t="str">
            <v>โครงการจัดการศึกษาและบริหารจัดการของภาควิชาเคมี</v>
          </cell>
          <cell r="C615">
            <v>20100000006</v>
          </cell>
        </row>
        <row r="616">
          <cell r="B616" t="str">
            <v>โครงการจัดการศึกษาและบริหารจัดการของภาควิชาฟิสิกส์</v>
          </cell>
          <cell r="C616">
            <v>20100000007</v>
          </cell>
        </row>
        <row r="617">
          <cell r="B617" t="str">
            <v>โครงการจัดการศึกษาและบริหารจัดการของภาควิชาคณิตศาสตร์ สถิติ และคอมพิวเตอร์</v>
          </cell>
          <cell r="C617">
            <v>20100000008</v>
          </cell>
        </row>
        <row r="618">
          <cell r="B618" t="str">
            <v>โครงการสนับสนุนการจัดการศึกษาและบริหารจัดการของสำนักงานเลขานุการ</v>
          </cell>
          <cell r="C618">
            <v>20100000009</v>
          </cell>
        </row>
        <row r="619">
          <cell r="B619" t="str">
            <v>โครงการเงินอุดหนุนโครงการปฏิรูปหลักสูตร สื่อและการจัดการเรียนการสอนเพื่อยกระดับคุณภาพการศึกษา</v>
          </cell>
          <cell r="C619">
            <v>20100000010</v>
          </cell>
        </row>
        <row r="620">
          <cell r="B620" t="str">
            <v>โครงการผลิตบัณฑิตสาขาวิทยาศาสตร์</v>
          </cell>
          <cell r="C620">
            <v>20100000011</v>
          </cell>
        </row>
        <row r="621">
          <cell r="B621" t="str">
            <v>โครงการบริหารและจัดการศึกษาสาขาวิทยาศาสตร์</v>
          </cell>
          <cell r="C621">
            <v>20100000012</v>
          </cell>
        </row>
        <row r="622">
          <cell r="B622" t="str">
            <v>โครงการจัดทำโครงการพิเศษ</v>
          </cell>
          <cell r="C622">
            <v>20103000001</v>
          </cell>
        </row>
        <row r="623">
          <cell r="B623" t="str">
            <v>โครงการพัฒนาทักษะวิชาชีพสำหรับนักศึกษา</v>
          </cell>
          <cell r="C623">
            <v>20103000002</v>
          </cell>
        </row>
        <row r="624">
          <cell r="B624" t="str">
            <v>โครงการพัฒนาและส่งเสริมคุณลักษณะบัณฑิตที่พึงประสงค์สาขาเทคโนโลยีสารสนเทศ</v>
          </cell>
          <cell r="C624">
            <v>20103000003</v>
          </cell>
        </row>
        <row r="625">
          <cell r="B625" t="str">
            <v>โครงการกองทุนส่งเสริมและพัฒนาการผลิตบัณฑิต</v>
          </cell>
          <cell r="C625">
            <v>20200000001</v>
          </cell>
        </row>
        <row r="626">
          <cell r="B626" t="str">
            <v>โครงการผลิตบัณฑิตระดับบัณฑิตศึกษา</v>
          </cell>
          <cell r="C626">
            <v>20200000002</v>
          </cell>
        </row>
        <row r="627">
          <cell r="B627" t="str">
            <v>โครงการผลิตบัณฑิตระดับปริญญาตรีวิทยาศาสตร์การเกษตรสาขาประมง</v>
          </cell>
          <cell r="C627">
            <v>20200000003</v>
          </cell>
        </row>
        <row r="628">
          <cell r="B628" t="str">
            <v>โครงการผลิตบัณฑิตระดับปริญญาตรีวิทยาศาสตร์การเกษตรสาขาพืขไร่</v>
          </cell>
          <cell r="C628">
            <v>20200000004</v>
          </cell>
        </row>
        <row r="629">
          <cell r="B629" t="str">
            <v>โครงการผลิตบัณฑิตระดับปริญญาตรีวิทยาศาสตร์การเกษตรสาขาพืชสวน</v>
          </cell>
          <cell r="C629">
            <v>20200000005</v>
          </cell>
        </row>
        <row r="630">
          <cell r="B630" t="str">
            <v>โครงการผลิตบัณฑิตระดับปริญญาตรีวิทยาศาสตร์การเกษตรสาขาสัตวศาสตร์</v>
          </cell>
          <cell r="C630">
            <v>20200000006</v>
          </cell>
        </row>
        <row r="631">
          <cell r="B631" t="str">
            <v>โครงการผลิตบัณฑิตระดับปริญญาตรีวิทยาศาสตร์การเกษตรสาขาอุตสาหกรรมเกษตร</v>
          </cell>
          <cell r="C631">
            <v>20200000007</v>
          </cell>
        </row>
        <row r="632">
          <cell r="B632" t="str">
            <v>โครงการสหกิจศึกษาสาขาเกษตรศาสตร์ ประมงและเทคโนโลยีการอาหาร</v>
          </cell>
          <cell r="C632">
            <v>20200000009</v>
          </cell>
        </row>
        <row r="633">
          <cell r="B633" t="str">
            <v>โครงการผลิตบัณฑิตระดับปริญญาตรีคณะเกษตรศาสตร์</v>
          </cell>
          <cell r="C633">
            <v>20200000010</v>
          </cell>
        </row>
        <row r="634">
          <cell r="B634" t="str">
            <v>โครงการสหกิจศึกษา</v>
          </cell>
          <cell r="C634">
            <v>20200000011</v>
          </cell>
        </row>
        <row r="635">
          <cell r="B635" t="str">
            <v>โครงการผลิตบัณฑิต ระดับปริญญาตรี</v>
          </cell>
          <cell r="C635">
            <v>20300000001</v>
          </cell>
        </row>
        <row r="636">
          <cell r="B636" t="str">
            <v>โครงการผลิตบัณฑิตนักศึกษา ระดับบัณฑิตศึกษา</v>
          </cell>
          <cell r="C636">
            <v>20300000002</v>
          </cell>
        </row>
        <row r="637">
          <cell r="B637" t="str">
            <v>โครงการผลิตบัณฑิตคณะศิลปประยุกต์และการออกแบบระดับปริญญาตรี</v>
          </cell>
          <cell r="C637">
            <v>20400000001</v>
          </cell>
        </row>
        <row r="638">
          <cell r="B638" t="str">
            <v>โครงการผลิตบัณฑิตคณะศิลปประยุกต์และการออกแบบระดับบัณฑิตศึกษา</v>
          </cell>
          <cell r="C638">
            <v>20400000002</v>
          </cell>
        </row>
        <row r="639">
          <cell r="B639" t="str">
            <v>โครงการผลิตบัณฑิตคณะศิลปประยุกต์ฯ ระดับปริญญาตรี หลักสูตร ออกแบบอุตสาหกรรม</v>
          </cell>
          <cell r="C639">
            <v>20400000003</v>
          </cell>
        </row>
        <row r="640">
          <cell r="B640" t="str">
            <v>โครงการผลิตบัณฑิตคณะศิลปประยุกต์ฯ ระดับปริญญาตรี หลักสูตร สถาปัตยกรรมศาสตร์</v>
          </cell>
          <cell r="C640">
            <v>20400000004</v>
          </cell>
        </row>
        <row r="641">
          <cell r="B641" t="str">
            <v>โครงการกองทุนส่งเสริมและพัฒนาการผลิตบัณฑิตคณะเภสัชศาสตร์</v>
          </cell>
          <cell r="C641">
            <v>20500000001</v>
          </cell>
        </row>
        <row r="642">
          <cell r="B642" t="str">
            <v>โครงการผลิตบัณฑิตระดับบัณฑิตศึกษา</v>
          </cell>
          <cell r="C642">
            <v>20500000002</v>
          </cell>
        </row>
        <row r="643">
          <cell r="B643" t="str">
            <v>โครงการผลิตบัณฑิตระดับปริญญาตรี</v>
          </cell>
          <cell r="C643">
            <v>20500000003</v>
          </cell>
        </row>
        <row r="644">
          <cell r="B644" t="str">
            <v>โครงการผลิตบัณฑิตระดับประกาศนียบัตรบัณฑิต</v>
          </cell>
          <cell r="C644">
            <v>20500000004</v>
          </cell>
        </row>
        <row r="645">
          <cell r="B645" t="str">
            <v>โครงการเงินบริจาคเพื่อสนับสนุนการเรียนการสอน</v>
          </cell>
          <cell r="C645">
            <v>20500000005</v>
          </cell>
        </row>
        <row r="646">
          <cell r="B646" t="str">
            <v>โครงการผลิตบัณฑิตระดับบัณฑิตศึกษาและประกาศนียบัตรบัณฑิต</v>
          </cell>
          <cell r="C646">
            <v>20500000006</v>
          </cell>
        </row>
        <row r="647">
          <cell r="B647" t="str">
            <v>โครงการฝึกปฏิบัติงานวิชาชีพ</v>
          </cell>
          <cell r="C647">
            <v>20500000007</v>
          </cell>
        </row>
        <row r="648">
          <cell r="B648" t="str">
            <v>โครงการสนับสนุนการจัดการศึกษาคณะเภสัชศาสตร์ (เงินบริจาคเพื่อสนับสนุนการศึกษา)</v>
          </cell>
          <cell r="C648">
            <v>20500000008</v>
          </cell>
        </row>
        <row r="649">
          <cell r="B649" t="str">
            <v>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</v>
          </cell>
          <cell r="C649">
            <v>20500000009</v>
          </cell>
        </row>
        <row r="650">
          <cell r="B650" t="str">
            <v>โครงการรองรับความจำเป็นเร่งด่วนในการพัฒนาคณะเภสัชศาสตร์</v>
          </cell>
          <cell r="C650">
            <v>20500000010</v>
          </cell>
        </row>
        <row r="651">
          <cell r="B651" t="str">
            <v>โครงการเงินกองทุนรายได้จากการชดใช้ทุนของนักศึกษาคณะเภสัชศาสตร์ผู้ผิดสัญญา</v>
          </cell>
          <cell r="C651">
            <v>20500000011</v>
          </cell>
        </row>
        <row r="652">
          <cell r="B652" t="str">
            <v>โครงการกองทุนส่งเสริมและพัฒนาการผลิตบัณฑิตเพื่อรองรับความจำเป็นเร่งด่วน</v>
          </cell>
          <cell r="C652">
            <v>20500000012</v>
          </cell>
        </row>
        <row r="653">
          <cell r="B653" t="str">
            <v>โครงการสนับสนุนการจัดการศึกษาคณะเภสัชศาสตร์</v>
          </cell>
          <cell r="C653">
            <v>20500000013</v>
          </cell>
        </row>
        <row r="654">
          <cell r="B654" t="str">
            <v>โครงการผลิตบัณฑิตระดับบัณฑิตศึกษา</v>
          </cell>
          <cell r="C654">
            <v>20500000014</v>
          </cell>
        </row>
        <row r="655">
          <cell r="B655" t="str">
            <v>โครงการผลิตแพทย์เพิ่ม</v>
          </cell>
          <cell r="C655">
            <v>20600000001</v>
          </cell>
        </row>
        <row r="656">
          <cell r="B656" t="str">
            <v>โครงการผลิตแพทย์เพิ่ม (สบพช.)</v>
          </cell>
          <cell r="C656">
            <v>20600000002</v>
          </cell>
        </row>
        <row r="657">
          <cell r="B657" t="str">
            <v>โครงการอาคารศูนย์การศึกษาและวิจัยทางการแพทย์</v>
          </cell>
          <cell r="C657">
            <v>20600000003</v>
          </cell>
        </row>
        <row r="658">
          <cell r="B658" t="str">
            <v>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</v>
          </cell>
          <cell r="C658">
            <v>20700000001</v>
          </cell>
        </row>
        <row r="659">
          <cell r="B659" t="str">
            <v>โครงการผลิตบัณฑิตสาขาพยาบาลศาสตร์</v>
          </cell>
          <cell r="C659">
            <v>20800000001</v>
          </cell>
        </row>
        <row r="660">
          <cell r="B660" t="str">
            <v>โครงการผลิตบัณฑิตคณะศิลปศาสตร์</v>
          </cell>
          <cell r="C660">
            <v>20900000001</v>
          </cell>
        </row>
        <row r="661">
          <cell r="B661" t="str">
            <v>โครงการผลิตบัณฑิตสาขาการเงินและบัญชี</v>
          </cell>
          <cell r="C661">
            <v>21000000001</v>
          </cell>
        </row>
        <row r="662">
          <cell r="B662" t="str">
            <v>โครงการผลิตบัณฑิตคณะบริหารศาสตร์</v>
          </cell>
          <cell r="C662">
            <v>21000000002</v>
          </cell>
        </row>
        <row r="663">
          <cell r="B663" t="str">
            <v>โครงการผลิตบัณฑิตสาขานวัตกรรมการจัดการ</v>
          </cell>
          <cell r="C663">
            <v>21000000003</v>
          </cell>
        </row>
        <row r="664">
          <cell r="B664" t="str">
            <v>โครงการผลิตบัณฑิตสาขาบริหารธุรกิจ</v>
          </cell>
          <cell r="C664">
            <v>21000000004</v>
          </cell>
        </row>
        <row r="665">
          <cell r="B665" t="str">
            <v>โครงการผลิตบัณฑิตสาขาสหวิทยาการ</v>
          </cell>
          <cell r="C665">
            <v>21000000005</v>
          </cell>
        </row>
        <row r="666">
          <cell r="B666" t="str">
            <v>โครงการผลิตบัณฑิตสาขาการเงินและการธนาคาร</v>
          </cell>
          <cell r="C666">
            <v>21000000006</v>
          </cell>
        </row>
        <row r="667">
          <cell r="B667" t="str">
            <v>โครงการผลิตบัณฑิตสาขาการบัญชี</v>
          </cell>
          <cell r="C667">
            <v>21000000007</v>
          </cell>
        </row>
        <row r="668">
          <cell r="B668" t="str">
            <v>โครงการผลิตบัณฑิตสาขาการจัดการ</v>
          </cell>
          <cell r="C668">
            <v>21000000008</v>
          </cell>
        </row>
        <row r="669">
          <cell r="B669" t="str">
            <v>โครงการผลิตบัณฑิตสาขาการตลาด</v>
          </cell>
          <cell r="C669">
            <v>21000000009</v>
          </cell>
        </row>
        <row r="670">
          <cell r="B670" t="str">
            <v>โครงการผลิตมหาบัณฑิตสาขาบริหารธุรกิจ</v>
          </cell>
          <cell r="C670">
            <v>21000000010</v>
          </cell>
        </row>
        <row r="671">
          <cell r="B671" t="str">
            <v>โครงการผลิตบัณฑิตสาขาระบบสารสนเทศเพื่อการจัดการ</v>
          </cell>
          <cell r="C671">
            <v>21000000011</v>
          </cell>
        </row>
        <row r="672">
          <cell r="B672" t="str">
            <v>โครงการผลิตบัณฑิตสาขาการจัดการการโรงแรม</v>
          </cell>
          <cell r="C672">
            <v>21000000012</v>
          </cell>
        </row>
        <row r="673">
          <cell r="B673" t="str">
            <v>โครงการผลิตบัณฑิตสาขาธุรกิจระหว่างประเทศ</v>
          </cell>
          <cell r="C673">
            <v>21000000013</v>
          </cell>
        </row>
        <row r="674">
          <cell r="B674" t="str">
            <v>โครงการผลิตบัณฑิตสาขาเศรษฐกิจพอเพียง</v>
          </cell>
          <cell r="C674">
            <v>21000000014</v>
          </cell>
        </row>
        <row r="675">
          <cell r="B675" t="str">
            <v>โครงการผลิตมหาบัณฑิตสาขาพัฒนบูรณาการศาสตร์</v>
          </cell>
          <cell r="C675">
            <v>21000000015</v>
          </cell>
        </row>
        <row r="676">
          <cell r="B676" t="str">
            <v>โครงการผลิตบัณฑิตสาขาการตลาด (ค้าปลีก)</v>
          </cell>
          <cell r="C676">
            <v>21000000016</v>
          </cell>
        </row>
        <row r="677">
          <cell r="B677" t="str">
            <v>โครงการผลิตบัณฑิตสาขาการจัดการธุรกิจ</v>
          </cell>
          <cell r="C677">
            <v>21000000017</v>
          </cell>
        </row>
        <row r="678">
          <cell r="B678" t="str">
            <v>โครงการพัฒนาทักษะวิชาชีพบัญชีเพื่อสร้างนักบัญชียุคใหม่</v>
          </cell>
          <cell r="C678">
            <v>21003000001</v>
          </cell>
        </row>
        <row r="679">
          <cell r="B679" t="str">
            <v>โครงการบริษัทจำลอง</v>
          </cell>
          <cell r="C679">
            <v>21003000002</v>
          </cell>
        </row>
        <row r="680">
          <cell r="B680" t="str">
            <v>โครงการพัฒนาและส่งเสริมคุณลักษณะบัณฑิตที่พึงประสงค์สาขาบัญชี</v>
          </cell>
          <cell r="C680">
            <v>21003000003</v>
          </cell>
        </row>
        <row r="681">
          <cell r="B681" t="str">
            <v>โครงการพัฒนาและส่งเสริมคุณลักษณะบัณฑิตที่พึงประสงค์สาขาการจัดการทั่วไป</v>
          </cell>
          <cell r="C681">
            <v>21003000004</v>
          </cell>
        </row>
        <row r="682">
          <cell r="B682" t="str">
            <v>โครงการผลิตบัณฑิตคณะนิติศาสตร์</v>
          </cell>
          <cell r="C682">
            <v>21100000001</v>
          </cell>
        </row>
        <row r="683">
          <cell r="B683" t="str">
            <v>โครงการนิติศาสตรภาคบัณฑิต</v>
          </cell>
          <cell r="C683">
            <v>21100000002</v>
          </cell>
        </row>
        <row r="684">
          <cell r="B684" t="str">
            <v>โครงการเผยแพร่ความรู้ทางกฎหมายที่เกี่ยวข้องกับประเทศในประชาคมอาเซียน</v>
          </cell>
          <cell r="C684">
            <v>21100000003</v>
          </cell>
        </row>
        <row r="685">
          <cell r="B685" t="str">
            <v>โครงการเผยแพร่ความรู้ทางกฎหมายสำหรับองค์กรภาครัฐ เอกชน และองค์กรอิสระ</v>
          </cell>
          <cell r="C685">
            <v>21100000004</v>
          </cell>
        </row>
        <row r="686">
          <cell r="B686" t="str">
            <v>โครงการพัฒนาทักษะวิชาชีพบัญชีเพื่อสร้างนักบัญชียุคใหม่</v>
          </cell>
          <cell r="C686">
            <v>21103000001</v>
          </cell>
        </row>
        <row r="687">
          <cell r="B687" t="str">
            <v>โครงการบริษัทจำลอง</v>
          </cell>
          <cell r="C687">
            <v>21103000002</v>
          </cell>
        </row>
        <row r="688">
          <cell r="B688" t="str">
            <v>โครงการสนับสนุนการเรียนการสอนหลักสูตรรัฐประศาสนศาสตรบัณฑิต บริหารองค์การ</v>
          </cell>
          <cell r="C688">
            <v>21200010001</v>
          </cell>
        </row>
        <row r="689">
          <cell r="B689" t="str">
            <v>โครงการสนับสนุนการเรียนการสอนหลักสูตรรัฐศาสตร์บัณฑิต สาขาการปกครอง</v>
          </cell>
          <cell r="C689">
            <v>21200010002</v>
          </cell>
        </row>
        <row r="690">
          <cell r="B690" t="str">
            <v>โครงการบริหารและจัดการหลักสูตรรัฐประศาสนศาสตรดุษฎีบัณฑิต</v>
          </cell>
          <cell r="C690">
            <v>21200020001</v>
          </cell>
        </row>
        <row r="691">
          <cell r="B691" t="str">
            <v>โครงการบริหารและจัดการหลักสูตรรัฐประศาสนศาสตรมหาบัณฑิต</v>
          </cell>
          <cell r="C691">
            <v>21200020002</v>
          </cell>
        </row>
        <row r="692">
          <cell r="B692" t="str">
            <v>โครงการบริหารและจัดการหลักสูตรรัฐประศาสนศาสตรบัณฑิต สาขาปกครองท้องถิ่น</v>
          </cell>
          <cell r="C692">
            <v>21200020003</v>
          </cell>
        </row>
        <row r="693">
          <cell r="B693" t="str">
            <v>โครงการพัฒนากระบวนการจัดการเรียนรู้ที่เน้นผู้เรียนเป็นสำคัญ</v>
          </cell>
          <cell r="C693">
            <v>30100010001</v>
          </cell>
        </row>
        <row r="694">
          <cell r="B694" t="str">
            <v>โครงการพัฒนากระบวนการเรียนรู้เพื่อฝึกทักษะ/ประสบการณ์จากการทำงานจริงร่วมกับชุมชนและหน่วยงานทั้งภาครัฐและเอกชน</v>
          </cell>
          <cell r="C694">
            <v>30100010002</v>
          </cell>
        </row>
        <row r="695">
          <cell r="B695" t="str">
            <v>โครงการพัฒนาระบบการเรียนการสอน</v>
          </cell>
          <cell r="C695">
            <v>30100010003</v>
          </cell>
        </row>
        <row r="696">
          <cell r="B696" t="str">
            <v>โครงการสัมนาทางวิชาการการนวัตกรรมใหม่และการแลกเปลี่ยนเรียนรู้</v>
          </cell>
          <cell r="C696">
            <v>30100010004</v>
          </cell>
        </row>
        <row r="697">
          <cell r="B697" t="str">
            <v>โครงการจัดจ้างอาจารย์พิเศษ</v>
          </cell>
          <cell r="C697">
            <v>30100010005</v>
          </cell>
        </row>
        <row r="698">
          <cell r="B698" t="str">
            <v>โครงการพัฒนาระบบการเรียนการสอนและการบริหารจัดการศึกษาสาขาวิทยาศาสตร์</v>
          </cell>
          <cell r="C698">
            <v>30100010006</v>
          </cell>
        </row>
        <row r="699">
          <cell r="B699" t="str">
            <v>โครงการพัฒนาการจัดการเรียนการสอนที่เน้นผู้เรียนเป็นสำคัญ</v>
          </cell>
          <cell r="C699">
            <v>30100010007</v>
          </cell>
        </row>
        <row r="700">
          <cell r="B700" t="str">
            <v>โครงการส่งเสริมการบูรณาการการเรียนการสอนกับการทำงาน</v>
          </cell>
          <cell r="C700">
            <v>30100010008</v>
          </cell>
        </row>
        <row r="701">
          <cell r="B701" t="str">
            <v>โครงการพัฒนาการเรียนการสอน</v>
          </cell>
          <cell r="C701">
            <v>30100010009</v>
          </cell>
        </row>
        <row r="702">
          <cell r="B702" t="str">
            <v>โครงการส่งเสริมการจัดการศึกษาเชิงบูรณาการการเรียนรู้กับการทำงาน</v>
          </cell>
          <cell r="C702">
            <v>30100010010</v>
          </cell>
        </row>
        <row r="703">
          <cell r="B703" t="str">
            <v>โครงการเตรียมความพร้อมนักศึกษาใหม่</v>
          </cell>
          <cell r="C703">
            <v>30100010011</v>
          </cell>
        </row>
        <row r="704">
          <cell r="B704" t="str">
            <v>โครงการพัฒนาการเรียนการสอนแบบ Active Learning</v>
          </cell>
          <cell r="C704">
            <v>30100010012</v>
          </cell>
        </row>
        <row r="705">
          <cell r="B705" t="str">
            <v>โครงการพัฒนาการจัดการเรียนการสอนโดยใช้สื่อดิจิทัล</v>
          </cell>
          <cell r="C705">
            <v>30100010013</v>
          </cell>
        </row>
        <row r="706">
          <cell r="B706" t="str">
            <v>โครงการพัฒนาการให้บริการและจัดการข้อมูลทางการศึกษา</v>
          </cell>
          <cell r="C706">
            <v>30100020001</v>
          </cell>
        </row>
        <row r="707">
          <cell r="B707" t="str">
            <v>โครงการพัฒนาระบบการรับนักศึกษา</v>
          </cell>
          <cell r="C707">
            <v>30100020002</v>
          </cell>
        </row>
        <row r="708">
          <cell r="B708" t="str">
            <v>โครงการพัฒนาและติดตามประมวลผลด้านทะเบียนนักศึกษาระดับบัณฑิตศึกษา</v>
          </cell>
          <cell r="C708">
            <v>30100020003</v>
          </cell>
        </row>
        <row r="709">
          <cell r="B709" t="str">
            <v>โครงการรับสมัครนักศึกษาระดับบัณฑิตศึกษา มหาวิทยาลัยอุบลราชธานี</v>
          </cell>
          <cell r="C709">
            <v>30100020004</v>
          </cell>
        </row>
        <row r="710">
          <cell r="B710" t="str">
            <v>โครงการผลิตคู่มือการศึกษาและหลักสูตรระดับปริญญาตรี</v>
          </cell>
          <cell r="C710">
            <v>30100020005</v>
          </cell>
        </row>
        <row r="711">
          <cell r="B711" t="str">
            <v>โครงการจัดทำคู่มือการศึกษาและหลักสูตรระดับบัณฑิตศึกษา</v>
          </cell>
          <cell r="C711">
            <v>30100020006</v>
          </cell>
        </row>
        <row r="712">
          <cell r="B712" t="str">
            <v>โครงการเงินอุดหนุนสำหรับโครงการแนะแนวทางการศึกษา</v>
          </cell>
          <cell r="C712">
            <v>30100020007</v>
          </cell>
        </row>
        <row r="713">
          <cell r="B713" t="str">
            <v>โครงการจำหน่ายระเบียบการคัดเลือกบุคคลเข้าศึกษาในสถาบันอุดมศึกษา</v>
          </cell>
          <cell r="C713">
            <v>30100020008</v>
          </cell>
        </row>
        <row r="714">
          <cell r="B714" t="str">
            <v>โครงการจัดการทดสอบทางการศึกษาระดับชาติขั้นพื้นฐาน (O-NET)</v>
          </cell>
          <cell r="C714">
            <v>30100020009</v>
          </cell>
        </row>
        <row r="715">
          <cell r="B715" t="str">
            <v>โครงการจัดการทดสอบความถนัดทั่วไปและความถนัดทางวิชาการและวิชาชีพ (GAT/PAT)</v>
          </cell>
          <cell r="C715">
            <v>30100020010</v>
          </cell>
        </row>
        <row r="716">
          <cell r="B716" t="str">
            <v>โครงการพัฒนาระบบการแนะแนวการศึกษาเชิงรุก</v>
          </cell>
          <cell r="C716">
            <v>30100020011</v>
          </cell>
        </row>
        <row r="717">
          <cell r="B717" t="str">
            <v>โครงการประชาสัมพันธ์การรับนักศึกษาระดับบัณฑิตศึกษา</v>
          </cell>
          <cell r="C717">
            <v>30100020012</v>
          </cell>
        </row>
        <row r="718">
          <cell r="B718" t="str">
            <v>โครงการบริหารและพัฒนาหลักสูตร</v>
          </cell>
          <cell r="C718">
            <v>30100030001</v>
          </cell>
        </row>
        <row r="719">
          <cell r="B719" t="str">
            <v>โครงการบริหารหลักสูตรรัฐศาสตรมหาบัณฑิต</v>
          </cell>
          <cell r="C719">
            <v>30100030002</v>
          </cell>
        </row>
        <row r="720">
          <cell r="B720" t="str">
            <v>โครงการพัฒนาระบบและกลไกในการบริหารหลักสูตร</v>
          </cell>
          <cell r="C720">
            <v>30100030003</v>
          </cell>
        </row>
        <row r="721">
          <cell r="B721" t="str">
            <v>โครงการพัฒนาหลักสูตร</v>
          </cell>
          <cell r="C721">
            <v>30100030004</v>
          </cell>
        </row>
        <row r="722">
          <cell r="B722" t="str">
            <v>โครงการพัฒนาหลักสูตรตามกรอบ TQF</v>
          </cell>
          <cell r="C722">
            <v>30100030005</v>
          </cell>
        </row>
        <row r="723">
          <cell r="B723" t="str">
            <v>โครงการส่งเสริมการพัฒนาหลักสูตรและการเรียนรู้</v>
          </cell>
          <cell r="C723">
            <v>30100030006</v>
          </cell>
        </row>
        <row r="724">
          <cell r="B724" t="str">
            <v>โครงการส่งเสริมการจัดการศึกษาวิชาศึกษาทั่วไป</v>
          </cell>
          <cell r="C724">
            <v>30100030007</v>
          </cell>
        </row>
        <row r="725">
          <cell r="B725" t="str">
            <v>โครงการพัฒนาหลักสูตรนิติศาสตรมหาบัณฑิต</v>
          </cell>
          <cell r="C725">
            <v>30100030008</v>
          </cell>
        </row>
        <row r="726">
          <cell r="B726" t="str">
            <v>โครงการประชุมคณะผู้บริหารบัณฑิตศึกษามหาวิทยาลัยของรัฐ และมหาวิทยาลัยในกำกับของรัฐ (ทคบร.) และศึกษาดูงานต่างประเทศ</v>
          </cell>
          <cell r="C726">
            <v>30100030009</v>
          </cell>
        </row>
        <row r="727">
          <cell r="B727" t="str">
            <v>โครงการสำรวจความพึงพอใจผู้ใช้บัณฑิต</v>
          </cell>
          <cell r="C727">
            <v>30100030010</v>
          </cell>
        </row>
        <row r="728">
          <cell r="B728" t="str">
            <v>โครงการสำรวจความพึงพอใจต่อคุณภาพหลักสูตรระดับบัณฑิตศึกษา</v>
          </cell>
          <cell r="C728">
            <v>30100030011</v>
          </cell>
        </row>
        <row r="729">
          <cell r="B729" t="str">
            <v>โครงการจัดทำรวมเล่มบทคัดย่อวิทยานิพนธ์และการค้นคว้าอิสระ</v>
          </cell>
          <cell r="C729">
            <v>30100030012</v>
          </cell>
        </row>
        <row r="730">
          <cell r="B730" t="str">
            <v>โครงการปฏิรูปหลักสูตร สื่อและการจัดการเรียนการสอนเพื่อยกระดับคุณภาพการศึกษา</v>
          </cell>
          <cell r="C730">
            <v>30100030013</v>
          </cell>
        </row>
        <row r="731">
          <cell r="B731" t="str">
            <v>โครงการประชาสัมพันธ์หลักสูตร</v>
          </cell>
          <cell r="C731">
            <v>30100030014</v>
          </cell>
        </row>
        <row r="732">
          <cell r="B732" t="str">
            <v>โครงการจัดหาตำรา สารสนเทศสนับสนุนการสอน</v>
          </cell>
          <cell r="C732">
            <v>30100040001</v>
          </cell>
        </row>
        <row r="733">
          <cell r="B733" t="str">
            <v>โครงการผลิตสื่อ นวัตกรรมและเทคโนโลยีการเรียนการสอนเพื่อเพิ่มศักยภาพและส่งเสริมการเรียนรู้ด้วยตนเอง</v>
          </cell>
          <cell r="C733">
            <v>30100040002</v>
          </cell>
        </row>
        <row r="734">
          <cell r="B734" t="str">
            <v>โครงการผลิตหนังสือตำราเรียนทางเกษตร</v>
          </cell>
          <cell r="C734">
            <v>30100040003</v>
          </cell>
        </row>
        <row r="735">
          <cell r="B735" t="str">
            <v>โครงการส่งเสริมการผลิตตำราที่มีคุณภาพ</v>
          </cell>
          <cell r="C735">
            <v>30100040004</v>
          </cell>
        </row>
        <row r="736">
          <cell r="B736" t="str">
            <v>โครงการสนับสนุนสื่อการเรียนรู้สาขาวิศวกรรมศาสตร์</v>
          </cell>
          <cell r="C736">
            <v>30100040005</v>
          </cell>
        </row>
        <row r="737">
          <cell r="B737" t="str">
            <v>โครงการจัดซื้อทรัพยากรสารสนเทศเพื่อสนับสนุนการเรียนการสอนด้านวิทยาศาสตร์สุขภาพ</v>
          </cell>
          <cell r="C737">
            <v>30100040006</v>
          </cell>
        </row>
        <row r="738">
          <cell r="B738" t="str">
            <v>โครงการพัฒนาห้องสมุดและฝ่ายเทคโนโลยีทางการศึกษาเพื่อเป็นแหล่งเรียนรู้ของนักศึกษามหาวิทยาลัย</v>
          </cell>
          <cell r="C738">
            <v>30100040007</v>
          </cell>
        </row>
        <row r="739">
          <cell r="B739" t="str">
            <v>โครงการจัดหาครุภัณฑ์เพื่อสนับสนุนการศึกษา</v>
          </cell>
          <cell r="C739">
            <v>30100040008</v>
          </cell>
        </row>
        <row r="740">
          <cell r="B740" t="str">
            <v>โครงการพัฒนาการวิเคราะห์และจัดหาทรัพยากร</v>
          </cell>
          <cell r="C740">
            <v>30100040009</v>
          </cell>
        </row>
        <row r="741">
          <cell r="B741" t="str">
            <v>โครงการจัดซื้อทรัพยากรสารสนเทศเพื่อสนับสนุนการเรียนการสอนด้านวิทยาศาสตร์และเทคโนโลยี</v>
          </cell>
          <cell r="C741">
            <v>30100040010</v>
          </cell>
        </row>
        <row r="742">
          <cell r="B742" t="str">
            <v>โครงการจัดซื้อทรัพยากรสารสนเทศเพื่อสนับสนุนการเรียนการสอนด้านสังคมศาสตร์</v>
          </cell>
          <cell r="C742">
            <v>30100040011</v>
          </cell>
        </row>
        <row r="743">
          <cell r="B743" t="str">
            <v>โครงการเครือข่ายห้องสมุดมหาวิทยาลัยไทย</v>
          </cell>
          <cell r="C743">
            <v>30100040012</v>
          </cell>
        </row>
        <row r="744">
          <cell r="B744" t="str">
            <v>จัดหาครุภัณฑ์เพื่อสนับสนุนการศึกษาคณะเกษตรศาสตร์</v>
          </cell>
          <cell r="C744">
            <v>30100040013</v>
          </cell>
        </row>
        <row r="745">
          <cell r="B745" t="str">
            <v>โครงการผลิตสื่อ ตำรา นวัตกรรมเพื่อพัฒนาการเรียนรู้</v>
          </cell>
          <cell r="C745">
            <v>30100040014</v>
          </cell>
        </row>
        <row r="746">
          <cell r="B746" t="str">
            <v>โครงการศูนย์พัฒนาการเรียนรู้</v>
          </cell>
          <cell r="C746">
            <v>30100040015</v>
          </cell>
        </row>
        <row r="747">
          <cell r="B747" t="str">
            <v>โครงการพัฒนาการเรียนการสอน</v>
          </cell>
          <cell r="C747">
            <v>30100040016</v>
          </cell>
        </row>
        <row r="748">
          <cell r="B748" t="str">
            <v>โครงการพัฒนาห้องสมุดเพื่อสนับสนุนด้านการศึกษา</v>
          </cell>
          <cell r="C748">
            <v>30100040017</v>
          </cell>
        </row>
        <row r="749">
          <cell r="B749" t="str">
            <v>โครงการจัดซื้อทรัพยากรสารสนเทศเพื่อสนับสนุนการเรียนการสอน</v>
          </cell>
          <cell r="C749">
            <v>30100040018</v>
          </cell>
        </row>
        <row r="750">
          <cell r="B750" t="str">
            <v>โครงการส่งเสริมการผลิตสื่อ ตำรา นวัตกรรมเพื่อพัฒนาการเรียนรู้</v>
          </cell>
          <cell r="C750">
            <v>30100040019</v>
          </cell>
        </row>
        <row r="751">
          <cell r="B751" t="str">
            <v>โครงการจัดทำเอกสารทางวิชาการ</v>
          </cell>
          <cell r="C751">
            <v>30100040020</v>
          </cell>
        </row>
        <row r="752">
          <cell r="B752" t="str">
            <v>โครงการพัฒนาห้องสมุดเพื่อเป็นแหล่งเรียนรู้ของนักศึกษามหาวิทยาลัย</v>
          </cell>
          <cell r="C752">
            <v>30100040021</v>
          </cell>
        </row>
        <row r="753">
          <cell r="B753" t="str">
            <v>โครงการพัฒนาการผลิตสื่อการเรียนการสอนระบบดิจิตอล</v>
          </cell>
          <cell r="C753">
            <v>30100040022</v>
          </cell>
        </row>
        <row r="754">
          <cell r="B754" t="str">
            <v>โครงการผลิตสื่อและบริการเทคโนโลยีทางการศึกษา</v>
          </cell>
          <cell r="C754">
            <v>30100040023</v>
          </cell>
        </row>
        <row r="755">
          <cell r="B755" t="str">
            <v>โครงการจัดหาครุภัณฑ์เพื่อพัฒนาการให้บริการ</v>
          </cell>
          <cell r="C755">
            <v>30100040024</v>
          </cell>
        </row>
        <row r="756">
          <cell r="B756" t="str">
            <v>โครงการทุนเอกสารประกอบการสอน</v>
          </cell>
          <cell r="C756">
            <v>30100040025</v>
          </cell>
        </row>
        <row r="757">
          <cell r="B757" t="str">
            <v>โครงการจัดซื้อทรัพยากรเพื่อสนับสนุนการเรียนการสอนด้านสังคมศาสตร์</v>
          </cell>
          <cell r="C757">
            <v>30100040026</v>
          </cell>
        </row>
        <row r="758">
          <cell r="B758" t="str">
            <v>โครงการจัดหาวัสดุการศึกษา</v>
          </cell>
          <cell r="C758">
            <v>30100040027</v>
          </cell>
        </row>
        <row r="759">
          <cell r="B759" t="str">
            <v>โครงการจัดหาวัสดุการศึกษา (วิทยาลัยแพทยศาสตร์ฯ)</v>
          </cell>
          <cell r="C759">
            <v>30100040028</v>
          </cell>
        </row>
        <row r="760">
          <cell r="B760" t="str">
            <v>โครงการจัดหาวัสดุการศึกษา (คณะพยาบาลศาสตร์)</v>
          </cell>
          <cell r="C760">
            <v>30100040029</v>
          </cell>
        </row>
        <row r="761">
          <cell r="B761" t="str">
            <v>โครงการจัดหาวัสดุการศึกษา (คณะบริหารศาสตร์)</v>
          </cell>
          <cell r="C761">
            <v>30100040030</v>
          </cell>
        </row>
        <row r="762">
          <cell r="B762" t="str">
            <v>โครงการจัดตั้งสำนักงานพัฒนานวัตกรรมและคุณภาพการศึกษา</v>
          </cell>
          <cell r="C762">
            <v>30100050001</v>
          </cell>
        </row>
        <row r="763">
          <cell r="B763" t="str">
            <v>โครงการดำเนินงานวิชาการ</v>
          </cell>
          <cell r="C763">
            <v>30100050002</v>
          </cell>
        </row>
        <row r="764">
          <cell r="B764" t="str">
            <v>โครงการพัฒนาความร่วมมือกับเครือข่ายอุดมศึกษา</v>
          </cell>
          <cell r="C764">
            <v>30100050003</v>
          </cell>
        </row>
        <row r="765">
          <cell r="B765" t="str">
            <v>โครงการพัฒนางานวิชาการการศึกษา</v>
          </cell>
          <cell r="C765">
            <v>30100050004</v>
          </cell>
        </row>
        <row r="766">
          <cell r="B766" t="str">
            <v>โครงการส่งเสริมและสนับสนุนกิจกรรมเสริมหลักสูตรของนักศึกษา</v>
          </cell>
          <cell r="C766">
            <v>30100050005</v>
          </cell>
        </row>
        <row r="767">
          <cell r="B767" t="str">
            <v>โครงการบริหารจัดการด้านวิชาการ</v>
          </cell>
          <cell r="C767">
            <v>30100050007</v>
          </cell>
        </row>
        <row r="768">
          <cell r="B768" t="str">
            <v>โครงการสอบวัดความรู้ภาษาอังกฤษสำหรับนักศึกษาระดับบัณฑิตศึกษา</v>
          </cell>
          <cell r="C768">
            <v>30100050008</v>
          </cell>
        </row>
        <row r="769">
          <cell r="B769" t="str">
            <v>โครงการบริหารจัดการด้านวิชาการระดับปริญญาตรีคณะศิลปประยุกต์และการออกแบบ</v>
          </cell>
          <cell r="C769">
            <v>30100050009</v>
          </cell>
        </row>
        <row r="770">
          <cell r="B770" t="str">
            <v>โครงการบริหารจัดการด้านวิชาการระดับบัณฑิตศึกษาคณะศิลปประยุกต์และการออกแบบ</v>
          </cell>
          <cell r="C770">
            <v>30100050010</v>
          </cell>
        </row>
        <row r="771">
          <cell r="B771" t="str">
            <v>โครงการสอบวัดความรู้ภาษาอังกฤษสำหรับนักศึกษาระดับปริญญาตรี</v>
          </cell>
          <cell r="C771">
            <v>30100050011</v>
          </cell>
        </row>
        <row r="772">
          <cell r="B772" t="str">
            <v>โครงการพัฒนาศักยภาพด้านวิชาการนักศึกษาคณะเกษตรศาสตร์</v>
          </cell>
          <cell r="C772">
            <v>30100050012</v>
          </cell>
        </row>
        <row r="773">
          <cell r="B773" t="str">
            <v>โครงการสนับสนุนความร่วมมือทางวิชาการกับหน่วยงานทั้งในและต่างประเทศ</v>
          </cell>
          <cell r="C773">
            <v>30100050013</v>
          </cell>
        </row>
        <row r="774">
          <cell r="B774" t="str">
            <v>โครงการอบรมและสอบวัดความรู้ภาษาอังกฤษระดับบัณฑิตศึกษา</v>
          </cell>
          <cell r="C774">
            <v>30100050014</v>
          </cell>
        </row>
        <row r="775">
          <cell r="B775" t="str">
            <v>โครงการจัดการความรู้ด้านบัณฑิตศึกษา</v>
          </cell>
          <cell r="C775">
            <v>30100050015</v>
          </cell>
        </row>
        <row r="776">
          <cell r="B776" t="str">
            <v>โครงการติดตามผู้สำเร็จการศึกษา</v>
          </cell>
          <cell r="C776">
            <v>30100050016</v>
          </cell>
        </row>
        <row r="777">
          <cell r="B777" t="str">
            <v>โครงการส่งเสริมและพัฒนาคุณลักษณะบัณฑิตที่พึงประสงค์</v>
          </cell>
          <cell r="C777">
            <v>30100050017</v>
          </cell>
        </row>
        <row r="778">
          <cell r="B778" t="str">
            <v>โครงการเตรียมความพร้อมนักศึกษาสหกิจศึกษา</v>
          </cell>
          <cell r="C778">
            <v>30100050018</v>
          </cell>
        </row>
        <row r="779">
          <cell r="B779" t="str">
            <v>โครงการ ส่งเสริมการพัฒนาความร่วมมือกับเครือข่ายอุดมศึกษา</v>
          </cell>
          <cell r="C779">
            <v>30100050019</v>
          </cell>
        </row>
        <row r="780">
          <cell r="B780" t="str">
            <v>โครงการ Graduate UBU Club</v>
          </cell>
          <cell r="C780">
            <v>30100050020</v>
          </cell>
        </row>
        <row r="781">
          <cell r="B781" t="str">
            <v>โครงการผลิตผลงานทางวิชาการ</v>
          </cell>
          <cell r="C781">
            <v>30100050021</v>
          </cell>
        </row>
        <row r="782">
          <cell r="B782" t="str">
            <v>โครงการจัดการวิทยานิพนธ์ระดับบัณฑิตศึกษา</v>
          </cell>
          <cell r="C782">
            <v>30100050022</v>
          </cell>
        </row>
        <row r="783">
          <cell r="B783" t="str">
            <v>โครงการค่าใช้จ่ายบุคลากรภาครัฐ ยกระดับคุณภาพการศึกษาและการเรียนรู้</v>
          </cell>
          <cell r="C783">
            <v>40000020001</v>
          </cell>
        </row>
        <row r="784">
          <cell r="B784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784">
            <v>40000030001</v>
          </cell>
        </row>
        <row r="785">
          <cell r="B785" t="str">
            <v>โครงการกองทุนบำรุงกีฬาและกิจกรรมนักศึกษา</v>
          </cell>
          <cell r="C785">
            <v>40100010001</v>
          </cell>
        </row>
        <row r="786">
          <cell r="B786" t="str">
            <v>โครงการกิจกรรมกีฬาลูกช้างน้าวสัมพันธ์</v>
          </cell>
          <cell r="C786">
            <v>40100010002</v>
          </cell>
        </row>
        <row r="787">
          <cell r="B787" t="str">
            <v>โครงการกิจกรรมคนรุ่นใหม่ใส่ใจคุณธรรม</v>
          </cell>
          <cell r="C787">
            <v>40100010003</v>
          </cell>
        </row>
        <row r="788">
          <cell r="B788" t="str">
            <v>โครงการกิจกรรมเชียร์และรับน้อง</v>
          </cell>
          <cell r="C788">
            <v>40100010004</v>
          </cell>
        </row>
        <row r="789">
          <cell r="B789" t="str">
            <v>โครงการกิจกรรมปฐมนิเทศนักศึกษา</v>
          </cell>
          <cell r="C789">
            <v>40100010005</v>
          </cell>
        </row>
        <row r="790">
          <cell r="B790" t="str">
            <v>โครงการกิจกรรมปลูกต้นไม้เฉลิมพระเกียรติ</v>
          </cell>
          <cell r="C790">
            <v>40100010006</v>
          </cell>
        </row>
        <row r="791">
          <cell r="B791" t="str">
            <v>โครงการกิจกรรมพี่สอนน้อง</v>
          </cell>
          <cell r="C791">
            <v>40100010007</v>
          </cell>
        </row>
        <row r="792">
          <cell r="B792" t="str">
            <v>โครงการกิจกรรมลูกช้างน้าวอุ้มพระขึ้นภู</v>
          </cell>
          <cell r="C792">
            <v>40100010008</v>
          </cell>
        </row>
        <row r="793">
          <cell r="B793" t="str">
            <v>โครงการกิจกรรมเสริมทักษะการคิดวิเคราะห์</v>
          </cell>
          <cell r="C793">
            <v>40100010009</v>
          </cell>
        </row>
        <row r="794">
          <cell r="B794" t="str">
            <v>โครงการกิจกรรมเสริมสร้างทักษะทางปัญญา</v>
          </cell>
          <cell r="C794">
            <v>40100010010</v>
          </cell>
        </row>
        <row r="795">
          <cell r="B795" t="str">
            <v>โครงการกิจกรรมไหว้ครู</v>
          </cell>
          <cell r="C795">
            <v>40100010011</v>
          </cell>
        </row>
        <row r="796">
          <cell r="B796" t="str">
            <v>โครงการกิจกรรรมเสริมสร้างความสัมพันธ์ระหว่างบุคคล</v>
          </cell>
          <cell r="C796">
            <v>40100010012</v>
          </cell>
        </row>
        <row r="797">
          <cell r="B797" t="str">
            <v>โครงการแข่งขันกีฬา</v>
          </cell>
          <cell r="C797">
            <v>40100010013</v>
          </cell>
        </row>
        <row r="798">
          <cell r="B798" t="str">
            <v>โครงการงานกิจการนักศึกษา</v>
          </cell>
          <cell r="C798">
            <v>40100010014</v>
          </cell>
        </row>
        <row r="799">
          <cell r="B799" t="str">
            <v>โครงการจัดตั้งสโมสรนักศึกษา</v>
          </cell>
          <cell r="C799">
            <v>40100010015</v>
          </cell>
        </row>
        <row r="800">
          <cell r="B800" t="str">
            <v>โครงการฝึกปฏิบัติงานวิชาชีพ</v>
          </cell>
          <cell r="C800">
            <v>40100010016</v>
          </cell>
        </row>
        <row r="801">
          <cell r="B801" t="str">
            <v>โครงการพัฒนานักศึกษา</v>
          </cell>
          <cell r="C801">
            <v>40100010017</v>
          </cell>
        </row>
        <row r="802">
          <cell r="B802" t="str">
            <v>โครงการพัฒนานักศึกษาคณะศิลปศาสตร์</v>
          </cell>
          <cell r="C802">
            <v>40100010018</v>
          </cell>
        </row>
        <row r="803">
          <cell r="B803" t="str">
            <v>โครงการพัฒนาศักยภาพนักศึกษา</v>
          </cell>
          <cell r="C803">
            <v>40100010019</v>
          </cell>
        </row>
        <row r="804">
          <cell r="B804" t="str">
            <v>โครงการพัฒนาศักยภาพนักศึกษาให้เป็นบัณฑิตที่พึงประสงค์ของมหาวิทยาลัย</v>
          </cell>
          <cell r="C804">
            <v>40100010020</v>
          </cell>
        </row>
        <row r="805">
          <cell r="B805" t="str">
            <v>โครงการพัฒนาศักยภาพและเสริมสร้างกิจกรรมคุณธรรมจริยธรรมของนักศึกษาคณะเกษตรศาสตร์</v>
          </cell>
          <cell r="C805">
            <v>40100010021</v>
          </cell>
        </row>
        <row r="806">
          <cell r="B806" t="str">
            <v>โครงการส่งเสริมกิจกรรมนักศึกษา ระดับปริญญาตรี</v>
          </cell>
          <cell r="C806">
            <v>40100010022</v>
          </cell>
        </row>
        <row r="807">
          <cell r="B807" t="str">
            <v>โครงการส่งเสริมคุณธรรมจริยธรรม</v>
          </cell>
          <cell r="C807">
            <v>40100010023</v>
          </cell>
        </row>
        <row r="808">
          <cell r="B808" t="str">
            <v>โครงการส่งเสริมและสนับสนุนกิจกรรมเสริมหลักสูตรของนักศึกษา</v>
          </cell>
          <cell r="C808">
            <v>40100010024</v>
          </cell>
        </row>
        <row r="809">
          <cell r="B809" t="str">
            <v>โครงการสนับสนุนการจัดกิจกรรมเสริมหลักสูตรและกิจกรรมนอกหลักสูตร</v>
          </cell>
          <cell r="C809">
            <v>40100010025</v>
          </cell>
        </row>
        <row r="810">
          <cell r="B810" t="str">
            <v>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</v>
          </cell>
          <cell r="C810">
            <v>40100010026</v>
          </cell>
        </row>
        <row r="811">
          <cell r="B811" t="str">
            <v>โครงการสนับสนุนการบริหารสถานศึกษาวิชากิจกรรมพละศึกษา</v>
          </cell>
          <cell r="C811">
            <v>40100010027</v>
          </cell>
        </row>
        <row r="812">
          <cell r="B812" t="str">
            <v>โครงการสัมนาสโมสรนักศึกษา</v>
          </cell>
          <cell r="C812">
            <v>40100010028</v>
          </cell>
        </row>
        <row r="813">
          <cell r="B813" t="str">
            <v>โครงการอบรมบุคลิกภาพให้กับนักศึกษา</v>
          </cell>
          <cell r="C813">
            <v>40100010029</v>
          </cell>
        </row>
        <row r="814">
          <cell r="B814" t="str">
            <v>โครงการอาสาพัฒนาชนบท</v>
          </cell>
          <cell r="C814">
            <v>40100010030</v>
          </cell>
        </row>
        <row r="815">
          <cell r="B815" t="str">
            <v>โครงอบรมทักษะการใช้คอมพิวเตอร์ให้กับนักศึกษา</v>
          </cell>
          <cell r="C815">
            <v>40100010031</v>
          </cell>
        </row>
        <row r="816">
          <cell r="B816" t="str">
            <v>โครงการพัฒนานักศึกษาทางวิชาการ</v>
          </cell>
          <cell r="C816">
            <v>40100010032</v>
          </cell>
        </row>
        <row r="817">
          <cell r="B817" t="str">
            <v>โครงการฝึกงานของนักศึกษา</v>
          </cell>
          <cell r="C817">
            <v>40100010033</v>
          </cell>
        </row>
        <row r="818">
          <cell r="B818" t="str">
            <v>โครงการพัฒนาคุณภาพนักศึกษา</v>
          </cell>
          <cell r="C818">
            <v>40100010034</v>
          </cell>
        </row>
        <row r="819">
          <cell r="B819" t="str">
            <v>โครงการศึกษาดูงานของนักศึกษา</v>
          </cell>
          <cell r="C819">
            <v>40100010035</v>
          </cell>
        </row>
        <row r="820">
          <cell r="B820" t="str">
            <v>โครงการฝึกประสบการณ์วิชาชีพ</v>
          </cell>
          <cell r="C820">
            <v>40100010036</v>
          </cell>
        </row>
        <row r="821">
          <cell r="B821" t="str">
            <v>โครงการพัฒนากิจกรรมกลุ่มลูกช้างน้าว</v>
          </cell>
          <cell r="C821">
            <v>40100010037</v>
          </cell>
        </row>
        <row r="822">
          <cell r="B822" t="str">
            <v>โครงการหอพักนักศึกษาสัมพันธ์</v>
          </cell>
          <cell r="C822">
            <v>40100010038</v>
          </cell>
        </row>
        <row r="823">
          <cell r="B823" t="str">
            <v>โครงการค่ายศิลปะเพื่อมวลมนุษย์ Art for all: ความต่างคือความงาม</v>
          </cell>
          <cell r="C823">
            <v>40100010039</v>
          </cell>
        </row>
        <row r="824">
          <cell r="B824" t="str">
            <v>โครงการน้อมเกล้าสดุดี 12 สิงหา ปลูกต้นกล้า ถวายองค์ราชินี</v>
          </cell>
          <cell r="C824">
            <v>40100010040</v>
          </cell>
        </row>
        <row r="825">
          <cell r="B825" t="str">
            <v>โครงการอาหาร 1 มื้อ หนังสือ 1 เล่ม</v>
          </cell>
          <cell r="C825">
            <v>40100010041</v>
          </cell>
        </row>
        <row r="826">
          <cell r="B826" t="str">
            <v>โครงการ Bridge 2 Inventor challenges</v>
          </cell>
          <cell r="C826">
            <v>40100010042</v>
          </cell>
        </row>
        <row r="827">
          <cell r="B827" t="str">
            <v>โครงการค่ายจริยธรรมเพื่อการพัฒนาเยาวชน</v>
          </cell>
          <cell r="C827">
            <v>40100010043</v>
          </cell>
        </row>
        <row r="828">
          <cell r="B828" t="str">
            <v>โครงการกิจกรรมนักศึกษาด้านยาเสพติด</v>
          </cell>
          <cell r="C828">
            <v>40100010044</v>
          </cell>
        </row>
        <row r="829">
          <cell r="B829" t="str">
            <v>โครงการส่งเสริมและสนับสนุนกิจกรรมพัฒนานักศึกษา</v>
          </cell>
          <cell r="C829">
            <v>40100010045</v>
          </cell>
        </row>
        <row r="830">
          <cell r="B830" t="str">
            <v>โครงการส่งเสริมบริการกิจกรรมนักศึกษา</v>
          </cell>
          <cell r="C830">
            <v>40100010046</v>
          </cell>
        </row>
        <row r="831">
          <cell r="B831" t="str">
            <v>โครงการปลุกจิตสำนึก</v>
          </cell>
          <cell r="C831">
            <v>40100010047</v>
          </cell>
        </row>
        <row r="832">
          <cell r="B832" t="str">
            <v>โครงการสร้างเสริมมาตรฐานนักศึกษา</v>
          </cell>
          <cell r="C832">
            <v>40100010048</v>
          </cell>
        </row>
        <row r="833">
          <cell r="B833" t="str">
            <v>โครงการสร้างสามัคคีมีเอกลักษณ์</v>
          </cell>
          <cell r="C833">
            <v>40100010049</v>
          </cell>
        </row>
        <row r="834">
          <cell r="B834" t="str">
            <v>โครงการสานสัมพันธ์ศิษย์เก่า</v>
          </cell>
          <cell r="C834">
            <v>40100010050</v>
          </cell>
        </row>
        <row r="835">
          <cell r="B835" t="str">
            <v>โครงการส่งเสริมกีฬาเพื่อสุขภาพในสถาบันอุดมศึกษาเครื่อข่ายภาคตะวันออกเฉียงเหนือตอนล่าง</v>
          </cell>
          <cell r="C835">
            <v>40100010051</v>
          </cell>
        </row>
        <row r="836">
          <cell r="B836" t="str">
            <v>โครงการอบรมและสอบวัดความรู้ภาษาอังกฤษระดับบัณฑิตศึกษา</v>
          </cell>
          <cell r="C836">
            <v>40100010052</v>
          </cell>
        </row>
        <row r="837">
          <cell r="B837" t="str">
            <v>โครงการทดสอบมาตรฐานทางเทคนิคของเครื่องส่งวิทยุกระจายเสียง</v>
          </cell>
          <cell r="C837">
            <v>40100010053</v>
          </cell>
        </row>
        <row r="838">
          <cell r="B838" t="str">
            <v>โครงการกิจกรรมสโมสรนักศึกษา</v>
          </cell>
          <cell r="C838">
            <v>40100010054</v>
          </cell>
        </row>
        <row r="839">
          <cell r="B839" t="str">
            <v>โครงการพัฒนากิจกรรมนักศึกษาตาม TQF และคุณลักษณะบัณฑิตที่พึงประสงค์</v>
          </cell>
          <cell r="C839">
            <v>40100010055</v>
          </cell>
        </row>
        <row r="840">
          <cell r="B840" t="str">
            <v>โครงการจัดทำกิจกรรมสนับสนุนการพัฒนานักศึกษาภายในหอพัก</v>
          </cell>
          <cell r="C840">
            <v>40100010056</v>
          </cell>
        </row>
        <row r="841">
          <cell r="B841" t="str">
            <v>โครงการสนับสนุนกิจกรรมด้านกีฬาและกิจกรรมนักศึกษา</v>
          </cell>
          <cell r="C841">
            <v>40100010057</v>
          </cell>
        </row>
        <row r="842">
          <cell r="B842" t="str">
            <v>โครงการศิษย์เก่าและนักศึกษากองทุนฯ กยศ./กรอ. ดีเด่น</v>
          </cell>
          <cell r="C842">
            <v>40100010058</v>
          </cell>
        </row>
        <row r="843">
          <cell r="B843" t="str">
            <v>UBU JOBFAIR</v>
          </cell>
          <cell r="C843">
            <v>40100010059</v>
          </cell>
        </row>
        <row r="844">
          <cell r="B844" t="str">
            <v>โครงการแข่งขันกีฬามหาวิทยาลัยแห่งประเทศไทย</v>
          </cell>
          <cell r="C844">
            <v>40100010060</v>
          </cell>
        </row>
        <row r="845">
          <cell r="B845" t="str">
            <v>โครงการค่าย ม.อุบลฯ วิชาการ</v>
          </cell>
          <cell r="C845">
            <v>40100010061</v>
          </cell>
        </row>
        <row r="846">
          <cell r="B846" t="str">
            <v>โครงการเตรียมความพร้อมเพื่อการทำงาน</v>
          </cell>
          <cell r="C846">
            <v>40100010062</v>
          </cell>
        </row>
        <row r="847">
          <cell r="B847" t="str">
            <v>โครงการนิเทศนักศึกษาฝึกงาน</v>
          </cell>
          <cell r="C847">
            <v>40100010063</v>
          </cell>
        </row>
        <row r="848">
          <cell r="B848" t="str">
            <v>โครงการพัฒนานักศึกษาเพื่อส่งเสริมผลการเรียนรู้ตามกรอบ TQF</v>
          </cell>
          <cell r="C848">
            <v>40100010064</v>
          </cell>
        </row>
        <row r="849">
          <cell r="B849" t="str">
            <v>โครงการปฐมนิเทศนักศึกษาหอพัก</v>
          </cell>
          <cell r="C849">
            <v>40100010065</v>
          </cell>
        </row>
        <row r="850">
          <cell r="B850" t="str">
            <v>โครงการกิจกรรมทางวิชาการเสริมหลักสูตรและพัฒนาทักษะชีวิต</v>
          </cell>
          <cell r="C850">
            <v>40100010066</v>
          </cell>
        </row>
        <row r="851">
          <cell r="B851" t="str">
            <v>โครงการประเมินคุณภาพการจัดกิจกรรมและการจัดบริการนักศึกษาระดับปริญญาตรี</v>
          </cell>
          <cell r="C851">
            <v>40100010067</v>
          </cell>
        </row>
        <row r="852">
          <cell r="B852" t="str">
            <v>โครงการจัดกิจกรรมสำหรับนักศึกษาต่างชาติ</v>
          </cell>
          <cell r="C852">
            <v>40100010068</v>
          </cell>
        </row>
        <row r="853">
          <cell r="B853" t="str">
            <v>โครงการจัดสอบวัดความรู้ทางภาษา</v>
          </cell>
          <cell r="C853">
            <v>40100010069</v>
          </cell>
        </row>
        <row r="854">
          <cell r="B854" t="str">
            <v>โครงการสร้างเสริมวินัยนักศึกษา และภาวะผู้นำนักศึกษา</v>
          </cell>
          <cell r="C854">
            <v>40100010070</v>
          </cell>
        </row>
        <row r="855">
          <cell r="B855" t="str">
            <v>โครงการอบรมเชิงปฏิบัติการเพื่อพัฒนาศักยภาพการปฏิบัติงานของศิษย์เก่า</v>
          </cell>
          <cell r="C855">
            <v>40100010071</v>
          </cell>
        </row>
        <row r="856">
          <cell r="B856" t="str">
            <v>โครงการแข่งขันกีฬามหาวิทยาลัยแห่งประเทศไทย</v>
          </cell>
          <cell r="C856">
            <v>40100010072</v>
          </cell>
        </row>
        <row r="857">
          <cell r="B857" t="str">
            <v>โครงการปฐมนิเทศนักศึกษาระดับบัณฑิตศึกษา</v>
          </cell>
          <cell r="C857">
            <v>40100010073</v>
          </cell>
        </row>
        <row r="858">
          <cell r="B858" t="str">
            <v>โครงการส่งเสริมคุณธรรมจริยธรรมบัณฑิตศึกษา</v>
          </cell>
          <cell r="C858">
            <v>40100010074</v>
          </cell>
        </row>
        <row r="859">
          <cell r="B859" t="str">
            <v>โครงการประชุมสัมมนาการจัดการเรียนรู้ด้านบัณฑิตศึกษา</v>
          </cell>
          <cell r="C859">
            <v>40100010075</v>
          </cell>
        </row>
        <row r="860">
          <cell r="B860" t="str">
            <v>โครงการประกวดวิทยานิพนธ์ดีเด่นระดับบัณฑิตศึกษา</v>
          </cell>
          <cell r="C860">
            <v>40100010076</v>
          </cell>
        </row>
        <row r="861">
          <cell r="B861" t="str">
            <v>การเตรียมความพร้อมซ้อมรับอุบัติภัย</v>
          </cell>
          <cell r="C861">
            <v>40100020001</v>
          </cell>
        </row>
        <row r="862">
          <cell r="B862" t="str">
            <v>โครงการ ม.อุบลฯ น่าอยู่ (UBU WATCH)</v>
          </cell>
          <cell r="C862">
            <v>40100020003</v>
          </cell>
        </row>
        <row r="863">
          <cell r="B863" t="str">
            <v>โครงการประกันสุขภาพนักศึกษา</v>
          </cell>
          <cell r="C863">
            <v>40100020004</v>
          </cell>
        </row>
        <row r="864">
          <cell r="B864" t="str">
            <v>โครงการสนับสนุนการดำเนินงานเกี่ยวกับนักศึกษาประสบอุบัติเหตุบาดเจ็บ/เสียชีวิต</v>
          </cell>
          <cell r="C864">
            <v>40100020005</v>
          </cell>
        </row>
        <row r="865">
          <cell r="B865" t="str">
            <v>โครงการสนับสนุนการดำเนินงานศูนย์บริการจัดหางานระหว่างเรียน</v>
          </cell>
          <cell r="C865">
            <v>40100020006</v>
          </cell>
        </row>
        <row r="866">
          <cell r="B866" t="str">
            <v>โครงการสนับสนุนทุนการศึกษา</v>
          </cell>
          <cell r="C866">
            <v>40100020007</v>
          </cell>
        </row>
        <row r="867">
          <cell r="B867" t="str">
            <v>โครงการสำรวจความพึงพอใจของนักศึกษาและศิษย์เก่าต่อการให้บริการของมหาวิทยาลัยอุบลราชธานี</v>
          </cell>
          <cell r="C867">
            <v>40100020008</v>
          </cell>
        </row>
        <row r="868">
          <cell r="B868" t="str">
            <v>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v>
          </cell>
          <cell r="C868">
            <v>40100020009</v>
          </cell>
        </row>
        <row r="869">
          <cell r="B869" t="str">
            <v>โครงการสนับสนุนทุนการศึกษาต่อระดับปริญญาตรีในประเทศ</v>
          </cell>
          <cell r="C869">
            <v>40100020010</v>
          </cell>
        </row>
        <row r="870">
          <cell r="B870" t="str">
            <v>โครงการค่าใช้จ่ายสำหรับนักศึกษาพิการในสถานศึกษาระดับอุดมศึกษา</v>
          </cell>
          <cell r="C870">
            <v>40100020011</v>
          </cell>
        </row>
        <row r="871">
          <cell r="B871" t="str">
            <v>โครงการจัดทำคู่มือการใช้ชีวิตนักศึกษามหาวิทยาลัยอุบลราชธานี</v>
          </cell>
          <cell r="C871">
            <v>40100020012</v>
          </cell>
        </row>
        <row r="872">
          <cell r="B872" t="str">
            <v>โครงการส่งเสริมบริการกิจกรรมนักศึกษา</v>
          </cell>
          <cell r="C872">
            <v>40100020013</v>
          </cell>
        </row>
        <row r="873">
          <cell r="B873" t="str">
            <v>โครงการเชิดชูเกียรติผู้สร้างชื่อเสียงให้มหาวิทยาลัยด้านกิจกรรมและกีฬา</v>
          </cell>
          <cell r="C873">
            <v>40100020014</v>
          </cell>
        </row>
        <row r="874">
          <cell r="B874" t="str">
            <v>โครงการประกันอุบัติเหตุนักศึกษามหาวิทยาลัยอุบลราชธานี</v>
          </cell>
          <cell r="C874">
            <v>40100020015</v>
          </cell>
        </row>
        <row r="875">
          <cell r="B875" t="str">
            <v>เงินอุดหนุนโครงการทุนการศึกษาเฉลิมราชกกุมารี</v>
          </cell>
          <cell r="C875">
            <v>40100020016</v>
          </cell>
        </row>
        <row r="876">
          <cell r="B876" t="str">
            <v>โครงการสนับสนุนค่าครองชีพนักศึกษาจากการทำงาน (เพื่อบรรเทาความเดือดร้อนจากอุทกภัน ครั้งที่ 2)</v>
          </cell>
          <cell r="C876">
            <v>40100020017</v>
          </cell>
        </row>
        <row r="877">
          <cell r="B877" t="str">
            <v>โครงการส่งเสริมบริการนักศึกษา</v>
          </cell>
          <cell r="C877">
            <v>40100020018</v>
          </cell>
        </row>
        <row r="878">
          <cell r="B878" t="str">
            <v>โครงการนักเรียนทุนต่างชาติ</v>
          </cell>
          <cell r="C878">
            <v>40100020019</v>
          </cell>
        </row>
        <row r="879">
          <cell r="B879" t="str">
            <v>โครงการเงินรับฝากค่าบริการทางการแพทย์ เครือข่ายการบริการแพทย์ฉุกเฉิน</v>
          </cell>
          <cell r="C879">
            <v>40100020020</v>
          </cell>
        </row>
        <row r="880">
          <cell r="B880" t="str">
            <v>โครงการสนับสนุนทุนการศึกษาจากแหล่งทุนภายนอก</v>
          </cell>
          <cell r="C880">
            <v>40100020021</v>
          </cell>
        </row>
        <row r="881">
          <cell r="B881" t="str">
            <v>โครงการสนับสนุนค่าครองชีพนักศึกษาจากการทำงาน</v>
          </cell>
          <cell r="C881">
            <v>40100020022</v>
          </cell>
        </row>
        <row r="882">
          <cell r="B882" t="str">
            <v>โครงการแอโรบิกเพื่อสุขภาพ</v>
          </cell>
          <cell r="C882">
            <v>40100020023</v>
          </cell>
        </row>
        <row r="883">
          <cell r="B883" t="str">
            <v>โครงการหอพักนักศึกษาสัมพันธ์</v>
          </cell>
          <cell r="C883">
            <v>40100020024</v>
          </cell>
        </row>
        <row r="884">
          <cell r="B884" t="str">
            <v>โครงการทุนการศึกษา สควค. สำหรับข้าราชการครู</v>
          </cell>
          <cell r="C884">
            <v>40100020025</v>
          </cell>
        </row>
        <row r="885">
          <cell r="B885" t="str">
            <v>โครงการเงินทุนการศึกษาโครงการเตรียมความพร้อมเข้าสู่ประชาคมอาเซียน</v>
          </cell>
          <cell r="C885">
            <v>40100020026</v>
          </cell>
        </row>
        <row r="886">
          <cell r="B886" t="str">
            <v>โครงการทุนการศึกษา นักศึกษาระดับปริญญาเอก</v>
          </cell>
          <cell r="C886">
            <v>40100020027</v>
          </cell>
        </row>
        <row r="887">
          <cell r="B887" t="str">
            <v>โครงการสวัสดิการนักศึกษากองทุนฯ กยศ./กรอ.</v>
          </cell>
          <cell r="C887">
            <v>40100020028</v>
          </cell>
        </row>
        <row r="888">
          <cell r="B888" t="str">
            <v>โครงการประกันสุขภาพและอุบัติเหตุนักศึกษา</v>
          </cell>
          <cell r="C888">
            <v>40100020029</v>
          </cell>
        </row>
        <row r="889">
          <cell r="B889" t="str">
            <v>โครงการ ERASMUS MUNDUS Programme Action 2 Partnership : Euro - Asian Partnership to promote Engineering Technology Education and Research Exchanges (TECHNI II)</v>
          </cell>
          <cell r="C889">
            <v>40100020030</v>
          </cell>
        </row>
        <row r="890">
          <cell r="B890" t="str">
            <v>ทุนการศึกษาโครงการช้างเผือก</v>
          </cell>
          <cell r="C890">
            <v>40100020031</v>
          </cell>
        </row>
        <row r="891">
          <cell r="B891" t="str">
            <v>โครงการจัดทำระบบ Freshy UBU Mobile Application (For Android)</v>
          </cell>
          <cell r="C891">
            <v>40100020032</v>
          </cell>
        </row>
        <row r="892">
          <cell r="B892" t="str">
            <v>โครงการ Master Techer</v>
          </cell>
          <cell r="C892">
            <v>40100020033</v>
          </cell>
        </row>
        <row r="893">
          <cell r="B893" t="str">
            <v>โครงการสนับสนุนการจัดตั้งห้องเรียนวิทยาศาสตร์ในโรงเรียนโดยการกำกับดูแลของมหาวิทยาลัย (โครงการ วมว.)</v>
          </cell>
          <cell r="C893">
            <v>40100020034</v>
          </cell>
        </row>
        <row r="894">
          <cell r="B894" t="str">
            <v>โครงการตรวจสุขภาพนักศึกษา</v>
          </cell>
          <cell r="C894">
            <v>40100020035</v>
          </cell>
        </row>
        <row r="895">
          <cell r="B895" t="str">
            <v>โครงการสนับสนุนและส่งเสริมสวัสดิการและสวัสดิภาพนักศึกษา</v>
          </cell>
          <cell r="C895">
            <v>40100020036</v>
          </cell>
        </row>
        <row r="896">
          <cell r="B896" t="str">
            <v>โครงการเงินบริจาคทุนการศึกษาจากแหล่งทุนอื่น</v>
          </cell>
          <cell r="C896">
            <v>40100020037</v>
          </cell>
        </row>
        <row r="897">
          <cell r="B897" t="str">
            <v>โครงการสนับสนุนทุนแลกเปลี่ยนสำหรับนักศึกษา ม.อุบลฯ</v>
          </cell>
          <cell r="C897">
            <v>40100020038</v>
          </cell>
        </row>
        <row r="898">
          <cell r="B898" t="str">
            <v>โครงการรณรงค์ป้องกันและแก้ไขปัญหายาเสพติดในสถานศึกษา</v>
          </cell>
          <cell r="C898">
            <v>40100020039</v>
          </cell>
        </row>
        <row r="899">
          <cell r="B899" t="str">
            <v>โครงการสนับสนุนทุนแลกเปลี่ยนสำหรับนักศึกษา ม.อุบลฯ</v>
          </cell>
          <cell r="C899">
            <v>40100020238</v>
          </cell>
        </row>
        <row r="900">
          <cell r="B900" t="str">
            <v>โครงการสวัสดิการหอพัก</v>
          </cell>
          <cell r="C900">
            <v>40100020239</v>
          </cell>
        </row>
        <row r="901">
          <cell r="B901" t="str">
            <v>โครงการเลี้ยงรับรองคณะผู้บริหารทุนการศึกษา</v>
          </cell>
          <cell r="C901">
            <v>40100020240</v>
          </cell>
        </row>
        <row r="902">
          <cell r="B902" t="str">
            <v>โครงการบรรเทาความเดือดร้อนของนักศึกษา ณ หน่วยงานจัดการศึกษานอกที่ตั้ง จ.มุกดาหารที่จะย้ายมาเรียนยัง ม.อุบลฯ</v>
          </cell>
          <cell r="C902">
            <v>40100020241</v>
          </cell>
        </row>
        <row r="903">
          <cell r="B903" t="str">
            <v>การแยก linkage drag ระหว่างยีน Bph3 ต้านทานเพลี้ยกระโดดสีน้ำตาลและยีน wx ควบคุมปริมาณอะไมโลสเพื่อการพัฒนาสายพันธุ์ข้าวเหนียวหอมต้านทานเพลี้ยกระโดดสีน้ำตาลโดยการใช้เครื่องหมายโมเลกุลช่วยในการคัดเลือก</v>
          </cell>
          <cell r="C903">
            <v>50000010001</v>
          </cell>
        </row>
        <row r="904">
          <cell r="B904" t="str">
            <v>การศึกษาความสามารถในการรวมตัวของมะเขือเทศสีดาสายพันธุ์แท้ (ปีที่ 2)</v>
          </cell>
          <cell r="C904">
            <v>50000010002</v>
          </cell>
        </row>
        <row r="905">
          <cell r="B905" t="str">
            <v>การค้นหาและออกแบบสารยับยั้งกระบวนการสังเคราะห์ผนังเซลล์ที่มีความจำเพาะสูงต่อโปรตีน DprE1 เพื่อเพิ่มศักยภาพในการยับยั้งเชื้อวัณโรคดื้อยาบนพื้นฐานการจำลองแบบโมเลกุลและการออกแบบยาโดยวิธีการคำนวณ</v>
          </cell>
          <cell r="C905">
            <v>50000010003</v>
          </cell>
        </row>
        <row r="906">
          <cell r="B906" t="str">
            <v>การเตรียมและพิสูจน์เอกลักษณ์ฟิล์มไฮโดรเจลที่เตรียมจากแป้งข้าวโพดและพอลิอะครีลิคสำหรับประยุกต์ใช้ดูดซับไอออนตะกั่วจากสารละลาย</v>
          </cell>
          <cell r="C906">
            <v>50000010004</v>
          </cell>
        </row>
        <row r="907">
          <cell r="B907" t="str">
            <v>การสังเคราะห์จีโอพอลิเมอร์จากดินขาวธรรมชาติและการประยุกต์ใช้ทางสิ่งแวดล้อมในการดูดซับสีย้อมอุตสาหกรรมบนวัสดุจีโอโพลิเมอร์</v>
          </cell>
          <cell r="C907">
            <v>50000010005</v>
          </cell>
        </row>
        <row r="908">
          <cell r="B908" t="str">
            <v>สารกลุ่มเบนซิมิดาโซลและอนุพันธ์เพื่อใช้เป็นสารที่มีฤทธิ์ต้านเชื้อราที่ก่อโรคในพืช</v>
          </cell>
          <cell r="C908">
            <v>50000010006</v>
          </cell>
        </row>
        <row r="909">
          <cell r="B909" t="str">
            <v>สารไทโอเอรีนชนิดใหม่สำหรับทรานซิสเตอร์ชนิดสารอินทรีย์</v>
          </cell>
          <cell r="C909">
            <v>50000010007</v>
          </cell>
        </row>
        <row r="910">
          <cell r="B910" t="str">
            <v>การพัฒนาอุปกรณ์นำส่งยาแบบไร้เข็มโดยใช้ลำพุ่งความเร็วสูงที่ผลิตด้วยหลักการ กระแทกสำหรับการฉีดยาในสุกร</v>
          </cell>
          <cell r="C910">
            <v>50000010008</v>
          </cell>
        </row>
        <row r="911">
          <cell r="B911" t="str">
            <v>การศึกษาปัจจัยทางกายภาพของสภาวะแวดล้อมที่มีผลต่อการเจริญและความรุนแรงของเชื้อเลปโตสไปร่าที่คัดแยกมาจากหนูธรรมชาติ ในจังหวัดศรีสะเกษ</v>
          </cell>
          <cell r="C911">
            <v>50000010009</v>
          </cell>
        </row>
        <row r="912">
          <cell r="B912" t="str">
            <v>ความชุกของโรคติดเชื้อปรสิตในประชากรตำบลก่อเอ้ อำเภอเขื่องใน จังหวัดอุบลราชธานี</v>
          </cell>
          <cell r="C912">
            <v>50000010010</v>
          </cell>
        </row>
        <row r="913">
          <cell r="B913" t="str">
            <v>ผลของสารสกัดใบชะพลูต่อหนูทดลองและเซลล์ตับเพาะเลี้ยงที่ถูกเหนี่ยวนำให้เซลล์ตับได้รับการบาดเจ็บจากแอทานอล</v>
          </cell>
          <cell r="C913">
            <v>50000010011</v>
          </cell>
        </row>
        <row r="914">
          <cell r="B914" t="str">
            <v>ระดับคอมพลีเมนท์ C3 และการแสดงออกของ CD55 และ CD59 บนเม็ดเลือดแดงของผู้ป่วยโรคฮีโมโกลบินเอชที่มีอาการแตกต่างกัน</v>
          </cell>
          <cell r="C914">
            <v>50000010012</v>
          </cell>
        </row>
        <row r="915">
          <cell r="B915" t="str">
            <v>โครงการงานวิจัยเชิงบูรณาการ</v>
          </cell>
          <cell r="C915">
            <v>50000020001</v>
          </cell>
        </row>
        <row r="916">
          <cell r="B916" t="str">
            <v>โครงการวิจัยประยุกต์</v>
          </cell>
          <cell r="C916">
            <v>50000020002</v>
          </cell>
        </row>
        <row r="917">
          <cell r="B917" t="str">
            <v>โครงแนวทางการเพาะเลี้ยงหอยโข่งในโรงเพาะฟัก: ระยะที่ 1 การศึกษาอัตราส่วนพ่อแม่พันธุ์ รูปแบบอาหารที่เหมาะสมต่อการอนุบาลและความสมบูรณ์เพศ</v>
          </cell>
          <cell r="C917">
            <v>50000020003</v>
          </cell>
        </row>
        <row r="918">
          <cell r="B918" t="str">
            <v>โครงการเพิ่มอายุการเก็บรักษาปลาร้าบองด้วยเทคโนโลยีเฮอร์เดิล</v>
          </cell>
          <cell r="C918">
            <v>50000020004</v>
          </cell>
        </row>
        <row r="919">
          <cell r="B919" t="str">
            <v>โครงการแยก linkage drag ระหว่างยีนBph3 ต้านทานเพลี้ยกระโดดสีน้ำตาลและยีน wx ควบคุมปริมาณอไมโลสเพื่อการพัฒนาสายพันธุ์ข้าวเหนียวหอมต้านทานเพลี้ยกระโดดสีน้ำตาลโดยการใช้เครื่องหมายโมเลกุลช่วยในการคัดเลือก</v>
          </cell>
          <cell r="C919">
            <v>50000020005</v>
          </cell>
        </row>
        <row r="920">
          <cell r="B920" t="str">
            <v>โครงการผลิตไซรัปจากขนุนเพื่อนำไปสู่การพัฒนาผลิตภัณฑ์ที่มีสมบัติเชิงหน้าที่</v>
          </cell>
          <cell r="C920">
            <v>50000020006</v>
          </cell>
        </row>
        <row r="921">
          <cell r="B921" t="str">
            <v>โครงการคุณลักษณะและปริมาณสารสำคัญที่มีอยู่ในหอมแดงงอกที่ผลิตในอุณหภูมิและระยะเวลาที่ต่างกัน</v>
          </cell>
          <cell r="C921">
            <v>50000020007</v>
          </cell>
        </row>
        <row r="922">
          <cell r="B922" t="str">
            <v>โครงการผลิตภัณฑ์เส้นกวยจั๊บอุบลผสมข้าวเม่ากึ่งสำเร็จรูปเพื่อสุขภาพ</v>
          </cell>
          <cell r="C922">
            <v>50000020008</v>
          </cell>
        </row>
        <row r="923">
          <cell r="B923" t="str">
            <v>โครงการสมรรถนะการผลิตและผลตอบแทนทางเศรษฐกิจของโคลูกผสมพื้นเมืองx โลว์ไลน์แองกัสที่เลี้ยงแบบปล่อยแปลงและเสริมด้วยกากแป้งมันสำปะหลังหมัก</v>
          </cell>
          <cell r="C923">
            <v>50000020009</v>
          </cell>
        </row>
        <row r="924">
          <cell r="B924" t="str">
            <v>โครงการการพัฒนานวัตกรรมระบบสารสนเทศเพื่อเพิ่มศักยภาพการแข่งขันของผลิตภัณฑ์ผ้ากาบบัวของจังหวัดอุบลราชธานี</v>
          </cell>
          <cell r="C924">
            <v>50000020010</v>
          </cell>
        </row>
        <row r="925">
          <cell r="B925" t="str">
            <v>โครงการตัวแบบการบัญชีบริหารเพื่อการจัดการสิ่งแวดล้อมในอุตสาหกรรมการผลิตของจังหวัดในภาคอีสานตอนใต้ของประเทศไทย</v>
          </cell>
          <cell r="C925">
            <v>50000020011</v>
          </cell>
        </row>
        <row r="926">
          <cell r="B926" t="str">
            <v>โครงการเปรียบเทียบต้นทุนและผลตอบแทนการผลิตข้าวโดยแนวทางเกษตรอินทรีย์และวิธีทั่วไปในพื้นที่จังหวัดมุกดาหาร</v>
          </cell>
          <cell r="C926">
            <v>50000020012</v>
          </cell>
        </row>
        <row r="927">
          <cell r="B927" t="str">
            <v>โครงการประเมินฤทธิ์ทางชีวภาพของสารสกัดจากราเอนโดไฟท์ที่แยกได้จากต้นติ้วเกลี้ยงและติ้ว</v>
          </cell>
          <cell r="C927">
            <v>50000020013</v>
          </cell>
        </row>
        <row r="928">
          <cell r="B928" t="str">
            <v>โครงการพัฒนายาเม็ดแตกตัวในช่องปากของยาเวอราพามิล ไฮโดรคลอไรด์โดยเทคนิคการระเหิดด้วยไมโครเวฟ</v>
          </cell>
          <cell r="C928">
            <v>50000020014</v>
          </cell>
        </row>
        <row r="929">
          <cell r="B929" t="str">
            <v>โครงการจำลองแบบ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-โธควิโนนที่ต่ออยู่กับวงไธเอโซล</v>
          </cell>
          <cell r="C929">
            <v>50000020015</v>
          </cell>
        </row>
        <row r="930">
          <cell r="B930" t="str">
            <v>โครงการผลิตเอนไซม์ฟอกสีเมลานินโดยจุลินทรีย์และการนำไปประยุกต์ใช้ในการฟอกย้อมสีผม</v>
          </cell>
          <cell r="C930">
            <v>50000020016</v>
          </cell>
        </row>
        <row r="931">
          <cell r="B931" t="str">
            <v>โครงการพัฒนาอิเล็กโตรเคมิคัลเซนเซอร์ชนิดใหม่ในระบบของไหลจุลภาคที่ประดิษฐ์มาจากกระดาษสำหรับตรวจวัดปริมาณแอสคอร์บิคและโดปามีน</v>
          </cell>
          <cell r="C931">
            <v>50000020017</v>
          </cell>
        </row>
        <row r="932">
          <cell r="B932" t="str">
            <v>โครงการศึกษาสภาวะที่เหมาะสมในการเพิ่มการผลิตลิปิดจากยีสต์สะสมไขมันในอาหารที่เตรียมจากสารสกัดจากชานอ้อยและนำไขมันที่ได้ไปเตรียมไบโอดีเซล</v>
          </cell>
          <cell r="C932">
            <v>50000020018</v>
          </cell>
        </row>
        <row r="933">
          <cell r="B933" t="str">
            <v>โครงการออกแบบและสร้างเครื่องวิเคราะห์ความถี่ของอนุมูลอิสระด้วยเทคนิคไดนามิกนิวเคลียร์โพลาไรเซซัน (DNP)</v>
          </cell>
          <cell r="C933">
            <v>50000020019</v>
          </cell>
        </row>
        <row r="934">
          <cell r="B934" t="str">
            <v>โครงการรูปแบบการพัฒนาระบบสนับสนุนการปฏิสัมพันธ์ในชั้นเรียนสำหรับการเรียนรู้เชิงรุกในศตวรรษที่ 21</v>
          </cell>
          <cell r="C934">
            <v>50000020020</v>
          </cell>
        </row>
        <row r="935">
          <cell r="B935" t="str">
            <v>โครงการเพิ่มประสิทธิภาพเชิงความร้อนของเตาแก๊สหุงต้มในครัวเรือนแบบ Vertical ports โดยวัสดุพรุนชนิดเซลลูลาร์เปิดและแบบลวดตาข่ายสแตนเลส</v>
          </cell>
          <cell r="C935">
            <v>50000020021</v>
          </cell>
        </row>
        <row r="936">
          <cell r="B936" t="str">
            <v>โครงการเสริมแรงแนวเชื่อมอลูมิเนียมผสมต่างชนิดเกรด 5083 กับเกรด 6061 ในการเชื่อมเสียดทานแบบกวน</v>
          </cell>
          <cell r="C936">
            <v>50000020022</v>
          </cell>
        </row>
        <row r="937">
          <cell r="B937" t="str">
            <v>โครงการประเมินคุณภาพยางก้อนถ้วยโดยใช้สมบัติทางไฟฟ้าเปรียบเทียบกับสมบัติทางแสง</v>
          </cell>
          <cell r="C937">
            <v>50000020023</v>
          </cell>
        </row>
        <row r="938">
          <cell r="B938" t="str">
            <v>โครงการประยุกต์ใช้เทคโนโลยีสะอาดเพื่อการอนุรักษ์พลังงานในโรงสีข้าว</v>
          </cell>
          <cell r="C938">
            <v>50000020024</v>
          </cell>
        </row>
        <row r="939">
          <cell r="B939" t="str">
            <v>โครงการประยุกต์ดินเหนียวเผาเป็นส่วนผสมวัสดุประสานในกระบวนการขึ้นลูกหินขัดข้าว</v>
          </cell>
          <cell r="C939">
            <v>50000020025</v>
          </cell>
        </row>
        <row r="940">
          <cell r="B940" t="str">
            <v>โครงการพัฒนาปฏิกรณ์ชีวภาพแบบคอลัมน์ฟองสำหรับเพาะเลี้ยงจุลสาหร่ายสายพันธุ์ที่มีน้ำมันทางชีวภาพ</v>
          </cell>
          <cell r="C940">
            <v>50000020026</v>
          </cell>
        </row>
        <row r="941">
          <cell r="B941" t="str">
            <v>โครงการวิเคราะห์ความสัมพันธ์แบบเกรย์และเทคนิคทากูชิสำหรับค่าเหมาะสมแบบหลายคุณลักษณะของอลูมิเนียมเชิงประกอบ A356-SiCpด้วยการเชื่อมเสียดทานแบบกวน</v>
          </cell>
          <cell r="C941">
            <v>50000020027</v>
          </cell>
        </row>
        <row r="942">
          <cell r="B942" t="str">
            <v>โครงการศึกษาและพัฒนาแขนกลเสริมกำลังสำหรับผู้ป่วยโรคหลอดเลือดสมองตีบ</v>
          </cell>
          <cell r="C942">
            <v>50000020028</v>
          </cell>
        </row>
        <row r="943">
          <cell r="B943" t="str">
            <v>โครงการศึกษาและพัฒนาประสิทธิภาพการเผาไหม้ของหัวเผาเชื้อเพลิงก๊าซชีวมวลด้วยพลศาสตร์การไหลเชิงการคำนวณและเทคนิคการถ่ายภาพแบบชาร์โดว์กราฟ</v>
          </cell>
          <cell r="C943">
            <v>50000020029</v>
          </cell>
        </row>
        <row r="944">
          <cell r="B944" t="str">
            <v>โครงการระบบจำแนกมะขามหวานขึ้นราภายในฝักด้วยเทคนิคทางแสง</v>
          </cell>
          <cell r="C944">
            <v>50000020030</v>
          </cell>
        </row>
        <row r="945">
          <cell r="B945" t="str">
            <v>โครงการระบบจำแนกมะขามหวานขึ้นราภายในฝักด้วยสมบัติทางไฟฟ้า</v>
          </cell>
          <cell r="C945">
            <v>50000020031</v>
          </cell>
        </row>
        <row r="946">
          <cell r="B946" t="str">
            <v>โครงการศักยภาพการประยุกต์ใช้คอนกรีตมวลเบาแบบเติมฟองอากาศสำหรับผนังคอนกรีตหล่อในที่</v>
          </cell>
          <cell r="C946">
            <v>50000020032</v>
          </cell>
        </row>
        <row r="947">
          <cell r="B947" t="str">
            <v>โครงการศึกษาการใช้เอทานอล-ปาล์มไบโอดีเซลเป็นเชื้อเพลิงร่วมในเครื่องยนต์จุดระเบิดด้วยการอัด</v>
          </cell>
          <cell r="C947">
            <v>50000020033</v>
          </cell>
        </row>
        <row r="948">
          <cell r="B948" t="str">
            <v>โครงการอุปกรณ์ฉีดยาด้วยลำเจ็ทแบบไม่ใช้เข็มโดยตัวขับดันแบบแม่เหล็กไฟฟ้า</v>
          </cell>
          <cell r="C948">
            <v>50000020034</v>
          </cell>
        </row>
        <row r="949">
          <cell r="B949" t="str">
            <v>โครงการแบบจำลองภูมิสารสนเทศเพื่อจำแนกพื้นที่เสี่ยง และเทคนิคทางโมเลกุลระบุชนิดของเชื้อเลปโตสไปร่าที่แยกจากหนูในอำเภอขุนหาญ จังหวัดศรีสะเกษ</v>
          </cell>
          <cell r="C949">
            <v>50000020035</v>
          </cell>
        </row>
        <row r="950">
          <cell r="B950" t="str">
            <v>โครงการสมุนไพรมีผลต่อการยับยั้งสารสื่อประสาทที่มีฤทธิ์ต่อการเคลื่อนไหวของพยาธิใบไม้ในตับ</v>
          </cell>
          <cell r="C950">
            <v>50000020036</v>
          </cell>
        </row>
        <row r="951">
          <cell r="B951" t="str">
            <v>โครงการแถบทดสอบฟอสเฟตสำหรับวิเคราะห์หาปริมาณฟอสฟอรัสที่เป็นประโยชน์ในตัวอย่างดินโดยใช้กล้องโทรศัพท์เคลื่อนที่ และการวิเคราะห์ภาพดิจิตอล</v>
          </cell>
          <cell r="C951">
            <v>50000020037</v>
          </cell>
        </row>
        <row r="952">
          <cell r="B952" t="str">
            <v>โครงการออกแบบและพัฒนาเตาก๊าซชีวภาพประสิทธิภาพสูงที่มีการอุ่นอากาศเผาไหม้</v>
          </cell>
          <cell r="C952">
            <v>50000020038</v>
          </cell>
        </row>
        <row r="953">
          <cell r="B953" t="str">
            <v>ผลของแก่นตะวันต่อคุณภาพเส้นแก้วเพื่อสุขภาพ</v>
          </cell>
          <cell r="C953">
            <v>50000020039</v>
          </cell>
        </row>
        <row r="954">
          <cell r="B954" t="str">
            <v>การตรวจหาพลาสมิดที่มียีนดื้อแคดเมียมจากแลคติกแอสิดแบคทีเรียที่แยกจากอาหาร</v>
          </cell>
          <cell r="C954">
            <v>50000020040</v>
          </cell>
        </row>
        <row r="955">
          <cell r="B955" t="str">
            <v>การพัฒนาไบโอเซนเซอร์ทางไฟฟ้าเคมีด้วยวัสดุนาโนปรับปรุงบนผิวหน้าขั้วไฟฟ้า พิมพ์สกรีนคาร์บอนสำหรับตรวจวัดสารบ่งชี้มะเร็ง</v>
          </cell>
          <cell r="C955">
            <v>50000020041</v>
          </cell>
        </row>
        <row r="956">
          <cell r="B956" t="str">
            <v>การพัฒนาอิเล็กโตรเคมิคัลเซนเซอร์ชนิดใหม่ที่มีความจำเพาะเจาะจงและสภาพไวสูงสำหรับตรวจวัดครีเอตินีนโดยใช้โพลิเมอร์ที่มีรอยพิมพ์ของโมเลกุลครีเอตินีนเคลือบลงบนวัสดุขนาดนาโนมาดัดแปรขั้วไฟฟ้ากราไฟต์แบบสกรีนป</v>
          </cell>
          <cell r="C956">
            <v>50000020042</v>
          </cell>
        </row>
        <row r="957">
          <cell r="B957" t="str">
            <v>การกำจัดสีย้อมผ้าจากน้ำเสียโดยด้วยใช้แร่ดินมอนต์มอริลโลไนต์ตรึงด้วยไคโตซานและแลคเคส</v>
          </cell>
          <cell r="C957">
            <v>50000020043</v>
          </cell>
        </row>
        <row r="958">
          <cell r="B958" t="str">
            <v>การจำแนกพืชที่ปลูกแบบอินทรีย์ด้วยสเปคโตรสโคปีช่วงแสงที่ตามองเห็นและช่วงความยาวคลื่นสั้นใกล้อินฟาเรด</v>
          </cell>
          <cell r="C958">
            <v>50000020044</v>
          </cell>
        </row>
        <row r="959">
          <cell r="B959" t="str">
            <v>การพัฒนาปฏิกรณ์ชีวภาพเชิงแสงแบบคอลัมน์ฟองสำหรับเพาะเลี้ยงจุลสาหร่าย</v>
          </cell>
          <cell r="C959">
            <v>50000020045</v>
          </cell>
        </row>
        <row r="960">
          <cell r="B960" t="str">
            <v>การพัฒนาอุปกรณ์ฉีดยาด้วยลำเจ็ทแบบไม่ใช้เข็มโดยตัวขับดันแบบแม่เหล็กไฟฟ้า</v>
          </cell>
          <cell r="C960">
            <v>50000020046</v>
          </cell>
        </row>
        <row r="961">
          <cell r="B961" t="str">
            <v>การศึกษาและพัฒนาขากลเสริมกำลังสำหรับผู้ป่วยโรคหลอดเลือดสมองตีบ</v>
          </cell>
          <cell r="C961">
            <v>50000020047</v>
          </cell>
        </row>
        <row r="962">
          <cell r="B962" t="str">
            <v>การออกแบบและประยุกต์ใช้หัวเผาวัสดุพรุนขนาดเล็กในการขึ้นรูปถังพลาสติก PE แบบหมุนเหวี่ยงแม่พิมพ์</v>
          </cell>
          <cell r="C962">
            <v>50000020048</v>
          </cell>
        </row>
        <row r="963">
          <cell r="B963" t="str">
            <v>การออกแบบวงจรรวมแอนะล็อกส่วนหน้าแบบซีมอส สำหรับระบบแสดงผลสัญญาณชีวภาพแบบพกพา</v>
          </cell>
          <cell r="C963">
            <v>50000020049</v>
          </cell>
        </row>
        <row r="964">
          <cell r="B964" t="str">
            <v>การออกแบบสร้างและศึกษาประสิทธิภาพถังปฏิกรณ์ต้นแบบเพื่อใช้ในการบำบัดก๊าซฟอร์มัลดีไฮด์ด้วยโอโซน</v>
          </cell>
          <cell r="C964">
            <v>50000020050</v>
          </cell>
        </row>
        <row r="965">
          <cell r="B965" t="str">
            <v>ต้นแบบระบบการจัดการน้ำฝนและน้ำใช้ในครัวเรือนอย่างยั่งยืนด้วยเทคโนโลยีคอนกรีตพรุน</v>
          </cell>
          <cell r="C965">
            <v>50000020051</v>
          </cell>
        </row>
        <row r="966">
          <cell r="B966" t="str">
            <v>การทดลองน้ำดินสีจากดินในท้องถิ่นเพื่อส่งเสริมและพัฒนาผลิตภัณฑ์เครื่องปั้นดินเผาสำหรับผู้สูงอายุ</v>
          </cell>
          <cell r="C966">
            <v>50000020052</v>
          </cell>
        </row>
        <row r="967">
          <cell r="B967" t="str">
            <v>การพัฒนาผ้าไหมออร์แกนิคด้วยสูตรแต่งกลิ่นหอมธรรมชาติบำบัดสำหรับการออกแบบสิ่งทอร่วมสมัยเพื่อตลาดผู้สูงวัย</v>
          </cell>
          <cell r="C967">
            <v>50000020053</v>
          </cell>
        </row>
        <row r="968">
          <cell r="B968" t="str">
            <v>การศึกษาปัญหาและการส่งเสริมการพาณิชย์อิเล็กทรอนิกส์เพื่อการตลาดออนไลน์สำหรับกลุ่มวิสาหกิจชุมชนผู้ผลิตผ้าไหมออแกนนิกในภาคตะวันออกเฉียงเหนือ</v>
          </cell>
          <cell r="C968">
            <v>50000020054</v>
          </cell>
        </row>
        <row r="969">
          <cell r="B969" t="str">
            <v>การตรวจหายีนที่สร้างเอนไซม์ Klebsiella pneumoniae cabapenamase จากเชื้อในวงศ์ Enterobacteriaceae ด้วยเทคนิค real time polymerase chain</v>
          </cell>
          <cell r="C969">
            <v>50000020055</v>
          </cell>
        </row>
        <row r="970">
          <cell r="B970" t="str">
            <v>การศึกษาปัจจัยเชิงพื้นที่ต่อการกระจายของเชื้อ Burkholderia pseudomallei ในดิน ด้วยภาพถ่ายดาวเทียมความละเอียดสูง</v>
          </cell>
          <cell r="C970">
            <v>50000020056</v>
          </cell>
        </row>
        <row r="971">
          <cell r="B971" t="str">
            <v>การศึกษาฤทธิ์ของสารอนุพันธ์ของ isoliquiritigenin จากดอกทองกวาวในการชะลอการเติบโตของซีสต์ในโรคถุงน้ำในไต</v>
          </cell>
          <cell r="C971">
            <v>50000020057</v>
          </cell>
        </row>
        <row r="972">
          <cell r="B972" t="str">
            <v>ผลของสารสกัดเพกาต่อการสังเคราะห์เนื้อเยื่อกระดูกอ่อน และการแสดงออกของยีน aggrecanase1 ในเซลล์กระดูกอ่อน</v>
          </cell>
          <cell r="C972">
            <v>50000020058</v>
          </cell>
        </row>
        <row r="973">
          <cell r="B973" t="str">
            <v>โครงการศึกษาและการพัฒนาโมเดลแบบจำลองทางคอมพิวเตอร์เพื่อช่วยในการวางแผนการตัดสินใจกรณีการเกิดเหตุฉุกเฉิน</v>
          </cell>
          <cell r="C973">
            <v>50000020059</v>
          </cell>
        </row>
        <row r="974">
          <cell r="B974" t="str">
            <v>การพัฒนาแบบจำลองทางคณิตศาสตร์เพื่อออกแบบโรงงานบำบัดน้ำเสียภายใต้ความไม่แน่นอน</v>
          </cell>
          <cell r="C974">
            <v>50000020060</v>
          </cell>
        </row>
        <row r="975">
          <cell r="B975" t="str">
            <v>โครงการพัฒนาโครงสร้างการวิจัยพื้นฐานให้ได้มาตรฐาน</v>
          </cell>
          <cell r="C975">
            <v>50000030001</v>
          </cell>
        </row>
        <row r="976">
          <cell r="B976" t="str">
            <v>โครงการวิจัยพื้นฐาน</v>
          </cell>
          <cell r="C976">
            <v>50000030002</v>
          </cell>
        </row>
        <row r="977">
          <cell r="B977" t="str">
            <v>โครงการศึกษาความสามารถในการรวมตัวของมะเขือเทศสีดาสายพันธุ์แท้</v>
          </cell>
          <cell r="C977">
            <v>50000030003</v>
          </cell>
        </row>
        <row r="978">
          <cell r="B978" t="str">
            <v>โครงการสารออกฤทธิ์และกิจกรรมต้านอนุมูลอิสระในใบมะละกอ</v>
          </cell>
          <cell r="C978">
            <v>50000030004</v>
          </cell>
        </row>
        <row r="979">
          <cell r="B979" t="str">
            <v>โครงการแยกและศึกษาคุณสมบัติของแบคเทอริโอเฟจที่จำเพาะต่อเชื้อก่อโรคปลา Edwardsiella tarda เพื่อใช้เป็นตัวควบคุมโรคทางชีวภาพ</v>
          </cell>
          <cell r="C979">
            <v>50000030005</v>
          </cell>
        </row>
        <row r="980">
          <cell r="B980" t="str">
            <v>โครงการประเมินฤทธิ์ทางชีวภาพขององค์ประกอบทางเคมีจากบีปลากั้ง</v>
          </cell>
          <cell r="C980">
            <v>50000030006</v>
          </cell>
        </row>
        <row r="981">
          <cell r="B981" t="str">
            <v>โครงการพัฒนาเซนเซอร์เคมีไฟฟ้าด้วยโลหะออกไซด์ขนาดนาโนและกราฟีนเพื่อประยุกต์สำหรับการตรวจวัดแบบต่อเนื่องทางเคมีไฟฟ้าของ คาร์บาริล คาร์โบฟูแรน  และเฟโนบูคาร์บในตัวอย่างพืชผัก</v>
          </cell>
          <cell r="C981">
            <v>50000030007</v>
          </cell>
        </row>
        <row r="982">
          <cell r="B982" t="str">
            <v>โครงการพัฒนาและพิสูจน์เอกลักษณ์ของฟิล์มไฮโดรเจลชนิด poly(HEMA-AM)/PVA โดยใช้ไคโตซานเป็นตัวช่วย</v>
          </cell>
          <cell r="C982">
            <v>50000030008</v>
          </cell>
        </row>
        <row r="983">
          <cell r="B983" t="str">
            <v>โครงการศึกษาวัสดุดูดซับเพื่อกำจัดสารอินทรีย์ระเหยง่ายด้วยวิธีทางเคมีคำนวณ</v>
          </cell>
          <cell r="C983">
            <v>50000030009</v>
          </cell>
        </row>
        <row r="984">
          <cell r="B984" t="str">
            <v>โครงการสังเคราะห์และหาคุณลักษณะของรีดิวซ์กราฟินออกไซด์และฟิล์มบางผสมของ รีดิวซ์กราฟินกับอนุภาคนาโนและการนำไปประยุกต์ใช้เป็นขั้วอิเล็กโทรดสำหรับทำตัวเก็บประจุยิ่งยวด</v>
          </cell>
          <cell r="C984">
            <v>50000030010</v>
          </cell>
        </row>
        <row r="985">
          <cell r="B985" t="str">
            <v>โครงสังเคราะห์ตัวเร่งวิวิธพันธุ์คอปเปอร์(I) บนเหล็กเฟอร์ไรต์เพื่อใช้ในปฏิกิริยาไตรฟลูออโรเมทิเลชันและปฏิกิริยาโซโนกาชิระ</v>
          </cell>
          <cell r="C985">
            <v>50000030011</v>
          </cell>
        </row>
        <row r="986">
          <cell r="B986" t="str">
            <v>โครงการประเมินศักยภาพการลดพลังงานไฟฟ้าสูญเสียโดยการจัดเรียงสายป้อนในระบบจำหน่ายใหม่โดยพิจารณาโรงไฟฟ้ากระจายตัวที่ผลิตไฟฟ้าตามฤดูกาล</v>
          </cell>
          <cell r="C986">
            <v>50000030012</v>
          </cell>
        </row>
        <row r="987">
          <cell r="B987" t="str">
            <v>โครงการพัฒนารูปแบบผ้าไหมย้อมมะเกลือเพื่อสร้างตราสินค้า และออกแบบเป็นเครื่องแต่งกายร่วมสมัย</v>
          </cell>
          <cell r="C987">
            <v>50000030013</v>
          </cell>
        </row>
        <row r="988">
          <cell r="B988" t="str">
            <v>โครงการตรวจหา Carbapenemase-producing Enterobactericeae ด้วยวิธี Modified Hodge test และ PCR ในโรงพยาบาลสรรพสิทธิ์ประสงค์</v>
          </cell>
          <cell r="C988">
            <v>50000030014</v>
          </cell>
        </row>
        <row r="989">
          <cell r="B989" t="str">
            <v>โครงการวิจัยและพัฒนา</v>
          </cell>
          <cell r="C989">
            <v>50000040001</v>
          </cell>
        </row>
        <row r="990">
          <cell r="B990" t="str">
            <v>โครงการทดลองและพัฒนาเคลือบขี้เถ้าไฟต่ำที่เหมาะสมกับเตาฟืนที่อุณหภูมิ 900 องศาเซลเซียส และ 1,100 องศาเซลเซียส</v>
          </cell>
          <cell r="C990">
            <v>50000040002</v>
          </cell>
        </row>
        <row r="991">
          <cell r="B991" t="str">
            <v>โครงการพัฒนาต้นแบบเซนเซอร์ชนิดคิวซีเอ็มที่ควบรวมการเพิ่มจำนวนดีเอ็นเออย่างรวดเร็วเพื่อการตรวจหาเชื้อไวรัสฮิวแมนแปปิโลมาแบบพกพา</v>
          </cell>
          <cell r="C991">
            <v>50000040003</v>
          </cell>
        </row>
        <row r="992">
          <cell r="B992" t="str">
            <v>โครงการพัฒนาศักยภาพอุตสาหกรรมการจัดประชุมสัมมนา การท่องเที่ยวเพื่อเป็นรางวัลและนิทรรศการ (MICE Industry) ในเมืองการค้าชายแดน จังหวัดอุบลราชธานี ประเทศไทยที่เชื่อมโยงกับแขวงจำปาสักฯ</v>
          </cell>
          <cell r="C992">
            <v>50000040004</v>
          </cell>
        </row>
        <row r="993">
          <cell r="B993" t="str">
            <v> การพัฒนาอาหารดัดแปลงลักษณะเนื้อสัมผัสสำหรับผู้สูงอายุ: ผลิตภัณฑ์อาหารจากเนื้อสัตว์</v>
          </cell>
          <cell r="C993">
            <v>50000050001</v>
          </cell>
        </row>
        <row r="994">
          <cell r="B994" t="str">
            <v>ชุดโครงการ การเสริมศักยภาพเกษตรกรในการเพิ่มมูลค่าผลผลิตจากฐานความหลากหลายทางชีวภาพและการพัฒนาการ</v>
          </cell>
          <cell r="C994">
            <v>50000050002</v>
          </cell>
        </row>
        <row r="995">
          <cell r="B995" t="str">
            <v> การพัฒนาแผ่นฟิล์มละลายในช่องปากของยาไดโคลฟีแนค โซเดียม</v>
          </cell>
          <cell r="C995">
            <v>50000050003</v>
          </cell>
        </row>
        <row r="996">
          <cell r="B996" t="str">
            <v> ระบบแอปพิเคชั่นติดตามและพยากรณ์สุขภาพผู้สูงอายุ</v>
          </cell>
          <cell r="C996">
            <v>50000050004</v>
          </cell>
        </row>
        <row r="997">
          <cell r="B997" t="str">
            <v> โปรแกรมการสร้างเสริมสุขภาพจิตผู้สูงอายุที่เน้นการมีส่วนร่วมของครอบครัวและชุมชนในจังหวัดอุบลราชธานี</v>
          </cell>
          <cell r="C997">
            <v>50000050005</v>
          </cell>
        </row>
        <row r="998">
          <cell r="B998" t="str">
            <v>ปัจจัยที่มีความสัมพันธ์กับการป้องกันมะเร็งปากมดลูกระดับปฐมภูมิของคู่สามีภรรยาในภาคตะวันออกเฉียงเหนือ ประเทศไทย</v>
          </cell>
          <cell r="C998">
            <v>50000050006</v>
          </cell>
        </row>
        <row r="999">
          <cell r="B999" t="str">
            <v> กลยุทธ์การสร้างแรงจูงใจรับใช้สาธารณะ เกี่ยวกับการดูแลผู้สูงอายุและผู้พิการ ภายใต้การทำงานในรูปแบบเครือข่ายความร่วมมือระหว่างสถาบันการศึกษา หน่วยงานราชการ และภาคส่วนอื่นๆ ในพื้นที่จังหวัดอุบลราชธานี ศ</v>
          </cell>
          <cell r="C999">
            <v>50000050007</v>
          </cell>
        </row>
        <row r="1000">
          <cell r="B1000" t="str">
            <v>จากผู้รับมาเป็นผู้ให้: บทบาทผู้สูงอายุในการจัดบริการสาธารณะในพื้นที่จังหวัดอุบลราชธานี</v>
          </cell>
          <cell r="C1000">
            <v>50000050008</v>
          </cell>
        </row>
        <row r="1001">
          <cell r="B1001" t="str">
            <v>การศึกษาและพัฒนาเกลือในประเทศเป็นส่วนผสมวัสดุประสานในกระบวนการขึ้นรูปลูกหินขัดข้าว</v>
          </cell>
          <cell r="C1001">
            <v>50000050009</v>
          </cell>
        </row>
        <row r="1002">
          <cell r="B1002" t="str">
            <v>การพัฒนากลยุทธ์การตลาดเครือข่ายสังคมออนไลน์ ด้วยระบบเว็บไซต์ตัวแทนธุรกิจท่องเที่ยวออนไลน์ (Online Travel Agency) สำหรับธุรกิจที่พักและท่องเที่ยวในภาคอีสาน</v>
          </cell>
          <cell r="C1002">
            <v>50000060001</v>
          </cell>
        </row>
        <row r="1003">
          <cell r="B1003" t="str">
            <v> การพัฒนาตลาดเพื่อการท่องเที่ยวเชิงสร้างสรรค์บนฐานอัตลักษณ์ทางการท่องเที่ยวของจังหวัดอุบลราชธานี</v>
          </cell>
          <cell r="C1003">
            <v>50000060002</v>
          </cell>
        </row>
        <row r="1004">
          <cell r="B1004" t="str">
            <v> การประเมินฤทธิ์ทางชีวภาพของสารสกัดหยาบและพอลิแซคคาไรด์จากใบชุมเห็ดเลในประเทศไทย</v>
          </cell>
          <cell r="C1004">
            <v>50000060003</v>
          </cell>
        </row>
        <row r="1005">
          <cell r="B1005" t="str">
            <v> ระบบจัดการคลังข้อสอบอัจฉริยะ</v>
          </cell>
          <cell r="C1005">
            <v>50000060004</v>
          </cell>
        </row>
        <row r="1006">
          <cell r="B1006" t="str">
            <v> การพัฒนาผลิตภัณฑ์เส้นกวยจั๊บอุบลเสริมข้าวไรซ์เบอรี่กึ่งสำเร็จรูป</v>
          </cell>
          <cell r="C1006">
            <v>50000070001</v>
          </cell>
        </row>
        <row r="1007">
          <cell r="B1007" t="str">
            <v> โปรตีนสกัดจากแมลงกินได้และการนำไปใช้</v>
          </cell>
          <cell r="C1007">
            <v>50000070002</v>
          </cell>
        </row>
        <row r="1008">
          <cell r="B1008" t="str">
            <v> ระบบสารสนเทศผักพื้นบ้านและพืชสมุนไพรของภาคอีสาน</v>
          </cell>
          <cell r="C1008">
            <v>50000070003</v>
          </cell>
        </row>
        <row r="1009">
          <cell r="B1009" t="str">
            <v>การพัฒนาฟิล์มพลาสติกสำหรับการควบคุมการปล่อยไอระเหยเอทานอลด้วยการกระตุ้นโดยก๊าซคาร์บอนไดออกไซค์ในบรรจุภัณฑ์แอคทีฟสำหรับผลไม้ตัดสด</v>
          </cell>
          <cell r="C1009">
            <v>50000070004</v>
          </cell>
        </row>
        <row r="1010">
          <cell r="B1010" t="str">
            <v>การสำรวจและจัดทำเส้นทางท่องเที่ยวเชิงเกษตรและวัฒนธรรมในเขตอีสานใต้โดยใช้ระบบสารสนเทศภูมิศาสตร์</v>
          </cell>
          <cell r="C1010">
            <v>50000070005</v>
          </cell>
        </row>
        <row r="1011">
          <cell r="B1011" t="str">
            <v> ศักยภาพของแคลเซียมคาร์บอเนตจากเปลือกหอยแมลงภู่เป็นสารตัวเติมชีวภาพในยางคอมโพสิต</v>
          </cell>
          <cell r="C1011">
            <v>50000070006</v>
          </cell>
        </row>
        <row r="1012">
          <cell r="B1012" t="str">
            <v>โครงการพัฒนาบุคลากรวิจัย</v>
          </cell>
          <cell r="C1012">
            <v>50000080001</v>
          </cell>
        </row>
        <row r="1013">
          <cell r="B1013" t="str">
            <v>โครงการพัฒนาโครงสร้างพื้นฐานทางการวิจัย</v>
          </cell>
          <cell r="C1013">
            <v>50000080002</v>
          </cell>
        </row>
        <row r="1014">
          <cell r="B1014" t="str">
            <v>โครงการงานบริหารงานวิจัย</v>
          </cell>
          <cell r="C1014">
            <v>50100010001</v>
          </cell>
        </row>
        <row r="1015">
          <cell r="B1015" t="str">
            <v>โครงการจัดการความรู้สู่งานวิจัย</v>
          </cell>
          <cell r="C1015">
            <v>50100010002</v>
          </cell>
        </row>
        <row r="1016">
          <cell r="B1016" t="str">
            <v>โครงการจัดทำฐานข้อมูล/แหล่งสารสนเทศด้านวิจัย</v>
          </cell>
          <cell r="C1016">
            <v>50100010003</v>
          </cell>
        </row>
        <row r="1017">
          <cell r="B1017" t="str">
            <v>โครงการจัดทำระบบการบริหารงานวิจัย</v>
          </cell>
          <cell r="C1017">
            <v>50100010004</v>
          </cell>
        </row>
        <row r="1018">
          <cell r="B1018" t="str">
            <v>โครงการทุนวิจัยเพื่อท้องถิ่น</v>
          </cell>
          <cell r="C1018">
            <v>50100010005</v>
          </cell>
        </row>
        <row r="1019">
          <cell r="B1019" t="str">
            <v>โครงการบริหารงานวิจัย</v>
          </cell>
          <cell r="C1019">
            <v>50100010006</v>
          </cell>
        </row>
        <row r="1020">
          <cell r="B1020" t="str">
            <v>โครงการเผยแพร่งานวิจัย</v>
          </cell>
          <cell r="C1020">
            <v>50100010007</v>
          </cell>
        </row>
        <row r="1021">
          <cell r="B1021" t="str">
            <v>โครงการพัฒนางานวิจัยคณะศิลปศาสตร์</v>
          </cell>
          <cell r="C1021">
            <v>50100010008</v>
          </cell>
        </row>
        <row r="1022">
          <cell r="B1022" t="str">
            <v>โครงการพัฒนาทักษะด้านงานวิจัย</v>
          </cell>
          <cell r="C1022">
            <v>50100010009</v>
          </cell>
        </row>
        <row r="1023">
          <cell r="B1023" t="str">
            <v>โครงการพัฒนาระบบบริหารงานวิจัย</v>
          </cell>
          <cell r="C1023">
            <v>50100010010</v>
          </cell>
        </row>
        <row r="1024">
          <cell r="B1024" t="str">
            <v>โครงการวิจัยเพื่อความก้าวหน้าทางวิชาการ</v>
          </cell>
          <cell r="C1024">
            <v>50100010011</v>
          </cell>
        </row>
        <row r="1025">
          <cell r="B1025" t="str">
            <v>โครงการส่งเสริมและบริหารงานวิจัย</v>
          </cell>
          <cell r="C1025">
            <v>50100010012</v>
          </cell>
        </row>
        <row r="1026">
          <cell r="B1026" t="str">
            <v>โครงการสนับสนุนการวิจัยเพื่อถ่ายทอดเทคโนโลยี</v>
          </cell>
          <cell r="C1026">
            <v>50100010013</v>
          </cell>
        </row>
        <row r="1027">
          <cell r="B1027" t="str">
            <v>โครงการสร้างเครือข่ายด้านงานวิจัย</v>
          </cell>
          <cell r="C1027">
            <v>50100010014</v>
          </cell>
        </row>
        <row r="1028">
          <cell r="B1028" t="str">
            <v>โครงการทุนวิจัยท้องถิ่น</v>
          </cell>
          <cell r="C1028">
            <v>50100010015</v>
          </cell>
        </row>
        <row r="1029">
          <cell r="B1029" t="str">
            <v>โครงการสนับสนุนงานวิจัยฝ่ายสังคมและชุมชน</v>
          </cell>
          <cell r="C1029">
            <v>50100010016</v>
          </cell>
        </row>
        <row r="1030">
          <cell r="B1030" t="str">
            <v>โครงการสนับสนุนทุนวิจัยเพื่อท้องถิ่น (ศูนย์ประสานงานชุมชน)</v>
          </cell>
          <cell r="C1030">
            <v>50100010017</v>
          </cell>
        </row>
        <row r="1031">
          <cell r="B1031" t="str">
            <v>โครงการส่งเสริมและพัฒนาศักยภาพการวิจัย</v>
          </cell>
          <cell r="C1031">
            <v>50100010018</v>
          </cell>
        </row>
        <row r="1032">
          <cell r="B1032" t="str">
            <v>โครงการทุนอุดหนุนการวิจัย</v>
          </cell>
          <cell r="C1032">
            <v>50100010019</v>
          </cell>
        </row>
        <row r="1033">
          <cell r="B1033" t="str">
            <v>โครงการเผยแพร่และใช้ประโยชน์จากผลงานวิจัย</v>
          </cell>
          <cell r="C1033">
            <v>50100010020</v>
          </cell>
        </row>
        <row r="1034">
          <cell r="B1034" t="str">
            <v>โครงการบริหารจัดการทรัพย์สินทางปัญญา</v>
          </cell>
          <cell r="C1034">
            <v>50100010021</v>
          </cell>
        </row>
        <row r="1035">
          <cell r="B1035" t="str">
            <v>โครงการพัฒนามาตรฐานงานวิจัย</v>
          </cell>
          <cell r="C1035">
            <v>50100010022</v>
          </cell>
        </row>
        <row r="1036">
          <cell r="B1036" t="str">
            <v>โครงการจัดทำแผนบริหารจัดการและพัฒนาทรัพยากรน้ำแบบบูรณาการ จัดหวัดยโสธร</v>
          </cell>
          <cell r="C1036">
            <v>50100010175</v>
          </cell>
        </row>
        <row r="1037">
          <cell r="B1037" t="str">
            <v>โครงการจัดทำแผนบริหารจัดการและพัฒนาทรัพยากรน้ำแบบบูรณาการ จัดหวัดหนองบัวลำภู</v>
          </cell>
          <cell r="C1037">
            <v>50100010176</v>
          </cell>
        </row>
        <row r="1038">
          <cell r="B1038" t="str">
            <v>โครงการพัฒนานักวิจัย</v>
          </cell>
          <cell r="C1038">
            <v>50100010177</v>
          </cell>
        </row>
        <row r="1039">
          <cell r="B1039" t="str">
            <v>โครงการสนับสนุนทุนวิจัยและเผยแพร่</v>
          </cell>
          <cell r="C1039">
            <v>50100010178</v>
          </cell>
        </row>
        <row r="1040">
          <cell r="B1040" t="str">
            <v>โครงการพัฒนาระบบและกลไกการบริหารงานวิจัยคณะวิทยาศาสตร์</v>
          </cell>
          <cell r="C1040">
            <v>50100010179</v>
          </cell>
        </row>
        <row r="1041">
          <cell r="B1041" t="str">
            <v>โครงการทำวิจัยระดับบัณฑิตศึกษา</v>
          </cell>
          <cell r="C1041">
            <v>50100010180</v>
          </cell>
        </row>
        <row r="1042">
          <cell r="B1042" t="str">
            <v>โครงการสร้างนักวิจัยรุ่นใหม่ (ลูกไก่)</v>
          </cell>
          <cell r="C1042">
            <v>50100010181</v>
          </cell>
        </row>
        <row r="1043">
          <cell r="B1043" t="str">
            <v>โครงการ Research for Community วิจัยเพื่อชุมชนสังคม</v>
          </cell>
          <cell r="C1043">
            <v>50100010182</v>
          </cell>
        </row>
        <row r="1044">
          <cell r="B1044" t="str">
            <v>โครงการสนับสนุนการตีพิมพ์เผยแพร่ผลงานวิจัยฯ</v>
          </cell>
          <cell r="C1044">
            <v>50100010183</v>
          </cell>
        </row>
        <row r="1045">
          <cell r="B1045" t="str">
            <v>โครงการอบรมการสถิติเพื่อการทำวิจัย</v>
          </cell>
          <cell r="C1045">
            <v>50100010184</v>
          </cell>
        </row>
        <row r="1046">
          <cell r="B1046" t="str">
            <v>โครงการอบรมการสืบค้นข้อมูลและทักษะการทำวิจัย</v>
          </cell>
          <cell r="C1046">
            <v>50100010185</v>
          </cell>
        </row>
        <row r="1047">
          <cell r="B1047" t="str">
            <v>โครงการอบรมการสร้างทักษะการทำวิจัยระดับบัณฑิตศึกษา</v>
          </cell>
          <cell r="C1047">
            <v>50100010186</v>
          </cell>
        </row>
        <row r="1048">
          <cell r="B1048" t="str">
            <v>โครงการทุนวิจัยด้านกฎหมาย</v>
          </cell>
          <cell r="C1048">
            <v>50100010187</v>
          </cell>
        </row>
        <row r="1049">
          <cell r="B1049" t="str">
            <v>โครงการพัฒนาขีดความสามารถด้านการวิจัย</v>
          </cell>
          <cell r="C1049">
            <v>50100010188</v>
          </cell>
        </row>
        <row r="1050">
          <cell r="B1050" t="str">
            <v>โครงการวิจัยการปรับปรุงและพัฒนาพันธ์ไหมไทยพื้นบ้านที่ทนต่อสภาวะอากาศร้อน</v>
          </cell>
          <cell r="C1050">
            <v>50100010189</v>
          </cell>
        </row>
        <row r="1051">
          <cell r="B1051" t="str">
            <v>โครงการทุนอุดหนุนการทำกิจกรรมส่งเสริมและสนับสนุนการวิจัย</v>
          </cell>
          <cell r="C1051">
            <v>50100010190</v>
          </cell>
        </row>
        <row r="1052">
          <cell r="B1052" t="str">
            <v xml:space="preserve">“เสียมแซะวัชพืช (Weeding spade) </v>
          </cell>
          <cell r="C1052">
            <v>50100020001</v>
          </cell>
        </row>
        <row r="1053">
          <cell r="B1053" t="str">
            <v>การคัดเลือกและการจัดจำแนกชนิดแบคทีเรียแลคติกที่สำคัญในผลิตภัณฑ์ปลาหมักและสมบัติเบื้องต้นของแบคทีเรียแลคติก</v>
          </cell>
          <cell r="C1053">
            <v>50100020002</v>
          </cell>
        </row>
        <row r="1054">
          <cell r="B1054" t="str">
            <v>การคัดเลือกเอนไซม์โปรติเอสจากแบคทีเรียชอบเกลือจากอาหารหมักเค็มหมากนัด</v>
          </cell>
          <cell r="C1054">
            <v>50100020003</v>
          </cell>
        </row>
        <row r="1055">
          <cell r="B1055" t="str">
            <v xml:space="preserve">การประเมินความสัมพันธ์ทางพันธุกรรมของเชื้อพันธุกรรมพันธุ์งา โดยเครื่องหมายไอเอสเอสอาร์เพื่อการเลือกคู่ผสมในการปรับปรุงพันธุ์งาต้านทานโรคเน่าดำโดยเทคนิคไอเอสเอสอาร์ </v>
          </cell>
          <cell r="C1055">
            <v>50100020004</v>
          </cell>
        </row>
        <row r="1056">
          <cell r="B1056" t="str">
            <v xml:space="preserve">การประเมินเชื้อพันธุกรรมฝรั่งเพื่อคัดเลือกเป็นพ่อแม่พันธุ์ </v>
          </cell>
          <cell r="C1056">
            <v>50100020005</v>
          </cell>
        </row>
        <row r="1057">
          <cell r="B1057" t="str">
            <v xml:space="preserve">การพัฒนาเครื่องต้นแบบสวนประดับพืชไร้ดินแนวตั้งแบบเคลื่อนย้ายได้ </v>
          </cell>
          <cell r="C1057">
            <v>50100020006</v>
          </cell>
        </row>
        <row r="1058">
          <cell r="B1058" t="str">
            <v>การพัฒนานาโนคอมพอสิทเจลอิเล็กโตรไลต์ชนิดใหม่ โดยใช้พอลิเมอร์ผสม PEO/PVDF-HFP เป็นเมทริกซ์เพื่อการประยุกต์ใช้ในเซลล์แสงอาทิตย์ชนิดสีย้อมไวแสง</v>
          </cell>
          <cell r="C1058">
            <v>50100020007</v>
          </cell>
        </row>
        <row r="1059">
          <cell r="B1059" t="str">
            <v xml:space="preserve">การพัฒนาผลิตภัณฑ์หมูแผ่นอบแห้งคืนรูป </v>
          </cell>
          <cell r="C1059">
            <v>50100020008</v>
          </cell>
        </row>
        <row r="1060">
          <cell r="B1060" t="str">
            <v>การแยกและศึกษาคุณสมบัติของไลติกเฟจที่ทำลาย Lactococcus lactis RP359 ซึ่งเป็นหัวเชื้อในการหมักเค็มบักนัด</v>
          </cell>
          <cell r="C1060">
            <v>50100020009</v>
          </cell>
        </row>
        <row r="1061">
          <cell r="B1061" t="str">
            <v>การศึกษาความเป็นไปได้ของการใช้น้ำมันงาที่อุดมไปด้วยสารไฟโตเอสโตรเจน</v>
          </cell>
          <cell r="C1061">
            <v>50100020010</v>
          </cell>
        </row>
        <row r="1062">
          <cell r="B1062" t="str">
            <v>การศึกษาคุณลักษณะการกระแทกของลำพุ่งความเร็วสูงภายในของเหลว</v>
          </cell>
          <cell r="C1062">
            <v>50100020011</v>
          </cell>
        </row>
        <row r="1063">
          <cell r="B1063" t="str">
            <v>การศึกษาตัวแปรและการดูดซับพลังงานของท่อทรงเรียวผนังบางโดยใช้วัสดุประกอบเสริมแรงภายใต้แรงกระทำตามแนวแกน</v>
          </cell>
          <cell r="C1063">
            <v>50100020012</v>
          </cell>
        </row>
        <row r="1064">
          <cell r="B1064" t="str">
            <v>การศึกษาทางทฤษฎี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(สร้างองค์ความรู้)</v>
          </cell>
          <cell r="C1064">
            <v>50100020013</v>
          </cell>
        </row>
        <row r="1065">
          <cell r="B1065" t="str">
            <v xml:space="preserve">การสังเคราะห์และศึกษาสมบัติของไฮโดรเจลที่สามารถดูดซับน้ำได้มากสำหรับการประยุกต์ใช้กำจัดโลหะหนัก </v>
          </cell>
          <cell r="C1065">
            <v>50100020014</v>
          </cell>
        </row>
        <row r="1066">
          <cell r="B1066" t="str">
            <v>การสังเคราะห์สารแอลฟากาแลคโตซิลเซราไมค์ (KRN7000)</v>
          </cell>
          <cell r="C1066">
            <v>50100020015</v>
          </cell>
        </row>
        <row r="1067">
          <cell r="B1067" t="str">
            <v xml:space="preserve">การออกแบบและประดิษฐ์วัสดุเซรามิก PMN-PZT ที่เจือด้วย MnO2 สำหรับการประยุกต์เป็นหม้อแปลงเพียโซอิเล็กทริก </v>
          </cell>
          <cell r="C1067">
            <v>50100020016</v>
          </cell>
        </row>
        <row r="1068">
          <cell r="B1068" t="str">
            <v xml:space="preserve">โครงการการตรวจวินิจฉัยในระดับโมเลกุล เพื่อพยากรณ์โรคผู้ป่วยมะเร็งปากมดลูก ในศูนย์มะเร็งจังหวัดอุบลราชธานี (Molecular diagnostic detection for prognosis on cervical cancer patients in Ubon Ratchathani </v>
          </cell>
          <cell r="C1068">
            <v>50100020017</v>
          </cell>
        </row>
        <row r="1069">
          <cell r="B1069" t="str">
            <v>โครงการศึกษาประสิทธิภาพและความปลอดภัยของสารสกัดไฟโตเอสโตรเจนในรูปแบบครีมที่ใช้ทางช่องคลอดในหนูแรทที่ตัดรังไข่ (ปีที่ 2)</v>
          </cell>
          <cell r="C1069">
            <v>50100020018</v>
          </cell>
        </row>
        <row r="1070">
          <cell r="B1070" t="str">
            <v>โครงการศึกษาผลของน้ำนมราชสีห์เล็กต่อการป้องกันเซลล์ตับเพาะเลี้ยงจากภาวะ oxidative stress (การวิจัยสร้างองค์ความรู้)</v>
          </cell>
          <cell r="C1070">
            <v>50100020019</v>
          </cell>
        </row>
        <row r="1071">
          <cell r="B1071" t="str">
            <v>โครงการศึกษาฤทธิ์ระงับปวดของสารสกัดหอมแดง (การวิจัยสร้างองค์ความรู้)</v>
          </cell>
          <cell r="C1071">
            <v>50100020020</v>
          </cell>
        </row>
        <row r="1072">
          <cell r="B1072" t="str">
            <v>โครงการสารที่มีฤทธิ์ยับยั้งเอนไซม์อะเซทิลโคลีนเอสเทอเรสและต้านอนุมูลอิสระจากช้าพลู (การวิจัยสร้างองค์ความรู้)</v>
          </cell>
          <cell r="C1072">
            <v>50100020021</v>
          </cell>
        </row>
        <row r="1073">
          <cell r="B1073" t="str">
            <v>ชุดการพัฒนาสายพันธุ์กล้วยไม้สกุลม้าวิ่งเพื่อเพิ่มศักยภาพในเชิงพาณิชย์ (ปีที่ 2) ประกอบด้วย</v>
          </cell>
          <cell r="C1073">
            <v>50100020022</v>
          </cell>
        </row>
        <row r="1074">
          <cell r="B1074" t="str">
            <v>มรดกร่วมทางภูมินิเวศ ประวัติศาสตร์ สังคมวัฒนธรรมและสถาปัตยกรรมในอนุภูมิภาคลุ่มน้ำโขง : สะพานเชื่อมความสัมพันธ์ระหว่างไทยกับประเทศเพื่อนบ้านใน GMS</v>
          </cell>
          <cell r="C1074">
            <v>50100020023</v>
          </cell>
        </row>
        <row r="1075">
          <cell r="B1075" t="str">
            <v xml:space="preserve">เรื่องการคัดกรองเชื้อราก่อโรคแมลงจากป่าและพื้นที่ทำการเกษตรในจังหวัดอุบลราชธานี </v>
          </cell>
          <cell r="C1075">
            <v>50100020024</v>
          </cell>
        </row>
        <row r="1076">
          <cell r="B1076" t="str">
            <v>สารต้านอนุมูลอิสระในปลาร้า</v>
          </cell>
          <cell r="C1076">
            <v>50100020025</v>
          </cell>
        </row>
        <row r="1077">
          <cell r="B1077" t="str">
            <v>องค์ประกอบ สมบัติเชิงหน้าที่ของแป้งมันข้าวก่ำ และการประยุกต์ใช้ในผลิตภัณฑ์อาหารบางชนิด</v>
          </cell>
          <cell r="C1077">
            <v>50100020026</v>
          </cell>
        </row>
        <row r="1078">
          <cell r="B1078" t="str">
            <v>โครงการส่งเสริมการวิจัยในอุดมศึกษา 69 แห่ง เพื่อสร้างองค์ความรู้</v>
          </cell>
          <cell r="C1078">
            <v>50100020027</v>
          </cell>
        </row>
        <row r="1079">
          <cell r="B1079" t="str">
            <v>โครงการที่ได้รับสนับสนุนจากแหล่งทุนภายนอก</v>
          </cell>
          <cell r="C1079">
            <v>50100020028</v>
          </cell>
        </row>
        <row r="1080">
          <cell r="B1080" t="str">
            <v>โครงการวิจัยการพัฒนาศักยภาพปลาพื้นเมืองในวงศ์ปลาสวาย (Family Pangasiidae) เพื่อเป็นปลาสวยงามและสำหรับบริโภค (2549)</v>
          </cell>
          <cell r="C1080">
            <v>50100020030</v>
          </cell>
        </row>
        <row r="1081">
          <cell r="B1081" t="str">
            <v>โครงการวิจัยชุดโครงการ: การวัดคุณภาพของไอน้ำโดยใช้ Vortex Flowmeter เทียบผลการคำนวณการจำลองการไหลเชิงตัวเลข (2549)</v>
          </cell>
          <cell r="C1081">
            <v>50100020031</v>
          </cell>
        </row>
        <row r="1082">
          <cell r="B1082" t="str">
            <v>โครงการวิจัยการศึกษาการเสียหายของชิ้นส่วนโครงสร้างรถยนต์โดยสารที่ผลิตภายในประเทศภายใต้แรงกระแทก (2549)</v>
          </cell>
          <cell r="C1082">
            <v>50100020032</v>
          </cell>
        </row>
        <row r="1083">
          <cell r="B1083" t="str">
            <v>โครงการวิจัยการศึกษาการทำความเย็นและความร้อนโดยใช้แผงเก็บสะสมพลังงาน (2549)</v>
          </cell>
          <cell r="C1083">
            <v>50100020033</v>
          </cell>
        </row>
        <row r="1084">
          <cell r="B1084" t="str">
            <v>โครงการวิจัยการศึกษาความต้านทานต่อสารรมฟอสฟีนและการวิเคราะห์เครื่องหมายดีเอ็นเอในมอดข้าวเปลือก (2549)</v>
          </cell>
          <cell r="C1084">
            <v>50100020034</v>
          </cell>
        </row>
        <row r="1085">
          <cell r="B1085" t="str">
            <v>โครงการวิจัยการตรวจหาและศึกษาคุณสมบัติบางประการของ bacteriophage ที่สามารถทำลาย Lactobacillus plantarum N014  (2549)</v>
          </cell>
          <cell r="C1085">
            <v>50100020035</v>
          </cell>
        </row>
        <row r="1086">
          <cell r="B1086" t="str">
            <v>โครงการวิจัยชุดโครงการ: ภาษาและวรรณกรรมท้องถิ่นอีสานในกระแสการเปลี่ยนแปลงของสังคม  (2549)</v>
          </cell>
          <cell r="C1086">
            <v>50100020036</v>
          </cell>
        </row>
        <row r="1087">
          <cell r="B1087" t="str">
            <v>โครงการวิจัยชุดโครงการ: อัตลักษณ์ทางวัฒนธรรมของคนอีสาน (2549)</v>
          </cell>
          <cell r="C1087">
            <v>50100020037</v>
          </cell>
        </row>
        <row r="1088">
          <cell r="B1088" t="str">
            <v>โครงการวิจัยโครงการย่อยที่ 3 การผลิตไบโอเอทานอลแบบต่อเนื่องจากรำข้าวและปลายข้าว (2549)</v>
          </cell>
          <cell r="C1088">
            <v>50100020038</v>
          </cell>
        </row>
        <row r="1089">
          <cell r="B1089" t="str">
            <v>โครงการวิจัยแหล่งที่อยู่เหมาะสมและปัจจัยต่อการอยู่รอดของลูกปลาวัยอ่อนในแหล่งน้ำธรรมชาติ (2550)</v>
          </cell>
          <cell r="C1089">
            <v>50100020039</v>
          </cell>
        </row>
        <row r="1090">
          <cell r="B1090" t="str">
            <v>โครงการวิจัยแรงงานย้ายถิ่นเวียดนามใน สปป. ลาว: กรณีศึกษาช่างเสริมสวยชาวเวียดนามที่ให้บริการถึงบ้าน ในเขตเมืองคันทะบุลี แขวงสะหวันนะเขต  สาธารณรัฐประชาธิปไตยประชาชนลาว (2550)</v>
          </cell>
          <cell r="C1090">
            <v>50100020040</v>
          </cell>
        </row>
        <row r="1091">
          <cell r="B1091" t="str">
            <v>โครงการวิจัยการศึกษาจำแนกระดับความรุนแรงของเชื้อฮิวแมนปาปิโลมาไวรัสในรอยโรค ASCSU จาก  Archival Papanocoloau Smears  (2550)</v>
          </cell>
          <cell r="C1091">
            <v>50100020041</v>
          </cell>
        </row>
        <row r="1092">
          <cell r="B1092" t="str">
            <v>โครงการวิจัยการพัฒนาวิธีวิเคราะห์ใหม่ด้วยเครื่องมือ Capillary Electrophoresis เพื่อวัดปริมาณสารอินทรีย์ในเขม่าปืนและดินปืน (2550)</v>
          </cell>
          <cell r="C1092">
            <v>50100020042</v>
          </cell>
        </row>
        <row r="1093">
          <cell r="B1093" t="str">
            <v>โครงการวิจัยการเตรียมซิลิกาอสัณฐานจากแกลบข้าวและการประยุกต์ใช้งานของซิลิกาอสัณฐานที่เตรียมได้ (2550)</v>
          </cell>
          <cell r="C1093">
            <v>50100020043</v>
          </cell>
        </row>
        <row r="1094">
          <cell r="B1094" t="str">
            <v>โครงการวิจัยการผลิตเอทานอลด้วยกระบวนการทางชีวภาพ (2550)</v>
          </cell>
          <cell r="C1094">
            <v>50100020044</v>
          </cell>
        </row>
        <row r="1095">
          <cell r="B1095" t="str">
            <v>โครงการวิจัยการใช้สัญญาณเซนเซอร์จากเครื่องมือวัดของไหลแบบเฟสเดียว เพื่อใช้เป็นข้อมูลในการตรวจสอบและวิเคราะห์สภาวะการทำงานของระบบ (2550)</v>
          </cell>
          <cell r="C1095">
            <v>50100020045</v>
          </cell>
        </row>
        <row r="1096">
          <cell r="B1096" t="str">
            <v>โครงการวิจัยการศึกษาคุณลักษณะของสเปรย์เชื้อเพลิงเหลวความเร็วสูง และความเป็นไปได้ในการประยุกต์ใช้กับหัวฉีดเครื่องยนต์โดยทำการทดลอง (2550)</v>
          </cell>
          <cell r="C1096">
            <v>50100020046</v>
          </cell>
        </row>
        <row r="1097">
          <cell r="B1097" t="str">
            <v>โครงการวิจัยการวิเคราะห์การพังทลายของตลิ่งริมแม่น้ำมูลในช่วงอำเภอเมืองอุบลราชธานี (2550)</v>
          </cell>
          <cell r="C1097">
            <v>50100020047</v>
          </cell>
        </row>
        <row r="1098">
          <cell r="B1098" t="str">
            <v>โครงการวิจัยชุดโครงการวิจัย:การพัฒนาลุ่มน้ำห้วยข้าวสารเพื่อแก้ปัญหาความยากจน (2550)</v>
          </cell>
          <cell r="C1098">
            <v>50100020048</v>
          </cell>
        </row>
        <row r="1099">
          <cell r="B1099" t="str">
            <v>โครงการวิจัยการศึกษาฤทธิ์ทางชีวภาพของพืชสมุนไพรสายพันธุ์ใหม่ Curcuma cf.comosa Roxb. และพัฒนาเป็นตำรับยารักษาแผล (2550)</v>
          </cell>
          <cell r="C1099">
            <v>50100020049</v>
          </cell>
        </row>
        <row r="1100">
          <cell r="B1100" t="str">
            <v>โครงการวิจัยการศึกษาฤทธิ์ทางชีวภาพของพืชผักพื้นบ้านและสมุนไพรไทยบางชนิดและพัฒนาให้ได้ตำรับอาหารเสริมสุขภาพ เวชภัณฑ์และเครื่องสำอาง (2550)</v>
          </cell>
          <cell r="C1100">
            <v>50100020050</v>
          </cell>
        </row>
        <row r="1101">
          <cell r="B1101" t="str">
            <v>โครงการวิจัยการศึกษาเชิงบูรณาการเพื่อเพิ่มศักยภาพในการเลี้ยงปลาสวายโมงเพื่อการส่งออก (2551)</v>
          </cell>
          <cell r="C1101">
            <v>50100020051</v>
          </cell>
        </row>
        <row r="1102">
          <cell r="B1102" t="str">
            <v>โครงการวิจัยการพัฒนาระบบผู้เชี่ยวชาญในการวินิจฉัยปัญหาการควบคุมคุณภาพของผ้าทอมือ (2551)</v>
          </cell>
          <cell r="C1102">
            <v>50100020052</v>
          </cell>
        </row>
        <row r="1103">
          <cell r="B1103" t="str">
            <v>โครงการวิจัยการวิเคราะห์ผลกระทบของสารปนเปื้อนจากการใช้ที่ดินต่อระบบน้ำใต้ดินในเขตเมือง: กรณีศึกษา จังหวัดอุบลราชธานี (2551)</v>
          </cell>
          <cell r="C1103">
            <v>50100020053</v>
          </cell>
        </row>
        <row r="1104">
          <cell r="B1104" t="str">
            <v>โครงการวิจัยการพัฒนาแผนภาพการพังทลายภายใต้แรงดัดของคานคอนกรีตเสริมเหล็กที่เสริมความแข็งแรงด้วยแผ่นคาร์บอนไฟเบอร์ (2551)</v>
          </cell>
          <cell r="C1104">
            <v>50100020054</v>
          </cell>
        </row>
        <row r="1105">
          <cell r="B1105" t="str">
            <v>โครงการวิจัยการประยุกต์ใช้แบบจำลองการไหลเชิงพลศาสตร์ช่วยออกแบบตู้อบพลังงานแสงอาทิตย์ (2551)</v>
          </cell>
          <cell r="C1105">
            <v>50100020055</v>
          </cell>
        </row>
        <row r="1106">
          <cell r="B1106" t="str">
            <v>โครงการวิจัยการพัฒนาลุ่มน้ำห้วยข้าวสารเพื่อแก้ปัญหาความยากจน (2551)</v>
          </cell>
          <cell r="C1106">
            <v>50100020056</v>
          </cell>
        </row>
        <row r="1107">
          <cell r="B1107" t="str">
            <v>โครงการวิจัยการศึกษาอิทธิพลของสารควบคุมการเจริญเติบโตของพืชต่อการเพิ่มการผลิต ribosome-inactivating Protein ของมะระขี้นก (2551)</v>
          </cell>
          <cell r="C1107">
            <v>50100020057</v>
          </cell>
        </row>
        <row r="1108">
          <cell r="B1108" t="str">
            <v>โครงการวิจัยแนวทางการลดพิษของหัวกลอยและหาสารที่มีฤทธิ์ในการกำจัดแมลงจากน้ำล้างหัวกลอย (2551)</v>
          </cell>
          <cell r="C1108">
            <v>50100020058</v>
          </cell>
        </row>
        <row r="1109">
          <cell r="B1109" t="str">
            <v>โครงการวิจัยนวนิยายลาว : โลกทัศน์ของคนในสังคม (2551)</v>
          </cell>
          <cell r="C1109">
            <v>50100020059</v>
          </cell>
        </row>
        <row r="1110">
          <cell r="B1110" t="str">
            <v>โครงการวิจัยการวิเคราะห์การเปลี่ยนเป็นคำไวยากรณ์ในภาษาไทยและภาษาจีนโดย เทียบเคียงกับลักษณะทางวากยสัมพันธ์ของภาษาอังกฤษ (2551)</v>
          </cell>
          <cell r="C1110">
            <v>50100020060</v>
          </cell>
        </row>
        <row r="1111">
          <cell r="B1111" t="str">
            <v>โครงการวิจัยการพัฒนารูปแบบกระบวนการเรียนรู้แบบมีส่วนร่วม ในการป้องกันและควบคุมโรคอุจจาระร่วง ในสถานศึกษา จังหวัดอุบลราชธานี ปี 2551 (2551)</v>
          </cell>
          <cell r="C1111">
            <v>50100020061</v>
          </cell>
        </row>
        <row r="1112">
          <cell r="B1112" t="str">
            <v>โครงการวิจัยอัตราส่วนโปรตีนและพลังงานที่เหมาะสมในอาหารของปลากดคังและผลต่อคุณภาพเนื้อ (2552)</v>
          </cell>
          <cell r="C1112">
            <v>50100020062</v>
          </cell>
        </row>
        <row r="1113">
          <cell r="B1113" t="str">
            <v>โครงการวิจัยการศึกษาองค์ประกอบของยีน Gonadotropin releasing hormone (GnRH) ในรูปแบบ cDNA และ การแสดงออกในปลาดุกอุย (Clarias macrocephalus) ในรอบปี (2552)</v>
          </cell>
          <cell r="C1113">
            <v>50100020063</v>
          </cell>
        </row>
        <row r="1114">
          <cell r="B1114" t="str">
            <v>โครงการวิจัยการตรวจค้นจีโนมข้าวพันธุ์พื้นเมืองไทยเพื่อหายีนต้านทานโรคเชื้อราใบไหม้และปฏิกิริยาการตอบสนองของข้าวที่มียีนต้านทานต่อเชื้อราใบไหม้สายพันธุ์ต่างๆ ในประเทศไทย (2552)</v>
          </cell>
          <cell r="C1114">
            <v>50100020064</v>
          </cell>
        </row>
        <row r="1115">
          <cell r="B1115" t="str">
            <v>โครงการวิจัยแบบจำลองการพังทลายของตลิ่งริมแม่น้ำมูลช่วงอำเภอเมืองอุบลราชธานี (2552)</v>
          </cell>
          <cell r="C1115">
            <v>50100020065</v>
          </cell>
        </row>
        <row r="1116">
          <cell r="B1116" t="str">
            <v>โครงการวิจัยเทคนิคการประเมินความล้าและการฟื้นฟูสภาพของโครงสร้างสะพานเหล็กชนิด Girder Bridge (2552)</v>
          </cell>
          <cell r="C1116">
            <v>50100020066</v>
          </cell>
        </row>
        <row r="1117">
          <cell r="B1117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(2552)</v>
          </cell>
          <cell r="C1117">
            <v>50100020067</v>
          </cell>
        </row>
        <row r="1118">
          <cell r="B1118" t="str">
            <v>โครงการวิจัยการใช้คาวิเทชั่นกระตุ้นปฏิกิริยาเพื่อพัฒนาวิธีการสังเคราะห์ไบโอดีเซลแบบต่อเนื่อง (2552)</v>
          </cell>
          <cell r="C1118">
            <v>50100020068</v>
          </cell>
        </row>
        <row r="1119">
          <cell r="B1119" t="str">
            <v>โครงการวิจัยการศึกษาสัดส่วนการใช้พลังงานในชีวิตประจำวันของพื้นที่ชนบท (กรณีศึกษาจังหวัดอุบลราชธานี) (2552)</v>
          </cell>
          <cell r="C1119">
            <v>50100020069</v>
          </cell>
        </row>
        <row r="1120">
          <cell r="B1120" t="str">
            <v>โครงการวิจัยการวิเคราะห์ผลกระทบของสารปนเปื้อนจากการใช้ที่ดินต่อระบบน้ำใต้ดินในเขตเมือง: กรณีศึกษา จังหวัดอุบลราชธานี (2552)</v>
          </cell>
          <cell r="C1120">
            <v>50100020070</v>
          </cell>
        </row>
        <row r="1121">
          <cell r="B1121" t="str">
            <v>โครงการวิจัยคุณลักษณะการสเปรย์และการเผาไหม้ของเชื้อเพลิงผสมดีเซล-ไบโอดีเซล (2552)</v>
          </cell>
          <cell r="C1121">
            <v>50100020071</v>
          </cell>
        </row>
        <row r="1122">
          <cell r="B1122" t="str">
            <v>โครงการวิจัยการประยุกต์ใช้แบบจำลองการไหลเชิงพลศาสตร์ช่วยออกแบบตู้อบพลังงานแสงอาทิตย์ (2552)</v>
          </cell>
          <cell r="C1122">
            <v>50100020072</v>
          </cell>
        </row>
        <row r="1123">
          <cell r="B1123" t="str">
            <v>โครงการวิจัยการใช้สารประกอบทองแดงเป็นตัวเร่งปฏิกิริยาการขจัดคาร์บอนไดออกไซด์ของกรดเอริลคาร์บอกซิลิกแล้วทำปฏิกิริยากับเอริลไอโอไดด์เพื่อสังเคราะห์หมู่ไบเอริล (2552)</v>
          </cell>
          <cell r="C1123">
            <v>50100020073</v>
          </cell>
        </row>
        <row r="1124">
          <cell r="B1124" t="str">
            <v>โครงการวิจัยการผลิตซิลิกอนบริสุทธิ์สำหรับเซลล์แสงอาทิตย์จากเถ้าแกลบ (2552)</v>
          </cell>
          <cell r="C1124">
            <v>50100020074</v>
          </cell>
        </row>
        <row r="1125">
          <cell r="B1125" t="str">
            <v>โครงการวิจัยการสังเคราะห์ฟิล์มบางท่อนาโนของไททาเนียม-ไอรอน-ออกไซด์ เพื่อผลิตไฮโดรเจนด้วยแสงอาทิตย์ (2552)</v>
          </cell>
          <cell r="C1125">
            <v>50100020075</v>
          </cell>
        </row>
        <row r="1126">
          <cell r="B1126" t="str">
            <v>โครงการวิจัยแนวทางการลดพิษของหัวกลอยและหาสารที่มีฤทธิ์ในการกำจัดแมลงจากน้ำล้างหัวกลอย (2552)</v>
          </cell>
          <cell r="C1126">
            <v>50100020076</v>
          </cell>
        </row>
        <row r="1127">
          <cell r="B1127" t="str">
            <v>โครงการวิจัยสถานภาพผลงานทางวิชาการด้านลุ่มน้ำโขงศึกษา สาขาศิลปะและศิลปประยุกต์  ในประเทศไทยและสปป.ลาว (2552)</v>
          </cell>
          <cell r="C1127">
            <v>50100020077</v>
          </cell>
        </row>
        <row r="1128">
          <cell r="B1128" t="str">
            <v>โครงการวิจัยการออกแบบและพัฒนางานออกแบบตกแต่งภายในโรงแรมแบบมีส่วนร่วม เพื่อส่งเสริมการท่องเที่ยวลุ่มน้ำโขง : กรณีศึกษา อ.โขงเจียม จ.อุบลราชธานี (2552)</v>
          </cell>
          <cell r="C1128">
            <v>50100020078</v>
          </cell>
        </row>
        <row r="1129">
          <cell r="B1129" t="str">
            <v>โครงการวิจัยการศึกษาปัจจัยเสี่ยงต่อการเกิดมะเร็งรังไข่ในคนไทย (2552)</v>
          </cell>
          <cell r="C1129">
            <v>50100020079</v>
          </cell>
        </row>
        <row r="1130">
          <cell r="B1130" t="str">
            <v>โครงการวิจัยปัจจัยที่มีความสัมพันธ์กับการเกิดโรคมะเร็งท่อน้ำดีในเขตภาคตะวันออกเฉียงเหนือตอนล่าง ประเทศไทย : การศึกษาแบบ Hospital-based case-control Study (2552)</v>
          </cell>
          <cell r="C1130">
            <v>50100020080</v>
          </cell>
        </row>
        <row r="1131">
          <cell r="B1131" t="str">
            <v>โครงการวิจัยการศึกษาภาวะโภชนาการในเด็ก จังหวัดอุบลราชธานี (2552)</v>
          </cell>
          <cell r="C1131">
            <v>50100020081</v>
          </cell>
        </row>
        <row r="1132">
          <cell r="B1132" t="str">
            <v>โครงการวิจัยปัญหาการมีส่วนร่วมขององค์กรปกครองส่วนท้องถิ่นในกระบวนการยุติธรรมชุมชน : ศึกษาเฉพาะกรณีองค์กรปกครองส่วนท้องถิ่นในพื้นที่ จังหวัดอุบลราชธานี (2552)</v>
          </cell>
          <cell r="C1132">
            <v>50100020082</v>
          </cell>
        </row>
        <row r="1133">
          <cell r="B1133" t="str">
            <v>โครงการวิจัยการตรวจค้นจีโนมข้าวพันธุ์พื้นเมืองไทยเพื่อหายีนต้านทานโรคเชื้อราใบไหม้ และปฏิกิริยาการตอบสนองของข้าวที่มียีนต้านทานต่อเชื้อราใบไหม้สายพันธุ์ต่างๆ ในประเทศไทย (2553)</v>
          </cell>
          <cell r="C1133">
            <v>50100020083</v>
          </cell>
        </row>
        <row r="1134">
          <cell r="B1134" t="str">
            <v>โครงการวิจัยการใช้คาวิเทชั่นกระตุ้นปฏิกิริยาเพื่อพัฒนาวิธีการสังเคราะห์ไบโอดีเซลแบบต่อเนื่อง (2553)</v>
          </cell>
          <cell r="C1134">
            <v>50100020084</v>
          </cell>
        </row>
        <row r="1135">
          <cell r="B1135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(2553)</v>
          </cell>
          <cell r="C1135">
            <v>50100020085</v>
          </cell>
        </row>
        <row r="1136">
          <cell r="B1136" t="str">
            <v>โครงการวิจัยการศึกษาจุดเหมาะสมของการซ่อมบำรุงคานคอนกรีตเสริมเหล็กด้วยวัสดุคอมโพสิต (2553)</v>
          </cell>
          <cell r="C1136">
            <v>50100020086</v>
          </cell>
        </row>
        <row r="1137">
          <cell r="B1137" t="str">
            <v>โครงการวิจัยการพัฒนาฮิวรีสติกอัลกอริทึมสำหรับการเลือกสถานที่ตั้งและเส้นทางการขนส่งในอุตสาหกรรมการผลิตเอทานอลจากชานอ้อยและมันสำปะหลังในภาคตะวันออกเฉียงเหนือ (2553)</v>
          </cell>
          <cell r="C1137">
            <v>50100020087</v>
          </cell>
        </row>
        <row r="1138">
          <cell r="B1138" t="str">
            <v>โครงการวิจัยการศึกษาเชิงทฤษฎีของการเร่งปฏิกิริยาการเสียน้ำของเอทานอลด้วยซีโอไลต์ธรรมชาติชนิดคลินอพทิลโอไลต์ (2553)</v>
          </cell>
          <cell r="C1138">
            <v>50100020088</v>
          </cell>
        </row>
        <row r="1139">
          <cell r="B1139" t="str">
            <v>โครงการวิจัยการจำลองแบบ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(2553)</v>
          </cell>
          <cell r="C1139">
            <v>50100020089</v>
          </cell>
        </row>
        <row r="1140">
          <cell r="B1140" t="str">
            <v>โครงการวิจัยการเตรียมและศึกษาสมบัติแผ่นเส้นใยโครงร่างขนาดนาโนจากสารละลายไหมด้วยวิธีอิเล็คโตรสปันนิ่ง เพื่อการประยุกต์ใช้ในชีววิทยาทางการแพทย์ (2553)</v>
          </cell>
          <cell r="C1140">
            <v>50100020090</v>
          </cell>
        </row>
        <row r="1141">
          <cell r="B1141" t="str">
            <v>โครงการวิจัยการประดิษฐ์อุปกรณ์เคมีไฟฟ้าด้วยการใช้ไททาเนียท่อนาโนเพื่อผลิตไฮโดรเจนด้วยแสงอาทิตย์ (2553)</v>
          </cell>
          <cell r="C1141">
            <v>50100020091</v>
          </cell>
        </row>
        <row r="1142">
          <cell r="B1142" t="str">
            <v>โครงการวิจัยการสังเคราะห์  พิสูจน์เอกลักษณ์และศึกษาเคมีคำนวณเชิงควอนตัมของอนุพันธ์ไทโอฟินิลพอร์ไฟรินสำหรับอุปกรณ์เซลล์แสงอาทิตย์ชนิดสีย้อมไวแสง (2553)</v>
          </cell>
          <cell r="C1142">
            <v>50100020092</v>
          </cell>
        </row>
        <row r="1143">
          <cell r="B1143" t="str">
            <v>โครงการวิจัยการผลิตซิลิกอนคาร์ไบด์และโครงสร้างนาโนจากเถ้าแกลบ (2553)</v>
          </cell>
          <cell r="C1143">
            <v>50100020093</v>
          </cell>
        </row>
        <row r="1144">
          <cell r="B1144" t="str">
            <v>โครงการวิจัยการศึกษาสมบัติทางเทอร์โมอิเล็กทริกของวัสดุโดยใช้วิธี First principles (2553)</v>
          </cell>
          <cell r="C1144">
            <v>50100020094</v>
          </cell>
        </row>
        <row r="1145">
          <cell r="B1145" t="str">
            <v>โครงการวิจัยประสิทธิภาพของพืชสมุนไพรต่อรา Fusarium sp. และ Colletotrichum sp. สาเหตุโรคพืชของพืชเศรษฐกิจในจังหวัดอุบลราชธานี (2553)</v>
          </cell>
          <cell r="C1145">
            <v>50100020095</v>
          </cell>
        </row>
        <row r="1146">
          <cell r="B1146" t="str">
            <v>โครงการวิจัยซิมเพิลพัวส์ซองมอดูลและสมบัติบางประการ (2553)</v>
          </cell>
          <cell r="C1146">
            <v>50100020096</v>
          </cell>
        </row>
        <row r="1147">
          <cell r="B1147" t="str">
            <v>โครงการวิจัยการศึกษาสารที่มีฤทธิ์ลดการสร้างเม็ดสีและฤทธิ์ต้านอนุมูลอิสระจากกระดังงาจีน (2553)</v>
          </cell>
          <cell r="C1147">
            <v>50100020097</v>
          </cell>
        </row>
        <row r="1148">
          <cell r="B1148" t="str">
            <v>โครงการวิจัยและพัฒนาเวชสำอางจากสารธรรมชาติที่มีฤทธิ์ทางชีวภาพ เพื่อป้องกันและรักษาอาการผมร่วงและเร่งการงอกของผมใหม่ (2553)</v>
          </cell>
          <cell r="C1148">
            <v>50100020098</v>
          </cell>
        </row>
        <row r="1149">
          <cell r="B1149" t="str">
            <v>โครงการวิจัยการศึกษาผลของน้ำนมราชสีห์เล็กต่อการป้องกันเซลล์ตับเพาะเลี้ยงจากภาวะ oxidative stress (2553)</v>
          </cell>
          <cell r="C1149">
            <v>50100020099</v>
          </cell>
        </row>
        <row r="1150">
          <cell r="B1150" t="str">
            <v>โครงการวิจัยการศึกษาองค์ประกอบทางเคมีและฤทธิ์ทางชีวภาพของน้ำนมราชสีห์ (2553)</v>
          </cell>
          <cell r="C1150">
            <v>50100020100</v>
          </cell>
        </row>
        <row r="1151">
          <cell r="B1151" t="str">
            <v>โครงการวิจัยอนุภูมิภาคลุ่มน้ำโขงภายใต้กระแสการเปลี่ยนผ่าน: กรณีศึกษานิเวศวิทยาการเมืองเรื่องการปลูกป่าเชิงพาณิชย์ในอนุภูมิภาคลุ่มน้ำโขง: จากยูคาลิปตัสถึงยางพารา  ระยะที่ 2 (ลุ่มน้ำโขงตอนล่าง) (2553)</v>
          </cell>
          <cell r="C1151">
            <v>50100020101</v>
          </cell>
        </row>
        <row r="1152">
          <cell r="B1152" t="str">
            <v>โครงการวิจัยฤทธิ์ต้านแบคทีเรียของสารสกัดสมุนไพรไทยต่อเชื้อ  Burkholderia pseudomallei (2553)</v>
          </cell>
          <cell r="C1152">
            <v>50100020102</v>
          </cell>
        </row>
        <row r="1153">
          <cell r="B1153" t="str">
            <v>โครงการวิจัยคุณสมบัติเชิงหน้าที่ของใยอาหารจากรำข้าว และการประยุกต์ใช้ในผลิตภัณฑ์อาหาร (2554)</v>
          </cell>
          <cell r="C1153">
            <v>50100020103</v>
          </cell>
        </row>
        <row r="1154">
          <cell r="B1154" t="str">
            <v>โครงการวิจัยการศึกษาประสิทธิภาพและความปลอดภัยของสารสกัดไฟโตเอสโตรเจนในรูปแบบครีมที่ใช้ทางช่องคลอดในหนูแรทที่ตัดรังไข่ (2554)</v>
          </cell>
          <cell r="C1154">
            <v>50100020104</v>
          </cell>
        </row>
        <row r="1155">
          <cell r="B1155" t="str">
            <v>โครงการวิจัยการพัฒนาสายพันธุ์กล้วยไม้สกุลม้าวิ่งเพื่อเพิ่มศักยภาพในเชิงพาณิชย์ (2554)</v>
          </cell>
          <cell r="C1155">
            <v>50100020105</v>
          </cell>
        </row>
        <row r="1156">
          <cell r="B1156" t="str">
            <v>โครงการวิจัยอัตราการปลดปล่อยฟอร์มัลดีไฮด์จากผลิตภัณฑ์ไม้อัด (2554)</v>
          </cell>
          <cell r="C1156">
            <v>50100020106</v>
          </cell>
        </row>
        <row r="1157">
          <cell r="B1157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(2554)</v>
          </cell>
          <cell r="C1157">
            <v>50100020107</v>
          </cell>
        </row>
        <row r="1158">
          <cell r="B1158" t="str">
            <v>โครงการวิจัยการเลือกสถานที่ตั้งและจัดเส้นทางการขนส่งสำหรับอุตสาหกรรมการผลิตแป้งมันสำปะหลังในภาคตะวันออกเฉียงเหนือ (2554)</v>
          </cell>
          <cell r="C1158">
            <v>50100020108</v>
          </cell>
        </row>
        <row r="1159">
          <cell r="B1159" t="str">
            <v>โครงการวิจัยผลกระทบของการปรับปรุงตัวประกอบกำลังไฟฟ้าที่มีต่อประสิทธิภาพการใช้พลังงานของระบบไฟฟ้าในโรงงานอุตสาหกรรมโดยพิจารณาแบบจำลองโหลดจริงที่ขึ้นกับแรงดันไฟฟ้า (2554)</v>
          </cell>
          <cell r="C1159">
            <v>50100020109</v>
          </cell>
        </row>
        <row r="1160">
          <cell r="B1160" t="str">
            <v>โครงการวิจัยการพัฒนาไบโอแคโทดและไบโอแอโนชนิดใหม่โดยใช้เอนไซม์เพื่อการประยุกต์ใช้ในเซลล์เชื้อเพลิงชีวภาพ (2554)</v>
          </cell>
          <cell r="C1160">
            <v>50100020110</v>
          </cell>
        </row>
        <row r="1161">
          <cell r="B1161" t="str">
            <v>โครงการวิจัยการศึกษาเชิงทฤษฎีและทดลองหาสมบัติโครงสร้างอิเล็กทรอนิกและสมบัติเชิงแสงของดีบุกออกไซด์เจือแอนติโมนี (2554)</v>
          </cell>
          <cell r="C1161">
            <v>50100020111</v>
          </cell>
        </row>
        <row r="1162">
          <cell r="B1162" t="str">
            <v>โครงการวิจัยการศึกษาเชิงทฤษฎีการเร่งปฏิกิริยาออกซิเดชันของคาร์บอนมอนอกไซด์ด้วยอนุภาคเงินขนาดนาโนที่เกาะบนผิวท่อคาร์บอนผนังเดี่ยวขนาดนาโน (2554)</v>
          </cell>
          <cell r="C1162">
            <v>50100020112</v>
          </cell>
        </row>
        <row r="1163">
          <cell r="B1163" t="str">
            <v>โครงการวิจัยการศึกษาทางทฤษฎี 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(2554)</v>
          </cell>
          <cell r="C1163">
            <v>50100020113</v>
          </cell>
        </row>
        <row r="1164">
          <cell r="B1164" t="str">
            <v>โครงการวิจัยการสังเคราะห์และลักษณะบ่งชี้ของตัวตรวจจับแกสคอปเปอร์ออกไซด์และทินไดออกไซด์โครงสร้างนาโน (2554)</v>
          </cell>
          <cell r="C1164">
            <v>50100020114</v>
          </cell>
        </row>
        <row r="1165">
          <cell r="B1165" t="str">
            <v>โครงการวิจัยลิแกนด์ P-Heterocyclic ที่มีความหนาแน่นอิเลคตรอนสูง: การสังเคราะห์และการนำไปประยุกต์ในปฏิกิริยา Pd-catalyzed cross-coupling เพื่อสร้างพันธะ C-C, C-N, C-S และ C-O (2554)</v>
          </cell>
          <cell r="C1165">
            <v>50100020115</v>
          </cell>
        </row>
        <row r="1166">
          <cell r="B1166" t="str">
            <v>โครงการวิจัยสารที่มีฤทธิ์ยับยั้งเอนไซม์อะเซทิลโคลีนเอสเทอเรส และต้านอนุมูลอิสระจากช้าพลู (2554)</v>
          </cell>
          <cell r="C1166">
            <v>50100020116</v>
          </cell>
        </row>
        <row r="1167">
          <cell r="B1167" t="str">
            <v>โครงการวิจัยการศึกษาองค์ประกอบทางเคมีและฤทธิ์ทางชีวภาพของน้ำนมราชสีห์ (2554)</v>
          </cell>
          <cell r="C1167">
            <v>50100020117</v>
          </cell>
        </row>
        <row r="1168">
          <cell r="B1168" t="str">
            <v>โครงการวิจัยการศึกษาผลของน้ำนมราชสีห์เล็กต่อการป้องกันเซลล์ตับเพาะเลี้ยงจากภาวะ oxidative stress (2554)</v>
          </cell>
          <cell r="C1168">
            <v>50100020118</v>
          </cell>
        </row>
        <row r="1169">
          <cell r="B1169" t="str">
            <v>โครงการวิจัยการศึกษาฤทธิ์ระงับปวดของสารสกัดหอมแดง (2554)</v>
          </cell>
          <cell r="C1169">
            <v>50100020119</v>
          </cell>
        </row>
        <row r="1170">
          <cell r="B1170" t="str">
            <v>โครงการวิจัยเส้นทางการท่องเที่ยวมรดกทางวัฒนธรรม โดยชุมชนมีส่วนร่วม พื้นที่จังหวัดอุบลราชธานี (2554)</v>
          </cell>
          <cell r="C1170">
            <v>50100020120</v>
          </cell>
        </row>
        <row r="1171">
          <cell r="B1171" t="str">
            <v>โครงการวิจัยการพัฒนาองค์ความรู้ด้านการวางแผนกำไรและการควบคุมของกลุ่มวิสาหกิจชุมชนเกษตรอินทรีย์  จังหวัดอุบลราชธานี (2554)</v>
          </cell>
          <cell r="C1171">
            <v>50100020121</v>
          </cell>
        </row>
        <row r="1172">
          <cell r="B1172" t="str">
            <v>โครงการ “Engaging Citizens in Governance”</v>
          </cell>
          <cell r="C1172">
            <v>50100020122</v>
          </cell>
        </row>
        <row r="1173">
          <cell r="B1173" t="str">
            <v>โครงการอุดหนุนการวิจัยเพื่อสร้างองค์ความรู้จากแหล่งทุนภายนอกคณะเกษตรศาสตร์</v>
          </cell>
          <cell r="C1173">
            <v>50100020123</v>
          </cell>
        </row>
        <row r="1174">
          <cell r="B1174" t="str">
            <v>โครงการสนับสนุนงานวิจัยจากแหล่งทุนภายนอกคณะวิศวกรรมศาสตร์</v>
          </cell>
          <cell r="C1174">
            <v>50100020124</v>
          </cell>
        </row>
        <row r="1175">
          <cell r="B1175" t="str">
            <v>โครงการการตรวจวินิจฉัยในระดับโมเลกุล เพื่อพยากรณ์โรคผู้ป่วยมะเร็งปากมดลูก ในศูนย์มะเร็งจังหวัดอุบลราชธานี</v>
          </cell>
          <cell r="C1175">
            <v>50100020125</v>
          </cell>
        </row>
        <row r="1176">
          <cell r="B1176" t="str">
            <v>การเพิ่มคุณภาพผลและการจัดการเพื่อการส่งออกผลมะม่วงพันธุ์มหาชนก</v>
          </cell>
          <cell r="C1176">
            <v>50100020126</v>
          </cell>
        </row>
        <row r="1177">
          <cell r="B1177" t="str">
            <v>การใช้เครื่องหมายดีเอ็นเอช่วยในการผนวกยีนต้านทานโรคไหม้เข้าสู่ข้าวสายพันธุ์ปรับปรุง IR 57514 เพื่อเพิ่มศักยภาพการผลิตข้าวในที่ราบลุ่มอาศัยน้ำฝนบริเวณลุ่มแม่น้ำโขง</v>
          </cell>
          <cell r="C1177">
            <v>50100020127</v>
          </cell>
        </row>
        <row r="1178">
          <cell r="B1178" t="str">
            <v>การผลิตและการประยุกต์ใช้โปรตีนไฮโดรไลเสทจากเศษปลาสวาย</v>
          </cell>
          <cell r="C1178">
            <v>50100020128</v>
          </cell>
        </row>
        <row r="1179">
          <cell r="B1179" t="str">
            <v>การศึกษาผลของคองยักกลูโคแมนแนนไฮโดรไลเสทในฐานะพรีไบโอติกส์ต่อการตอบสนองของภูมิคุ้มกัน และความต้านทานโรคในปลาดุกอุย</v>
          </cell>
          <cell r="C1179">
            <v>50100020129</v>
          </cell>
        </row>
        <row r="1180">
          <cell r="B1180" t="str">
            <v>โครงการแผ่นไฟฟ้าประหยัดพลังงาน จากไดโอดเรืองแสงสารอินทรีย์</v>
          </cell>
          <cell r="C1180">
            <v>50100020130</v>
          </cell>
        </row>
        <row r="1181">
          <cell r="B1181" t="str">
            <v>โครงการการแยกแบคเทอริโอเฟจที่จำเพาะต่อเชื้อก่อโรคปลา Streptococcus agalactiae เพื่อใช้เป็นตัวควบคุมโรคทางชีวภาพในปลานิล</v>
          </cell>
          <cell r="C1181">
            <v>50100020131</v>
          </cell>
        </row>
        <row r="1182">
          <cell r="B1182" t="str">
            <v>โครงการการจำลองแบบและการออกเเบบโมเลกุลด้วยการคำนวนเพื่อการศึกษาอันตรกิริยาของกลุ่มสารอนุพันธ์ไตรโคลซานและอัลคิลไดฟีนิลอีเธอร์</v>
          </cell>
          <cell r="C1182">
            <v>50100020132</v>
          </cell>
        </row>
        <row r="1183">
          <cell r="B1183" t="str">
            <v>โครงการการพัฒนาเทคนิคแอมเพอร์โรเมทรีแบบใหม่สำหรับวิเคราะห์ปริมาณซัลไฟต์ในตัวอย่างผลไม้และเครื่องดื่ม</v>
          </cell>
          <cell r="C1183">
            <v>50100020133</v>
          </cell>
        </row>
        <row r="1184">
          <cell r="B1184" t="str">
            <v>โครงการการพัฒนานาโนคอมพอสิทเจลอิเล็กโตรไลต์ชนิดใหม่โดยใช้พอลิเมอร์ผสม PEO/PVDF-HFP เป็นเมทริกซ์เพื่อการประยุกต์ใช้ในเซลล์แสงอาทิตย์ชนิดสีย้อมไวแสง</v>
          </cell>
          <cell r="C1184">
            <v>50100020134</v>
          </cell>
        </row>
        <row r="1185">
          <cell r="B1185" t="str">
            <v>โครงการการพัฒนาสีย้อมรูทีเนียมชนิดไม่มีไทโอไซยาเนตเพื่อเป็นสีย้อมไวแสงในเซลล์พลังงานแสงอาทิตย์</v>
          </cell>
          <cell r="C1185">
            <v>50100020135</v>
          </cell>
        </row>
        <row r="1186">
          <cell r="B1186" t="str">
            <v>โครงการการศึกษาผลของหมู่แทนที่ในสีย้อมชนิดพอร์ไพรินเพื่อใช้ในเซลล์แสงอาทิตย์ชนิดสีย้อมไวแสงประสิทธิภาพสูง</v>
          </cell>
          <cell r="C1186">
            <v>50100020136</v>
          </cell>
        </row>
        <row r="1187">
          <cell r="B1187" t="str">
            <v>โครงการสนับสนุนงานวิจัยและนวัตกรรม</v>
          </cell>
          <cell r="C1187">
            <v>50100020137</v>
          </cell>
        </row>
        <row r="1188">
          <cell r="B1188" t="str">
            <v>โครงการวิจัยเงินรายได้คณะเกษตรศาสตร์</v>
          </cell>
          <cell r="C1188">
            <v>50100020138</v>
          </cell>
        </row>
        <row r="1189">
          <cell r="B1189" t="str">
            <v>การพัฒนาชุมชนให้เป็นแหล่งท่องเที่ยวเชิงวัฒนธรรม: กรณีศึกษาชุมชนบ้านปากน้ำ ตำบลกุดลาด อำเภอเมือง จังหวัดอุบลราชธานี</v>
          </cell>
          <cell r="C1189">
            <v>50100020139</v>
          </cell>
        </row>
        <row r="1190">
          <cell r="B1190" t="str">
            <v>โครงการการวางแผนและควบคุมกำลังไฟฟ้าจินตภาพในระบบจำหน่ายไฟฟ้าที่มีเครื่องกำเนิดไฟฟ้าแบบกระจายตัวเชื่อมต่อ</v>
          </cell>
          <cell r="C1190">
            <v>50100020140</v>
          </cell>
        </row>
        <row r="1191">
          <cell r="B1191" t="str">
            <v>โครงการการหาค่าพารามิเตอร์ที่เหมาะสมในการเชื่อมเสียดทานด้วยขั้นตอนวิธีเชิงพันธุกรรม</v>
          </cell>
          <cell r="C1191">
            <v>50100020141</v>
          </cell>
        </row>
        <row r="1192">
          <cell r="B1192" t="str">
            <v>โครงการวิจัยเพื่อสร้างองค์ความรู้ที่ได้รับสนับสนุนจากแหล่งทุนภายนอก</v>
          </cell>
          <cell r="C1192">
            <v>50100020142</v>
          </cell>
        </row>
        <row r="1193">
          <cell r="B1193" t="str">
            <v>โครงการฤทธิ์ป้องกันและยับยั้งการเพิ่มจำนวนของเซลล์สมอง SK-N-SH ของสารสกัด Hydroxychavicol จากใบพูล</v>
          </cell>
          <cell r="C1193">
            <v>50100020143</v>
          </cell>
        </row>
        <row r="1194">
          <cell r="B1194" t="str">
            <v>โครงการวิจัยลุ่มน้ำมูลตอนล่างแบบบูรณาการเพื่อแก้ไขปัญหาความยากจนและพัฒนาหลักสูตรเศรษฐกิจพอเพียง</v>
          </cell>
          <cell r="C1194">
            <v>50100020144</v>
          </cell>
        </row>
        <row r="1195">
          <cell r="B1195" t="str">
            <v>โครงการวิจัยสำรวจและประเมินผลความพึงพอใจของผู้รับบริการของเทศบาลคำน้ำแซบ</v>
          </cell>
          <cell r="C1195">
            <v>50100020145</v>
          </cell>
        </row>
        <row r="1196">
          <cell r="B1196" t="str">
            <v>โครงการสนับสนุนงานวิจัยจากแหล่งทุนภายนอก</v>
          </cell>
          <cell r="C1196">
            <v>50100020146</v>
          </cell>
        </row>
        <row r="1197">
          <cell r="B1197" t="str">
            <v>โครงการวิจัยการพนัน สังคมวิทยาการพนันและนัยเชิงนโยบาย กรณีศึกษา การพนันในพื้นที่จังหวัดชายแดนอีสานใต้ (อุบลราชธานี อำนาจเจริญ ยโสธร มุกดาหาร สุรินทร์ และศรีสะเกษ)</v>
          </cell>
          <cell r="C1197">
            <v>50100020147</v>
          </cell>
        </row>
        <row r="1198">
          <cell r="B1198" t="str">
            <v>โครงการวิจัยแบบจำลองทางคณิตศาสตร์ของสมบัติไฮเปอร์อิลาสติกและวิสโคอิลาสติกในยางธรรมชาติหลังอบคงรูป</v>
          </cell>
          <cell r="C1198">
            <v>50100020148</v>
          </cell>
        </row>
        <row r="1199">
          <cell r="B1199" t="str">
            <v>โครงการสิทธิของประเทศไทยในการผ่านแดนทางบกจาก สปป.ลาว ไปยังประเทศเวียดนามและจากเวียดนามผ่านลาวมายังประเทศไทย</v>
          </cell>
          <cell r="C1199">
            <v>50100020149</v>
          </cell>
        </row>
        <row r="1200">
          <cell r="B1200" t="str">
            <v>โครงการศักยภาพการสื่อความหมายของแหล่งท่องเที่ยวทางวัฒนธรรมในเส้นทางกลุ่มท่องเที่ยวอารยธรรมอีสานใต้ของประเทศไทยเพื่อขีดความสามารถในการแข่งขันประชาคมเศรษฐกิจอาเซียน (AEC)</v>
          </cell>
          <cell r="C1200">
            <v>50100020150</v>
          </cell>
        </row>
        <row r="1201">
          <cell r="B1201" t="str">
            <v>การพัฒนาระบบฐานข้อมูลด้านโลจิสติกส์ทางการท่องเที่ยวด้วยการแสดงผลรูปแบบระบบสารสนเทศภูมิศาสตร์ (GIS) เพื่อเป็นศูนย์กลางในพื้นที่อีสานตอนล่างของประเทศไทย</v>
          </cell>
          <cell r="C1201">
            <v>50100020151</v>
          </cell>
        </row>
        <row r="1202">
          <cell r="B1202" t="str">
            <v>โครงการศึกษาศักยภาพของโซ่อุปทานทางการท่องเที่ยวในพื้นที่อีสานตอนล่างของประเทศไทยเพื่อเตรียมความพร้อมและเพิ่มประสิทธิภาพในการแข่งขันด้านโซ่อุปทานทางการท่องเที่ยวในกลุ่มประเทศอาเซียน</v>
          </cell>
          <cell r="C1202">
            <v>50100020152</v>
          </cell>
        </row>
        <row r="1203">
          <cell r="B1203" t="str">
            <v>โครงการความสัมพันธ์ทางการเมือง การค้า และวัฒนธรรมระหว่างนครพนม คำม่วน และเมืองในเวียดนามกลาง ตั้งแต่ ค.ศ. 1907 ถึงปัจจุบัน คำม่วน และเมืองในเวียดนามกลาง ตั้งแต่ ค.ศ. 1907 ถึงปัจจุบัน</v>
          </cell>
          <cell r="C1203">
            <v>50100020153</v>
          </cell>
        </row>
        <row r="1204">
          <cell r="B1204" t="str">
            <v>โครงการศึกษาเอกลักษณ์และคุณค่าของเมืองเพื่อการท่องเที่ยวเชิงวัฒนธรรม กรณีศึกษา เมืองประวัติศาสตร์“เขมราษฎร์ธานี” อำเภอเขมราฐ จังหวัดอุบลราชธานี</v>
          </cell>
          <cell r="C1204">
            <v>50100020154</v>
          </cell>
        </row>
        <row r="1205">
          <cell r="B1205" t="str">
            <v>โครงการวิเคราะห์องค์ประกอบและแนวทางแก้ไขการออกกลางคันของนักศึกษามหาวิทยาลัยรัฐในภูมิภาคลุ่มน้ำโขงประเทศไทย</v>
          </cell>
          <cell r="C1205">
            <v>50100020155</v>
          </cell>
        </row>
        <row r="1206">
          <cell r="B1206" t="str">
            <v>โครงการปัจจัยความสำเร็จธุรกิจที่พัก SMEs ต่อตัวแทนบริการด้านการท่องเที่ยวออนไลน์ กรณีศึกษา จังหวัดอุบลราชธานี ประเทศไทย และเมืองปากเซ สปป.ลาว</v>
          </cell>
          <cell r="C1206">
            <v>50100020156</v>
          </cell>
        </row>
        <row r="1207">
          <cell r="B1207" t="str">
            <v>โครงการเพิ่มศักยภาพทางการเงินของธุรกิจโฮมสเตย์การท่องเที่ยวเชิงวัฒนธรรมในเขตอีสานใต้ เพื่อพัฒนาการท่องเที่ยวเชิงสร้างสรรค์อย่างยั่งยืน</v>
          </cell>
          <cell r="C1207">
            <v>50100020157</v>
          </cell>
        </row>
        <row r="1208">
          <cell r="B1208" t="str">
            <v>ชุดโครงการ "การผลิตและการประยุกต์ใช้โปรตีนไฮโดรไลเสทจากเศษปลาสวาย</v>
          </cell>
          <cell r="C1208">
            <v>50100020158</v>
          </cell>
        </row>
        <row r="1209">
          <cell r="B1209" t="str">
            <v>การศึกษาคุณสมบัติของข้าวพื้นเมืองเพื่อการผลิต แปรรูป และเพิ่มมูลค่าข้าวอย่างยั่งยืน</v>
          </cell>
          <cell r="C1209">
            <v>50100020159</v>
          </cell>
        </row>
        <row r="1210">
          <cell r="B1210" t="str">
            <v>โครงการพัฒนารูปแบบการท่องเที่ยวเพื่อการส่งเสริมสุขภาพผู้สูงอายุตามวิถีวัฒนธรรมสุขภาพลุ่มแม่น้ำโขง (หมู่บ้านซะซอม) จังหวัดอุบลราชธานี</v>
          </cell>
          <cell r="C1210">
            <v>50100020160</v>
          </cell>
        </row>
        <row r="1211">
          <cell r="B1211" t="str">
            <v>โครงการศึกษาปัจจัยทางพันธุกรรมที่มีผลต่อโรคไวรัสตับอักเสบซีเรื้อรังในประชากรชาวไทย</v>
          </cell>
          <cell r="C1211">
            <v>50100020161</v>
          </cell>
        </row>
        <row r="1212">
          <cell r="B1212" t="str">
            <v>โครงการตรวจสอบการสร้างเอนไซม์คาร์บาพีนีเมสและยีนดื้อยาในเชื้อแบคทีเรีย Acinetobacter baumannii ที่ดื้อต่อยาปฏิชีวนะกลุ่มคาร์บาพีเนมที่แยกจากผู้ป่วยโรงพยาบาลสรรพสิทธิประสงค์</v>
          </cell>
          <cell r="C1212">
            <v>50100020163</v>
          </cell>
        </row>
        <row r="1213">
          <cell r="B1213" t="str">
            <v>โครงการการประเมินการเป็นวัคซีนของลิวซีนอะมิโนเปปติเดสต่อการติดพยาธิออพิสทอร์คิส วิเวอรินิ</v>
          </cell>
          <cell r="C1213">
            <v>50100020164</v>
          </cell>
        </row>
        <row r="1214">
          <cell r="B1214" t="str">
            <v>โครงการความชุกของกลุ่มอาการเมตาบอลิกในเด็กและวัยรุ่น ในจังหวัดอุบลราชธานี</v>
          </cell>
          <cell r="C1214">
            <v>50100020165</v>
          </cell>
        </row>
        <row r="1215">
          <cell r="B1215" t="str">
            <v>โครงการพัฒนาและส่งเสริมงานวิจัย</v>
          </cell>
          <cell r="C1215">
            <v>50100020166</v>
          </cell>
        </row>
        <row r="1216">
          <cell r="B1216" t="str">
            <v>โครงการพัฒนาอุปกรณ์ตรวจวัดที่ใช้ระบบของไหลจุลภาคที่ประดิษฐ์มาจากกระดาษราคาถูกโดยอาศัยการเร่งปฏิกิริยารีดักชันของอนุภาคเงินนาโน สำหรับการตรวจวัดสารปรอทที่อยู่ในแหล่งน้ำ</v>
          </cell>
          <cell r="C1216">
            <v>50100020167</v>
          </cell>
        </row>
        <row r="1217">
          <cell r="B1217" t="str">
            <v>โครงการศึกษาการปลดปล่อยปุ๋ยยูเรียโดยใช้ไฮโดรเจลเชื่อมโยงแบบโครงร่างตาข่ายจากยางธรรมชาติและแป้ง</v>
          </cell>
          <cell r="C1217">
            <v>50100020168</v>
          </cell>
        </row>
        <row r="1218">
          <cell r="B1218" t="str">
            <v>โครงการจำลองแบบ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-โธควิโนนที่ต่ออยู่กับวงไธโอฟีน</v>
          </cell>
          <cell r="C1218">
            <v>50100020169</v>
          </cell>
        </row>
        <row r="1219">
          <cell r="B1219" t="str">
            <v>โครงการพัฒนาการสังเคราะห์ไฮโดรเจลชนิดโครงร่างตาข่ายแบบแทรกสอดด้วยการใช้คลื่นไมโครเวฟช่วยเพื่อการประยุกต์ใช้ในการดูดซับไอออนโลหะหนัก</v>
          </cell>
          <cell r="C1219">
            <v>50100020170</v>
          </cell>
        </row>
        <row r="1220">
          <cell r="B1220" t="str">
            <v>โครงการศึกษาคุณสมบัติทางโครงสร้างและทางแสงของคอร์/เชลล์นาโนคริสตอลในกลุ่ม III-V และ II-VI</v>
          </cell>
          <cell r="C1220">
            <v>50100020171</v>
          </cell>
        </row>
        <row r="1221">
          <cell r="B1221" t="str">
            <v>โครงการค่าตอบแทนนักวิจัยงวดสุดท้าย งานวิจัยเพื่อสร้างองค์ความรู้ (ปี 2555)</v>
          </cell>
          <cell r="C1221">
            <v>50100020172</v>
          </cell>
        </row>
        <row r="1222">
          <cell r="B1222" t="str">
            <v>โครงการค่าตอบแทนนักวิจัยงวดสุดท้าย งานวิจัยเพื่อสร้างองค์ความรู้ (ปี 2556)</v>
          </cell>
          <cell r="C1222">
            <v>50100020173</v>
          </cell>
        </row>
        <row r="1223">
          <cell r="B1223" t="str">
            <v>โครงการจัดทำแผนบริหารจัดการและพัฒนาทรัพยากรน้ำแบบบูรณาการ จัดหวัดบุรีรัมย์</v>
          </cell>
          <cell r="C1223">
            <v>50100020174</v>
          </cell>
        </row>
        <row r="1224">
          <cell r="B1224" t="str">
            <v>โครงการจัดทำแผนบริหารจัดการและพัฒนาทรัพยากรน้ำแบบบูรณาการ จัดหวัดยโสธร</v>
          </cell>
          <cell r="C1224">
            <v>50100020175</v>
          </cell>
        </row>
        <row r="1225">
          <cell r="B1225" t="str">
            <v>โครงการจัดทำแผนบริหารจัดการและพัฒนาทรัพยากรน้ำแบบบูรณาการ จัดหวัดหนองบัวลำภู</v>
          </cell>
          <cell r="C1225">
            <v>50100020176</v>
          </cell>
        </row>
        <row r="1226">
          <cell r="B1226" t="str">
            <v>โครงการจัดทำแผนบริหารจัดการและพัฒนาทรัพยากรน้ำแบบบูรณาการ จัดหวัดอำนาจเจริญ</v>
          </cell>
          <cell r="C1226">
            <v>50100020177</v>
          </cell>
        </row>
        <row r="1227">
          <cell r="B1227" t="str">
            <v>โครงการวิจัยการย่อยสลายพาราเซตามอลในน้ำด้วยเอนไซม์แลคเคสหยาบตรึง</v>
          </cell>
          <cell r="C1227">
            <v>50100020178</v>
          </cell>
        </row>
        <row r="1228">
          <cell r="B1228" t="str">
            <v>ชุดโครงการสถานการณ์การแย่งยื้อ เปลี่ยนมือ ถือครองและการใช้ที่ดินในพื้นที่ชายแดน</v>
          </cell>
          <cell r="C1228">
            <v>50100020179</v>
          </cell>
        </row>
        <row r="1229">
          <cell r="B1229" t="str">
            <v>ชุดโครงการพัฒนาศักยภาพการให้บริการโลจิสติกส์ทางการท่องเที่ยวในพื้นที่อิสานตอนล่างของประเทศไทยเพิ่มเพิ่มศักยภาพในการรองรับประชาคมเศรษฐกิจอาเซียน</v>
          </cell>
          <cell r="C1229">
            <v>50100020180</v>
          </cell>
        </row>
        <row r="1230">
          <cell r="B1230" t="str">
            <v>โครงการการศึกษาการกลายพันธุ์ของเชื้อ Burkholderia Pseudomallei ที่แยกได้จากภาคตะวันออกเฉียงเหนือของประเทศไทย</v>
          </cell>
          <cell r="C1230">
            <v>50100020181</v>
          </cell>
        </row>
        <row r="1231">
          <cell r="B1231" t="str">
            <v>โครงการวิจัย National Institute for Environmental Studies</v>
          </cell>
          <cell r="C1231">
            <v>50100020182</v>
          </cell>
        </row>
        <row r="1232">
          <cell r="B1232" t="str">
            <v>โครงการวิจัยเชิงสำรวจเพื่อจัดทำทำเนียบผู้เชี่ยวชาญภาษาเขมร ลาว พม่า เวียดนาม และบาฮามาเลเซีย/อินโดนีเซีย</v>
          </cell>
          <cell r="C1232">
            <v>50100020183</v>
          </cell>
        </row>
        <row r="1233">
          <cell r="B1233" t="str">
            <v>โครงการวิจัยการประเมินพันธุกรรมและการพัฒนาสายพันธุ์พริกขี้หนูผลใหญ่ที่มีความคงตัวทางพันธุกรรมของลักษณะตัวผู้เป็นหมัน</v>
          </cell>
          <cell r="C1233">
            <v>50100020184</v>
          </cell>
        </row>
        <row r="1234">
          <cell r="B1234" t="str">
            <v>โครงการวิจัยยุทธศาสตร์อุดมศึกษาของประเทศเพื่อนบ้านอาเซียนในกลุ่ม CLMV : ข้อเสนอสำหรับอุดมศึกษาไทย</v>
          </cell>
          <cell r="C1234">
            <v>50100020185</v>
          </cell>
        </row>
        <row r="1235">
          <cell r="B1235" t="str">
            <v>โครงการเพิ่มประสิทธิภาพแรงงานตามความต้องการของสถานประกอบกิจการ</v>
          </cell>
          <cell r="C1235">
            <v>50100020186</v>
          </cell>
        </row>
        <row r="1236">
          <cell r="B1236" t="str">
            <v>โครงการศึกษาคุณสมบัติของข้าวพื้นเมืองเพื่อการผลิตแปรรูป และเพิ่มพูนค่าข้าวอย่างยั่งยืน</v>
          </cell>
          <cell r="C1236">
            <v>50100020187</v>
          </cell>
        </row>
        <row r="1237">
          <cell r="B1237" t="str">
            <v>โครงการประเมินสารพฤกษเคมีและกิจกรรมการเป็นสารต้านอนุมูลอิสระในผลไม้พื้นเมืองบางชนืดของไทย</v>
          </cell>
          <cell r="C1237">
            <v>50100020188</v>
          </cell>
        </row>
        <row r="1238">
          <cell r="B1238" t="str">
            <v>โครงการการศึกษาทัศนคติที่มีต่ออาหารฟังก์ชั่นและผลิตภัณฑ์อาหารฟังก์ชั่นจากข้าวกล้องงอกของกลุ่มประเทศในอนุภูมิภาคลุ่มน้ำโขง : กรณีศึกษาประเทศสาธารณรัฐประชาธิปไตยประชาชนลาว กัมพูชา และเวียดนาม</v>
          </cell>
          <cell r="C1238">
            <v>50100020189</v>
          </cell>
        </row>
        <row r="1239">
          <cell r="B1239" t="str">
            <v>โครงการผลิตปลาสวายเค็มโซเดียมต่ำ</v>
          </cell>
          <cell r="C1239">
            <v>50100020190</v>
          </cell>
        </row>
        <row r="1240">
          <cell r="B1240" t="str">
            <v>โครงการประเมินสายพันธุ์มะเขือเทศสีดา UBU เพื่อขอจดทะเบียนคุ้มครองพันธุ์พืชใหม่</v>
          </cell>
          <cell r="C1240">
            <v>50100020191</v>
          </cell>
        </row>
        <row r="1241">
          <cell r="B1241" t="str">
            <v>โครงการผลิตภัณฑ์เส้นกวยจั๊บอุบลกึ่งสำเร็จรูปเพื่อสุขภาพจากแป้งแก่นตะวัน</v>
          </cell>
          <cell r="C1241">
            <v>50100020192</v>
          </cell>
        </row>
        <row r="1242">
          <cell r="B1242" t="str">
            <v>โครงการพัฒนาผลิตปลาสวายเนื้อขาว (Pangasius hypophthalmus) โดยควบคุมการทำงานของ Scavenger receptor class B, typ1 (SCARB1) ด้วยอาหารที่มีชนิดและปริมาณไขมันที่แตกต่างกันฯ</v>
          </cell>
          <cell r="C1242">
            <v>50100020193</v>
          </cell>
        </row>
        <row r="1243">
          <cell r="B1243" t="str">
            <v>การพัฒนาระบบแค็ตตาล็อกออนไลน์สำหรับธุรกิจท่องเที่ยวด้วยสื่อสังคมออนไลน์ ในกลุ่มประเทศ AEC</v>
          </cell>
          <cell r="C1243">
            <v>50100020194</v>
          </cell>
        </row>
        <row r="1244">
          <cell r="B1244" t="str">
            <v>การพัฒนาแหล่งท่องเที่ยวสำหรับผู้พิการเพื่อส่งเสริมการท่องเที่ยวเพื่อมวลชนในจังหวัดอุบลราชธานี</v>
          </cell>
          <cell r="C1244">
            <v>50100020195</v>
          </cell>
        </row>
        <row r="1245">
          <cell r="B1245" t="str">
            <v>การสื่อความหมายในการท่องเที่ยวเชิงวัฒนธรรม โดยชุมชน : 150 ปี “บ้านกว้างลำชะโด” สู่ “พิมูลมังษาหาร”</v>
          </cell>
          <cell r="C1245">
            <v>50100020196</v>
          </cell>
        </row>
        <row r="1246">
          <cell r="B1246" t="str">
            <v xml:space="preserve"> ความเป็นไปได้ในการพัฒนาการท่องเที่ยวเชิงสุขภาพแบบแพทย์ทางเลือกอย่างสร้างสรรค์ในจังหวัดอุบลราชธานี</v>
          </cell>
          <cell r="C1246">
            <v>50100020197</v>
          </cell>
        </row>
        <row r="1247">
          <cell r="B1247" t="str">
            <v>การตรวจสอบการสร้างเอนไซม์คาร์บาพีนีเมสและยีนดื้อยาในเชื้อแบคทีเรีย Acinetobacter baumannii ที่ดื้อต่อยาปฏิชีวนะกลุ่มคาร์บาพีเนมที่แยกจากผู้ป่วยโรงพยาบาลสรรพสิทธิประสงค์</v>
          </cell>
          <cell r="C1247">
            <v>50100020198</v>
          </cell>
        </row>
        <row r="1248">
          <cell r="B1248" t="str">
            <v>อุบัติการณ์โรคมาลาเรีย และการวิเคราะห์เชิงพื้นที่แบบลำดับขั้น เพื่อวางแผนและป้องกันในพื้นที่ลุ่มน้ำโขง จังหวัดอุบลราชธานี</v>
          </cell>
          <cell r="C1248">
            <v>50100020199</v>
          </cell>
        </row>
        <row r="1249">
          <cell r="B1249" t="str">
            <v>ผลของฮอร์โมนเอสโตรเจนต่อระบบประสาทนอร์อดรีเนอจิก ในสมองส่วนที่มีความเกี่ยวข้องกับการเกิดพฤติกรรมซึมเศร้าในหนูที่ถูกตัดรังไข่</v>
          </cell>
          <cell r="C1249">
            <v>50100020200</v>
          </cell>
        </row>
        <row r="1250">
          <cell r="B1250" t="str">
            <v>การศึกษาต้นทุนประสิทธิผลของโปรแกรมการป้องกันการสูบบุหรี่ของนักเรียนกลุ่มเสี่ยงระดับมัธยมศึกษาปีที่1 จังหวัดอุบลราชธานี</v>
          </cell>
          <cell r="C1250">
            <v>50100020201</v>
          </cell>
        </row>
        <row r="1251">
          <cell r="B1251" t="str">
            <v>โครงข่ายประสาทเทียมสำหรับรูปแบบพยากรณ์โรคของผู้ป่วยมะเร็งปากมดลูก</v>
          </cell>
          <cell r="C1251">
            <v>50100020202</v>
          </cell>
        </row>
        <row r="1252">
          <cell r="B1252" t="str">
            <v>การตรวจหาเชื้อ Escherichia coli และ Salmonella typhi ดื้อยาที่แยกได้จากแมลงวันบ้านและแมลงวันหัวเขียวที่จับจากบริเวณแหล่งที่อยู่อาศัยของมนุษย์ในจังหวัดอุบลราชธานี</v>
          </cell>
          <cell r="C1252">
            <v>50100020203</v>
          </cell>
        </row>
        <row r="1253">
          <cell r="B1253" t="str">
            <v>การประเมินฤทธิ์การสร้างไซโตไคน์ในเซลล์ human monocytic THP1 ที่ถูกกระตุ้นด้วยแบคทีเรียโปรไบโอติก</v>
          </cell>
          <cell r="C1253">
            <v>50100020204</v>
          </cell>
        </row>
        <row r="1254">
          <cell r="B1254" t="str">
            <v>โครงการการใช้ข้อมูลจากมิเตอร์อ่านไฟฟ้าอัตโนมัติเพื่อการประหยัดพลังงานและลดค่าไฟฟ้าในภาคอุตสาหกรรมเกษตร</v>
          </cell>
          <cell r="C1254">
            <v>50100020205</v>
          </cell>
        </row>
        <row r="1255">
          <cell r="B1255" t="str">
            <v>โครงการปรับปรุงประสิทธิภาพเชิงความร้อนของเตาหุงต้มประสิทธิภาพโดยการปรับรูปทรงรังผึ้ง</v>
          </cell>
          <cell r="C1255">
            <v>50100020206</v>
          </cell>
        </row>
        <row r="1256">
          <cell r="B1256" t="str">
            <v>โครงการเลือกที่ตั้งของเตาเผาขยะและการจัดเส้นทางยานพาหนะสำหรับการเก็บขยะติดเชื้อของ โรงพยาบาลชุมชนในภาคตะวันออกเฉียงเหนือ ตอนบนของประเทศไทย</v>
          </cell>
          <cell r="C1256">
            <v>50100020207</v>
          </cell>
        </row>
        <row r="1257">
          <cell r="B1257" t="str">
            <v>โครงการพัฒนาอุปกรณ์นำส่งยาแบบไม่ใช้เข็มด้วยลำพุ่งที่สร้างโดยหลักการกระแทกแบบใช้สปริงเป็นต้นกำลัง</v>
          </cell>
          <cell r="C1257">
            <v>50100020208</v>
          </cell>
        </row>
        <row r="1258">
          <cell r="B1258" t="str">
            <v>โครงการศึกษาปัจจัยที่มีผลต่อความสามารถในการเชื่อมของกระบวนการเชื่อมไทเทเนียมแบบเกิดบ่อหลอมละลาย</v>
          </cell>
          <cell r="C1258">
            <v>50100020209</v>
          </cell>
        </row>
        <row r="1259">
          <cell r="B1259" t="str">
            <v>โครงการวิจัยเชิงปฏิบัติการในการปฏิรูปการช่วยเหลือประชาชนทางกฎหมาย</v>
          </cell>
          <cell r="C1259">
            <v>50100020210</v>
          </cell>
        </row>
        <row r="1260">
          <cell r="B1260" t="str">
            <v>โครงการสังเคราะห์  พิสูจน์เอกลักษณ์และศึกษาสมบัติทางอิเล็กตรอนด้วยเคมีคำนวณเชิงควอนตัมของอนุพันธ์ 2-ไซยาโน-3-(4,6-ไดเมทอกซิอินโดอิล)อะคริลิค แอซิด</v>
          </cell>
          <cell r="C1260">
            <v>50100020211</v>
          </cell>
        </row>
        <row r="1261">
          <cell r="B1261" t="str">
            <v>โครงการความสามารถของแบคเทอริโอเฟจในการยับยั้ง Escherichia coli ดื้อยาที่สร้างเอนไซม์ extended-spectrum b-lactamase (ESBL)</v>
          </cell>
          <cell r="C1261">
            <v>50100020212</v>
          </cell>
        </row>
        <row r="1262">
          <cell r="B1262" t="str">
            <v>โครงการผลของรังสีต่อสมบัติทางโครงสร้างของแก้วกระจกหน้าต่างรีไซเคิล</v>
          </cell>
          <cell r="C1262">
            <v>50100020213</v>
          </cell>
        </row>
        <row r="1263">
          <cell r="B1263" t="str">
            <v>โครงการอุปกรณ์เปล่งแสงชนิดอินทรีย์ที่มีประสิทธิภาพจากสารเชิงซ้อนของอิริเดียมโดยเทคนิคโฮส-เกสท์</v>
          </cell>
          <cell r="C1263">
            <v>50100020214</v>
          </cell>
        </row>
        <row r="1264">
          <cell r="B1264" t="str">
            <v>โครงการสารเชิงซ้อนของโลหะอิริเดียม (III) เพื่อใช้เป็นตัวตรวจวัดสารเสพติดชนิดเอมีน</v>
          </cell>
          <cell r="C1264">
            <v>50100020215</v>
          </cell>
        </row>
        <row r="1265">
          <cell r="B1265" t="str">
            <v>การผลิตลิปิดจากจุลินทรีย์โดยยีสต์สะสมไขมันในอาหารที่เตรียมจากสารสกัดจากชานอ้อยเพื่อนำไปใช้ในการผลิตไบโอดีเซล</v>
          </cell>
          <cell r="C1265">
            <v>50100020216</v>
          </cell>
        </row>
        <row r="1266">
          <cell r="B1266" t="str">
            <v>โครงการศึกษาปรากฏการณ์ไฟน์สตรักเจอร์สปริตติ่งในคอร์เชลล์นาโนคริสตอลโดยใช้การคำนวณแบบไทด์บายดิ่ง</v>
          </cell>
          <cell r="C1266">
            <v>50100020217</v>
          </cell>
        </row>
        <row r="1267">
          <cell r="B1267" t="str">
            <v>โครงการพัฒนาวัสดุเชิงเดี่ยวเทอร์โมอิเล็กตริก PbTe ด้วยเทคนิคบริดจ์แมน</v>
          </cell>
          <cell r="C1267">
            <v>50100020218</v>
          </cell>
        </row>
        <row r="1268">
          <cell r="B1268" t="str">
            <v>โครงการพัฒนาคุณสมบัติและการตรวจสอบลักษณะของเส้นใยไฟโบรอินของไหมไทยเพื่อการประยุกต์ใช้ในไบโอเซนเซอร์</v>
          </cell>
          <cell r="C1268">
            <v>50100020219</v>
          </cell>
        </row>
        <row r="1269">
          <cell r="B1269" t="str">
            <v>โครงการสถานการณ์ปัญหาสุขภาพจิต ความต้องการการส่งเสริมสุขภาพจิตผู้สูงอายุที่เน้นการมีส่วนร่วมของครอบครัวและชุมชนในเขตอีสาน</v>
          </cell>
          <cell r="C1269">
            <v>50100020220</v>
          </cell>
        </row>
        <row r="1270">
          <cell r="B1270" t="str">
            <v>โครงการการสังเคราะห์และปรับปรุงสมบัติของวัสดุซิลิกา ที่มีรูพรุนขนาดกลางเพื่อเป็นตัวเร่งที่มีศักยภาพในการเร่งปฏิกิริยาการเกิดบิวทานอลโดยมีเอทานอลเป็นสารตั้งต้น</v>
          </cell>
          <cell r="C1270">
            <v>50100020221</v>
          </cell>
        </row>
        <row r="1271">
          <cell r="B1271" t="str">
            <v>โครงการพัฒนาสายพันธุ์พริกที่มีความคงตัวทางพันธุกรรมของลักษณะตัวผู้เป็นหมัน</v>
          </cell>
          <cell r="C1271">
            <v>50100020222</v>
          </cell>
        </row>
        <row r="1272">
          <cell r="B1272" t="str">
            <v>โครงการความร่วมมือในการทดสอบสายพันธุ์มะเขือเทศต้านทานโรคเหี่ยวเขียวและโรคใบหงิกเหลืองร่วมกับภาคเอกชน</v>
          </cell>
          <cell r="C1272">
            <v>50100020223</v>
          </cell>
        </row>
        <row r="1273">
          <cell r="B1273" t="str">
            <v>โครงการวิจัยการคัดเลือกแบคทีเรียแลคติคที่มีความสามารถในการผลิตโฟเลตและวิตามินบี 12 สูงอาหารหมัก</v>
          </cell>
          <cell r="C1273">
            <v>50100020224</v>
          </cell>
        </row>
        <row r="1274">
          <cell r="B1274" t="str">
            <v>โครงการวิจัยการฟอร์มแผ่นฟิล์มของแป้งข้าวเก่า</v>
          </cell>
          <cell r="C1274">
            <v>50100020225</v>
          </cell>
        </row>
        <row r="1275">
          <cell r="B1275" t="str">
            <v>โครงการวิจัยการศึกษาสถานการณ์ด้านสิทธิและสถานะบุคคลในภาคตะวันออกเฉียงเหนือ</v>
          </cell>
          <cell r="C1275">
            <v>50100020226</v>
          </cell>
        </row>
        <row r="1276">
          <cell r="B1276" t="str">
            <v>โครงการวิจัยเรื่อง "Informing the fist passes to mitigate the impact of dams on fist migrations in lower Mekong Basin"</v>
          </cell>
          <cell r="C1276">
            <v>50100020227</v>
          </cell>
        </row>
        <row r="1277">
          <cell r="B1277" t="str">
            <v>โครงการค่าตอบแทนนักวิจัยงวดสุดท้าย งานวิจัยเพื่อสร้างองค์ความรู้ (ปี 2557)</v>
          </cell>
          <cell r="C1277">
            <v>50100020228</v>
          </cell>
        </row>
        <row r="1278">
          <cell r="B1278" t="str">
            <v>โครงการ Development of strategic environmental assessment technology and its application to watershed restoration</v>
          </cell>
          <cell r="C1278">
            <v>50100020229</v>
          </cell>
        </row>
        <row r="1279">
          <cell r="B1279" t="str">
            <v>โครงการ MK32 : Professional Development Practitioners in the Mekong Basin</v>
          </cell>
          <cell r="C1279">
            <v>50100020230</v>
          </cell>
        </row>
        <row r="1280">
          <cell r="B1280" t="str">
            <v>โครงการนวัตกรรมบริการบำบัดผู้สูบบุหรี่ด้วยลูกอมดอกหญ้าขาว ในกลุ่มเสี่ยงพื้นที่จังหวัดนำร่องอุบลราชธานีปลอดบุหรี่</v>
          </cell>
          <cell r="C1280">
            <v>50100020231</v>
          </cell>
        </row>
        <row r="1281">
          <cell r="B1281" t="str">
            <v>โครงการประเมินผลการดำเนินเครือข่ายระบบสุขภาพระดับอำเภอ เครือข่ายบริการสุขภาพที่ 10</v>
          </cell>
          <cell r="C1281">
            <v>50100020232</v>
          </cell>
        </row>
        <row r="1282">
          <cell r="B1282" t="str">
            <v>โครงการยืนยันประสิทธิภาพการใช้เครื่องหมายดีเอ็นเอช่วยคัดเลือกในการพัฒนาข้าวเหนียวหอมต้านทานโรคไหม้และทนน้ำท่วมฉับพลัน</v>
          </cell>
          <cell r="C1282">
            <v>50100020233</v>
          </cell>
        </row>
        <row r="1283">
          <cell r="B1283" t="str">
            <v>โครงการพัฒนาตำรับมาส์กหน้าแบบลอกออกที่ผสมสารสกัดบัวบกเพื่อการฟื้นฟูสภาพผิว</v>
          </cell>
          <cell r="C1283">
            <v>50100020234</v>
          </cell>
        </row>
        <row r="1284">
          <cell r="B1284" t="str">
            <v>โครงการศึกษาความสัมพันธ์ของเซลล์ภูมิคุ้มกัน ชนิด macrophage ต่อความรุนแรงของเซลล์เนื้องอกในสมอง</v>
          </cell>
          <cell r="C1284">
            <v>50100020235</v>
          </cell>
        </row>
        <row r="1285">
          <cell r="B1285" t="str">
            <v>โครงการผลของ Hydroxychavicol สารสกัดจากใบพลูต่อความสามารถในการบุกรุกของเซลล์เนื้องอกสมองร้ายแรง ชนิด glioblastoma multiforme (GBM)</v>
          </cell>
          <cell r="C1285">
            <v>50100020236</v>
          </cell>
        </row>
        <row r="1286">
          <cell r="B1286" t="str">
            <v>โครงการพัฒนารูปแบบการบัญชีในการบริหารเพื่อเพิ่มศักยภาพในการแข่งขันของกลุ่มเย็บผ้าฝ้ายพื้นเมือง บ้านกกไอ ตำบลคำชะอี อำเภอคำชะอี จังหวัดมุกดาหาร</v>
          </cell>
          <cell r="C1286">
            <v>50100020237</v>
          </cell>
        </row>
        <row r="1287">
          <cell r="B1287" t="str">
            <v>โครงการศึกษาพฤติกรรมการซื้อสินค้าสมุนไพรแปรรูปของผู้สูงอายุในจังหวัด อุบลราชธานี</v>
          </cell>
          <cell r="C1287">
            <v>50100020238</v>
          </cell>
        </row>
        <row r="1288">
          <cell r="B1288" t="str">
            <v>โครงการจัดทำแผนที่มรดกวัฒนธรรมของชุมชนบุ่งกาแซวเพื่อประโยชน์ในการอนุรักษ์และพัฒนาเมือง</v>
          </cell>
          <cell r="C1288">
            <v>50100020239</v>
          </cell>
        </row>
        <row r="1289">
          <cell r="B1289" t="str">
            <v>โครงการจำลองแบบและการออกเเบบโมเลกุลด้วยการคำนวณเพื่อการศึกษาอันตรกิริยาของกลุ่มอีโคนาโซลและสารอนุพันธ์ที่มีประสิทธิภาพสูงในการยับยั้งโรควัณโรคที่มีต่อเอนไซม์ M. tuberculosis CYP130</v>
          </cell>
          <cell r="C1289">
            <v>50100020240</v>
          </cell>
        </row>
        <row r="1290">
          <cell r="B1290" t="str">
            <v>โครงการผลิตเอนไซม์ฟอกสีเมลานินโดยจุลินทรีย์และการนำไปประยุกต์ใช้ในการฟอกย้อมสีผม</v>
          </cell>
          <cell r="C1290">
            <v>50100020241</v>
          </cell>
        </row>
        <row r="1291">
          <cell r="B1291" t="str">
            <v>โครงการพัฒนาสูตรคอมพาวด์จากยางธรรมชาติที่เติมสารตัวเติมผสมสำหรับยางจุกนมเทียมที่ใช้กับลูกโค</v>
          </cell>
          <cell r="C1291">
            <v>50100020242</v>
          </cell>
        </row>
        <row r="1292">
          <cell r="B1292" t="str">
            <v>โครงการพัฒนาอุปกรณ์เปล่งแสงด้วยไฟฟ้าสีน้ำเงินจากโมเลกุลเชิงซ้อนอิริเดียมชนิดเป็นประจุ</v>
          </cell>
          <cell r="C1292">
            <v>50100020243</v>
          </cell>
        </row>
        <row r="1293">
          <cell r="B1293" t="str">
            <v>โครงการศึกษาคุณสมบัติสารต้านอนุมูลอิสระของข้าวไทยพันธุ์พื้นเมืองที่ปลูกในภาคตะวันออกเฉียงเหนือของประเทศไทย</v>
          </cell>
          <cell r="C1293">
            <v>50100020244</v>
          </cell>
        </row>
        <row r="1294">
          <cell r="B1294" t="str">
            <v>โครงการศึกษาสภาวะที่เหมาะสมในการสังเคราะห์ไฮโดรเจลแบบ one-pot โดยใช้คลื่นไมโครเวฟช่วยเพื่อพัฒนาการดูดซับไอออนโลหะให้ดีขึ้น</v>
          </cell>
          <cell r="C1294">
            <v>50100020245</v>
          </cell>
        </row>
        <row r="1295">
          <cell r="B1295" t="str">
            <v>โครงการศึกษาสมบัติทางโครงสร้างและแสงของคอร์/มัลติเชลล์นาโนคริสตอลโดยใช้วิธีไทด์บายดิ่ง</v>
          </cell>
          <cell r="C1295">
            <v>50100020246</v>
          </cell>
        </row>
        <row r="1296">
          <cell r="B1296" t="str">
            <v>โครงการออกแบบโครงสร้างและพัฒนาคุณสมบัติของสารกึ่งตัวนำโอลิโกไธโอฟีน และสารอนุพันธ์ชนิดใหม่สำหรับพลาสติกอิเล็กทรอนิกส์เพื่อใช้ในอุปกรณ์ทรานซิสเตอร์สนามไฟฟ้าสารอินทรีย์</v>
          </cell>
          <cell r="C1296">
            <v>50100020247</v>
          </cell>
        </row>
        <row r="1297">
          <cell r="B1297" t="str">
            <v>โครงการต้นแบบชุดตรวจน้ำตาล (กลูโคส) จากลมหายใจโดยใช้สารระเหยอินทรีย์เป็นสารเอกลักษณ์ในการตรวจวัด</v>
          </cell>
          <cell r="C1297">
            <v>50100020248</v>
          </cell>
        </row>
        <row r="1298">
          <cell r="B1298" t="str">
            <v>โครงการแนวทางในการใช้หินฝุ่นบะซอลต์เป็นวัสดุกันซึมสำหรับระบบฝังกลบ</v>
          </cell>
          <cell r="C1298">
            <v>50100020249</v>
          </cell>
        </row>
        <row r="1299">
          <cell r="B1299" t="str">
            <v>โครงการกำจัดฟีนอลในน้ำด้วยฮอร์สแรดิชเปอร์ออกซิเดสตรึงบนเยื่อกรองอัลตร้าฟิวเตชั่น</v>
          </cell>
          <cell r="C1299">
            <v>50100020250</v>
          </cell>
        </row>
        <row r="1300">
          <cell r="B1300" t="str">
            <v>โครงการตรวจวัดความดันกระแทกของลำพุ่งน้ำความเร็วสูงภายในท่อ</v>
          </cell>
          <cell r="C1300">
            <v>50100020251</v>
          </cell>
        </row>
        <row r="1301">
          <cell r="B1301" t="str">
            <v>โครงการประเมินคุณภาพยางก้อนถ้วยโดยใช้คุณสมบัติทางไฟฟ้า</v>
          </cell>
          <cell r="C1301">
            <v>50100020252</v>
          </cell>
        </row>
        <row r="1302">
          <cell r="B1302" t="str">
            <v>โครงการประเมินคุณภาพยางก้อนถ้วยด้วยเทคนิควิเคราะห์ภาพเชิงแสง</v>
          </cell>
          <cell r="C1302">
            <v>50100020253</v>
          </cell>
        </row>
        <row r="1303">
          <cell r="B1303" t="str">
            <v>โครงการผลกระทบและธรรมมาภิบาลนโยบายคิดค่าปรับตัวประกอบกำลังไฟฟ้าที่มีต่อผู้ผลิตไฟฟ้ารายเล็กมาก กรณีศึกษาจากระบบการไฟฟ้าส่วนภูมิภาคเขต 2 ภาคตะวันออกเฉียงเหนือ</v>
          </cell>
          <cell r="C1303">
            <v>50100020254</v>
          </cell>
        </row>
        <row r="1304">
          <cell r="B1304" t="str">
            <v>โครงการศักยภาพการประยุกต์ใช้คอนกรีตพรุนเพื่อความเป็นมิตรกับสิ่งแวดล้อมในประเทศไทย : กรณีศึกษาฟุตบาธคอนกรีตพรุนและทางระบายน้ำในเขตชุมชนเมือง</v>
          </cell>
          <cell r="C1304">
            <v>50100020255</v>
          </cell>
        </row>
        <row r="1305">
          <cell r="B1305" t="str">
            <v>โครงการคัดแยกและการจำแนกเชื้อ Cryptococcus neoformans จากมูลสัตว์ปีกและสิ่งแวดล้อมในจังหวัดอุบลราชธานี</v>
          </cell>
          <cell r="C1305">
            <v>50100020256</v>
          </cell>
        </row>
        <row r="1306">
          <cell r="B1306" t="str">
            <v>โครงการศึกษาฤทธิ์ต้านจุลชีพของสารคัดหลั่งจากแมลงวันบ้าน Musca domestica แมลงวันหัวเขียว Chrysomya megacephala และ Lucilia cuprina</v>
          </cell>
          <cell r="C1306">
            <v>50100020257</v>
          </cell>
        </row>
        <row r="1307">
          <cell r="B1307" t="str">
            <v>โครงการศึกษาฤทธิ์ทางเภสัชวิทยาของสารอนุพันธ์จากใบหญ้าหวาน (สตีวิออล) ในการยับยั้งการเจริญเติบโตของซีสต์ในเซลล์ท่อไต MDCK: การประยุกต์ใช้ในการรักษาโรคถุงน้ำในไต</v>
          </cell>
          <cell r="C1307">
            <v>50100020258</v>
          </cell>
        </row>
        <row r="1308">
          <cell r="B1308" t="str">
            <v>โครงการคุณสมบัติในการจับธาตุเหล็กและลดอนุมูลอิสระของสารสกัดจากฐาน ดอกนูนและเกสรจากบัวหลวงในเซลล์ตับเพาะเลี้ยงที่มีภาวะเหล็กเกิน</v>
          </cell>
          <cell r="C1308">
            <v>50100020259</v>
          </cell>
        </row>
        <row r="1309">
          <cell r="B1309" t="str">
            <v>โครงการวิจัยสถาบัน</v>
          </cell>
          <cell r="C1309">
            <v>50100020260</v>
          </cell>
        </row>
        <row r="1310">
          <cell r="B1310" t="str">
            <v>โครงการเพิ่มผลิตภาพแรงงานไทย</v>
          </cell>
          <cell r="C1310">
            <v>50100020261</v>
          </cell>
        </row>
        <row r="1311">
          <cell r="B1311" t="str">
            <v>โครงการการศึกษาการกลายพันธุ์ของเชื้อ Burkhoderia pseudomallei ที่แยกได้จากภาคตะวันออกเฉียงเหนือของประเทศไทย</v>
          </cell>
          <cell r="C1311">
            <v>50100020262</v>
          </cell>
        </row>
        <row r="1312">
          <cell r="B1312" t="str">
            <v>โครงการค่าตอบแทนนักวิจัยงวดสุดท้าย งานวิจัยเพื่อสร้างองค์ความรู้ (ปี 2549)</v>
          </cell>
          <cell r="C1312">
            <v>50100020263</v>
          </cell>
        </row>
        <row r="1313">
          <cell r="B1313" t="str">
            <v>โครงการค่าตอบแทนนักวิจัยงวดสุดท้าย งานวิจัยเพื่อสร้างองค์ความรู้ (ปี 2551)</v>
          </cell>
          <cell r="C1313">
            <v>50100020264</v>
          </cell>
        </row>
        <row r="1314">
          <cell r="B1314" t="str">
            <v>โครงการค่าตอบแทนนักวิจัยงวดสุดท้าย งานวิจัยเพื่อสร้างองค์ความรู้ (ปี 2552)</v>
          </cell>
          <cell r="C1314">
            <v>50100020265</v>
          </cell>
        </row>
        <row r="1315">
          <cell r="B1315" t="str">
            <v>โครงการค่าตอบแทนนักวิจัยงวดสุดท้าย งานวิจัยเพื่อสร้างองค์ความรู้ (ปี 2553)</v>
          </cell>
          <cell r="C1315">
            <v>50100020266</v>
          </cell>
        </row>
        <row r="1316">
          <cell r="B1316" t="str">
            <v>โครงการค่าตอบแทนนักวิจัยงวดสุดท้าย งานวิจัยเพื่อสร้างองค์ความรู้ (ปี 2554)</v>
          </cell>
          <cell r="C1316">
            <v>50100020267</v>
          </cell>
        </row>
        <row r="1317">
          <cell r="B1317" t="str">
            <v>โครงการค่าตอบแทนนักวิจัยงวดสุดท้าย งานวิจัยเพื่อสร้างองค์ความรู้ (ปี 2555)</v>
          </cell>
          <cell r="C1317">
            <v>50100020268</v>
          </cell>
        </row>
        <row r="1318">
          <cell r="B1318" t="str">
            <v>โครงการค่าตอบแทนนักวิจัยงวดสุดท้าย งานวิจัยเพื่อสร้างองค์ความรู้ (ปี 2558)</v>
          </cell>
          <cell r="C1318">
            <v>50100020269</v>
          </cell>
        </row>
        <row r="1319">
          <cell r="B1319" t="str">
            <v>โครงการศึกษาวิจัยเชิงปฏิบัติการ เรื่อง การปฏิรูปการช่วยเหลือประชาชนทางกฎหมาย : กรณีศึกษาพื้นที่จังหวัดอุบลราชธานี</v>
          </cell>
          <cell r="C1319">
            <v>50100020270</v>
          </cell>
        </row>
        <row r="1320">
          <cell r="B1320" t="str">
            <v>โครงการการเปลี่ยนแปลงการถือครองที่ดินในเขตพื้นที่ชายแดนอีสานตอนล่าง กรณีศึกษาด่านการค้าชายแดนช่องจอม ช่องสะงำ และช่องเม็ก</v>
          </cell>
          <cell r="C1320">
            <v>50100020271</v>
          </cell>
        </row>
        <row r="1321">
          <cell r="B1321" t="str">
            <v>โครงการการกวิเคราะห์ความสัมพันธ์ของข้อมูลนักศึกษาโดยใช้เทคโนโลยีข้อมูลขนาดใหญ่บนฮาดูปคลัสเตอร์</v>
          </cell>
          <cell r="C1321">
            <v>50100020272</v>
          </cell>
        </row>
        <row r="1322">
          <cell r="B1322" t="str">
            <v>โครงการวิจัยเรื่อง การบุกรุกและการเปลี่ยนมือของที่ดินพื้นที่ตลาดการค้าชายแดนช่องจอม อ.กาบเชิง</v>
          </cell>
          <cell r="C1322">
            <v>50100020273</v>
          </cell>
        </row>
        <row r="1323">
          <cell r="B1323" t="str">
            <v>โครงการค่าตอบแทนนักวิจัยงวดสุดท้าย งานวิจัยเพื่อสร้างองค์ความรู้ (ปี 2550)</v>
          </cell>
          <cell r="C1323">
            <v>50100020274</v>
          </cell>
        </row>
        <row r="1324">
          <cell r="B1324" t="str">
            <v>โครงการสร้างองค์ความรู้สู่การทำงานวิจัย</v>
          </cell>
          <cell r="C1324">
            <v>50100020275</v>
          </cell>
        </row>
        <row r="1325">
          <cell r="B1325" t="str">
            <v>โครงการสกัดอินนูลินที่มีความบริสุทธิ์สูงจากแก่นตะวันเพื่อใช้ในอุตสาหกรรมอาหาร</v>
          </cell>
          <cell r="C1325">
            <v>50100020276</v>
          </cell>
        </row>
        <row r="1326">
          <cell r="B1326" t="str">
            <v>โครงการเครื่องสับมะละกอ ที่ให้เส้นมะละกอเหมือนใช้มีดสับด้วยมือ</v>
          </cell>
          <cell r="C1326">
            <v>50100020277</v>
          </cell>
        </row>
        <row r="1327">
          <cell r="B1327" t="str">
            <v>โครงการโรงเพาะเห็ดอัตโนมัติแบบถอดประกอบได้ พร้อมด้วยเทคโนโลยี Internet of things</v>
          </cell>
          <cell r="C1327">
            <v>50100020278</v>
          </cell>
        </row>
        <row r="1328">
          <cell r="B1328" t="str">
            <v>โครงการการเพิ่มประสิทธิภาพการผลิตและการตลาดของผลิตภัณฑ์หมอนขิดยางพารา</v>
          </cell>
          <cell r="C1328">
            <v>50100020279</v>
          </cell>
        </row>
        <row r="1329">
          <cell r="B1329" t="str">
            <v>โครงการวิจัย Riverscape Genetics to inform Natural History of Exploited Fishes in the Lower Mekong River Basin: PEER Cycle 6</v>
          </cell>
          <cell r="C1329">
            <v>50100020280</v>
          </cell>
        </row>
        <row r="1330">
          <cell r="B1330" t="str">
            <v>โครงการวิจัย Poverty dynamic and sustainable development: A long -term panet project in Thailand and Vietnam, 2016-2024</v>
          </cell>
          <cell r="C1330">
            <v>50100020281</v>
          </cell>
        </row>
        <row r="1331">
          <cell r="B1331" t="str">
            <v>โครงการวิจัย Climate Adaptation and Innovation in Mekong Aquaculture-AQUADAPT Mekong</v>
          </cell>
          <cell r="C1331">
            <v>50100020282</v>
          </cell>
        </row>
        <row r="1332">
          <cell r="B1332" t="str">
            <v>โครงการวิจัยการผลิตและการตลาดสำหรับผลิตภัณฑ์พาสตาปราศจากกลูเตนจากแป้งข้าวเม่า</v>
          </cell>
          <cell r="C1332">
            <v>50100020283</v>
          </cell>
        </row>
        <row r="1333">
          <cell r="B1333" t="str">
            <v>โครงการผลของระดับโปรตีนที่กินได้ต่อสมดุลของไนโตรเจนและสมรรถนะการเจริญเติบโตของแพะลูกผสมพื้นเมืองxบอร์ (50%) เพศเมีย</v>
          </cell>
          <cell r="C1333">
            <v>50100020284</v>
          </cell>
        </row>
        <row r="1334">
          <cell r="B1334" t="str">
            <v>โครงการ "การควบคุมศัตรูพริกโดยชีววิธีในภาคตะวันออกเฉียงเหนือตอนล่าง"</v>
          </cell>
          <cell r="C1334">
            <v>50100020285</v>
          </cell>
        </row>
        <row r="1335">
          <cell r="B1335" t="str">
            <v>โครงการศักยภาพในการรุกรานของกุ้งก้ามแดง Cherax quadricariantus (von Martens) ในแหล่งน้ำจืดในประเทศไทย</v>
          </cell>
          <cell r="C1335">
            <v>50100020286</v>
          </cell>
        </row>
        <row r="1336">
          <cell r="B1336" t="str">
            <v>โครงการการปรับปรุงโรงไฟฟ้าพลังน้ำแบบสูบน้ำกลับลำตะคองในสภาวะสูบน้ำกลับและผลิตไฟฟ้าเพื่อรองรับการเพิ่มขึ้นของโรงไฟฟ้ากระจายศูนย์ที่ใช้พลังงานหมุนเวียน</v>
          </cell>
          <cell r="C1336">
            <v>50100020287</v>
          </cell>
        </row>
        <row r="1337">
          <cell r="B1337" t="str">
            <v>โครงการศูนย์พี่เลี้ยงโครงการเพาะพันธุ์ปัญญา ศูนย์พี่เลี้ยงมหาวิทยาลัยอุบลราชธานี</v>
          </cell>
          <cell r="C1337">
            <v>50100020288</v>
          </cell>
        </row>
        <row r="1338">
          <cell r="B1338" t="str">
            <v>โครงการความร่วมมือเพื่อพัฒนาบทบาทของมหาวิทยาลัยอุบลราชธานีในการทำงานวิจัยเพื่อสนับสนุนการขับเคลื่อนการพัฒนาจังหวัด</v>
          </cell>
          <cell r="C1338">
            <v>50100020289</v>
          </cell>
        </row>
        <row r="1339">
          <cell r="B1339" t="str">
            <v>โครงการวิธีการแมชชีนวิชั่นสำหรับการระบุชนิดพืชสมุนไพรไทย</v>
          </cell>
          <cell r="C1339">
            <v>50100020290</v>
          </cell>
        </row>
        <row r="1340">
          <cell r="B1340" t="str">
            <v>โครงการผลิตสตรอเบอรี่นอกฤดูในโรงเรือนในจังหวัดอุบลราชธานี</v>
          </cell>
          <cell r="C1340">
            <v>50100020291</v>
          </cell>
        </row>
        <row r="1341">
          <cell r="B1341" t="str">
            <v>โครงการพัฒนาขั้นตอนวิธีการรู้จำคุณลักษณะพื้นผิวเฉพาะส่วนของภาพใบสมุนไพรไทย</v>
          </cell>
          <cell r="C1341">
            <v>50100020292</v>
          </cell>
        </row>
        <row r="1342">
          <cell r="B1342" t="str">
            <v>โครงการออกแบบและพัฒนาอุปกรณ์วัดพลังกล้ามเนื้ออย่างง่าย</v>
          </cell>
          <cell r="C1342">
            <v>50100020293</v>
          </cell>
        </row>
        <row r="1343">
          <cell r="B1343" t="str">
            <v>โครงการปรับปรุงคุณสมบัติความเหนียวของพอลิแลกติกแอซิด โดยใช้ยางธรรมชาติเพื่อการประยุกต์ใช้งานสำหรับเครื่องพิมพ์สามมิติ</v>
          </cell>
          <cell r="C1343">
            <v>50100020294</v>
          </cell>
        </row>
        <row r="1344">
          <cell r="B1344" t="str">
            <v>โครงการ Supporting local reforestation by mycorrhizal mushrooms (ปลูกป่าปลูกเห็ด)</v>
          </cell>
          <cell r="C1344">
            <v>50100020295</v>
          </cell>
        </row>
        <row r="1345">
          <cell r="B1345" t="str">
            <v>โครงการพัฒนารูปแบบผ้าเปลือกไหมเพื่อเป็นผลิตภัณฑ์เครื่องแต่งกายร่วมสมัย</v>
          </cell>
          <cell r="C1345">
            <v>50100020296</v>
          </cell>
        </row>
        <row r="1346">
          <cell r="B1346" t="str">
            <v>โครงการทนร้อนและการตอบสนองของเซลล์ไก่พื้นเมืองไทยภายใต้สภาวะเครียดจากความร้อน</v>
          </cell>
          <cell r="C1346">
            <v>50100020297</v>
          </cell>
        </row>
        <row r="1347">
          <cell r="B1347" t="str">
            <v>โครงการวิเคราะห์สมการคลื่นและตัวแบบที่เกี่ยวข้องด้วยวิธีการเชิงตัวเลข</v>
          </cell>
          <cell r="C1347">
            <v>50100020298</v>
          </cell>
        </row>
        <row r="1348">
          <cell r="B1348" t="str">
            <v>โครงการพัฒนาระบบการประมวลผลภาพดิจิทัลร่วมกับอากาศยานไร้คนขับเพื่อการเกษตร</v>
          </cell>
          <cell r="C1348">
            <v>50100020299</v>
          </cell>
        </row>
        <row r="1349">
          <cell r="B1349" t="str">
            <v>โครงการวิจัย "สมบัติทางแสงของเอ็กซิตอนในโครงสร้างบ่อศักย์คอมตัมแบบไม่สมมาตร"</v>
          </cell>
          <cell r="C1349">
            <v>50100020300</v>
          </cell>
        </row>
        <row r="1350">
          <cell r="B1350" t="str">
            <v>โครงการวิจัย "การศึกษานิเวศวิทยาและชีววิทยาของกุ้งก้ามขนเพื่อส่งเสริมการท่องเที่ยวและการพัฒนาเนื้อหาการสื่อความหมาย"</v>
          </cell>
          <cell r="C1350">
            <v>50100020301</v>
          </cell>
        </row>
        <row r="1351">
          <cell r="B1351" t="str">
            <v>โครงการวิจัย "แปรรูปและการบรรจุภัณฑ์หอมแดงอบแห้ง"</v>
          </cell>
          <cell r="C1351">
            <v>50100020302</v>
          </cell>
        </row>
        <row r="1352">
          <cell r="B1352" t="str">
            <v>โครงการฤทธิ์ของสมุนไพรไทยที่มีต่อการยับยั้งสื่อประสาทที่มีฤทธิ์ต่อการเคลื่อนไหวของพยาธิใบไม้ในตับในสัตว์ทดลอง</v>
          </cell>
          <cell r="C1352">
            <v>50100020303</v>
          </cell>
        </row>
        <row r="1353">
          <cell r="B1353" t="str">
            <v>โครงการวิจัย "การค้นหาสารต้านวัณโรคตัวใหม่ที่มีความจำเพราะสูงในการออกฤทธิ์ยับยั้งการติดเชื้อวัณโรคที่มีการดื้อยา"</v>
          </cell>
          <cell r="C1353">
            <v>50100020304</v>
          </cell>
        </row>
        <row r="1354">
          <cell r="B1354" t="str">
            <v>การกำจัดสีย้อมผ้าเคมีสังเคราะห์จากน้ำเสียที่มาจากภาคอุตสาหกรรมครัวเรือนโดยใช้วัสดุเหลือใช้ทางการเกษตร</v>
          </cell>
          <cell r="C1354">
            <v>50100030001</v>
          </cell>
        </row>
        <row r="1355">
          <cell r="B1355" t="str">
            <v>การจัดเส้นทางของการเก็บขยะในเขตเทศบาลนครอุบลราชธานี</v>
          </cell>
          <cell r="C1355">
            <v>50100030002</v>
          </cell>
        </row>
        <row r="1356">
          <cell r="B1356" t="str">
            <v>การปรับปรุงเสถียรภาพทางแรงดันไฟฟ้าของระบบไฟฟ้าในพื้นที่ภาค ต.อ./เหนือของประเทศไทยจากปัญหาภัยแล้ง</v>
          </cell>
          <cell r="C1356">
            <v>50100030003</v>
          </cell>
        </row>
        <row r="1357">
          <cell r="B1357" t="str">
            <v>การพัฒนาเครื่องมือวิเคราะห์ข้อมูลสัญญาณคลื่นสมองสำหรับการตรวจหาการชัก</v>
          </cell>
          <cell r="C1357">
            <v>50100030004</v>
          </cell>
        </row>
        <row r="1358">
          <cell r="B1358" t="str">
            <v>การพัฒนาหน่วยปฏิบัติการเคมีเสริมสร้างทักษะการสืบเสาะสำหรับนักเรียนระดับมัธยมศึกษาตอนต้น</v>
          </cell>
          <cell r="C1358">
            <v>50100030005</v>
          </cell>
        </row>
        <row r="1359">
          <cell r="B1359" t="str">
            <v>การฟื้นฟูน้ำใต้ดินที่ปนเปื้อนสารกำจัดศัตรูพืชโพรฟีโนฟอสด้วยวิธีทางชีวภาพเชิงปรับปรุงโดยใช้หลักการเติมเซลล์ที่ถูกกระตุ้น</v>
          </cell>
          <cell r="C1359">
            <v>50100030006</v>
          </cell>
        </row>
        <row r="1360">
          <cell r="B1360" t="str">
            <v>การย่อยสลายสีย้อมสังเคราะห์ด้วยเอนไซม์แลคเคสหยาบในถังปฏิกรณ์ชีวภาพเยื่อกรอง</v>
          </cell>
          <cell r="C1360">
            <v>50100030007</v>
          </cell>
        </row>
        <row r="1361">
          <cell r="B1361" t="str">
            <v>การศึกษาคุณสมบัติของรอยเชื่อมวัสดุต่างชนิดที่เชื่อมด้วยวิธีเชื่อมเสียดทาน</v>
          </cell>
          <cell r="C1361">
            <v>50100030008</v>
          </cell>
        </row>
        <row r="1362">
          <cell r="B1362" t="str">
            <v>การศึกษาและทดสอบประสิทธิภาพปล่องความร้อน</v>
          </cell>
          <cell r="C1362">
            <v>50100030009</v>
          </cell>
        </row>
        <row r="1363">
          <cell r="B1363" t="str">
            <v>การศึกษาและพัฒนาวัสดุผสมที่เป็นตัวประสานในกระบวนการขึ้นรูปลูกหินขัดข้าว</v>
          </cell>
          <cell r="C1363">
            <v>50100030010</v>
          </cell>
        </row>
        <row r="1364">
          <cell r="B1364" t="str">
            <v>การออกแบบ สร้าง และทดสอบสมรรถนะกังหันลมความเร็วต่ำเพื่อผลิตไฟฟ้า</v>
          </cell>
          <cell r="C1364">
            <v>50100030011</v>
          </cell>
        </row>
        <row r="1365">
          <cell r="B1365" t="str">
            <v>การออกแบบและสร้างแม่เหล็ก แบบลดสนามแม่เหล็กสำหรับอิเล็กตรอน ขนาด 0-60 mT สำหรับระบบการสร้างภาพอนุมูลอิสระ</v>
          </cell>
          <cell r="C1365">
            <v>50100030012</v>
          </cell>
        </row>
        <row r="1366">
          <cell r="B1366" t="str">
            <v>คุณลักษณะของลำพุ่ง Non-Newtonian fluid ความเร็วสูงในของเหลว</v>
          </cell>
          <cell r="C1366">
            <v>50100030013</v>
          </cell>
        </row>
        <row r="1367">
          <cell r="B1367" t="str">
            <v>โครงการการพัฒนาเครื่องหมาย EST-SSR จากฐานข้อมูล Express sequence tags เพื่อการปรับปรุงพันธุ์สบู่ดำ (ปีที่ 1)</v>
          </cell>
          <cell r="C1367">
            <v>50100030014</v>
          </cell>
        </row>
        <row r="1368">
          <cell r="B1368" t="str">
            <v>โครงการผลของไฮโดรคอลลอยด์ต่อการปรับปรุงคุณภาพของเส้นก๋วยจั๊บอุบล</v>
          </cell>
          <cell r="C1368">
            <v>50100030015</v>
          </cell>
        </row>
        <row r="1369">
          <cell r="B1369" t="str">
            <v>โครงการผลิตสารต้านทานแบบโนโนโคลนอลแอนติบอดีต่อเอเชียติโคไซต์เพื่อการควบคุมคุณภาพบัวบก (การวิจัยถ่ายทอดเทคโนโลยี)</v>
          </cell>
          <cell r="C1369">
            <v>50100030016</v>
          </cell>
        </row>
        <row r="1370">
          <cell r="B1370" t="str">
            <v>โครงการวิจัยระดับความรู้ความเข้าใจของผู้ประกอบการในจังหวัดอุบลราชธานีที่มีต่อเรื่องความรับผิดชอบต่อสังคมขององค์กรธุรกิจ</v>
          </cell>
          <cell r="C1370">
            <v>50100030017</v>
          </cell>
        </row>
        <row r="1371">
          <cell r="B1371" t="str">
            <v>การศึกษาและพัฒนาเคหภัณฑ์จากพืชเส้นใยยาวในพื้นที่ลุ่มน้ำโขงเพื่อการสร้างมูลค่าเพิ่มและการส่งออก: กรณีปอในประเทศไทย และปอนองในสาธารณรัฐประชาธิปไตยประชาชนลาว</v>
          </cell>
          <cell r="C1371">
            <v>50100030018</v>
          </cell>
        </row>
        <row r="1372">
          <cell r="B1372" t="str">
            <v>การพัฒนากระบวนการผลิตและส่งเสริมการตลาดผ้าไหมไทยที่เป็นมิตรต่อสิ่งแวดล้อมและไร้สารพิษในภาคตะวันออกเฉียงเหนือเพื่อการส่งออก</v>
          </cell>
          <cell r="C1372">
            <v>50100030019</v>
          </cell>
        </row>
        <row r="1373">
          <cell r="B1373" t="str">
            <v>โครงการส่งเสริมการวิจัยในอุดมศึกษา 69 แห่ง เพื่อถ่ายทอดเทคโนโลยี</v>
          </cell>
          <cell r="C1373">
            <v>50100030020</v>
          </cell>
        </row>
        <row r="1374">
          <cell r="B1374" t="str">
            <v>การปรับปรุงคุณสมบัติและการประยุกต์ใช้งานของคอนกรีตมวลเบาแบบเซลลูล่าสำหรับอุตสาหกรรมก่อสร้างไทย</v>
          </cell>
          <cell r="C1374">
            <v>50100030021</v>
          </cell>
        </row>
        <row r="1375">
          <cell r="B1375" t="str">
            <v>การปรับปรุงประสิทธิภาพของเตาอบชนิดใช้เชื้อเพลิงชีวมวลโดยวัสดุพรุน</v>
          </cell>
          <cell r="C1375">
            <v>50100030022</v>
          </cell>
        </row>
        <row r="1376">
          <cell r="B1376" t="str">
            <v>โครงการวิจัยชุดโครงการ: การพัฒนาผลิตภัณฑ์เสริมอาหารสารสกัดไอโซฟลาโวนจากถั่วเหลือง (2549)</v>
          </cell>
          <cell r="C1376">
            <v>50100030023</v>
          </cell>
        </row>
        <row r="1377">
          <cell r="B1377" t="str">
            <v>โครงการวิจัยโครงการศึกษาปัญหาในการเรียนการสอนภาษาอังกฤษระดับประถมศึกษาของครูสอนภาษาอังกฤษในเขตการศึกษาต่างๆ ของจังหวัดอุบลราชธานี (2549)</v>
          </cell>
          <cell r="C1377">
            <v>50100030024</v>
          </cell>
        </row>
        <row r="1378">
          <cell r="B1378" t="str">
            <v>โครงการวิจัยการท่องเที่ยวในลุ่มน้ำโขงกับการผลิตซ้ำเชิงอัตลักษณ์ของชนกลุ่มน้อย : กรณีศึกษาหมู่บ้านวัฒนธรรม อุทยานแห่งชาติบาเจียง เมืองบาเจียงจะเรินสุก แขวงจำปาสัก สาธารณรัฐประชาธิปไตยประชาชนลาว (2549)</v>
          </cell>
          <cell r="C1378">
            <v>50100030025</v>
          </cell>
        </row>
        <row r="1379">
          <cell r="B1379" t="str">
            <v>โครงการวิจัยกระบวนการสร้างทุนทางสังคมเพื่อพัฒนาคุณภาพชีวิตของชุมชนลุ่มน้ำโขง: กรณีศึกษา บ้านปากแซง กิ่งอ.นาตาล จ.อุบลราชธานี (2549)</v>
          </cell>
          <cell r="C1379">
            <v>50100030026</v>
          </cell>
        </row>
        <row r="1380">
          <cell r="B1380" t="str">
            <v>โครงการวิจัยการพัฒนาธุรกิจกลุ่มอาชีพสหกรณ์ด้วยปรัชญาเศรษฐกิจพอเพียง กรณีศึกษา: ภาคตะวันออกเฉียงเหนือตอนล่าง (2549)</v>
          </cell>
          <cell r="C1380">
            <v>50100030027</v>
          </cell>
        </row>
        <row r="1381">
          <cell r="B1381" t="str">
            <v>โครงการวิจัยการยอมรับโคเนื้อลูกผสมแองกัสเตี้ย-พื้นเมืองไทยของเกษตรกรในลุ่มน้ำห้วยข้าวสาร (2550)</v>
          </cell>
          <cell r="C1381">
            <v>50100030028</v>
          </cell>
        </row>
        <row r="1382">
          <cell r="B1382" t="str">
            <v>โครงการวิจัยการมีส่วนร่วมของชุมชนในการจัดการสิ่งแวดล้อมของแหล่งท่องเที่ยวอย่างยั่งยืนริมแม่น้ำมูนและแม่น้ำสาขาในจังหวัดอุบลราชธานี (2550)</v>
          </cell>
          <cell r="C1382">
            <v>50100030029</v>
          </cell>
        </row>
        <row r="1383">
          <cell r="B1383" t="str">
            <v>โครงการวิจัยและพัฒนาหมากจองเพื่อสร้างมูลค่าเพิ่มให้ชุมชน (2550)</v>
          </cell>
          <cell r="C1383">
            <v>50100030030</v>
          </cell>
        </row>
        <row r="1384">
          <cell r="B1384" t="str">
            <v>โครงการวิจัยชุดโครงการ : การพัฒนาและส่งเสริมการผลิตผ้าทอมือในเขตภาคตะวันออกเฉียงเหนือตอนล่าง (2550)</v>
          </cell>
          <cell r="C1384">
            <v>50100030031</v>
          </cell>
        </row>
        <row r="1385">
          <cell r="B1385" t="str">
            <v>โครงการวิจัยการพัฒนาการผลิตลูกหินขัดข้าวแบบใหม่ที่ผลิตด้วยวัสดุขัดสีที่ผลิตในประเทศไทย (2550)</v>
          </cell>
          <cell r="C1385">
            <v>50100030032</v>
          </cell>
        </row>
        <row r="1386">
          <cell r="B1386" t="str">
            <v>โครงการวิจัยการพัฒนาเครื่องต้นแบบสำหรับฟอกอากาศภายในอาคารโรงพยาบาล (2550)</v>
          </cell>
          <cell r="C1386">
            <v>50100030033</v>
          </cell>
        </row>
        <row r="1387">
          <cell r="B1387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(2550)</v>
          </cell>
          <cell r="C1387">
            <v>50100030034</v>
          </cell>
        </row>
        <row r="1388">
          <cell r="B1388" t="str">
            <v>โครงการวิจัยการพัฒนาตำรับและการประเมินประสิทธิภาพฤทธิ์การต้านมะเร็งในสัตว์ทดลองของ Paclitaxel ในรูปแบบลิปิดอิมัลชัน (2550)</v>
          </cell>
          <cell r="C1388">
            <v>50100030035</v>
          </cell>
        </row>
        <row r="1389">
          <cell r="B1389" t="str">
            <v>โครงการวิจัยการออกแบบและพัฒนาผลิตภัณฑ์บรรจุภัณฑ์อาหารแปรรูปจากสัตว์น้ำ กลุ่มปลาแก้วสามรส ตำบลคันไร่ อำเภอสิรินธร จังหวัดอุบลราชธานี (2550)</v>
          </cell>
          <cell r="C1389">
            <v>50100030036</v>
          </cell>
        </row>
        <row r="1390">
          <cell r="B1390" t="str">
            <v>โครงการวิจัยการออกแบบและพัฒนาผลิตภัณฑ์ศูนย์วิสากิจชุมชนผ้าขิดบ้านคำพระ  อำเภอหัวตะพาน จังหวัดอำนาจเจริญ (2550)</v>
          </cell>
          <cell r="C1390">
            <v>50100030037</v>
          </cell>
        </row>
        <row r="1391">
          <cell r="B1391" t="str">
            <v>โครงการวิจัยการพัฒนาศักยภาพของธุรกิจขนาดกลางและย่อมที่เกี่ยวข้องกับอุตสาหกรรมการก่อสร้างด้วยเทคโนโลยีสื่อสารและสารสนเทศ (2551)</v>
          </cell>
          <cell r="C1391">
            <v>50100030038</v>
          </cell>
        </row>
        <row r="1392">
          <cell r="B1392" t="str">
            <v>โครงการวิจัยการพัฒนาเครื่องอบแห้งพลังงานแสงอาทิตย์แบบอุโมงค์ (2551)</v>
          </cell>
          <cell r="C1392">
            <v>50100030039</v>
          </cell>
        </row>
        <row r="1393">
          <cell r="B1393" t="str">
            <v>โครงการวิจัยการพัฒนาระบบทำความเย็นแบบอีเจ็คเตอร์เพื่อการประยุกต์ใช้กับระบบปรับอากาศ (2551)</v>
          </cell>
          <cell r="C1393">
            <v>50100030040</v>
          </cell>
        </row>
        <row r="1394">
          <cell r="B1394" t="str">
            <v>โครงการวิจัยเทคโนโลยี อิฐบล็อกประสาน เพื่อการสร้างที่อยู่อาศัยของชุมชน (2551)</v>
          </cell>
          <cell r="C1394">
            <v>50100030041</v>
          </cell>
        </row>
        <row r="1395">
          <cell r="B1395" t="str">
            <v>โครงการวิจัยการกำจัดขยะอินทรีย์ด้วยการหมัก (2551)</v>
          </cell>
          <cell r="C1395">
            <v>50100030042</v>
          </cell>
        </row>
        <row r="1396">
          <cell r="B1396" t="str">
            <v>โครงการวิจัยแนวทางการแก้ปัญหาเตาเผาขยะติดเชื้อในพื้นที่ภาคตะวันออกเฉียงเหนือตอนบน (2551)</v>
          </cell>
          <cell r="C1396">
            <v>50100030043</v>
          </cell>
        </row>
        <row r="1397">
          <cell r="B1397" t="str">
            <v>โครงการศึกษาวิจัยและพัฒนาอิฐก่อสร้างเพื่อการประหยัดพลังงาน (2551)</v>
          </cell>
          <cell r="C1397">
            <v>50100030044</v>
          </cell>
        </row>
        <row r="1398">
          <cell r="B1398" t="str">
            <v>โครงการวิจัยการผลิตอาหารปลาเศรษฐกิจโดยใช้ของเสียจากโรงงานแปรรูปไก่ โรงงานผลิตสุราโดยกระบวนการหมักด้วยเชื้อจุลินทรีย์ (2551)</v>
          </cell>
          <cell r="C1398">
            <v>50100030045</v>
          </cell>
        </row>
        <row r="1399">
          <cell r="B1399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เพื่อเป็นหน่วยกักเก็บพลังงานสำหรับยานยนต์ที่ขับเคลื่อนด้วยไฟฟ้า (2551)</v>
          </cell>
          <cell r="C1399">
            <v>50100030046</v>
          </cell>
        </row>
        <row r="1400">
          <cell r="B1400" t="str">
            <v>โครงการวิจัยการควบคุมเชื้อสาเหตุโรคเหี่ยวของมะเขือเทศด้วยกล้าเชื้อเอนโดฟัยติคแอคติโนมัยสีท (2551)</v>
          </cell>
          <cell r="C1400">
            <v>50100030047</v>
          </cell>
        </row>
        <row r="1401">
          <cell r="B1401" t="str">
            <v>โครงการวิจัยการผลิตเอทานอลจากวัสดุลิกโนเซลลูโลสด้วยวิธีการย่อยสลายเซลลูโลสโดยเชื้อราควบคู่กับการหมักโดยยีสต์สายพันธุ์ทนร้อน (2551)</v>
          </cell>
          <cell r="C1401">
            <v>50100030048</v>
          </cell>
        </row>
        <row r="1402">
          <cell r="B1402" t="str">
            <v>โครงการวิจัยการพัฒนาการหมักและควบคุมกรรมวิธีการผลิตปลาส้ม  โดยใช้เชื้อบริสุทธิ์เริ่มต้น (2551)</v>
          </cell>
          <cell r="C1402">
            <v>50100030049</v>
          </cell>
        </row>
        <row r="1403">
          <cell r="B1403" t="str">
            <v>โครงการวิจัยการศึกษาชนิดและปริมาณของประชากรกลุ่มจุลินทรีย์ ที่ผลิตพลังงานจากแปลงนาข้าวระบบเกษตรอินทรีย์ (2551)</v>
          </cell>
          <cell r="C1403">
            <v>50100030050</v>
          </cell>
        </row>
        <row r="1404">
          <cell r="B1404" t="str">
            <v>โครงการวิจัยการเปรียบเทียบความสามารถการดูดซับ-กำจัดคราบน้ำมันของตัวดูดซับชีวภาพ เพื่อใช้เป็นแนวทางในการพัฒนาใช้เป็นทุ่นลอยเพื่อการเก็บกวาดคราบน้ำมัน (2551)</v>
          </cell>
          <cell r="C1404">
            <v>50100030051</v>
          </cell>
        </row>
        <row r="1405">
          <cell r="B1405" t="str">
            <v>โครงการวิจัยการศึกษาความหลากหลายของแบคทีเรียทนร้อนในน้ำพุร้อนของประเทศไทย (2551)</v>
          </cell>
          <cell r="C1405">
            <v>50100030052</v>
          </cell>
        </row>
        <row r="1406">
          <cell r="B1406" t="str">
            <v>โครงการวิจัยไดโอดเรืองแสงที่มีสารเรืองแสงเป็นสารอินทรีย์สำหรับหน้าจอแสดงภาพจอแบน (2551)</v>
          </cell>
          <cell r="C1406">
            <v>50100030053</v>
          </cell>
        </row>
        <row r="1407">
          <cell r="B1407" t="str">
            <v>โครงการวิจัยการสังเคราะห์โครงสร้างนาโนของซิงค์ออกไซด์โดยการกระตุ้นด้วยถ่านกะลามะพร้าว (2551)</v>
          </cell>
          <cell r="C1407">
            <v>50100030054</v>
          </cell>
        </row>
        <row r="1408">
          <cell r="B1408" t="str">
            <v>โครงการวิจัยการพัฒนาตำรับและการประเมินประสิทธิภาพฤทธิ์การต้านมะเร็งในสัตว์ทดลองของ Paclitaxel ในรูปแบบลิปิดอิมัลชัน (2551)</v>
          </cell>
          <cell r="C1408">
            <v>50100030055</v>
          </cell>
        </row>
        <row r="1409">
          <cell r="B1409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(2551)</v>
          </cell>
          <cell r="C1409">
            <v>50100030056</v>
          </cell>
        </row>
        <row r="1410">
          <cell r="B1410" t="str">
            <v>โครงการวิจัยการเปลี่ยนแปลงทางสังคมของเมืองอุบลราชธานี พ.ศ.2435-2520 (2551)</v>
          </cell>
          <cell r="C1410">
            <v>50100030057</v>
          </cell>
        </row>
        <row r="1411">
          <cell r="B1411" t="str">
            <v>โครงการวิจัยความสำคัญของการจัดการศึกษาและการฝึกภาคปฏิบัติตามหลักธรรมของพระพุทธศาสนาในหลักสูตรระดับอุดมศึกษา (2551)</v>
          </cell>
          <cell r="C1411">
            <v>50100030058</v>
          </cell>
        </row>
        <row r="1412">
          <cell r="B1412" t="str">
            <v>โครงการวิจัยการจัดการทรัพยากรในเขตพื้นที่ชุ่มน้ำเพื่อความมั่นคงทางอาหารและการท่องเที่ยวเชิงนิเวศอย่างยั่งยืน กรณีศึกษาพื้นที่ชุ่มน้ำในเขตอำเภอวารินชำราบ จังหวัดอุบลราชธานี (2551)</v>
          </cell>
          <cell r="C1412">
            <v>50100030059</v>
          </cell>
        </row>
        <row r="1413">
          <cell r="B1413" t="str">
            <v>โครงการวิจัยและพัฒนาศักยภาพของกล้วยไม้สกุลม้าวิ่งในเขตภาคตะวันออกเฉียงเหนือตอนล่าง (2552)</v>
          </cell>
          <cell r="C1413">
            <v>50100030060</v>
          </cell>
        </row>
        <row r="1414">
          <cell r="B1414" t="str">
            <v>โครงการวิจัยการพัฒนาระบบทำความเย็นแบบอีเจ็คเตอร์เพื่อการประยุกต์ใช้กับระบบปรับอากาศ (2552)</v>
          </cell>
          <cell r="C1414">
            <v>50100030061</v>
          </cell>
        </row>
        <row r="1415">
          <cell r="B1415" t="str">
            <v>โครงการวิจัย คอนกรีตมวลเบาแบบเซลลูล่าสำหรับอุตสาหกรรมก่อสร้างไทย (2552)</v>
          </cell>
          <cell r="C1415">
            <v>50100030062</v>
          </cell>
        </row>
        <row r="1416">
          <cell r="B1416" t="str">
            <v>โครงการวิจัยเครื่องอบแห้งภายใต้ความดันต่ำกว่าความดันบรรยากาศใช้งานร่วมกับรังสีอินฟราเรด (2552)</v>
          </cell>
          <cell r="C1416">
            <v>50100030063</v>
          </cell>
        </row>
        <row r="1417">
          <cell r="B1417" t="str">
            <v>โครงการวิจัยการพัฒนากระบวนการสีข้าวและกระบวนการตรวจสอบคุณภาพข้าว (2552)</v>
          </cell>
          <cell r="C1417">
            <v>50100030064</v>
          </cell>
        </row>
        <row r="1418">
          <cell r="B1418" t="str">
            <v>โครงการวิจัยเทคโนโลยี อิฐบล็อกประสาน เพื่อการสร้างที่อยู่อาศัยของชุมชน (2552)</v>
          </cell>
          <cell r="C1418">
            <v>50100030065</v>
          </cell>
        </row>
        <row r="1419">
          <cell r="B1419" t="str">
            <v>โครงการวิจัยการพัฒนาปาร์ติเกิลบอร์ดจากวัสดุเหลือใช้ทางการเกษตร</v>
          </cell>
          <cell r="C1419">
            <v>50100030066</v>
          </cell>
        </row>
        <row r="1420">
          <cell r="B1420" t="str">
            <v>โครงการวิจัยการพัฒนาทีแอลดีวัดรังสีแบบพกพาชนิดลิเธียมฟลูออไรด์ : แมกนีเซียมคอปเปอร์ โซเดียม ซิลิกอน (2552)</v>
          </cell>
          <cell r="C1420">
            <v>50100030067</v>
          </cell>
        </row>
        <row r="1421">
          <cell r="B1421" t="str">
            <v>โครงการวิจัยการประยุกต์ใช้ Anion Selective-Exhaustive Injection เพื่อการวิเคราะห์หาปริมาณยากำจัดวัชพืชประเภท chlorinated acid herbicides (2552)</v>
          </cell>
          <cell r="C1421">
            <v>50100030068</v>
          </cell>
        </row>
        <row r="1422">
          <cell r="B1422" t="str">
            <v>โครงการวิจัยการพัฒนาการหมักและควบคุมกรรมวิธีการผลิตปลาส้มโดยใช้หัวเชื้อบริสุทธิ์ (2552)</v>
          </cell>
          <cell r="C1422">
            <v>50100030069</v>
          </cell>
        </row>
        <row r="1423">
          <cell r="B1423" t="str">
            <v>โครงการวิจัยการผลิตไลเปสโดยแบคทีเรียชอบอุณหภูมิสูงและการประยุกต์ใช้ในการบำบัดน้ำเสียที่ปนเปื้อนไขมัน (2552)</v>
          </cell>
          <cell r="C1423">
            <v>50100030070</v>
          </cell>
        </row>
        <row r="1424">
          <cell r="B1424" t="str">
            <v>โครงการวิจัยการลดปริมาณอาร์ซินิคที่ปนเปื้อนในแหล่งน้ำใต้ดินในเขตจังหวัดอุบลราชธานี (2552)</v>
          </cell>
          <cell r="C1424">
            <v>50100030071</v>
          </cell>
        </row>
        <row r="1425">
          <cell r="B1425" t="str">
            <v>โครงการวิจัยการศึกษาความเป็นไปได้ในการพัฒนาพลาสติกชีวภาพผสมจากแป้งและโปรตีนรังไหมที่สามารถพัฒนาเพื่อทดแทนเครื่องใช้ที่ทำพลาสติกสังเคราะห์ประเภทใช้แล้วทิ้ง (2552)</v>
          </cell>
          <cell r="C1425">
            <v>50100030072</v>
          </cell>
        </row>
        <row r="1426">
          <cell r="B1426" t="str">
            <v>โครงการวิจัยการพัฒนาเซลล์แสงอาทิตย์ลวดนาโนชนิดสีย้อมไวแสง โดยมีพอร์ไพรินชนิดใหม่เป็นสีย้อมไวแสง (2552)</v>
          </cell>
          <cell r="C1426">
            <v>50100030073</v>
          </cell>
        </row>
        <row r="1427">
          <cell r="B1427" t="str">
            <v>โครงการวิจัยชนิดและปริมาณของประชากรกลุ่มจุลินทรีย์ที่ผลิตพลังงานจากแปลงนาข้าวระบบเกษตรอินทรีย์ (2552)</v>
          </cell>
          <cell r="C1427">
            <v>50100030074</v>
          </cell>
        </row>
        <row r="1428">
          <cell r="B1428" t="str">
            <v>โครงการวิจัยการศึกษาความหลากหลายของแบคทีเรียชอบร้อนในน้ำพุร้อนของประเทศไทย (2552)</v>
          </cell>
          <cell r="C1428">
            <v>50100030075</v>
          </cell>
        </row>
        <row r="1429">
          <cell r="B1429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 เพื่อเป็นหน่วยกักเก็บพลังงานสำหรับยานยนต์ที่ขับเคลื่อนด้วยไฟฟ้า (2552)</v>
          </cell>
          <cell r="C1429">
            <v>50100030076</v>
          </cell>
        </row>
        <row r="1430">
          <cell r="B1430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(2552)</v>
          </cell>
          <cell r="C1430">
            <v>50100030077</v>
          </cell>
        </row>
        <row r="1431">
          <cell r="B1431" t="str">
            <v>โครงการวิจัยการพัฒนาระบบแคตาลอกออนไลน์เพื่อสนับสนุนการตัดสินใจซื้อผลิตภัณฑ์ผ้าทอมือ (2552)</v>
          </cell>
          <cell r="C1431">
            <v>50100030078</v>
          </cell>
        </row>
        <row r="1432">
          <cell r="B1432" t="str">
            <v>โครงการวิจัยชุดโครงการ "การพัฒนางานหัตถกรรมไม้ไผ่ในภาคอีสาน"  (2552)</v>
          </cell>
          <cell r="C1432">
            <v>50100030079</v>
          </cell>
        </row>
        <row r="1433">
          <cell r="B1433" t="str">
            <v>โครงการวิจัยชุดโครงการ "การจัดการทรัพยากรในเขตพื้นที่ชุ่มน้ำเพื่อความมั่นคงทางอาหารและการท่องเที่ยวเชิงนิเวศอย่างยั่งยืน กรณีศึกษาพื้นที่ชุ่มน้ำในเขตอำเภอวารินชำราบ จังหวัดอุบลราชธานี" (2552)</v>
          </cell>
          <cell r="C1433">
            <v>50100030080</v>
          </cell>
        </row>
        <row r="1434">
          <cell r="B1434" t="str">
            <v>โครงการวิจัยการพัฒนากระบวนการสีข้าวและกระบวนการตรวจสอบคุณภาพข้าว (2553)</v>
          </cell>
          <cell r="C1434">
            <v>50100030081</v>
          </cell>
        </row>
        <row r="1435">
          <cell r="B1435" t="str">
            <v>โครงการวิจัยคอนกรีตมวลเบาแบบเซลลูล่าสำหรับอุตสาหกรรมก่อสร้างไทย (2553)</v>
          </cell>
          <cell r="C1435">
            <v>50100030082</v>
          </cell>
        </row>
        <row r="1436">
          <cell r="B1436" t="str">
            <v>โครงการวิจัยเทคโนโลยี อิฐบล็อกประสาน เพื่อการสร้างที่อยู่อาศัยของชุมชน (2553)</v>
          </cell>
          <cell r="C1436">
            <v>50100030083</v>
          </cell>
        </row>
        <row r="1437">
          <cell r="B1437" t="str">
            <v>โครงการวิจัยเครื่องอบแห้งภายใต้ความดันต่ำกว่าความดันบรรยากาศใช้งานร่วมกับรังสีอินฟราเรด (2553)</v>
          </cell>
          <cell r="C1437">
            <v>50100030084</v>
          </cell>
        </row>
        <row r="1438">
          <cell r="B1438" t="str">
            <v>โครงการวิจัยการตรวจวัดระดับน้ำแสดงผลแบบ Real-time ผ่านระบบสื่อสารไร้สายเพื่อสร้างระบบเฝ้าระวัง (2553)</v>
          </cell>
          <cell r="C1438">
            <v>50100030085</v>
          </cell>
        </row>
        <row r="1439">
          <cell r="B1439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 เพื่อเป็นหน่วยกักเก็บพลังงานสำหรับยานยนต์ที่ขับเคลื่อนด้วยไฟฟ้า (2553)</v>
          </cell>
          <cell r="C1439">
            <v>50100030086</v>
          </cell>
        </row>
        <row r="1440">
          <cell r="B1440" t="str">
            <v>โครงการวิจัยการพัฒนาเซลล์แสงอาทิตย์ลวดนาโนชนิดสีย้อมไวแสง โดยมีพอร์ไพรินชนิดใหม่เป็นสีย้อมไวแสง (2553)</v>
          </cell>
          <cell r="C1440">
            <v>50100030087</v>
          </cell>
        </row>
        <row r="1441">
          <cell r="B1441" t="str">
            <v>โครงการวิจัยการพัฒนาทีแอลดีวัดรังสีแบบพกพาชนิดลิเธียมฟลูออไรด์ :แมกนีเซียม คอปเปอร์ โซเดียม ซิลิกอน (2553)</v>
          </cell>
          <cell r="C1441">
            <v>50100030088</v>
          </cell>
        </row>
        <row r="1442">
          <cell r="B1442" t="str">
            <v>โครงการวิจัยการแพร่กระจายของอาร์ซินิคในเขตชนบทลุ่มแม่น้ำโขงและการพัฒนากระบวนการบำบัดน้ำใต้ดินที่ปนเปื้อนอาร์ซินิค (2553)</v>
          </cell>
          <cell r="C1442">
            <v>50100030089</v>
          </cell>
        </row>
        <row r="1443">
          <cell r="B1443" t="str">
            <v>โครงการวิจัยการสังเคราะห์ซิลิกอนคาร์ไบด์จากแกลบข้าวที่บำบัดทางชีวภาพ (2553)</v>
          </cell>
          <cell r="C1443">
            <v>50100030090</v>
          </cell>
        </row>
        <row r="1444">
          <cell r="B1444" t="str">
            <v>โครงการวิจัยและพัฒนาเพื่อให้ได้เวชสำอางจากสารสกัดสมุนไพรพื้นบ้านไทยโดยกักเก็บในอนุภาคขนาดนาโน เพื่อใช้สำหรับผมหงอกก่อนวัย (2553)</v>
          </cell>
          <cell r="C1444">
            <v>50100030091</v>
          </cell>
        </row>
        <row r="1445">
          <cell r="B1445" t="str">
            <v>โครงการวิจัยการพัฒนาระบบนำส่งทางจมูกของสับยูนิตวัคซีนอีทูเพื่อป้องกันโรคอหิวาต์ในสุกร (2553)</v>
          </cell>
          <cell r="C1445">
            <v>50100030092</v>
          </cell>
        </row>
        <row r="1446">
          <cell r="B1446" t="str">
            <v>โครงการวิจัยการจัดการความรู้ชุมชนเพื่อพัฒนาเครือข่ายการเรียนรู้ภูมิปัญญาท้องถิ่นตามแนวทางเศรษฐกิจพอเพียง ระยะที่ 1 (2553)</v>
          </cell>
          <cell r="C1446">
            <v>50100030093</v>
          </cell>
        </row>
        <row r="1447">
          <cell r="B1447" t="str">
            <v>โครงการวิจัยคอนกรีตมวลเบาแบบเซลลูล่าสำหรับอุตสาหกรรมก่อสร้างไทย (2554)</v>
          </cell>
          <cell r="C1447">
            <v>50100030094</v>
          </cell>
        </row>
        <row r="1448">
          <cell r="B1448" t="str">
            <v>โครงการวิจัยการพัฒนาโปรแกรมคอมพิวเตอร์สำหรับการจัดสมดุลสายการประกอบ  กรณีศึกษา :โรงงานผลิตเสื้อผ้าสำเร็จรูป จังหวัดอุบลราชธานี (2554)</v>
          </cell>
          <cell r="C1448">
            <v>50100030095</v>
          </cell>
        </row>
        <row r="1449">
          <cell r="B1449" t="str">
            <v>โครงการวิจัยการปรับปรุงระบบบำบัดน้ำเสียโรงพยาบาลที่ถูกยับยั้งจากสารฆ่าเชื้อด้วยเซลล์ดักติด (2554)</v>
          </cell>
          <cell r="C1449">
            <v>50100030096</v>
          </cell>
        </row>
        <row r="1450">
          <cell r="B1450" t="str">
            <v>โครงการวิจัยการออกแบบ  สร้าง และทดสอบสมรรถนะกังหันลมความเร็วต่ำเพื่อผลิตไฟฟ้า (2554)</v>
          </cell>
          <cell r="C1450">
            <v>50100030097</v>
          </cell>
        </row>
        <row r="1451">
          <cell r="B1451" t="str">
            <v>โครงการวิจัยระบบงานวางแผนการตัดสำหรับพัสดุแบบหนึ่งมิติบนเครือข่ายอินเตอร์เน็ต (2554)</v>
          </cell>
          <cell r="C1451">
            <v>50100030098</v>
          </cell>
        </row>
        <row r="1452">
          <cell r="B1452" t="str">
            <v>โครงการวิจัยการศึกษาและทดสอบประสิทธิภาพปล่องความร้อน (2554)</v>
          </cell>
          <cell r="C1452">
            <v>50100030099</v>
          </cell>
        </row>
        <row r="1453">
          <cell r="B1453" t="str">
            <v>โครงการวิจัยการพัฒนาเครื่องมือทางการคำนวณใหม่สำหรับการตรวจหาการผิดพลาดของแบริ่ง (2554)</v>
          </cell>
          <cell r="C1453">
            <v>50100030100</v>
          </cell>
        </row>
        <row r="1454">
          <cell r="B1454" t="str">
            <v>โครงการวิจัยการแพร่กระจายของอาร์ซินิคในเขตชนบทลุ่มแม่น้ำโขงและการพัฒนากระบวนการบำบัดน้ำใต้ดินที่ปนเปื้อนอาร์ซินิค (2554)</v>
          </cell>
          <cell r="C1454">
            <v>50100030101</v>
          </cell>
        </row>
        <row r="1455">
          <cell r="B1455" t="str">
            <v>โครงการวิจัยการพัฒนาวิธีการวิเคราะห์สารกำจัดศัตรูพืชและโลหะหนักด้วยมัลติเอนไซม์ไบโอเซนเซอร์ในระบบการวิเคราะห์ของการไหล (2554)</v>
          </cell>
          <cell r="C1455">
            <v>50100030102</v>
          </cell>
        </row>
        <row r="1456">
          <cell r="B1456" t="str">
            <v>โครงการวิจัยศักยภาพของน้ำคั้นแก่นตะวันเพื่อการผลิตเอทานอลที่อุณหภูมิสูงโดยใช้เชื้อยีสต์ทนร้อน (2554)</v>
          </cell>
          <cell r="C1456">
            <v>50100030103</v>
          </cell>
        </row>
        <row r="1457">
          <cell r="B1457" t="str">
            <v>โครงการวิจัยระบบวิเคราะห์ในการประเมินความสามารถในการต้านอนุมูลอิสระอย่างรวดเร็วด้วยไบโอเซนเซอร์ชนิดใหม่ (2554)</v>
          </cell>
          <cell r="C1457">
            <v>50100030104</v>
          </cell>
        </row>
        <row r="1458">
          <cell r="B1458" t="str">
            <v>โครงการวิจัยการพัฒนาระบบนำส่งทางจมูกของสับยูนิตวัคซีนอีทูเพื่อป้องกันโรคอหิวาต์ในสุกร (2554)</v>
          </cell>
          <cell r="C1458">
            <v>50100030105</v>
          </cell>
        </row>
        <row r="1459">
          <cell r="B1459" t="str">
            <v>โครงการวิจัยและพัฒนาเพื่อให้ได้เวชสำอางจากสารสกัดสมุนไพรพื้นบ้านไทยโดยกักเก็บในอนุภาคขนาดนาโน เพื่อใช้สำหรับผมหงอกก่อนวัย (2554)</v>
          </cell>
          <cell r="C1459">
            <v>50100030106</v>
          </cell>
        </row>
        <row r="1460">
          <cell r="B1460" t="str">
            <v>โครงการวิจัยการวินิจฉัยการสร้างเอนไซม์เบต้าแลคตาเมส ชนิดฤทธิ์ขยายของเชื้อ Burkholderia pseudomallei  ที่พบในโรงพยาบาลสรรพสิทธิ์ประสงค์ (2554)</v>
          </cell>
          <cell r="C1460">
            <v>50100030107</v>
          </cell>
        </row>
        <row r="1461">
          <cell r="B1461" t="str">
            <v>การพัฒนากระบวนการย้อมผ้าไหมนอกฤดูกาลที่เป็นมิตรต่อสิ่งแวดล้อมและไร้สารพิษ ในภาคตะวันออกเฉียงเหนือเพื่อการส่งออก</v>
          </cell>
          <cell r="C1461">
            <v>50100030108</v>
          </cell>
        </row>
        <row r="1462">
          <cell r="B1462" t="str">
            <v>โครงการอุดหนุนการวิจัยเพื่อถ่ายทอดเทคโนโลยีจากแหล่งทุนภายนอกคณะเกษตรศาสตร์</v>
          </cell>
          <cell r="C1462">
            <v>50100030109</v>
          </cell>
        </row>
        <row r="1463">
          <cell r="B1463" t="str">
            <v>โครงการวิจัยแนวทางการพัฒนาระบบโลจิสติกส์ของผู้ประกอบการการค้าชายแดน จังหวัดอุบลราชธานี</v>
          </cell>
          <cell r="C1463">
            <v>50100030110</v>
          </cell>
        </row>
        <row r="1464">
          <cell r="B1464" t="str">
            <v>โครงการวิจัยการผลิตผ้าขาวม้าลายพิมพ์ กรณีศึกษากลุ่มทอผ้าขาวม้า บ้านนากระแซง อำเภอเดชอุดม จังหวัดอุบลราชธานี</v>
          </cell>
          <cell r="C1464">
            <v>50100030111</v>
          </cell>
        </row>
        <row r="1465">
          <cell r="B1465" t="str">
            <v>การเพิ่มกรดไขมันไม่อิ่มตัวสูงในปลาสวายโมง</v>
          </cell>
          <cell r="C1465">
            <v>50100030112</v>
          </cell>
        </row>
        <row r="1466">
          <cell r="B1466" t="str">
            <v>การพัฒนาเครื่องหมาย EST-SSR จากฐานข้อมูล Expressed sequence tag เพื่อการปรับปรุงพันธุ์สบู่ดำ</v>
          </cell>
          <cell r="C1466">
            <v>50100030113</v>
          </cell>
        </row>
        <row r="1467">
          <cell r="B1467" t="str">
            <v>โครงการส่งเสริมและสนับสนุนด้านการวิจัย</v>
          </cell>
          <cell r="C1467">
            <v>50100030114</v>
          </cell>
        </row>
        <row r="1468">
          <cell r="B1468" t="str">
            <v>โครงการการพัฒนาหน่วยปฏิบัติการเคมีเสริมสร้างทักษะการสืบเสาะสำหรับนักเรียนระดับมัธยมศึกษาตอนต้น</v>
          </cell>
          <cell r="C1468">
            <v>50100030115</v>
          </cell>
        </row>
        <row r="1469">
          <cell r="B1469" t="str">
            <v>โครงการการออกแบบและสร้างแม่เหล็กแบบลดสนามแม่เหล็กสำหรับอิเล็กตรอนขนาด 0-60 mT สำหรับระบบการสร้างภาพอนุมูลอิสระ</v>
          </cell>
          <cell r="C1469">
            <v>50100030116</v>
          </cell>
        </row>
        <row r="1470">
          <cell r="B1470" t="str">
            <v>โครงการการกำจัดสีย้อมผ้าเคมีสังเคราะห์จากน้ำเสียที่มาจากอุตสาหกรรมครัวเรือนโดยใช้วัสดุเหลือใช้ทางการเกษตร</v>
          </cell>
          <cell r="C1470">
            <v>50100030117</v>
          </cell>
        </row>
        <row r="1471">
          <cell r="B1471" t="str">
            <v>โครงการการจำแนกพันธุ์กระเทียมไทยด้วยระบบจมูกอิเล็กทรอนิกส์</v>
          </cell>
          <cell r="C1471">
            <v>50100030118</v>
          </cell>
        </row>
        <row r="1472">
          <cell r="B1472" t="str">
            <v>โครงการการผลิต Micro-jet ความเร็วสูงเพื่อการประยุกต์ใช้ด้านการแพทย์</v>
          </cell>
          <cell r="C1472">
            <v>50100030119</v>
          </cell>
        </row>
        <row r="1473">
          <cell r="B1473" t="str">
            <v>โครงการการพัฒนาวิธีฮิวริสติกส์เพื่อแก้ไขปัญหาการจัดการเส้นทางการขนส่งสินค้าที่มีความไม่แน่นอนสำหรับวิสาหกิจขนาดกลางและย่อม</v>
          </cell>
          <cell r="C1473">
            <v>50100030120</v>
          </cell>
        </row>
        <row r="1474">
          <cell r="B1474" t="str">
            <v>โครงการการพัฒนาฮิวริสติกส์เพื่อแก้ปัญหาการขนส่งและการจัดการสินค้าคงคลังโดยมีข้อจำกัดด้านปริมาณและเวลาในการจัดส่ง:กรณีศึกษาโรงสีข้าวในเขตภาคตะวันออกเฉียงเหนือ</v>
          </cell>
          <cell r="C1474">
            <v>50100030121</v>
          </cell>
        </row>
        <row r="1475">
          <cell r="B1475" t="str">
            <v>โครงการการออกแบบและควบคุมอุณหภูมิข้าวเปลือกในไซโล</v>
          </cell>
          <cell r="C1475">
            <v>50100030122</v>
          </cell>
        </row>
        <row r="1476">
          <cell r="B1476" t="str">
            <v>โครงการสมบัติทางโลหะวิทยาและทางกลของการเชื่อมเสียดทานระหว่างทองแดงและเหล็กกล้า</v>
          </cell>
          <cell r="C1476">
            <v>50100030123</v>
          </cell>
        </row>
        <row r="1477">
          <cell r="B1477" t="str">
            <v>โครงการวิจัยเพื่อถ่ายทอดเทคโนโลยีที่ได้รับสนับสนุนจากแหล่งทุนภายนอก</v>
          </cell>
          <cell r="C1477">
            <v>50100030124</v>
          </cell>
        </row>
        <row r="1478">
          <cell r="B1478" t="str">
            <v>โครงการวิจัยยุทธศาสตร์การบรรเทาภัยแล้งอย่างยั่งยืนสำหรับเกษตรกร กรณีศึกษาสระเก็บน้ำต้านภัยแล้งและระบบนาประหยัด</v>
          </cell>
          <cell r="C1478">
            <v>50100030125</v>
          </cell>
        </row>
        <row r="1479">
          <cell r="B1479" t="str">
            <v>โครงการเสริมสร้างศักยภาพเกษตรกรด้านเกษตรอินทรีย์เพื่อความมั่นคงและความปลอดภัยทางอาหารจังหวัดอุบลราชธานี</v>
          </cell>
          <cell r="C1479">
            <v>50100030126</v>
          </cell>
        </row>
        <row r="1480">
          <cell r="B1480" t="str">
            <v>โครงการพัฒนาระบบสารสนเทศเพื่อสนับสนุนการวิเคราะห์และขยายพื้นที่เพาะปลูกหม่อน: กรณีศึกษาศูนย์หม่อนไหมเฉลิมพระเกียรติพระนางเจ้าสิริกิติ์พระบรมราชินีนาถ (สุรินทร์)</v>
          </cell>
          <cell r="C1480">
            <v>50100030127</v>
          </cell>
        </row>
        <row r="1481">
          <cell r="B1481" t="str">
            <v>การพัฒนาผลิตภัณฑ์และยืดอายุการเก็บรักษาปลาร้าบองเพื่อเพิ่มศักยภาพทางการตลาด</v>
          </cell>
          <cell r="C1481">
            <v>50100030128</v>
          </cell>
        </row>
        <row r="1482">
          <cell r="B1482" t="str">
            <v>ชุดโครงการวิจัย เลปโตสไปโรสิส: กระบวนการศึกษาเชื้อเลปโตสไปร่าและแบบจำลองภูมิศาสตร์และสังคม เพื่อเฝ้าระวังและป้องกัน ในพื้นที่จังหวัดอุบลราชธานี</v>
          </cell>
          <cell r="C1482">
            <v>50100030129</v>
          </cell>
        </row>
        <row r="1483">
          <cell r="B1483" t="str">
            <v>โครงการประยุกต์ใช้เทคนิคการสำรวจระยะไกลและแบบจำลองมาร์คอฟ เพื่อคาดการณ์การเปลี่ยนแปลงการใช้ที่ดิน และผลกระทบจากน้ำท่วม ในลุ่มน้ำมูล จังหวัดศรีสะเกษ ประเทศไทย</v>
          </cell>
          <cell r="C1483">
            <v>50100030130</v>
          </cell>
        </row>
        <row r="1484">
          <cell r="B1484" t="str">
            <v>โครงการพัฒนาเครื่องมือทางการคำนวณใหม่สำหรับการตรวจจับอาการจอประสาทตาเปลี่ยนแปลงจากโรคเบาหวาน</v>
          </cell>
          <cell r="C1484">
            <v>50100030131</v>
          </cell>
        </row>
        <row r="1485">
          <cell r="B1485" t="str">
            <v>โครงการประยุกต์ใช้เทคโนโลยีการผลิตก๊าซเชื้อเพลิงสังเคราะห์ใช้ในการหล่อ ทองเหลืองแบบขี้ผึ้งหาย : กรณีศึกษางานหล่อทองเหลืองบ้านปะอาว จังหวัดอุบลราชธานี</v>
          </cell>
          <cell r="C1485">
            <v>50100030132</v>
          </cell>
        </row>
        <row r="1486">
          <cell r="B1486" t="str">
            <v>โครงการศึกษาเงื่อนไขการทำงานที่เหมาะสมสำหรับเครื่องอบแห้งข้าวเปลือก</v>
          </cell>
          <cell r="C1486">
            <v>50100030133</v>
          </cell>
        </row>
        <row r="1487">
          <cell r="B1487" t="str">
            <v>โครงการพัฒนาวิธีการฮิวริสติกส์เพื่อแก้ปัญหาระบบโลจิสติกส์และโซ่อุปทานข้าว : กรณีศึกษาจังหวัดอุบลราชธานี</v>
          </cell>
          <cell r="C1487">
            <v>50100030134</v>
          </cell>
        </row>
        <row r="1488">
          <cell r="B1488" t="str">
            <v>โครงการเพิ่มประสิทธิภาพเชิงความร้อนของเตาแก๊สหุงต้มในครัวเรือนมาตรฐานอุตสาหกรรม มอก. 2312-2549 โดยวัสดุพรุนและการไหลแบบหมุนวน</v>
          </cell>
          <cell r="C1488">
            <v>50100030135</v>
          </cell>
        </row>
        <row r="1489">
          <cell r="B1489" t="str">
            <v>โครงการออกแบบและสร้างระบบควบคุมการส่งพัลส์และการรับสัญญาณ NMR ในระบบการสร้างภาพอนุมูลอิสระ</v>
          </cell>
          <cell r="C1489">
            <v>50100030136</v>
          </cell>
        </row>
        <row r="1490">
          <cell r="B1490" t="str">
            <v>โครงการการศึกษาคุณลักษณะของลำพุ่งของเหลวความเร็วสูงในน้ำทะเล</v>
          </cell>
          <cell r="C1490">
            <v>50100030137</v>
          </cell>
        </row>
        <row r="1491">
          <cell r="B1491" t="str">
            <v>โครงการค่าตอบแทนนักวิจัยงวดสุดท้าย งานวิจัยเพื่อถ่ายทอดเทคโนโลยี (ปี 2555)</v>
          </cell>
          <cell r="C1491">
            <v>50100030138</v>
          </cell>
        </row>
        <row r="1492">
          <cell r="B1492" t="str">
            <v>โครงการค่าตอบแทนนักวิจัยงวดสุดท้าย งานวิจัยเพื่อถ่ายทอดเทคโนโลยี (ปี 2556)</v>
          </cell>
          <cell r="C1492">
            <v>50100030139</v>
          </cell>
        </row>
        <row r="1493">
          <cell r="B1493" t="str">
            <v>โครงการการทดสอบผลผลิตของสายพันธุ์กลายของสบู่ดำที่ได้จากการกลายพันธุ์</v>
          </cell>
          <cell r="C1493">
            <v>50100030140</v>
          </cell>
        </row>
        <row r="1494">
          <cell r="B1494" t="str">
            <v>โครงการพัฒนาผลิตภัณฑ์และยืดอายุการเก็บรักษาปลาร้าบองเพื่อเพิ่มศักยภาพทางการตลาด</v>
          </cell>
          <cell r="C1494">
            <v>50100030141</v>
          </cell>
        </row>
        <row r="1495">
          <cell r="B1495" t="str">
            <v>การพัฒนาดินขาวเผาในภาคตะวันออกเฉียงเหนือ เป็นวัสดุประสานการขึ้นรูปลูกหินขัดข้าว</v>
          </cell>
          <cell r="C1495">
            <v>50100030142</v>
          </cell>
        </row>
        <row r="1496">
          <cell r="B1496" t="str">
            <v>โครงการหาเงื่อนไขที่เหมาะสมแบบหลายเป้าหมายของการเชื่อมเสียดทานวัสดุต่างชนิดเข้าด้วยกันด้วยวิธี Neuro-Genetic Hybrid Framework</v>
          </cell>
          <cell r="C1496">
            <v>50100030143</v>
          </cell>
        </row>
        <row r="1497">
          <cell r="B1497" t="str">
            <v>โครงการกำจัดสีย้อมผ้าจากน้ำเสียโดยการดูดซับด้วยเปลือกส้มโอเหลือทิ้ง</v>
          </cell>
          <cell r="C1497">
            <v>50100030144</v>
          </cell>
        </row>
        <row r="1498">
          <cell r="B1498" t="str">
            <v>โครงการพัฒนาชุดการทดลองเคมีแบบสืบเสาะร่วมกับภาพเคลื่อนไหวระดับโมเลกุลเพื่อสนับสนุนความเข้าใจมโนมติระดับโมเลกุลสำหรับนักเรียนระดับมัธยมศึกษาตอนต้น</v>
          </cell>
          <cell r="C1498">
            <v>50100030145</v>
          </cell>
        </row>
        <row r="1499">
          <cell r="B1499" t="str">
            <v>การออกแบบและสร้างระบบเกรเดียนต์สำหรับการสร้างภาพอนุมูลอิสระ</v>
          </cell>
          <cell r="C1499">
            <v>50100030146</v>
          </cell>
        </row>
        <row r="1500">
          <cell r="B1500" t="str">
            <v>โครงการศึกษาคุณสมบัติสารต้านอนุมูลอิสระและปริมาณทั้งหมดของสารประกอบฟีนอลิกและของข้าวไทยพันธุ์พื้นเมือง</v>
          </cell>
          <cell r="C1500">
            <v>50100030147</v>
          </cell>
        </row>
        <row r="1501">
          <cell r="B1501" t="str">
            <v>โครงการวิเคราะห์การปนเปื้อนคาร์โบฟูแรนในตัวอย่างข้าวหอมมะลิด้วยวิธีการวิเคราะห์ทางอ้อมของอัลคาไลน์ฟอสฟาเตสไบโอเซนเซอร์</v>
          </cell>
          <cell r="C1501">
            <v>50100030148</v>
          </cell>
        </row>
        <row r="1502">
          <cell r="B1502" t="str">
            <v>โครงการสนับสนุนทุนวิจัยแก่นักศึกษาระดับอุดมศึกษา แผนเพิ่มประสิทธิภาพการใช้พลังงาน</v>
          </cell>
          <cell r="C1502">
            <v>50100030149</v>
          </cell>
        </row>
        <row r="1503">
          <cell r="B1503" t="str">
            <v>โครงการสนับสนุนทุนวิจัยแก่นักศึกษาระดับอุดมศึกษา แผนพลังงานทดแทน</v>
          </cell>
          <cell r="C1503">
            <v>50100030150</v>
          </cell>
        </row>
        <row r="1504">
          <cell r="B1504" t="str">
            <v>โครงการค่าตอบแทนนักวิจัยงวดสุดท้าย งานวิจัยเพื่อถ่ายทอดเทคโนโลยี (ปี 2557)</v>
          </cell>
          <cell r="C1504">
            <v>50100030151</v>
          </cell>
        </row>
        <row r="1505">
          <cell r="B1505" t="str">
            <v>โครงการจัดทำแผนการบริหารจัดการและพัฒนาทรัพยากรน้ำแบบบูรณาการจังหวัดศรีสะเกษ</v>
          </cell>
          <cell r="C1505">
            <v>50100030152</v>
          </cell>
        </row>
        <row r="1506">
          <cell r="B1506" t="str">
            <v>โครงการวิจัยและถ่ายทอดเทคโนโลยีเพื่อเพิ่มประสิทธิภาพการผลิตและการแปรรูปฝ้ายอินทรีย์ริมโขง บ้านทุ่งนาเมือง อำเภอโขงเจียม จังหวัดอุบลราชธานี</v>
          </cell>
          <cell r="C1506">
            <v>50100030153</v>
          </cell>
        </row>
        <row r="1507">
          <cell r="B1507" t="str">
            <v>โครงการผลิตสารต้านทานแบบโมโนโคลนอลแอนติบอดีต่อสาร 9-เมทอกซีแคนทีน-6-โอนเพื่อการควบคุมคุณภาพสมุนไพรปลาไหลเผือก</v>
          </cell>
          <cell r="C1507">
            <v>50100030154</v>
          </cell>
        </row>
        <row r="1508">
          <cell r="B1508" t="str">
            <v>โครงการศึกษาวิธีการที่เหมาะสมในการห่อหุ้มเซลล์แบคทีเรียโปรไบโอติกเพื่อเป็นหัวเชื้อในการผลิตโยเกิร์ต</v>
          </cell>
          <cell r="C1508">
            <v>50100030155</v>
          </cell>
        </row>
        <row r="1509">
          <cell r="B1509" t="str">
            <v>โครงการบริหารต้นทุนการผลิตสมัยใหม่เพื่อเพิ่มขีดความสามารถทางการแข่งขันในประชาคมเศรษฐกิจอาเซียน: กรณีศึกษาเฉพาะธุรกิจแปรรูปสินค้าเกษตรในจังหวัดอุบลราชธานี อำนาจเจริญ และศรีสะเกษ</v>
          </cell>
          <cell r="C1509">
            <v>50100030156</v>
          </cell>
        </row>
        <row r="1510">
          <cell r="B1510" t="str">
            <v>โครงการพัฒนานวัตกรรมระบบสารสนเทศเพื่อสนับสนุนและส่งเสริมการท่องเที่ยวในจังหวัดอุบลราชธานี</v>
          </cell>
          <cell r="C1510">
            <v>50100030157</v>
          </cell>
        </row>
        <row r="1511">
          <cell r="B1511" t="str">
            <v>โครงการศักยภาพและรูปแบบการท่องเที่ยวเชิงนิเวศ: กรณีบ้านแหลมสวรรค์ อำเภอสิรินธร จังหวัดอุบลราชธานี</v>
          </cell>
          <cell r="C1511">
            <v>50100030158</v>
          </cell>
        </row>
        <row r="1512">
          <cell r="B1512" t="str">
            <v>โครงการศึกษารูปแบบโลจิสติกส์ของสินค้าเกษตรตามการค้าผ่านแดนและการค้าชายแดน บริเวณสะพานมิตรภาพไทย-ลาว แห่งที่สอง (จังหวัดมุกดาหาร-สะหวันนะเขต)</v>
          </cell>
          <cell r="C1512">
            <v>50100030159</v>
          </cell>
        </row>
        <row r="1513">
          <cell r="B1513" t="str">
            <v>โครงการสังเคราะห์และปรับปรุงคุณสมบัติของวัสดุเลเยอร์ดับเบิลไฮดรอกไซด์เพื่อใช้เป็นตัวดูดซับไอออนในน้ำเสีย</v>
          </cell>
          <cell r="C1513">
            <v>50100030160</v>
          </cell>
        </row>
        <row r="1514">
          <cell r="B1514" t="str">
            <v>โครงการออกแบบและสร้างระบบควบคุมการส่งพัลส์ต่อเนื่อง (CW) EPR และระบบการสร้างภาพคืนอนุมูลอิสระ</v>
          </cell>
          <cell r="C1514">
            <v>50100030161</v>
          </cell>
        </row>
        <row r="1515">
          <cell r="B1515" t="str">
            <v>โครงการเพิ่มประสิทธิภาพเชิงความร้อนของเตาแก๊สประหยัดพลังงานโดยการไหลแบบหมุนวน</v>
          </cell>
          <cell r="C1515">
            <v>50100030162</v>
          </cell>
        </row>
        <row r="1516">
          <cell r="B1516" t="str">
            <v>โครงการกำจัดสีย้อมผ้าจากน้ำเสียโดยปฏิกิริยาเฟนตันร่วมด้วยการดูดซับโดยใช้ถ่านกัมมันต์จากเปลือกส้มโอเหลือทิ้ง</v>
          </cell>
          <cell r="C1516">
            <v>50100030163</v>
          </cell>
        </row>
        <row r="1517">
          <cell r="B1517" t="str">
            <v>โครงการจำลองแบบสถานการณ์เพื่อปรับปรุงระบบแถวคอยของแผนกผู้ป่วยนอก โรงพยาบาลค่ายสรรพสิทธิประสงค์</v>
          </cell>
          <cell r="C1517">
            <v>50100030164</v>
          </cell>
        </row>
        <row r="1518">
          <cell r="B1518" t="str">
            <v>โครงการปรับปรุงประสิทธิภาพลูกหินขัดข้าวปอซโซลานด้วยกระบวนการขึ้นรูปด้วยเครื่องหล่อเหวี่ยง</v>
          </cell>
          <cell r="C1518">
            <v>50100030165</v>
          </cell>
        </row>
        <row r="1519">
          <cell r="B1519" t="str">
            <v>โครงการค่าเหมาะสมแบบหลายวัตถุประสงค์สำหรับปัจจัยการเชื่อมวัสดุต่างชนิดของสเตนเลสดูเพล็กซ์และเหล็กกล้าคาร์บอนด้วยการวิเคราะห์ความสัมพันธ์แบบเกรย์</v>
          </cell>
          <cell r="C1519">
            <v>50100030166</v>
          </cell>
        </row>
        <row r="1520">
          <cell r="B1520" t="str">
            <v>โครงการประเมินพื้นที่เสี่ยงภัยแล้งด้วยดัชนีความสมบูรณ์ของพืชพรรณ และตรวจระดับความเครียดของเกษตรกรปลูกข้าว ในพื้นที่ลุ่มน้ำห้วยข้าวสาร จังหวัดอุบลราชธานี</v>
          </cell>
          <cell r="C1520">
            <v>50100030167</v>
          </cell>
        </row>
        <row r="1521">
          <cell r="B1521" t="str">
            <v>โครงการพัฒนาการตรวจหาเชื้อ Burkholderia pseudomallei ด้วยเทคนิค loop-mediated isothermal amplification ร่วมกับ lateral-flow dipstick (LAMP-LFD)</v>
          </cell>
          <cell r="C1521">
            <v>50100030168</v>
          </cell>
        </row>
        <row r="1522">
          <cell r="B1522" t="str">
            <v>โครงการศึกษาอณูพันธุศาสตร์และระบาดวิทยาของ Staphylococcus aureus ที่ดื้อต่อยา vancomycin</v>
          </cell>
          <cell r="C1522">
            <v>50100030169</v>
          </cell>
        </row>
        <row r="1523">
          <cell r="B1523" t="str">
            <v>โครงการศึกษาอุบัติการณ์โรคไข้เลือดออกในพื้นที่ระบาดและไม่ระบาดด้วยระบบสารสนเทศภูมิศาสตร์ จังหวัดอุบลราชธานี</v>
          </cell>
          <cell r="C1523">
            <v>50100030170</v>
          </cell>
        </row>
        <row r="1524">
          <cell r="B1524" t="str">
            <v>โครงการความชุกและพื้นฐานระดับโมเลกุลของธาลัสซีเมียและฮีโมโกลบินผิดปกติในบริเวณชายแดนไทย ลาว กัมพูชา</v>
          </cell>
          <cell r="C1524">
            <v>50100030171</v>
          </cell>
        </row>
        <row r="1525">
          <cell r="B1525" t="str">
            <v>โครงการค่าตอบแทนนักวิจัยงวดสุดท้าย งานวิจัยเพื่อถ่ายทอดเทคโนโลยี (ปี 2549)</v>
          </cell>
          <cell r="C1525">
            <v>50100030172</v>
          </cell>
        </row>
        <row r="1526">
          <cell r="B1526" t="str">
            <v>โครงการค่าตอบแทนนักวิจัยงวดสุดท้าย งานวิจัยเพื่อถ่ายทอดเทคโนโลยี (ปี 2550)</v>
          </cell>
          <cell r="C1526">
            <v>50100030173</v>
          </cell>
        </row>
        <row r="1527">
          <cell r="B1527" t="str">
            <v>โครงการค่าตอบแทนนักวิจัยงวดสุดท้าย งานวิจัยเพื่อถ่ายทอดเทคโนโลยี (ปี 2551)</v>
          </cell>
          <cell r="C1527">
            <v>50100030174</v>
          </cell>
        </row>
        <row r="1528">
          <cell r="B1528" t="str">
            <v>โครงการค่าตอบแทนนักวิจัยงวดสุดท้าย งานวิจัยเพื่อถ่ายทอดเทคโนโลยี (ปี 2552)</v>
          </cell>
          <cell r="C1528">
            <v>50100030175</v>
          </cell>
        </row>
        <row r="1529">
          <cell r="B1529" t="str">
            <v>โครงการค่าตอบแทนนักวิจัยงวดสุดท้าย งานวิจัยเพื่อถ่ายทอดเทคโนโลยี (ปี 2553)</v>
          </cell>
          <cell r="C1529">
            <v>50100030176</v>
          </cell>
        </row>
        <row r="1530">
          <cell r="B1530" t="str">
            <v>โครงการค่าตอบแทนนักวิจัยงวดสุดท้าย งานวิจัยเพื่อถ่ายทอดเทคโนโลยี (ปี 2554)</v>
          </cell>
          <cell r="C1530">
            <v>50100030177</v>
          </cell>
        </row>
        <row r="1531">
          <cell r="B1531" t="str">
            <v>โครงการค่าตอบแทนนักวิจัยงวดสุดท้าย งานวิจัยเพื่อถ่ายทอดเทคโนโลยี (ปี 2558)</v>
          </cell>
          <cell r="C1531">
            <v>50100030178</v>
          </cell>
        </row>
        <row r="1532">
          <cell r="B1532" t="str">
            <v>โครงการวิจัย "เพิ่มประสิทธิภาพแรงงานไทย"</v>
          </cell>
          <cell r="C1532">
            <v>50100030179</v>
          </cell>
        </row>
        <row r="1533">
          <cell r="B1533" t="str">
            <v>โครงการเพิ่มประสิทธิภาพในการผลิตโดยการบริหารจัดการน้ำในพื้นที่</v>
          </cell>
          <cell r="C1533">
            <v>50100030180</v>
          </cell>
        </row>
        <row r="1534">
          <cell r="B1534" t="str">
            <v>โครงการค่าตอบแทนนักวิจัยงวดสุดท้าย งานวิจัยเพื่อถ่ายถอดเทคโนโลยี (ปี 2558)</v>
          </cell>
          <cell r="C1534">
            <v>50100030181</v>
          </cell>
        </row>
        <row r="1535">
          <cell r="B1535" t="str">
            <v>โครงการเพิ่มผลิตภาพแรงงานสู่ SME 4.0</v>
          </cell>
          <cell r="C1535">
            <v>50100030182</v>
          </cell>
        </row>
        <row r="1536">
          <cell r="B1536" t="str">
            <v>โครงการส่งเสริมและบริหารงานบริการวิชาการ</v>
          </cell>
          <cell r="C1536">
            <v>60100010001</v>
          </cell>
        </row>
        <row r="1537">
          <cell r="B1537" t="str">
            <v xml:space="preserve"> โครงการถ่ายทอดความรู้ด้านการตลาดแก่เยาวชน “รู้ทันตลาด ชนะตลอด” </v>
          </cell>
          <cell r="C1537">
            <v>60100020001</v>
          </cell>
        </row>
        <row r="1538">
          <cell r="B1538" t="str">
            <v xml:space="preserve"> โครงการเสริมสร้างประสบการณ์ชีวิต </v>
          </cell>
          <cell r="C1538">
            <v>60100020002</v>
          </cell>
        </row>
        <row r="1539">
          <cell r="B1539" t="str">
            <v xml:space="preserve"> โครงการอบรมเพื่อให้ความรู้ในหัวข้อ “การส่งเสริมการควบคุมภายในด้านการบัญชีและการบริหารงานสำหรับองค์การบริหารส่วนตำบล”  </v>
          </cell>
          <cell r="C1539">
            <v>60100020003</v>
          </cell>
        </row>
        <row r="1540">
          <cell r="B1540" t="str">
            <v xml:space="preserve">
การผลิตสื่อการเรียนการสอนทางด้านพันธุศาสตร์ สำหรับครูผู้สอนวิชาชีววิทยา</v>
          </cell>
          <cell r="C1540">
            <v>60100020004</v>
          </cell>
        </row>
        <row r="1541">
          <cell r="B1541" t="str">
            <v xml:space="preserve">
การสร้างแหล่งเรียนรู้ออนไลน์ทางดาราศาสตร์</v>
          </cell>
          <cell r="C1541">
            <v>60100020005</v>
          </cell>
        </row>
        <row r="1542">
          <cell r="B1542" t="str">
            <v xml:space="preserve">
การอบรมเนื้อหาความรู้ทางชีววิทยาที่เข้าใจคลาดเคลื่อนและเทคนิคการออกข้อสอบแบบเลือกตอบ สำหรับครูผู้สอนกลุ่มสาระวิทยาศาสตร์ ช่วงชั้นที่ 4</v>
          </cell>
          <cell r="C1542">
            <v>60100020006</v>
          </cell>
        </row>
        <row r="1543">
          <cell r="B1543" t="str">
            <v xml:space="preserve">
โครงการเปิดบ้านวิทยาศาสตร์</v>
          </cell>
          <cell r="C1543">
            <v>60100020007</v>
          </cell>
        </row>
        <row r="1544">
          <cell r="B1544" t="str">
            <v xml:space="preserve">
เปิดมหาวิทยาลัยวันพฤหัสบ่าย</v>
          </cell>
          <cell r="C1544">
            <v>60100020008</v>
          </cell>
        </row>
        <row r="1545">
          <cell r="B1545" t="str">
            <v>การจัดระบบเครือข่ายคอมพิวเตอร์สำหรับโรงเรียนขนาดเล็ก</v>
          </cell>
          <cell r="C1545">
            <v>60100020009</v>
          </cell>
        </row>
        <row r="1546">
          <cell r="B1546" t="str">
            <v>การใช้พลังงานเซลล์แสงอาทิตย์ในการสูบน้ำเพื่อการเกษตรของชุมชน ระยะที่ 2</v>
          </cell>
          <cell r="C1546">
            <v>60100020010</v>
          </cell>
        </row>
        <row r="1547">
          <cell r="B1547" t="str">
            <v>การตรวจคุณภาพน้ำอย่างง่ายเพื่อใช้สำหรับการเพาะเลี้ยงสัตว์น้ำ วิธีสังเกตอาการเกิดโรค และการป้องกันรักษาโรคของสัตว์น้ำ</v>
          </cell>
          <cell r="C1547">
            <v>60100020011</v>
          </cell>
        </row>
        <row r="1548">
          <cell r="B1548" t="str">
            <v>การถ่ายทอดความรู้ด้านวิศวกรรมอุตสาหการในการแก้ปัญหาของชุมชนเพิ่มประสิทธิภาพและลดค่าใช้จ่ายของธุรกิจขนาดกลางและขนาดย่อม</v>
          </cell>
          <cell r="C1548">
            <v>60100020012</v>
          </cell>
        </row>
        <row r="1549">
          <cell r="B1549" t="str">
            <v>การบำรุงรักษาระบบประปาหมู่บ้าน และการตรวจวิเคราะห์คุณภาพน้ำเบื้องต้นเพื่อประกอบการประเมินคุณภำพระบบประปาหมู่บ้าน</v>
          </cell>
          <cell r="C1549">
            <v>60100020013</v>
          </cell>
        </row>
        <row r="1550">
          <cell r="B1550" t="str">
            <v>การประชุมเครือข่ายและการนำเสนอผลงานทางวิชาการระดับบัณฑิตศึกษาด้านลุ่มน้ำโขงศึกษาของประเทศไทย  ครั้งที่ 2</v>
          </cell>
          <cell r="C1550">
            <v>60100020014</v>
          </cell>
        </row>
        <row r="1551">
          <cell r="B1551" t="str">
            <v>การประชุมวิชาการระดับนานาชาติ "ภาษาและวัฒนธรรมตะวันออก"</v>
          </cell>
          <cell r="C1551">
            <v>60100020015</v>
          </cell>
        </row>
        <row r="1552">
          <cell r="B1552" t="str">
            <v>การประยุกต์ใช้ความรู้ด้านวิศวกรรมอุตสาหการในการแก้ปัญหาของชุมชน เพิ่มประสิทิภาพและลดค่าใช้จ่ายของธุรกิจ "ฆ้อง บ้านทรายมูล"</v>
          </cell>
          <cell r="C1552">
            <v>60100020016</v>
          </cell>
        </row>
        <row r="1553">
          <cell r="B1553" t="str">
            <v>โครงการฝึกอบรมเชิงปฏิบัติการ การพัฒนาการออกแบบกระเป๋าผ้าไหม โรงเรียนบ้านระเว ตำบลระเว อำเภอพิบูลมังสาหาร จังหวัดอุบลราชธานี</v>
          </cell>
          <cell r="C1553">
            <v>60100020017</v>
          </cell>
        </row>
        <row r="1554">
          <cell r="B1554" t="str">
            <v>โครงการ Art and Science for ALL</v>
          </cell>
          <cell r="C1554">
            <v>60100020018</v>
          </cell>
        </row>
        <row r="1555">
          <cell r="B1555" t="str">
            <v>การฝึกอบรมปฏิบัติโยคะเพื่อสุขภาพ</v>
          </cell>
          <cell r="C1555">
            <v>60100020019</v>
          </cell>
        </row>
        <row r="1556">
          <cell r="B1556" t="str">
            <v>การวิเคราะห์และประมวลผลสัญญาณดิจิตอลเบื้องต้น และการประยุกต์ใช้งานต่าง ๆ</v>
          </cell>
          <cell r="C1556">
            <v>60100020020</v>
          </cell>
        </row>
        <row r="1557">
          <cell r="B1557" t="str">
            <v>การสร้างแบบทดสอบภาษาอังกฤษ</v>
          </cell>
          <cell r="C1557">
            <v>60100020021</v>
          </cell>
        </row>
        <row r="1558">
          <cell r="B1558" t="str">
            <v>การสัมมนาเพื่อพัฒนาการสอนภาษาไทย "วรรณกรรมเชิงสร้างสรรค์ : เทคนิคการสอนอ่านและเขียนผลงานอย่างมีประสิทธิภาพ"</v>
          </cell>
          <cell r="C1558">
            <v>60100020022</v>
          </cell>
        </row>
        <row r="1559">
          <cell r="B1559" t="str">
            <v>การอบรมการสอนทักษะฟัง พูด อ่านและเขียน สำหรับครูสอนภาษาอังกฤษระดับประถมศึกษา</v>
          </cell>
          <cell r="C1559">
            <v>60100020023</v>
          </cell>
        </row>
        <row r="1560">
          <cell r="B1560" t="str">
            <v>การอบรมเชิงปฏิบัติการการสร้างฐานข้อมูลข้อสอบปรนัยเพื่อการจัดสอบแบบออนไลน์</v>
          </cell>
          <cell r="C1560">
            <v>60100020024</v>
          </cell>
        </row>
        <row r="1561">
          <cell r="B1561" t="str">
            <v>การอบรมเชิงปฏิบัติการวิเคราะห์ข้อมูลสำหรับบุคลากรสาธารณสุข (ครั้งที่ 2)</v>
          </cell>
          <cell r="C1561">
            <v>60100020025</v>
          </cell>
        </row>
        <row r="1562">
          <cell r="B1562" t="str">
            <v>การอบรมสัมมนาเชิงปฏิบัติการเรื่อง "การบำรุงรักษาเครื่องจักรกลอุตสาหกรรมแปรรูปผลิตภัณฑ์จากข้าว"</v>
          </cell>
          <cell r="C1562">
            <v>60100020026</v>
          </cell>
        </row>
        <row r="1563">
          <cell r="B1563" t="str">
            <v>กิจกรรมภาษาอังกฤษสำหรับนักเรียนมัธยมศึกษาตอนปลาย (English Day)</v>
          </cell>
          <cell r="C1563">
            <v>60100020027</v>
          </cell>
        </row>
        <row r="1564">
          <cell r="B1564" t="str">
            <v>ครู-ศิษย์ คู่คิดโครงงานวิทยาศาสตร์</v>
          </cell>
          <cell r="C1564">
            <v>60100020028</v>
          </cell>
        </row>
        <row r="1565">
          <cell r="B1565" t="str">
            <v>ครู-ศิษย์ ประดิษฐ์ของเล่นวิทยาศาสตร์</v>
          </cell>
          <cell r="C1565">
            <v>60100020029</v>
          </cell>
        </row>
        <row r="1566">
          <cell r="B1566" t="str">
            <v>ค่ายภาษาอังกฤษเพื่อเยาวชน (English Camp for Youth)</v>
          </cell>
          <cell r="C1566">
            <v>60100020030</v>
          </cell>
        </row>
        <row r="1567">
          <cell r="B1567" t="str">
            <v>ค่ายไอทีสำหรับเยาวชน</v>
          </cell>
          <cell r="C1567">
            <v>60100020031</v>
          </cell>
        </row>
        <row r="1568">
          <cell r="B1568" t="str">
            <v xml:space="preserve">โครงการ “เจาะธุรกิจ พิชิตต้นทุน” สำหรับผู้ประกอบการวิสาหกิจชุมชนและ SMEs </v>
          </cell>
          <cell r="C1568">
            <v>60100020032</v>
          </cell>
        </row>
        <row r="1569">
          <cell r="B1569" t="str">
            <v xml:space="preserve">โครงการ Social Network เครื่องมือทางการตลาดชิ้นเอกในยุคดิจิตอล </v>
          </cell>
          <cell r="C1569">
            <v>60100020033</v>
          </cell>
        </row>
        <row r="1570">
          <cell r="B1570" t="str">
            <v xml:space="preserve">โครงการ คลีนิคการตลาดเพื่อธุรกิจชุมชน </v>
          </cell>
          <cell r="C1570">
            <v>60100020034</v>
          </cell>
        </row>
        <row r="1571">
          <cell r="B1571" t="str">
            <v xml:space="preserve">โครงการกลยุทธ์การตลาดเพื่อการแข่งขันสำหรับกลุ่มผู้ผลิตสินค้า  OTOP และวิสาหกิจชุมชน </v>
          </cell>
          <cell r="C1571">
            <v>60100020035</v>
          </cell>
        </row>
        <row r="1572">
          <cell r="B1572" t="str">
            <v>โครงการการประชุมวิชาการเภสัชสนเทศกับความปลอดภัยผู้ป่วย</v>
          </cell>
          <cell r="C1572">
            <v>60100020036</v>
          </cell>
        </row>
        <row r="1573">
          <cell r="B1573" t="str">
            <v xml:space="preserve">โครงการคลินิกส่งเสริมการออม เพื่อสร้างภูมิคุ้มกันตามแนวทางเศรษฐกิจพอเพียงสำหรับเยาวชน </v>
          </cell>
          <cell r="C1573">
            <v>60100020037</v>
          </cell>
        </row>
        <row r="1574">
          <cell r="B1574" t="str">
            <v>โครงการค่ายเกษตรสำหรับเยาวชน</v>
          </cell>
          <cell r="C1574">
            <v>60100020038</v>
          </cell>
        </row>
        <row r="1575">
          <cell r="B1575" t="str">
            <v>โครงการค่ายต้นกล้าวิศวกรรม (Young Engineering Camp)</v>
          </cell>
          <cell r="C1575">
            <v>60100020039</v>
          </cell>
        </row>
        <row r="1576">
          <cell r="B1576" t="str">
            <v>โครงการค่ายอนุรักษ์กล้วยไม้แดงอุบล (รุ่นที่ 2)</v>
          </cell>
          <cell r="C1576">
            <v>60100020040</v>
          </cell>
        </row>
        <row r="1577">
          <cell r="B1577" t="str">
            <v>โครงการเกษตรอีสานใต้</v>
          </cell>
          <cell r="C1577">
            <v>60100020041</v>
          </cell>
        </row>
        <row r="1578">
          <cell r="B1578" t="str">
            <v>โครงการจัดการความรู้ด้านการเกษตร เพื่อโครงการอาหารกลางวันในโรงเรียนตำรวจตระเวนชายแดน</v>
          </cell>
          <cell r="C1578">
            <v>60100020042</v>
          </cell>
        </row>
        <row r="1579">
          <cell r="B1579" t="str">
            <v xml:space="preserve">โครงการจัดการธุรกิจสมัยใหม่ภายใต้แนวคิดเศรษฐกิจพอเพียงสำหรับธุรกิจชุมชน </v>
          </cell>
          <cell r="C1579">
            <v>60100020043</v>
          </cell>
        </row>
        <row r="1580">
          <cell r="B1580" t="str">
            <v>โครงการจัดการโลจิสต์ติกส์กับการลดต้นทุนขนาดกลางและขนาดย่อม</v>
          </cell>
          <cell r="C1580">
            <v>60100020044</v>
          </cell>
        </row>
        <row r="1581">
          <cell r="B1581" t="str">
            <v xml:space="preserve">โครงการจัดทำแผนชุมชนด้วยแผนกลยุทธ์ตามหลักและแนวคิดเศรษฐกิจพอเพียง  </v>
          </cell>
          <cell r="C1581">
            <v>60100020045</v>
          </cell>
        </row>
        <row r="1582">
          <cell r="B1582" t="str">
            <v>โครงการจัดประชุมสัมมนาวิชาการเรื่อง เทคโนโลยีสารสนเทศเพื่อการพัฒนาท้องถิ่น</v>
          </cell>
          <cell r="C1582">
            <v>60100020046</v>
          </cell>
        </row>
        <row r="1583">
          <cell r="B1583" t="str">
            <v xml:space="preserve">โครงการช่วยเหลือประชาชนทางกฎหมาย </v>
          </cell>
          <cell r="C1583">
            <v>60100020047</v>
          </cell>
        </row>
        <row r="1584">
          <cell r="B1584" t="str">
            <v xml:space="preserve">โครงการใช้เศรษฐกิจสร้างสรรค์เพื่อเพิ่มคุณค่าผลิตภัณฑ์ สำหรับวิสาหกิจชุมชนและ SMEs  </v>
          </cell>
          <cell r="C1584">
            <v>60100020049</v>
          </cell>
        </row>
        <row r="1585">
          <cell r="B1585" t="str">
            <v xml:space="preserve">โครงการถ่ายทอดความรู้เศรษฐกิจพอเพียงสู่ชุมชน     </v>
          </cell>
          <cell r="C1585">
            <v>60100020050</v>
          </cell>
        </row>
        <row r="1586">
          <cell r="B1586" t="str">
            <v>โครงการถ่ายทอดเทคโนโลยีการผลิตยางพาราในพื้นที่ปลูกยางใหม่ รุ่นที่ 8</v>
          </cell>
          <cell r="C1586">
            <v>60100020051</v>
          </cell>
        </row>
        <row r="1587">
          <cell r="B1587" t="str">
            <v>โครงการเทคนิคการเพาะเห็ดเศรษฐกิจ</v>
          </cell>
          <cell r="C1587">
            <v>60100020052</v>
          </cell>
        </row>
        <row r="1588">
          <cell r="B1588" t="str">
            <v xml:space="preserve">โครงการเทคนิคการวางแผนการเงินเพื่อความมั่นคงและมั่งคั่ง ตามแนวทางเศรษฐกิจพอเพียง </v>
          </cell>
          <cell r="C1588">
            <v>60100020053</v>
          </cell>
        </row>
        <row r="1589">
          <cell r="B1589" t="str">
            <v>โครงการเผยแพร่และช่วยเหลือประชาชนทางกฎหมาย</v>
          </cell>
          <cell r="C1589">
            <v>60100020055</v>
          </cell>
        </row>
        <row r="1590">
          <cell r="B1590" t="str">
            <v>โครงการปฏิบัติการใช้โปรแกรมเพื่อพัฒนาการสอนในระดับมัธยมศึกษา</v>
          </cell>
          <cell r="C1590">
            <v>60100020056</v>
          </cell>
        </row>
        <row r="1591">
          <cell r="B1591" t="str">
            <v xml:space="preserve">โครงการประกวดสุดยอดนักวางแผนการเงินรุ่นเยาว์ </v>
          </cell>
          <cell r="C1591">
            <v>60100020057</v>
          </cell>
        </row>
        <row r="1592">
          <cell r="B1592" t="str">
            <v>โครงการปลูกพืชแบบไม่ใช้ดิน รุ่นที่ 4</v>
          </cell>
          <cell r="C1592">
            <v>60100020059</v>
          </cell>
        </row>
        <row r="1593">
          <cell r="B1593" t="str">
            <v xml:space="preserve">โครงการผลักดันองค์กรด้วยการจัดทำตัวชี้วัดรายบุคคล </v>
          </cell>
          <cell r="C1593">
            <v>60100020060</v>
          </cell>
        </row>
        <row r="1594">
          <cell r="B1594" t="str">
            <v>โครงการผลิตพืชอาหารสัตว์คุณภาพดีเพื่อใช้ในการเลี้ยงปศุสัตว์แบบยั่งยืน ปีที่ 3</v>
          </cell>
          <cell r="C1594">
            <v>60100020061</v>
          </cell>
        </row>
        <row r="1595">
          <cell r="B1595" t="str">
            <v>โครงการเผยแพร่ความรู้วันรัฐธรรมนูญ</v>
          </cell>
          <cell r="C1595">
            <v>60100020063</v>
          </cell>
        </row>
        <row r="1596">
          <cell r="B1596" t="str">
            <v>โครงการฝึกอบรมเชิงปฏิบัติการเรื่อง  “การบริหารจัดการฟาร์มเกษตรประณีต ตามแนวทางเศรษฐกิจพอเพียง</v>
          </cell>
          <cell r="C1596">
            <v>60100020064</v>
          </cell>
        </row>
        <row r="1597">
          <cell r="B1597" t="str">
            <v>โครงการพัฒนาการให้บริการวิชาการสำนักวิทยบริการ</v>
          </cell>
          <cell r="C1597">
            <v>60100020065</v>
          </cell>
        </row>
        <row r="1598">
          <cell r="B1598" t="str">
            <v xml:space="preserve">โครงการพัฒนาความรู้เกษตรกรเพื่อการส่งออก </v>
          </cell>
          <cell r="C1598">
            <v>60100020066</v>
          </cell>
        </row>
        <row r="1599">
          <cell r="B1599" t="str">
            <v xml:space="preserve">โครงการพัฒนาศักยภาพแกนนำต้นแบบด้านพฤติกรรมสุขภาพและอนามัยสิ่งแวดล้อมในพื้นที่โรงเรียนตำรวจตระเวนชายแดน กองกำกับการตำรวจตระเวนชายแดน ที่22 อุบลราชธานี </v>
          </cell>
          <cell r="C1599">
            <v>60100020067</v>
          </cell>
        </row>
        <row r="1600">
          <cell r="B1600" t="str">
            <v xml:space="preserve">โครงการพัฒนาสินค้าชุมชนอย่างครบวงจรเพื่อยกระดับคุณภาพเชิงพาณิชย์วิสาหกิจชุมชน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 </v>
          </cell>
          <cell r="C1600">
            <v>60100020068</v>
          </cell>
        </row>
        <row r="1601">
          <cell r="B1601" t="str">
            <v>โครงการพัฒนาห้องสมุดวัด จังหวัดอุบลราชธานี</v>
          </cell>
          <cell r="C1601">
            <v>60100020069</v>
          </cell>
        </row>
        <row r="1602">
          <cell r="B1602" t="str">
            <v>โครงการวางระบบบัญชีและเทคนิคการควบคุมภายในของกลุ่มทอผ้าฝ้ายพื้นเมืองบ้านกกไฮ</v>
          </cell>
          <cell r="C1602">
            <v>60100020071</v>
          </cell>
        </row>
        <row r="1603">
          <cell r="B1603" t="str">
            <v>โครงการส่งเสริมการอนุรักษ์พลังงานในกลุ่มเยาวชน</v>
          </cell>
          <cell r="C1603">
            <v>60100020072</v>
          </cell>
        </row>
        <row r="1604">
          <cell r="B1604" t="str">
            <v xml:space="preserve">โครงการสร้างความได้เปรียบทางการแข่งขันอย่างยั่งยืนด้วยเทคนิคการบริการที่เป็นเลิศ </v>
          </cell>
          <cell r="C1604">
            <v>60100020073</v>
          </cell>
        </row>
        <row r="1605">
          <cell r="B1605" t="str">
            <v>โครงการสร้างสวนไม้ผลยุคใหม่ รุ่นที่ 6</v>
          </cell>
          <cell r="C1605">
            <v>60100020074</v>
          </cell>
        </row>
        <row r="1606">
          <cell r="B1606" t="str">
            <v>โครงการสำรวจความต้องในการรับบริการวิชาการของวิทยาเขตมุกดาหาร</v>
          </cell>
          <cell r="C1606">
            <v>60100020075</v>
          </cell>
        </row>
        <row r="1607">
          <cell r="B1607" t="str">
            <v>โครงการสิทธิและหน้าที่ของลูกจ้าง นายจ้าง ตามพระราชบัญญัติคุ้มครองแรงงาน พ.ศ.2541</v>
          </cell>
          <cell r="C1607">
            <v>60100020076</v>
          </cell>
        </row>
        <row r="1608">
          <cell r="B1608" t="str">
            <v xml:space="preserve">โครงการเสวนา การบริหารจัดการโลจิสติกส์อย่างมืออาชีพภายใต้ประชาคมเศรษฐกิจอาเซียน </v>
          </cell>
          <cell r="C1608">
            <v>60100020077</v>
          </cell>
        </row>
        <row r="1609">
          <cell r="B1609" t="str">
            <v>โครงการหลักการประกอบธุรกิจขนาดย่อมสำหรับผู้ประกอบการรายใหม่</v>
          </cell>
          <cell r="C1609">
            <v>60100020079</v>
          </cell>
        </row>
        <row r="1610">
          <cell r="B1610" t="str">
            <v>โครงการห้องสมุดเคลื่อนที่และสัญจรโรงเรียนเครือข่าย</v>
          </cell>
          <cell r="C1610">
            <v>60100020080</v>
          </cell>
        </row>
        <row r="1611">
          <cell r="B1611" t="str">
            <v>โครงการให้บริการแก่ชุมชนท้องถิ่นทางด้านการเมืองการปกครอง</v>
          </cell>
          <cell r="C1611">
            <v>60100020081</v>
          </cell>
        </row>
        <row r="1612">
          <cell r="B1612" t="str">
            <v>โครงการอบรม การบริหารจัดการการเงินส่วนบุคคลสำหรับสถานศึกษา</v>
          </cell>
          <cell r="C1612">
            <v>60100020082</v>
          </cell>
        </row>
        <row r="1613">
          <cell r="B1613" t="str">
            <v>โครงการอบรมการใช้เครื่องมือในเครือข่ายสังคมออนไลน์</v>
          </cell>
          <cell r="C1613">
            <v>60100020083</v>
          </cell>
        </row>
        <row r="1614">
          <cell r="B1614" t="str">
            <v xml:space="preserve">โครงการอบรมการบริหารราคา และแผนการเงินอย่างง่ายเพื่อเพิ่มกำไรสำหรับวิสาหกิจชุมชุน </v>
          </cell>
          <cell r="C1614">
            <v>60100020084</v>
          </cell>
        </row>
        <row r="1615">
          <cell r="B1615" t="str">
            <v xml:space="preserve">โครงการอบรมการสร้างสื่อการเรียนการสอนทาง E-learning แก่โรงเรียนเครือข่าย </v>
          </cell>
          <cell r="C1615">
            <v>60100020085</v>
          </cell>
        </row>
        <row r="1616">
          <cell r="B1616" t="str">
            <v>โครงการอบรมการสื่อสารภาษาจีนให้กับผู้ประกอบการและประชาชนในจังหวัดมุกดาหาร</v>
          </cell>
          <cell r="C1616">
            <v>60100020086</v>
          </cell>
        </row>
        <row r="1617">
          <cell r="B1617" t="str">
            <v>โครงการอบรมความรู้เกี่ยวกับระบบต้นทุนและเทคนิคการบริหารต้นทุนให้มีประสิทธิภาพของกลุ่มสตรีทอผ้าบ้านนายาง</v>
          </cell>
          <cell r="C1617">
            <v>60100020087</v>
          </cell>
        </row>
        <row r="1618">
          <cell r="B1618" t="str">
            <v>โครงการอบรมเชิงปฏิบัติการ การเขียนโปรแกรมควบคุมหุ่นยนต์และเซนเซอร์ด้วยไมโครคอนโทรลเลอร์ รุ่นที่ 3</v>
          </cell>
          <cell r="C1618">
            <v>60100020088</v>
          </cell>
        </row>
        <row r="1619">
          <cell r="B1619" t="str">
            <v>โครงการอบรมเชิงปฏิบัติการ การประยุกต์ใช้ไมโครคอนโทรลเลอร์กับโครงงานวิทยาศาสตร์ รุ่นที่ 3</v>
          </cell>
          <cell r="C1619">
            <v>60100020089</v>
          </cell>
        </row>
        <row r="1620">
          <cell r="B1620" t="str">
            <v>โครงการอบรมเชิงปฏิบัติการการประดิษฐ์หุ่นยนต์ ครั้งที่ 4</v>
          </cell>
          <cell r="C1620">
            <v>60100020090</v>
          </cell>
        </row>
        <row r="1621">
          <cell r="B1621" t="str">
            <v>โครงการอบรมเชิงปฏิบัติการการประยุกต์ใช้วงจรอิเล็กทรอนิกส์กับหุ่นยนต์เบื้องต้น รุ่นที่ 2</v>
          </cell>
          <cell r="C1621">
            <v>60100020091</v>
          </cell>
        </row>
        <row r="1622">
          <cell r="B1622" t="str">
            <v>โครงการอบรมเชิงปฏิบัติการการสร้างสื่อส่งเสริมการใช้ห้องสมุดด้วยคอมพิวเตอร์อย่างง่าย</v>
          </cell>
          <cell r="C1622">
            <v>60100020092</v>
          </cell>
        </row>
        <row r="1623">
          <cell r="B1623" t="str">
            <v>โครงการอบรมเชิงปฏิบัติการความรู้พื้นฐานทางด้านโรคพืช</v>
          </cell>
          <cell r="C1623">
            <v>60100020093</v>
          </cell>
        </row>
        <row r="1624">
          <cell r="B1624" t="str">
            <v xml:space="preserve">โครงการอบรมเชิงปฏิบัติการจัดทำบัญชีฟาร์มสำหรับเกษตรกรรม  เพื่อการวางแผนกำไรและลดต้นทุน ตามแนวคิดเศรษฐกิจพอเพียง รุ่นที่ 4 </v>
          </cell>
          <cell r="C1624">
            <v>60100020094</v>
          </cell>
        </row>
        <row r="1625">
          <cell r="B1625" t="str">
            <v>โครงการอบรมเชิงปฏิบัติการเรื่อง การเพาะพันธุ์และเลี้ยงปลาดุกลูกผสม</v>
          </cell>
          <cell r="C1625">
            <v>60100020095</v>
          </cell>
        </row>
        <row r="1626">
          <cell r="B1626" t="str">
            <v>โครงการอบรมเชิงปฏิบัติการหลักสูตร “การพัฒนาประสิทธิภาพการบริหารสินค้าคงคลังของวิสาหกิจชุมชนในจังหวัดอุบลราชธานี”</v>
          </cell>
          <cell r="C1626">
            <v>60100020096</v>
          </cell>
        </row>
        <row r="1627">
          <cell r="B1627" t="str">
            <v>โครงการอบรมเชิงปฏิบัติการหลักสูตรการพัฒนาสื่อการสอนในรูปแบบสื่อมัลติมีเดีย</v>
          </cell>
          <cell r="C1627">
            <v>60100020097</v>
          </cell>
        </row>
        <row r="1628">
          <cell r="B1628" t="str">
            <v xml:space="preserve">โครงการอบรมเชิงปฏิบัติโครงการ  “ การจัดทำบัญชีด้วยโปรแกรมบัญชีสำเร็จรูป (อย่างง่าย)เพื่อช่วยในการวางระบบบัญชีที่ดี สำหรับวิสาหกิจชุมชนและ SMEs ”  </v>
          </cell>
          <cell r="C1628">
            <v>60100020098</v>
          </cell>
        </row>
        <row r="1629">
          <cell r="B1629" t="str">
            <v>โครงการอบรมแนวทางการพัฒนาห้องสมุดชีวิต(ห้องสมุด3ดี)</v>
          </cell>
          <cell r="C1629">
            <v>60100020099</v>
          </cell>
        </row>
        <row r="1630">
          <cell r="B1630" t="str">
            <v>โครงการอบรมเพื่อเพิ่มประสิทธิการใช้เทคโนโลยีสารสนเทศ</v>
          </cell>
          <cell r="C1630">
            <v>60100020100</v>
          </cell>
        </row>
        <row r="1631">
          <cell r="B1631" t="str">
            <v xml:space="preserve">โครงการอบรมเพื่อยกระดับศักยภาพทางธุรกิจสำหรับโฮมสเตย์เพื่อสร้างความยั่งยืน  </v>
          </cell>
          <cell r="C1631">
            <v>60100020101</v>
          </cell>
        </row>
        <row r="1632">
          <cell r="B1632" t="str">
            <v>โครงการอบรมเพื่อให้ความรู้ในหัวข้อ"ทำบัญชีอย่างไรให้สรรพากรยอมรับ"สำหรับผู้ประกอบการธุรกิจใน  จ.อุบลราชธานี</v>
          </cell>
          <cell r="C1632">
            <v>60100020102</v>
          </cell>
        </row>
        <row r="1633">
          <cell r="B1633" t="str">
            <v>โครงการออกแบบระบบการให้น้ำอย่างง่ายสำหรับเกษตรกร</v>
          </cell>
          <cell r="C1633">
            <v>60100020103</v>
          </cell>
        </row>
        <row r="1634">
          <cell r="B1634" t="str">
            <v xml:space="preserve">โครงเยาวชนรุ่นใหม่หัวใจพอเพียง </v>
          </cell>
          <cell r="C1634">
            <v>60100020104</v>
          </cell>
        </row>
        <row r="1635">
          <cell r="B1635" t="str">
            <v xml:space="preserve">โครงอบรมเชิงปฏิบัติการ การใช้โปรแกรมบัญชีสำหรับธนาคารชุมชนและสถาบันการเงินชุมชน  </v>
          </cell>
          <cell r="C1635">
            <v>60100020105</v>
          </cell>
        </row>
        <row r="1636">
          <cell r="B1636" t="str">
            <v>เทคนิคการออกแบบและซ่อมบำรุงระบบควบคุมมอเตอร์ของประปาหมู่บ้านและชุมชน</v>
          </cell>
          <cell r="C1636">
            <v>60100020106</v>
          </cell>
        </row>
        <row r="1637">
          <cell r="B1637" t="str">
            <v>บูรณาการการมีส่วนร่วมของประชาชน เพื่อการป้องกันโรคไข้เลือดออก (ต่อเนื่อง)</v>
          </cell>
          <cell r="C1637">
            <v>60100020107</v>
          </cell>
        </row>
        <row r="1638">
          <cell r="B1638" t="str">
            <v>โครงการเปิดบ้านศิลปศาสตร์</v>
          </cell>
          <cell r="C1638">
            <v>60100020108</v>
          </cell>
        </row>
        <row r="1639">
          <cell r="B1639" t="str">
            <v>เปิดฟาร์มและห้องปฏิบัติการในสัปดาห์วันวิทยาศาสตร์</v>
          </cell>
          <cell r="C1639">
            <v>60100020109</v>
          </cell>
        </row>
        <row r="1640">
          <cell r="B1640" t="str">
            <v xml:space="preserve">ฝึกอบรมเชิงปฏิบัติการและนิทรรศการเผยแพร่ความรู้เรื่อง “ การอนุรักษ์สถาปัตกรรมพื้นถิ่นอีสาน 
</v>
          </cell>
          <cell r="C1640">
            <v>60100020110</v>
          </cell>
        </row>
        <row r="1641">
          <cell r="B1641" t="str">
            <v>โครงการพี่น้องสานสัมพันธ์</v>
          </cell>
          <cell r="C1641">
            <v>60100020111</v>
          </cell>
        </row>
        <row r="1642">
          <cell r="B1642" t="str">
            <v>วันเทคโนโลยีวิศวกรรม</v>
          </cell>
          <cell r="C1642">
            <v>60100020112</v>
          </cell>
        </row>
        <row r="1643">
          <cell r="B1643" t="str">
            <v>วิทยาศาสตร์สัญจร</v>
          </cell>
          <cell r="C1643">
            <v>60100020113</v>
          </cell>
        </row>
        <row r="1644">
          <cell r="B1644" t="str">
            <v>โครงการสัปดาห์วิทยาศาสตร์แห่งชาติ</v>
          </cell>
          <cell r="C1644">
            <v>60100020114</v>
          </cell>
        </row>
        <row r="1645">
          <cell r="B1645" t="str">
            <v>อบรมครูประวัติศาสตร์ระดับชั้นมัธยมศึกษา</v>
          </cell>
          <cell r="C1645">
            <v>60100020115</v>
          </cell>
        </row>
        <row r="1646">
          <cell r="B1646" t="str">
            <v>อบรมคอมพิวเตอร์เพื่อพัฒนาครูผู้สอนและบุคลากร ด้านระบบสารสนเทศ</v>
          </cell>
          <cell r="C1646">
            <v>60100020116</v>
          </cell>
        </row>
        <row r="1647">
          <cell r="B1647" t="str">
            <v>โครงการออกแบบนิทรรศการและการจัดแสดงผลงาน</v>
          </cell>
          <cell r="C1647">
            <v>60100020117</v>
          </cell>
        </row>
        <row r="1648">
          <cell r="B1648" t="str">
            <v>อบรมเชิงปฏิบัติการ เทคนิคการเป็นวิทยากรถ่ายทอดความรู้ทางการออกแบบผลิตภัณฑ์ในชุมชน</v>
          </cell>
          <cell r="C1648">
            <v>60100020118</v>
          </cell>
        </row>
        <row r="1649">
          <cell r="B1649" t="str">
            <v>ถ่ายทอดภูมิปัญญาท้องถิ่นสู่คนรุ่นใหม่ "จักสาน งานหัตถกรรม พื้นถิ่นร่วมสมัย" ครั้งที่ ๓</v>
          </cell>
          <cell r="C1649">
            <v>60100020119</v>
          </cell>
        </row>
        <row r="1650">
          <cell r="B1650" t="str">
            <v>โครงการ Smart Web Camp</v>
          </cell>
          <cell r="C1650">
            <v>60100020120</v>
          </cell>
        </row>
        <row r="1651">
          <cell r="B1651" t="str">
            <v>โครงการสื่อสารภาษาอังกฤษในชีวิตประจำวัน</v>
          </cell>
          <cell r="C1651">
            <v>60100020121</v>
          </cell>
        </row>
        <row r="1652">
          <cell r="B1652" t="str">
            <v xml:space="preserve">โครงการพัฒนาระบบฐานข้อมูลสำหรับโรงเรียนเครือข่าย ด้วย MS-Access </v>
          </cell>
          <cell r="C1652">
            <v>60100020122</v>
          </cell>
        </row>
        <row r="1653">
          <cell r="B1653" t="str">
            <v>โครงการบัญชีอย่างง่ายสำหรับเยาวชนโรงเรียนเครือข่าย</v>
          </cell>
          <cell r="C1653">
            <v>60100020123</v>
          </cell>
        </row>
        <row r="1654">
          <cell r="B1654" t="str">
            <v>โครงการสร้างกระบวนการเรียนรู้ให้กับชุมชนในโครงการบัญชีสัญจร เพื่อการวิเคราะห์จุดคุ้มทุนสำหรับวิสาหกิจชุมชน</v>
          </cell>
          <cell r="C1654">
            <v>60100020124</v>
          </cell>
        </row>
        <row r="1655">
          <cell r="B1655" t="str">
            <v>โครงการความรู้และการประยุกต์ใช้กิจกรรมความรับผิดชอบต่อสังคมขององค์กรธุรกิจ (Corporate Social Responsibility) เพื่อความยั่งยืนของธุรกิจ</v>
          </cell>
          <cell r="C1655">
            <v>60100020125</v>
          </cell>
        </row>
        <row r="1656">
          <cell r="B1656" t="str">
            <v>โครงการเปิดบ้านบริหารศาสตร์</v>
          </cell>
          <cell r="C1656">
            <v>60100020126</v>
          </cell>
        </row>
        <row r="1657">
          <cell r="B1657" t="str">
            <v xml:space="preserve">ประชุมวิชาการวิทยาลัยแพทยศาสตร์และการสาธารณสุข
 “ 1 ทศวรรษ วิทยาลัยแพทยศาสตร์และการสาธารณสุข มหาวิทยาลัยอุบลราชธานีกับการสร้างเสริมสุขภาพอย่างยั่งยืน” </v>
          </cell>
          <cell r="C1657">
            <v>60100020127</v>
          </cell>
        </row>
        <row r="1658">
          <cell r="B1658" t="str">
            <v>เปิดโลกการเรียนรู้ สู่ร่างอาจารย์ใหญ่</v>
          </cell>
          <cell r="C1658">
            <v>60100020128</v>
          </cell>
        </row>
        <row r="1659">
          <cell r="B1659" t="str">
            <v>โครงการหมออาสาเยี่ยมบ้านผู้สูงอายุในชุมชน ตำบลเมืองศรีไค</v>
          </cell>
          <cell r="C1659">
            <v>60100020129</v>
          </cell>
        </row>
        <row r="1660">
          <cell r="B1660" t="str">
            <v>การบริการวิชาการเพื่อการพัฒนาการเรียนการสอนภาษาจีนในเขตอีสานใต้: การสร้างสื่อการเรียนการสอนภาษาและวัฒนธรรมจีนจากสื่อมัลติมีเดีย</v>
          </cell>
          <cell r="C1660">
            <v>60100020130</v>
          </cell>
        </row>
        <row r="1661">
          <cell r="B1661" t="str">
            <v>โครงการอบรมเชิงปฏิบัติการหลักสูตร การผลิตสื่อเสียงเพื่อประกอบการเรียนการสอนและการประชาสัมพันธ์</v>
          </cell>
          <cell r="C1661">
            <v>60100020131</v>
          </cell>
        </row>
        <row r="1662">
          <cell r="B1662" t="str">
            <v>โครงการอบรมเชิงปฏิบัติการ "การผลิตสื่อวีดิทัศน์"</v>
          </cell>
          <cell r="C1662">
            <v>60100020132</v>
          </cell>
        </row>
        <row r="1663">
          <cell r="B1663" t="str">
            <v>โครงการยุวบรรณารักษ์</v>
          </cell>
          <cell r="C1663">
            <v>60100020133</v>
          </cell>
        </row>
        <row r="1664">
          <cell r="B1664" t="str">
            <v>โครงการมหาวิทยาลัยอุบลราชธานีกับการพัฒนาห้องสมุดชุมชน</v>
          </cell>
          <cell r="C1664">
            <v>60100020134</v>
          </cell>
        </row>
        <row r="1665">
          <cell r="B1665" t="str">
            <v>โครงการค่ายศิลปะ เด็กและแนวทางการออกแบบ</v>
          </cell>
          <cell r="C1665">
            <v>60100020135</v>
          </cell>
        </row>
        <row r="1666">
          <cell r="B1666" t="str">
            <v>พัฒนาบุคลิกภาพสู่ความเป็นเลิศในการทำงาน</v>
          </cell>
          <cell r="C1666">
            <v>60100020136</v>
          </cell>
        </row>
        <row r="1667">
          <cell r="B1667" t="str">
            <v>โครงการประชุมวิชาการ ม.อบ. วิจัย</v>
          </cell>
          <cell r="C1667">
            <v>60100020137</v>
          </cell>
        </row>
        <row r="1668">
          <cell r="B1668" t="str">
            <v>โครงการพัฒนาทักษะนักวิจัย</v>
          </cell>
          <cell r="C1668">
            <v>60100020138</v>
          </cell>
        </row>
        <row r="1669">
          <cell r="B1669" t="str">
            <v xml:space="preserve">เอกสารสนเทศเพื่อการเผยแพร่ผลงานวิจัย บริการวิชาการและศิลปวัฒนธรรม </v>
          </cell>
          <cell r="C1669">
            <v>60100020139</v>
          </cell>
        </row>
        <row r="1670">
          <cell r="B1670" t="str">
            <v>โครงการพัฒนาระบบบริหารจัดการและติดตามประเมินผล โครงการบริการวิชาการประจำปี 2555</v>
          </cell>
          <cell r="C1670">
            <v>60100020140</v>
          </cell>
        </row>
        <row r="1671">
          <cell r="B1671" t="str">
            <v xml:space="preserve">โครงการพัฒนาศักยภาพการเรียนรู้ เด็กเยาวชนและชุมชน </v>
          </cell>
          <cell r="C1671">
            <v>60100020141</v>
          </cell>
        </row>
        <row r="1672">
          <cell r="B1672" t="str">
            <v>โครงการเสริมสร้างความร่วมมือเพื่อพัฒนาด้านวิชาการกับประเทศในกลุ่มอาเซียน</v>
          </cell>
          <cell r="C1672">
            <v>60100020142</v>
          </cell>
        </row>
        <row r="1673">
          <cell r="B1673" t="str">
            <v>โครงการบ้านวิทยาศาสตร์น้อย</v>
          </cell>
          <cell r="C1673">
            <v>60100020143</v>
          </cell>
        </row>
        <row r="1674">
          <cell r="B1674" t="str">
            <v>โครงการกิจกรรมการเสริมสร้างความรู้คณิตศาสตร์ วิทยาศาสตร์ สู่การสอบ NT Las และ O-NET สำหรับนักเรียนและครูผู้สอนในโรงเรียนตำรวจตระเวนชายแดน</v>
          </cell>
          <cell r="C1674">
            <v>60100020144</v>
          </cell>
        </row>
        <row r="1675">
          <cell r="B1675" t="str">
            <v>โครงการบูรณาการเพื่อการพัฒนาชุมชนตามพระราชดำริ</v>
          </cell>
          <cell r="C1675">
            <v>60100020145</v>
          </cell>
        </row>
        <row r="1676">
          <cell r="B1676" t="str">
            <v>โครงการส่งเสริมสุขภาพนักเรียนโรงเรียนตำรวจตระเวนชายแดนบ้านหนองใหญ่ ตำบลรุง อำเภอกันทรลักษณ์ จังหวัดศรีสะเกษ</v>
          </cell>
          <cell r="C1676">
            <v>60100020146</v>
          </cell>
        </row>
        <row r="1677">
          <cell r="B1677" t="str">
            <v>โครงการพัฒนาสังคมและสิ่งแวดล้อมโรงเรียนและชุมชน โรงเรียนตำรวจตระเวนชายแดนบ้านหนองใหญ่ (ระยะที่ 1 จัดทำแผนพัฒนาสังคมและสิ่งแวดล้อมโรงเรียนและชุมชน)</v>
          </cell>
          <cell r="C1677">
            <v>60100020147</v>
          </cell>
        </row>
        <row r="1678">
          <cell r="B1678" t="str">
            <v>โครงการส่งเสริมการออมและการพัฒนาระบบสวัสดิการสมาชิกสหกรณ์</v>
          </cell>
          <cell r="C1678">
            <v>60100020148</v>
          </cell>
        </row>
        <row r="1679">
          <cell r="B1679" t="str">
            <v>Art and science for all</v>
          </cell>
          <cell r="C1679">
            <v>60100020149</v>
          </cell>
        </row>
        <row r="1680">
          <cell r="B1680" t="str">
            <v>โครงการบริการวิชาการเงินรายได้คณะเภสัชศาสตร์</v>
          </cell>
          <cell r="C1680">
            <v>60100020150</v>
          </cell>
        </row>
        <row r="1681">
          <cell r="B1681" t="str">
            <v>โครงการบ่มเพาะและพัฒนาบุคลากรสำหรับอุตสาหกรรมซอฟต์แวร์</v>
          </cell>
          <cell r="C1681">
            <v>60100020151</v>
          </cell>
        </row>
        <row r="1682">
          <cell r="B1682" t="str">
            <v>โครงการการให้บริการทางวิชาการเกี่ยวกับค่าทดสอบวัสดุ</v>
          </cell>
          <cell r="C1682">
            <v>60100020152</v>
          </cell>
        </row>
        <row r="1683">
          <cell r="B1683" t="str">
            <v>โครงการการให้บริการทางวิชาการเกี่ยวกับตรวจวิเคราะห์คุณภาพน้ำ</v>
          </cell>
          <cell r="C1683">
            <v>60100020153</v>
          </cell>
        </row>
        <row r="1684">
          <cell r="B1684" t="str">
            <v>โครงการจัดประชุมวิชาการนานาชาติเรื่อง "IML ภาควิชาวิศวกรรมอุตสาหการ"</v>
          </cell>
          <cell r="C1684">
            <v>60100020154</v>
          </cell>
        </row>
        <row r="1685">
          <cell r="B1685" t="str">
            <v>โครงการบริการวิชาการแก่ชุมชนคณะพยาบาลศาสตร์</v>
          </cell>
          <cell r="C1685">
            <v>60100020155</v>
          </cell>
        </row>
        <row r="1686">
          <cell r="B1686" t="str">
            <v>โครงการเสริมสร้างผู้ประกอบการใหม่ (New Entrepreneur Creation-NEC)</v>
          </cell>
          <cell r="C1686">
            <v>60100020156</v>
          </cell>
        </row>
        <row r="1687">
          <cell r="B1687" t="str">
            <v>โครงการผู้นำโซ่อุปทานในวิสาหกิจขนาดกลางและขนาดย่อม</v>
          </cell>
          <cell r="C1687">
            <v>60100020157</v>
          </cell>
        </row>
        <row r="1688">
          <cell r="B1688" t="str">
            <v>โครงการเสริมสร้างการพัฒนางานบริการแก่สังคม ต่อยอดสู่งานวิจัยและผลงานทางวิชาการ</v>
          </cell>
          <cell r="C1688">
            <v>60100020158</v>
          </cell>
        </row>
        <row r="1689">
          <cell r="B1689" t="str">
            <v>โครงการส่งเสริม สนับสนุนงานบริการวิชาการ ตามมาตรฐานประกันคุณภาพ</v>
          </cell>
          <cell r="C1689">
            <v>60100020159</v>
          </cell>
        </row>
        <row r="1690">
          <cell r="B1690" t="str">
            <v>โครงการพัฒนาศักยภาพการเรียนรู้แก่เด็กที่มีความสามารถพิเศษด้านวิทยาศาสตร์ คณิตศาสตร์</v>
          </cell>
          <cell r="C1690">
            <v>60100020160</v>
          </cell>
        </row>
        <row r="1691">
          <cell r="B1691" t="str">
            <v>โครงการอบรมการอนุรักษ์พลังงานภายในโรงงาน</v>
          </cell>
          <cell r="C1691">
            <v>60100020161</v>
          </cell>
        </row>
        <row r="1692">
          <cell r="B1692" t="str">
            <v>โครงการเตรียมความพร้อมสู่ประชาคมอาเซียน</v>
          </cell>
          <cell r="C1692">
            <v>60100020162</v>
          </cell>
        </row>
        <row r="1693">
          <cell r="B1693" t="str">
            <v>โครงการพัฒนาศักยภาพบุคลากรด้านการท่องเที่ยว</v>
          </cell>
          <cell r="C1693">
            <v>60100020163</v>
          </cell>
        </row>
        <row r="1694">
          <cell r="B1694" t="str">
            <v>โครงการ IT Clinic</v>
          </cell>
          <cell r="C1694">
            <v>60100020164</v>
          </cell>
        </row>
        <row r="1695">
          <cell r="B1695" t="str">
            <v>โครงการจัดตั้งศูนย์บ่มเพาะและเตรียมความพร้อมบุคลากรเพื่อเข้าสู่อุตสาหกรรม</v>
          </cell>
          <cell r="C1695">
            <v>60100020165</v>
          </cell>
        </row>
        <row r="1696">
          <cell r="B1696" t="str">
            <v>โครงการ IT Day@OCN</v>
          </cell>
          <cell r="C1696">
            <v>60100020166</v>
          </cell>
        </row>
        <row r="1697">
          <cell r="B1697" t="str">
            <v>โครงการจัดเก็บข้อมูลนักการเมืองถิ่น พื้นที่อำเภอวารินชำราบ จังหวัดอุบลราชธานี</v>
          </cell>
          <cell r="C1697">
            <v>60100020167</v>
          </cell>
        </row>
        <row r="1698">
          <cell r="B1698" t="str">
            <v>โครงการประชาธิปไตยแข็งแรง ยกกำลัง3</v>
          </cell>
          <cell r="C1698">
            <v>60100020168</v>
          </cell>
        </row>
        <row r="1699">
          <cell r="B1699" t="str">
            <v>โครงการการสร้างความรู้ความเข้าใจด้านภาษีท้องถิ่นเพื่อการพัฒนาท้องถิ่น</v>
          </cell>
          <cell r="C1699">
            <v>60100020169</v>
          </cell>
        </row>
        <row r="1700">
          <cell r="B1700" t="str">
            <v>โครงการการบริหารจัดการเพื่อเพิ่มศักยภาพ SMEs อย่างยั่งยืน</v>
          </cell>
          <cell r="C1700">
            <v>60100020170</v>
          </cell>
        </row>
        <row r="1701">
          <cell r="B1701" t="str">
            <v>เทคนิคการป้องกันกำจัดศัตรูพืช เพื่อการผลิตพืชปลอดสารพิษ</v>
          </cell>
          <cell r="C1701">
            <v>60100020171</v>
          </cell>
        </row>
        <row r="1702">
          <cell r="B1702" t="str">
            <v>การถ่ายทอดเทคโนโลยีการควบคุมศัตรูพืชโดยชีววิธีสู่เยาวชน</v>
          </cell>
          <cell r="C1702">
            <v>60100020172</v>
          </cell>
        </row>
        <row r="1703">
          <cell r="B1703" t="str">
            <v>การฝึกอบรมเชิงปฏิบัติการแปรรูปผลิตภัณฑ์จากข้าวและแป้งข้าว</v>
          </cell>
          <cell r="C1703">
            <v>60100020173</v>
          </cell>
        </row>
        <row r="1704">
          <cell r="B1704" t="str">
            <v>การสร้างสวนไม้ผลยุคใหม่</v>
          </cell>
          <cell r="C1704">
            <v>60100020174</v>
          </cell>
        </row>
        <row r="1705">
          <cell r="B1705" t="str">
            <v>การอบรมเชิงปฏิบัติการถ่ายทอดเทคโนโลยีการผลิตยางพาราในพื้นที่ปลูกยางใหม่</v>
          </cell>
          <cell r="C1705">
            <v>60100020175</v>
          </cell>
        </row>
        <row r="1706">
          <cell r="B1706" t="str">
            <v>ประมงโรงเรียน:การเพาะและขยายพันธุ์ปลานิลจิตรลดาในโรงเรียนเครือข่ายของมหาวิทยาลัยอุบลราชธานี</v>
          </cell>
          <cell r="C1706">
            <v>60100020176</v>
          </cell>
        </row>
        <row r="1707">
          <cell r="B1707" t="str">
            <v>สวนศิลป์กินได้</v>
          </cell>
          <cell r="C1707">
            <v>60100020177</v>
          </cell>
        </row>
        <row r="1708">
          <cell r="B1708" t="str">
            <v>การผลิตกล้าเชื้อเพื่อใช้ในผลิตภัณฑ์ปลาหมักพื้นบ้าน</v>
          </cell>
          <cell r="C1708">
            <v>60100020181</v>
          </cell>
        </row>
        <row r="1709">
          <cell r="B1709" t="str">
            <v>โครงการวิเคราะห์คุณภาพน้ำดื่มและน้ำแข็ง</v>
          </cell>
          <cell r="C1709">
            <v>60100020182</v>
          </cell>
        </row>
        <row r="1710">
          <cell r="B1710" t="str">
            <v>โครงการพัฒนายาและผลิตภัณฑ์สมุนไพร</v>
          </cell>
          <cell r="C1710">
            <v>60100020183</v>
          </cell>
        </row>
        <row r="1711">
          <cell r="B1711" t="str">
            <v>โครงการถ่ายทอดความรู้เพื่อพัฒนาการผลิตน้ำดื่มในชุมชน</v>
          </cell>
          <cell r="C1711">
            <v>60100020184</v>
          </cell>
        </row>
        <row r="1712">
          <cell r="B1712" t="str">
            <v>โครงการรายรับจากการให้บริการวิชาการ</v>
          </cell>
          <cell r="C1712">
            <v>60100020185</v>
          </cell>
        </row>
        <row r="1713">
          <cell r="B1713" t="str">
            <v>โครงการโอลิมปิกวิชาการ (สอวน.)</v>
          </cell>
          <cell r="C1713">
            <v>60100020186</v>
          </cell>
        </row>
        <row r="1714">
          <cell r="B1714" t="str">
            <v>โครงการการฝึกทักษะการใช้อุปกรณ์วิทยาศาสตร์ และเทคนิคทางวิทยาศาสตร์</v>
          </cell>
          <cell r="C1714">
            <v>60100020187</v>
          </cell>
        </row>
        <row r="1715">
          <cell r="B1715" t="str">
            <v>โครงการการสร้างแหล่งเรียนรู้ออนไลน์ทางดาราศาสตร์</v>
          </cell>
          <cell r="C1715">
            <v>60100020188</v>
          </cell>
        </row>
        <row r="1716">
          <cell r="B1716" t="str">
            <v>โครงการอบรม E-Commerce เพื่อสร้างรายได้ในท้องถิ่น</v>
          </cell>
          <cell r="C1716">
            <v>60100020189</v>
          </cell>
        </row>
        <row r="1717">
          <cell r="B1717" t="str">
            <v>โครงการอบรมเชิงปฏิบัติการการทำเหมืองข้อมูลเบื้องต้น (Workshop with Weka)</v>
          </cell>
          <cell r="C1717">
            <v>60100020190</v>
          </cell>
        </row>
        <row r="1718">
          <cell r="B1718" t="str">
            <v>เสริมภาษาอังกฤษให้น้อง</v>
          </cell>
          <cell r="C1718">
            <v>60100020191</v>
          </cell>
        </row>
        <row r="1719">
          <cell r="B1719" t="str">
            <v>โรงเรียนนักละครรุ่นเยาว์</v>
          </cell>
          <cell r="C1719">
            <v>60100020192</v>
          </cell>
        </row>
        <row r="1720">
          <cell r="B1720" t="str">
            <v>การอบรมเทคนิคการสอนทักษะภาษาอังกฤษและการประเมินผลสำหรับครูระดับมัธยมศึกษา</v>
          </cell>
          <cell r="C1720">
            <v>60100020193</v>
          </cell>
        </row>
        <row r="1721">
          <cell r="B1721" t="str">
            <v>สอนครูทำค่ายภาษาอังกฤษ</v>
          </cell>
          <cell r="C1721">
            <v>60100020194</v>
          </cell>
        </row>
        <row r="1722">
          <cell r="B1722" t="str">
            <v>อบรมครูประวัติศาสตร์ ระดับมัธยมศึกษา ครั้งที่ 2 การเรียนการสอนประวัติศาสตร์ท้องถิ่น</v>
          </cell>
          <cell r="C1722">
            <v>60100020195</v>
          </cell>
        </row>
        <row r="1723">
          <cell r="B1723" t="str">
            <v>โครงการบริการทางวิชาการด้านอื่นในสาขาวิศวกรรมศาสตร์</v>
          </cell>
          <cell r="C1723">
            <v>60100020196</v>
          </cell>
        </row>
        <row r="1724">
          <cell r="B1724" t="str">
            <v>โครงการจัดอบรมโปรแกรม PLC ทางวิศวกรรม</v>
          </cell>
          <cell r="C1724">
            <v>60100020197</v>
          </cell>
        </row>
        <row r="1725">
          <cell r="B1725" t="str">
            <v>การอบรม GIS เบื้องต้นสำหรับผู้สอนวิชาภูมิศาสตร์ในเขตพื้นที่การศึกษาจังหวัดมุกดาหาร</v>
          </cell>
          <cell r="C1725">
            <v>60100020198</v>
          </cell>
        </row>
        <row r="1726">
          <cell r="B1726" t="str">
            <v>โครงการอบรมเชิงปฏิบัติการการเขียนโปรแกรมควบคุมหุ่นยนต์และเซนเซอร์ด้วยไมโครคอนโทรลเลอร์</v>
          </cell>
          <cell r="C1726">
            <v>60100020199</v>
          </cell>
        </row>
        <row r="1727">
          <cell r="B1727" t="str">
            <v>โครงการอบรมเชิงปฏิบัติการการเขียนโปรแกรมภาษาโลโก้กับหุ่นยนต์เบื้องต้น</v>
          </cell>
          <cell r="C1727">
            <v>60100020200</v>
          </cell>
        </row>
        <row r="1728">
          <cell r="B1728" t="str">
            <v>โครงการอบรมเชิงปฏิบัติการสะพานสานฝันเยาวชนนักประดิษฐ์</v>
          </cell>
          <cell r="C1728">
            <v>60100020201</v>
          </cell>
        </row>
        <row r="1729">
          <cell r="B1729" t="str">
            <v>โครงการการใช้โปรแกรมคอมพิวเตอร์ควบคุมหุ่นยนต์</v>
          </cell>
          <cell r="C1729">
            <v>60100020202</v>
          </cell>
        </row>
        <row r="1730">
          <cell r="B1730" t="str">
            <v>โครงการการจัดการขยะมูลฝอยระดับครัวเรือนเพื่อลดปัญหาสิ่งแวดล้อม</v>
          </cell>
          <cell r="C1730">
            <v>60100020203</v>
          </cell>
        </row>
        <row r="1731">
          <cell r="B1731" t="str">
            <v>โครงการการถ่ายทอดชุดขุดซากไม้ต้นแบบ “แพขุดซากไม้ใต้น้ำเพื่อนำมาแปรรูปเฟอร์นิเจอร์"</v>
          </cell>
          <cell r="C1731">
            <v>60100020204</v>
          </cell>
        </row>
        <row r="1732">
          <cell r="B1732" t="str">
            <v>โครงการการประยุกต์ใช้ไมโครคอนโทรลเลอร์กับโครงงานวิทยาศาสตร์</v>
          </cell>
          <cell r="C1732">
            <v>60100020205</v>
          </cell>
        </row>
        <row r="1733">
          <cell r="B1733" t="str">
            <v>โครงการการฝึกอบรมเพื่อถ่ายทอดองค์ความรู้ด้านวิศวกรรมเชื่อมประสานสำหรับบุคลากรชุมชนเพื่อส่งเสริมการประกอบอาชีพ</v>
          </cell>
          <cell r="C1733">
            <v>60100020206</v>
          </cell>
        </row>
        <row r="1734">
          <cell r="B1734" t="str">
            <v>โครงการการอบรมระบบนิวแมติกส์พื้นฐาน</v>
          </cell>
          <cell r="C1734">
            <v>60100020207</v>
          </cell>
        </row>
        <row r="1735">
          <cell r="B1735" t="str">
            <v>โครงการการอบรมสัมมนาเชิงปฏิบัติการเรื่อง “การจัดการแบบสอบถามผ่านเครือข่ายอินเตอร์เน็ตด้วยระบบงาน Free QMS"</v>
          </cell>
          <cell r="C1735">
            <v>60100020208</v>
          </cell>
        </row>
        <row r="1736">
          <cell r="B1736" t="str">
            <v>โครงการถ่ายทอดความรู้และเทคโนโลยีการจัดการและการผลิตผลิตภัณฑ์ชุมชนจากวัสดุเหลือใช้</v>
          </cell>
          <cell r="C1736">
            <v>60100020209</v>
          </cell>
        </row>
        <row r="1737">
          <cell r="B1737" t="str">
            <v>โครงการบำรุงรักษาตรวจซ่อมและพัฒนาระบบ Solar Cell ที่วัดและโรงเรียนบ้านดงนา ตามโครงการพระราชดำริพระเทพรัตนราชสุดาฯ</v>
          </cell>
          <cell r="C1737">
            <v>60100020210</v>
          </cell>
        </row>
        <row r="1738">
          <cell r="B1738" t="str">
            <v>การพัฒนาการออกแบบผ้าทอพื้นถิ่นด้วยโปรแกรมคอมพิวเตอร์</v>
          </cell>
          <cell r="C1738">
            <v>60100020211</v>
          </cell>
        </row>
        <row r="1739">
          <cell r="B1739" t="str">
            <v>การออกแบบและสร้างเตาเผาผลิตเครื่องปั้นดินเผาขนาดเล็ก</v>
          </cell>
          <cell r="C1739">
            <v>60100020212</v>
          </cell>
        </row>
        <row r="1740">
          <cell r="B1740" t="str">
            <v>สัปดาห์วิชาการศิลปประยุกต์และการออกแบบเพื่อชุมชน</v>
          </cell>
          <cell r="C1740">
            <v>60100020213</v>
          </cell>
        </row>
        <row r="1741">
          <cell r="B1741" t="str">
            <v>อบรมการออกแบบผลิตภัณฑ์จากผ้าเพื่อการใช้วัสดุต้นทางอย่างมีประสิทธิภาพ</v>
          </cell>
          <cell r="C1741">
            <v>60100020214</v>
          </cell>
        </row>
        <row r="1742">
          <cell r="B1742" t="str">
            <v>โครงการอุทยานวิทยาศาสตร์</v>
          </cell>
          <cell r="C1742">
            <v>60100020215</v>
          </cell>
        </row>
        <row r="1743">
          <cell r="B1743" t="str">
            <v>โครงการความหลากหลายของพรรณไม้ เห็ด และยีสต์ในดินบริเวณพื้นที่สวนสัตว์อุบลราชธานี</v>
          </cell>
          <cell r="C1743">
            <v>60100020216</v>
          </cell>
        </row>
        <row r="1744">
          <cell r="B1744" t="str">
            <v>โครงการสนับสนุนงานบริการวิชาการจากแหล่งทุนภายนอก</v>
          </cell>
          <cell r="C1744">
            <v>60100020217</v>
          </cell>
        </row>
        <row r="1745">
          <cell r="B1745" t="str">
            <v>โครงการ Cleaning &amp; Planting for UBU</v>
          </cell>
          <cell r="C1745">
            <v>60100020218</v>
          </cell>
        </row>
        <row r="1746">
          <cell r="B1746" t="str">
            <v>โครงการเสริมสร้างสุขภาพนักเรียนโรงเรียนตำรวจตระเวนชายแดนที่ครอบครัวและชุมชนมีส่วนร่วม</v>
          </cell>
          <cell r="C1746">
            <v>60100020219</v>
          </cell>
        </row>
        <row r="1747">
          <cell r="B1747" t="str">
            <v>โครงาารอาสาร่วมพัฒนาชุมชนและสอนน้องหาปลา</v>
          </cell>
          <cell r="C1747">
            <v>60100020220</v>
          </cell>
        </row>
        <row r="1748">
          <cell r="B1748" t="str">
            <v>โครงการบริการวิชาการด้านพลังงานทดแทนและอนุรักษ์พลังงาน</v>
          </cell>
          <cell r="C1748">
            <v>60100020221</v>
          </cell>
        </row>
        <row r="1749">
          <cell r="B1749" t="str">
            <v>โครงการสร้างและพัฒนาผู้ประกอบการเพื่อรองรับประชาคมเศรษฐกิจอาเซียน (AEC)</v>
          </cell>
          <cell r="C1749">
            <v>60100020222</v>
          </cell>
        </row>
        <row r="1750">
          <cell r="B1750" t="str">
            <v>โครงการพัฒนาเครื่องจักรเพื่อเพิ่มประสิทธิภาพการผลิต (Retrofit)</v>
          </cell>
          <cell r="C1750">
            <v>60100020223</v>
          </cell>
        </row>
        <row r="1751">
          <cell r="B1751" t="str">
            <v>โครงการสำรวจและนำเข้าข้อมูลโครงสร้างพื้นฐานด้านวิทยาศาสตร์และเทคโนโลยี</v>
          </cell>
          <cell r="C1751">
            <v>60100020224</v>
          </cell>
        </row>
        <row r="1752">
          <cell r="B1752" t="str">
            <v>โครงการเรียนรู้และส่งเสริมประชาธิปไตย</v>
          </cell>
          <cell r="C1752">
            <v>60100020225</v>
          </cell>
        </row>
        <row r="1753">
          <cell r="B1753" t="str">
            <v>โครงการพัฒนาขีดความสามารถในการแข่งขันของอุตสาหกรรมแปรรูปการเกษตรในส่วนภูมิภาค (OPOAI)</v>
          </cell>
          <cell r="C1753">
            <v>60100020226</v>
          </cell>
        </row>
        <row r="1754">
          <cell r="B1754" t="str">
            <v>โครงการมหกรรมบ้านนักวิทยาศาสตร์น้อย</v>
          </cell>
          <cell r="C1754">
            <v>60100020227</v>
          </cell>
        </row>
        <row r="1755">
          <cell r="B1755" t="str">
            <v>โครงการตรวจสอบแก้ปัญหาและติดตามคุณภาพน้ำประปาและการจัดการขยะแบบครบวจร ในโรงเรียนบ้านหนองใหญ่และบ้านท่าแสนคูณ โครงการตามพระราชดำริ</v>
          </cell>
          <cell r="C1755">
            <v>60100020228</v>
          </cell>
        </row>
        <row r="1756">
          <cell r="B1756" t="str">
            <v>คลินิกเทคโนโลยี</v>
          </cell>
          <cell r="C1756">
            <v>60100020229</v>
          </cell>
        </row>
        <row r="1757">
          <cell r="B1757" t="str">
            <v>โครงการบ่มเพาะวิสาหกิจในสถาบันอุดมศึกษา</v>
          </cell>
          <cell r="C1757">
            <v>60100020230</v>
          </cell>
        </row>
        <row r="1758">
          <cell r="B1758" t="str">
            <v>โครงการเตรียมความพร้อมการเรียนการสอนหลักสูตร STEM</v>
          </cell>
          <cell r="C1758">
            <v>60100020231</v>
          </cell>
        </row>
        <row r="1759">
          <cell r="B1759" t="str">
            <v>โครงการมหาวิทยาลัยอุบลราชธานี ร่วมใจต้านภัยบุหรี่</v>
          </cell>
          <cell r="C1759">
            <v>60100020232</v>
          </cell>
        </row>
        <row r="1760">
          <cell r="B1760" t="str">
            <v>โครงการเสริมสร้างเครือข่ายความร่วมมือเพื่อพัฒนาการเรียนรู้</v>
          </cell>
          <cell r="C1760">
            <v>60100020233</v>
          </cell>
        </row>
        <row r="1761">
          <cell r="B1761" t="str">
            <v>ศูนย์พี่เลี้ยงโครงการเพาะพันธุ์ปัญญา</v>
          </cell>
          <cell r="C1761">
            <v>60100020234</v>
          </cell>
        </row>
        <row r="1762">
          <cell r="B1762" t="str">
            <v>โครงการอบรมเชิงปฏิบัติการ : การสร้างความรู้ความเข้าใจด้านภาษีท้องถิ่นเพื่อการพัฒนาท้องถิ่น</v>
          </cell>
          <cell r="C1762">
            <v>60100020236</v>
          </cell>
        </row>
        <row r="1763">
          <cell r="B1763" t="str">
            <v>โครงการอบรมเชิงปฏิบัติการการวางแผนเพื่อการพัฒนาท้องถิ่น</v>
          </cell>
          <cell r="C1763">
            <v>60100020237</v>
          </cell>
        </row>
        <row r="1764">
          <cell r="B1764" t="str">
            <v>โครงการบัญชีสัญจรการจัดทำงบประมาณเพื่อกำไรที่ยั่งยืนสำหรับวิสาหกิจชุมชนในจังหวัดอุบลราชธานี</v>
          </cell>
          <cell r="C1764">
            <v>60100020238</v>
          </cell>
        </row>
        <row r="1765">
          <cell r="B1765" t="str">
            <v>โครงการการบูรณาการแนวคิดเศรษฐกิจสร้างสรรค์และการจัดการธุรกิจสมัยใหม่เพื่อพัฒนาศักยภาพวิสาหกิจชุมชนอย่างยั่งยืน</v>
          </cell>
          <cell r="C1765">
            <v>60100020239</v>
          </cell>
        </row>
        <row r="1766">
          <cell r="B1766" t="str">
            <v>โครงการอบรมเพื่อให้ความรู้ในหัวข้อ "การพัฒนาขีดความสามารถในการประกอบธุรกิจของผู้ประกอบการขนาดกลางและขนาดย่อม" สำหรับผู้ประกอบการธุรกิจในจังหวัด</v>
          </cell>
          <cell r="C1766">
            <v>60100020240</v>
          </cell>
        </row>
        <row r="1767">
          <cell r="B1767" t="str">
            <v>โครงการพัฒนาศักยภาพชุมชนเพื่อเตรียมพร้อมในการเข้าสู่อาเซียน</v>
          </cell>
          <cell r="C1767">
            <v>60100020241</v>
          </cell>
        </row>
        <row r="1768">
          <cell r="B1768" t="str">
            <v>โครงการการอบรมเชิงปฏิบัติการ เรื่อง สถานภาพปัญหาและทางออกของแรงงานในยุคทุนนิยมโลกาภิวัฒน์</v>
          </cell>
          <cell r="C1768">
            <v>60100020242</v>
          </cell>
        </row>
        <row r="1769">
          <cell r="B1769" t="str">
            <v>โครงการสิทธิมนุษยชนในกระบวนการยุติธรรมทางอาญา</v>
          </cell>
          <cell r="C1769">
            <v>60100020243</v>
          </cell>
        </row>
        <row r="1770">
          <cell r="B1770" t="str">
            <v>โครงการอบรมครูประวัติศาสตร์ระดับชั้นมัธยมศึกษาครั้งที่ 3 "เพื่อความรู้ความเข้าใจอาเซียน"</v>
          </cell>
          <cell r="C1770">
            <v>60100020244</v>
          </cell>
        </row>
        <row r="1771">
          <cell r="B1771" t="str">
            <v>โครงการภาษาและสังคมเพื่ออาชีพสำหรับรองรับการเป็นประชาคมอาเซียน</v>
          </cell>
          <cell r="C1771">
            <v>60100020245</v>
          </cell>
        </row>
        <row r="1772">
          <cell r="B1772" t="str">
            <v>โครงการสร้างสื่อการเรียนการสอนภาษา สังคม และวัฒนธรรมจีน จากงานวิจัยเรื่อง การศึกษาทางภาษาศาสตร์เชิงประวัติศาสตร์เรื่องคำศัพท์ร่วมเชื้อสายตระกูลไท-จีน</v>
          </cell>
          <cell r="C1772">
            <v>60100020246</v>
          </cell>
        </row>
        <row r="1773">
          <cell r="B1773" t="str">
            <v>โครงการการสร้างสื่อการเรียนการสอนภาษา สังคมและวัฒนธรรมจีนจากสื่อนิทานจีน</v>
          </cell>
          <cell r="C1773">
            <v>60100020247</v>
          </cell>
        </row>
        <row r="1774">
          <cell r="B1774" t="str">
            <v>โครงการสัมมนาเพื่อพัฒนาการสอนภาษาไทย "การวิจัยเพื่อพัฒนาการสอน"</v>
          </cell>
          <cell r="C1774">
            <v>60100020248</v>
          </cell>
        </row>
        <row r="1775">
          <cell r="B1775" t="str">
            <v>โครงการการแปรรูปผลิตภัณฑ์จากปลาท้องถิ่น</v>
          </cell>
          <cell r="C1775">
            <v>60100020249</v>
          </cell>
        </row>
        <row r="1776">
          <cell r="B1776" t="str">
            <v>โครงการเพาะเห็ดฟางโรงเรือน</v>
          </cell>
          <cell r="C1776">
            <v>60100020250</v>
          </cell>
        </row>
        <row r="1777">
          <cell r="B1777" t="str">
            <v>โครงการปลูกเลี้ยงกล้วยไม้เชิงพาณิชย์</v>
          </cell>
          <cell r="C1777">
            <v>60100020251</v>
          </cell>
        </row>
        <row r="1778">
          <cell r="B1778" t="str">
            <v>โครงการเสวนาการเพิ่มผลผลิตข้าวอินทรีย์ "ทำอย่างไรให้เป็นต้น"</v>
          </cell>
          <cell r="C1778">
            <v>60100020252</v>
          </cell>
        </row>
        <row r="1779">
          <cell r="B1779" t="str">
            <v>โครงการเพิ่มศักยภาพการผลิตผักเศรษฐกิจด้วยการจัดการดินและปุ๋ยจากผลประเมินความอุดมสมบูรณ์ดินและการสูญเสียไปกับผลผลิต ในอำเภอวารินชำราบ</v>
          </cell>
          <cell r="C1779">
            <v>60100020253</v>
          </cell>
        </row>
        <row r="1780">
          <cell r="B1780" t="str">
            <v>โครงการภาคีเครือข่ายเผยแพร่ผลงานวิชาการ 3 สถาบัน</v>
          </cell>
          <cell r="C1780">
            <v>60100020254</v>
          </cell>
        </row>
        <row r="1781">
          <cell r="B1781" t="str">
            <v>โครงการถ่ายทอดความรู้เพื่อพัฒนาการจัดการความปลอดภัยในห้องปฏิบัติการวิทยาศาสตร์</v>
          </cell>
          <cell r="C1781">
            <v>60100020255</v>
          </cell>
        </row>
        <row r="1782">
          <cell r="B1782" t="str">
            <v>โครงการห้องปฏิบัติการปลอดภัย</v>
          </cell>
          <cell r="C1782">
            <v>60100020256</v>
          </cell>
        </row>
        <row r="1783">
          <cell r="B1783" t="str">
            <v>โครงการค่าย "ฉันอยากเป็น...หมอ มอทราย"</v>
          </cell>
          <cell r="C1783">
            <v>60100020257</v>
          </cell>
        </row>
        <row r="1784">
          <cell r="B1784" t="str">
            <v>โครงการสานฝัน ต้นกล้าสา’สุข</v>
          </cell>
          <cell r="C1784">
            <v>60100020258</v>
          </cell>
        </row>
        <row r="1785">
          <cell r="B1785" t="str">
            <v>โครงการอบรมเชิงปฏิบัติการ การใช้วิทยาการระบาดในการสร้างงานวิจัยจากงานประจำ สำหรับเจ้าหน้าที่สาธารณสุข</v>
          </cell>
          <cell r="C1785">
            <v>60100020259</v>
          </cell>
        </row>
        <row r="1786">
          <cell r="B1786" t="str">
            <v>โครงการการออกแบบสื่อสิ่งพิมพ์สำหรับกลุ่มผลิตภัณฑ์ชุมชน</v>
          </cell>
          <cell r="C1786">
            <v>60100020260</v>
          </cell>
        </row>
        <row r="1787">
          <cell r="B1787" t="str">
            <v>โครงการอบรมเชิงปฏิบัติการอิเล็กทรอนิกส์สร้างสรรค์สิ่งประดิษฐ์เพื่อพัฒนาศักยภาพ และสมรรถนะของนักเรียนและครูผู้สอนวิทยาศาสตร์และเทคโนโลยี</v>
          </cell>
          <cell r="C1787">
            <v>60100020261</v>
          </cell>
        </row>
        <row r="1788">
          <cell r="B1788" t="str">
            <v>โครงการถ่ายทอดเทคโนโลยีเครื่องจักรกลการเกษตรสำหรับเกษตรกร</v>
          </cell>
          <cell r="C1788">
            <v>60100020262</v>
          </cell>
        </row>
        <row r="1789">
          <cell r="B1789" t="str">
            <v>โครงการการจัดการระบบประปาหมู่บ้าน และการตรวจวิเคราะห์คุณภาพน้ำเบื้องต้นเพื่อประกอบการประเมินคุณภาพระบบประปาหมู่บ้าน</v>
          </cell>
          <cell r="C1789">
            <v>60100020263</v>
          </cell>
        </row>
        <row r="1790">
          <cell r="B1790" t="str">
            <v>โครงการประยุกต์ใช้เทคโนโลยี GIS สำหรับการบริหารจัดการทรัพยากรน้ำเบื้องต้น</v>
          </cell>
          <cell r="C1790">
            <v>60100020264</v>
          </cell>
        </row>
        <row r="1791">
          <cell r="B1791" t="str">
            <v>โครงการอบรมเชิงปฏิบัติการ "การควบคุมอัตโนมัติในงานอุตสาหกรรมด้วย PLC เบื้องต้น</v>
          </cell>
          <cell r="C1791">
            <v>60100020265</v>
          </cell>
        </row>
        <row r="1792">
          <cell r="B1792" t="str">
            <v>โครงการบริการทางวิชาการ เกี่ยวกับการทดสอบมาตรฐานทางเทคนิคของเครื่องส่งวิทยุกระจายเสียง</v>
          </cell>
          <cell r="C1792">
            <v>60100020266</v>
          </cell>
        </row>
        <row r="1793">
          <cell r="B1793" t="str">
            <v>โครงการอบรมเชิงปฏิบัติการ "การทำวิจัยในชั้นเรียน" เพื่อยกระดับคุณภาพทางวิชาการของครู"</v>
          </cell>
          <cell r="C1793">
            <v>60100020267</v>
          </cell>
        </row>
        <row r="1794">
          <cell r="B1794" t="str">
            <v>โครงการประดิษฐ์สื่อการเรียนรู้แบบครูมืออาชีพ</v>
          </cell>
          <cell r="C1794">
            <v>60100020268</v>
          </cell>
        </row>
        <row r="1795">
          <cell r="B1795" t="str">
            <v>โครงการห้องสมุดอิเล็กทรอนิส์เคลื่อนที่สู่ประชาคมอาเซียน</v>
          </cell>
          <cell r="C1795">
            <v>60100020269</v>
          </cell>
        </row>
        <row r="1796">
          <cell r="B1796" t="str">
            <v>โครงการพัฒนาการออกแบบผ้าทอพื้นถิ่นด้วยโปรแกรมคอมพิวเตอร์ อำเภอม่วงสามสิบ</v>
          </cell>
          <cell r="C1796">
            <v>60100020270</v>
          </cell>
        </row>
        <row r="1797">
          <cell r="B1797" t="str">
            <v>การสร้างสื่อการเรียนการสอนบน Tablet PC</v>
          </cell>
          <cell r="C1797">
            <v>60100020271</v>
          </cell>
        </row>
        <row r="1798">
          <cell r="B1798" t="str">
            <v>การสื่อสารภาษาต่างประเทศเพื่อเตรียมความพร้อมในการก้าวสู่การเป็นประชาคมอาเซียน(ภาษาอังกฤษและภาษาจีน)</v>
          </cell>
          <cell r="C1798">
            <v>60100020272</v>
          </cell>
        </row>
        <row r="1799">
          <cell r="B1799" t="str">
            <v>โครงการประเมินผลการดำเนินงานกิจกรรมมหกรรมสินค้าเกษตรคุณภาพ อ.ต.ก. จังหวัดอุบลราชธานี</v>
          </cell>
          <cell r="C1799">
            <v>60100020273</v>
          </cell>
        </row>
        <row r="1800">
          <cell r="B1800" t="str">
            <v>โครงการจัดทำแผนบริหารจัดการและพัฒนาทรัพยากรน้ำแบบบูรณาการ จังหวัดบุรีรัมย์</v>
          </cell>
          <cell r="C1800">
            <v>60100020274</v>
          </cell>
        </row>
        <row r="1801">
          <cell r="B1801" t="str">
            <v>โครงการจัดทำแผนบริหารจัดการและพัฒนาทรัพยากรน้ำแบบบูรณาการ จังหวัดยโสธร</v>
          </cell>
          <cell r="C1801">
            <v>60100020275</v>
          </cell>
        </row>
        <row r="1802">
          <cell r="B1802" t="str">
            <v>โครงการจัดทำแผนบริหารจัดการและพัฒนาทรัพยากรน้ำแบบบูรณาการ จังหวัดหนองบัวลำภู</v>
          </cell>
          <cell r="C1802">
            <v>60100020276</v>
          </cell>
        </row>
        <row r="1803">
          <cell r="B1803" t="str">
            <v>โครงการจัดทำแผนบริหารจัดการและพัฒนาทรัพยากรน้ำแบบบูรณาการ จังหวัดอำนาจเจริญ</v>
          </cell>
          <cell r="C1803">
            <v>60100020277</v>
          </cell>
        </row>
        <row r="1804">
          <cell r="B1804" t="str">
            <v>โครงการความหลากหลายของพรรณไม้และเห็ดในสวนสัตว์อุบลราชธานี</v>
          </cell>
          <cell r="C1804">
            <v>60100020278</v>
          </cell>
        </row>
        <row r="1805">
          <cell r="B1805" t="str">
            <v>โครงการสร้างขีดความสามารถในการแข่งขันอุตสาหกรรมไทยด้วยเทคโนโลยีสารสนเทศ (ECIT)</v>
          </cell>
          <cell r="C1805">
            <v>60100020279</v>
          </cell>
        </row>
        <row r="1806">
          <cell r="B1806" t="str">
            <v>โครงการพัฒนาสถานประกอบการเป้าหมายเพื่อเข้าสู่ AEC</v>
          </cell>
          <cell r="C1806">
            <v>60100020280</v>
          </cell>
        </row>
        <row r="1807">
          <cell r="B1807" t="str">
            <v>โครงการอบรมหลักสูตรทักษะภาษาประเทศเพื่อนบ้านสำหรับบุคลากรภาครัฐส่วนภูมิภาค</v>
          </cell>
          <cell r="C1807">
            <v>60100020281</v>
          </cell>
        </row>
        <row r="1808">
          <cell r="B1808" t="str">
            <v>โครงการพัฒนากลุ่มเกษตรกรปลูกผักและผลไม้เพื่อยกระดับมาตรฐานการผลิตสินค้าเกษตรของราชอาณาจักรกัมพูชา</v>
          </cell>
          <cell r="C1808">
            <v>60100020282</v>
          </cell>
        </row>
        <row r="1809">
          <cell r="B1809" t="str">
            <v>โครงการอบรมเพาะเลี้ยงปลานิลแดงให้แก่สาธารณรัฐโมซัมบิก</v>
          </cell>
          <cell r="C1809">
            <v>60100020283</v>
          </cell>
        </row>
        <row r="1810">
          <cell r="B1810" t="str">
            <v>โครงการอบรมเชิงปฏิบัติการ เรื่อง Electricity and Magnetism Activities for Active Learning Classroom</v>
          </cell>
          <cell r="C1810">
            <v>60100020284</v>
          </cell>
        </row>
        <row r="1811">
          <cell r="B1811" t="str">
            <v>โครงการ ม.อุบลฯ จิตอาสา พัฒนาการเรียนการสอนหมวดวิชาศึกษาทั่วไป</v>
          </cell>
          <cell r="C1811">
            <v>60100020285</v>
          </cell>
        </row>
        <row r="1812">
          <cell r="B1812" t="str">
            <v>โครงการสานพลังชุมชน ม.อุบลฯ ลดละเลิกบุหรี่ สู่ชุมชนแห่งความผาสุก</v>
          </cell>
          <cell r="C1812">
            <v>60100020286</v>
          </cell>
        </row>
        <row r="1813">
          <cell r="B1813" t="str">
            <v>โครงการ Impact of shocks on the vulnerability of poverty : consequences สหพันธ์สาธารณรัฐเยอรมนี</v>
          </cell>
          <cell r="C1813">
            <v>60100020287</v>
          </cell>
        </row>
        <row r="1814">
          <cell r="B1814" t="str">
            <v>โครงการเสวนาเพื่อเพิ่มผลผลิตข้าวอินทรีย์</v>
          </cell>
          <cell r="C1814">
            <v>60100020288</v>
          </cell>
        </row>
        <row r="1815">
          <cell r="B1815" t="str">
            <v>โครงการฝึกอบรมเชิงปฏิบัติการ เรื่อง การผลิตอาหารสัตว์คุณภาพดีเพื่อใช้ในการเลี้ยงปศุสัตว์แบบยั่งยืน</v>
          </cell>
          <cell r="C1815">
            <v>60100020289</v>
          </cell>
        </row>
        <row r="1816">
          <cell r="B1816" t="str">
            <v>โครงการสร้างเครือข่ายศูนย์การเรียนรู้เทคโนโลยีการปลูกพืชแบบไม่ใช้ดิน</v>
          </cell>
          <cell r="C1816">
            <v>60100020290</v>
          </cell>
        </row>
        <row r="1817">
          <cell r="B1817" t="str">
            <v>โครงการประมงหมู่บ้าน : การเลี้ยงปลานิลจิตรลดา</v>
          </cell>
          <cell r="C1817">
            <v>60100020291</v>
          </cell>
        </row>
        <row r="1818">
          <cell r="B1818" t="str">
            <v>โครงการออกแบบการวิจัยและวิเคราะห์ข้อมูลอย่างง่ายด้วยโปรแกรมสำเร็จรูป เพื่อเพิ่มประสิทธิภาพการเรียนการสอนของครูในเขตจังหวัดอีสานใต้</v>
          </cell>
          <cell r="C1818">
            <v>60100020292</v>
          </cell>
        </row>
        <row r="1819">
          <cell r="B1819" t="str">
            <v>โครงการพัฒนาสินค้าชุมชมเมืองเดชอุดมเพื่อเพิ่มขีดความสามารถในการแข่งขันผ่านการทำการตลาดเครือข่ายสังคมออนไลน์ให้อย่างยั่งยืน (Social media : F-commmerce)</v>
          </cell>
          <cell r="C1819">
            <v>60100020293</v>
          </cell>
        </row>
        <row r="1820">
          <cell r="B1820" t="str">
            <v>โครงการสิทธิและหน้าที่ของลูกจ้าง นายจ้าง ตามพระราชบัญญัติคุ้มครองแรงงาน พ.ศ.2541</v>
          </cell>
          <cell r="C1820">
            <v>60100020294</v>
          </cell>
        </row>
        <row r="1821">
          <cell r="B1821" t="str">
            <v>อบรมเชิงปฏิบัติโครงการ “การจัดทำบัญชีด้วยโปรแกรมบัญชีสำเร็จรูป (อย่างง่าย) เพื่อช่วยในการวางระบบบัญชีที่ดี สำหรับวิสาหกิจชุมชนและ SMEs”</v>
          </cell>
          <cell r="C1821">
            <v>60100020295</v>
          </cell>
        </row>
        <row r="1822">
          <cell r="B1822" t="str">
            <v>โครงการฝึกอบรมเชิงปฏิบัติการเพื่อเสริมทักษะด้านภาษาต่างประเทศแก่ผู้ประกอบการและแรงงานในสถานประกอบการ SMEs ภาคบริการในจังหวัดอุบลราชธานี</v>
          </cell>
          <cell r="C1822">
            <v>60100020296</v>
          </cell>
        </row>
        <row r="1823">
          <cell r="B1823" t="str">
            <v>โครงการ“การวางแผนภาษีสำหรับธุรกิจทั่วไป” สำหรับผู้ประกอบการธุรกิจในจังหวัดอุบลราชธานี</v>
          </cell>
          <cell r="C1823">
            <v>60100020297</v>
          </cell>
        </row>
        <row r="1824">
          <cell r="B1824" t="str">
            <v>โครงการจัดการวิสาหกิจชุมชนเพื่อสร้างความเข้มแข็งของชุมชนอย่างยั่งยืน ระยะที่ 2</v>
          </cell>
          <cell r="C1824">
            <v>60100020298</v>
          </cell>
        </row>
        <row r="1825">
          <cell r="B1825" t="str">
            <v>คลินิกการตลาดเพื่อพัฒนาธุรกิจชุมชน</v>
          </cell>
          <cell r="C1825">
            <v>60100020299</v>
          </cell>
        </row>
        <row r="1826">
          <cell r="B1826" t="str">
            <v>โครงการ OTOP ไทยก้าวไกลสู่ AEC</v>
          </cell>
          <cell r="C1826">
            <v>60100020300</v>
          </cell>
        </row>
        <row r="1827">
          <cell r="B1827" t="str">
            <v>โครงการบริหารจัดการฟาร์มเกษตรประณีตตามแนวทางเศรษฐกิจพอเพียง</v>
          </cell>
          <cell r="C1827">
            <v>60100020301</v>
          </cell>
        </row>
        <row r="1828">
          <cell r="B1828" t="str">
            <v>โครงการส่งเสริมการจัดระบบบริการห้องปฏิบัติการปลอดภัยเครือข่ายห้องปฏิบัติการวิทยาศาสตร์จังหวัดอุบลราชธานี</v>
          </cell>
          <cell r="C1828">
            <v>60100020302</v>
          </cell>
        </row>
        <row r="1829">
          <cell r="B1829" t="str">
            <v>โครงการประชุมวิชาการเรื่อง การพัฒนาเครือข่ายเภสัชกรและบุคลากรทางสาธารณสุขภาคตะวันออกเฉียงเหนือ</v>
          </cell>
          <cell r="C1829">
            <v>60100020303</v>
          </cell>
        </row>
        <row r="1830">
          <cell r="B1830" t="str">
            <v>โครงการสร้างสื่อออนไลน์ผ่านเครือข่ายทางสังคมโดยใช้ภาษาอังกฤษในการสื่อสารเพื่อเตรียมความพร้อมสู่อาเซียน</v>
          </cell>
          <cell r="C1830">
            <v>60100020304</v>
          </cell>
        </row>
        <row r="1831">
          <cell r="B1831" t="str">
            <v>อบรมเชิงปฏิบัติการ เทคนิคการให้สุขศึกษาและการปรับเปลี่ยนพฤติกรรมสุขภาพแนวใหม่ สำหรับบุคลากรทางด้านสาธารณสุข</v>
          </cell>
          <cell r="C1831">
            <v>60100020305</v>
          </cell>
        </row>
        <row r="1832">
          <cell r="B1832" t="str">
            <v>อบรมเชิงปฏิบัติการการตรวจวินิจฉัยเชื้อ MRSA ที่ดื้อยา vancomycin</v>
          </cell>
          <cell r="C1832">
            <v>60100020306</v>
          </cell>
        </row>
        <row r="1833">
          <cell r="B1833" t="str">
            <v>การอบรมเชิงปฏิบัติการ การใช้วิธีทางวิทยาการระบาดและชีวสถิติในการสร้างงานวิจัยจากงานประจำสำหรับเจ้าหน้าที่สาธารณสุข</v>
          </cell>
          <cell r="C1833">
            <v>60100020307</v>
          </cell>
        </row>
        <row r="1834">
          <cell r="B1834" t="str">
            <v>โรงเรียนต้นแบบด้านความปลอดภัยและสิ่งแวดล้อม</v>
          </cell>
          <cell r="C1834">
            <v>60100020308</v>
          </cell>
        </row>
        <row r="1835">
          <cell r="B1835" t="str">
            <v>การอบรมเชิงปฏิบัติการ พัฒนาบูรณาการการจัดการเรียนการสอนเพื่อการสร้างเสริมสุขภาพเด็กวัยเรียน สำหรับครูโรงเรียนตำรวจตระเวนชายแดน กองกำกับการตำรวจตระเวนชายแดนที่ 22 อุบลราชธานี</v>
          </cell>
          <cell r="C1835">
            <v>60100020309</v>
          </cell>
        </row>
        <row r="1836">
          <cell r="B1836" t="str">
            <v>การเสริมสร้างความรู้เพื่อพัฒนาและฟื้นฟูอาชีพคนพิการจังหวัดอุบลราชธานี</v>
          </cell>
          <cell r="C1836">
            <v>60100020310</v>
          </cell>
        </row>
        <row r="1837">
          <cell r="B1837" t="str">
            <v>ค่าเยาวชน "ศิลป์และทำ"</v>
          </cell>
          <cell r="C1837">
            <v>60100020311</v>
          </cell>
        </row>
        <row r="1838">
          <cell r="B1838" t="str">
            <v>โครงการบริการวิชาการเพื่อพัฒนาการเรียนการสอนภาษาจีนในเขตอีสานใต้ครั้ง6/2: การถ่ายทอดวิธีการสอนภาษาและวัฒนธรรมจีนจากสื่อนิทานจีน</v>
          </cell>
          <cell r="C1838">
            <v>60100020312</v>
          </cell>
        </row>
        <row r="1839">
          <cell r="B1839" t="str">
            <v>โครงการจัดการเรียนการสอนภาษาไทยที่เน้นผู้เรียนเป็นสำคัญ</v>
          </cell>
          <cell r="C1839">
            <v>60100020313</v>
          </cell>
        </row>
        <row r="1840">
          <cell r="B1840" t="str">
            <v>โครงการอบรมภาษาอังกฤษเพื่อรองรับการเข้าสู่ประชาคมอาเซียนให้กับเจ้าหน้าที่ด่านตรวจคนเข้าเมือง อำเภอพิบูลมังสาหาร และจุดผ่านแดนถาวรช่องเม็ก อำเภอสิรินธร จังหวัดอุบลราชธานี</v>
          </cell>
          <cell r="C1840">
            <v>60100020314</v>
          </cell>
        </row>
        <row r="1841">
          <cell r="B1841" t="str">
            <v>โครงการพี่น้องสานสัมพันธ์ อบรมคววามรู้ ภาษา และวัฒนธรรมอาเซียน</v>
          </cell>
          <cell r="C1841">
            <v>60100020315</v>
          </cell>
        </row>
        <row r="1842">
          <cell r="B1842" t="str">
            <v>ศูนย์บริการวิชาการ</v>
          </cell>
          <cell r="C1842">
            <v>60100020316</v>
          </cell>
        </row>
        <row r="1843">
          <cell r="B1843" t="str">
            <v>โครงการอบรมภาษาอังกฤษเบื้องต้นสำหรับผู้ประกอบการในจังหวัดมุกดาหาร</v>
          </cell>
          <cell r="C1843">
            <v>60100020317</v>
          </cell>
        </row>
        <row r="1844">
          <cell r="B1844" t="str">
            <v>โครงการจัดการระบบประปาหมู่บ้าน และการตรวจวิเคราะห์คุณภาพน้ำเบื้องต้นเพื่อประกอบการประเมินคุณภาพระบบประปาหมู่บ้าน</v>
          </cell>
          <cell r="C1844">
            <v>60100020318</v>
          </cell>
        </row>
        <row r="1845">
          <cell r="B1845" t="str">
            <v>โครงการสาธิตการประยุกต์ใช้ Solar Cell กับเครื่องสีข้าว เครื่องนวดข้าว ปั๊มน้ำการเกษตร/ประปาหมู่บ้าน และระบบไฟฟ้าในสำนักงาน</v>
          </cell>
          <cell r="C1845">
            <v>60100020319</v>
          </cell>
        </row>
        <row r="1846">
          <cell r="B1846" t="str">
            <v>บ้านนักวิทยาศาสตร์น้อยสัญจร</v>
          </cell>
          <cell r="C1846">
            <v>60100020340</v>
          </cell>
        </row>
        <row r="1847">
          <cell r="B1847" t="str">
            <v>โครงการการถ่ายทอดความรู้และบริการตรวจวิเคราะห์น้ำดื่มและน้ำอุปโภคบริโภคเพื่อเป็นการจัดการสิ่งแวดล้อมในชุมชน</v>
          </cell>
          <cell r="C1847">
            <v>60100020341</v>
          </cell>
        </row>
        <row r="1848">
          <cell r="B1848" t="str">
            <v>มหกรรมวิชาการสายสังคมศาสตร์</v>
          </cell>
          <cell r="C1848">
            <v>60100020342</v>
          </cell>
        </row>
        <row r="1849">
          <cell r="B1849" t="str">
            <v>โครงการส่งเสริมสุขภาพเด็กก่อนวัยเรียน</v>
          </cell>
          <cell r="C1849">
            <v>60100020343</v>
          </cell>
        </row>
        <row r="1850">
          <cell r="B1850" t="str">
            <v>โครงการอนุรักษ์พลังงานภายในอาคาร</v>
          </cell>
          <cell r="C1850">
            <v>60100020344</v>
          </cell>
        </row>
        <row r="1851">
          <cell r="B1851" t="str">
            <v>โครงการปลูกป่า 3 ล้านกล้า ศาสนา ค้ำพะยูง</v>
          </cell>
          <cell r="C1851">
            <v>60100020345</v>
          </cell>
        </row>
        <row r="1852">
          <cell r="B1852" t="str">
            <v>โครงการเสริมสร้างอุดมการณ์รักชาติและสถาบันพระมหากษัตริย์</v>
          </cell>
          <cell r="C1852">
            <v>60100020346</v>
          </cell>
        </row>
        <row r="1853">
          <cell r="B1853" t="str">
            <v>โครงการส่งเสริมกีฬาเพื่อสุขภาพในสถาบันอุดมศึกษาเครือข่ายภาคตะวันออกเฉียงเหนือตอนล่าง</v>
          </cell>
          <cell r="C1853">
            <v>60100020347</v>
          </cell>
        </row>
        <row r="1854">
          <cell r="B1854" t="str">
            <v>โครงการ International Symposium and Curriculum Development Workshop on Integrity and Anti-Corruption Education</v>
          </cell>
          <cell r="C1854">
            <v>60100020348</v>
          </cell>
        </row>
        <row r="1855">
          <cell r="B1855" t="str">
            <v>กิจกรรมส่งเสริม SMEs ใช้ระบบไอทีธุรกิจอุตสาหกรรมเพื่อเพิ่มผลิตภาพภายใต้โครงการพัฒนาขีดความสามารถในการแข่งขันอุตสาหกรรมไทยด้วยเทคโนโลยีสารสนเทศกรมส่งเสริมอุตสาหกรรม</v>
          </cell>
          <cell r="C1855">
            <v>60100020349</v>
          </cell>
        </row>
        <row r="1856">
          <cell r="B1856" t="str">
            <v>โครงการสร้างเครือข่ายระหว่างประเทศในอุตสาหกรรมที่มีศักยภาพ</v>
          </cell>
          <cell r="C1856">
            <v>60100020350</v>
          </cell>
        </row>
        <row r="1857">
          <cell r="B1857" t="str">
            <v>โครงการจัดทำเว็บไซต์เชื่อมโยงข้อมูลในกลุ่มจังหวัด</v>
          </cell>
          <cell r="C1857">
            <v>60100020351</v>
          </cell>
        </row>
        <row r="1858">
          <cell r="B1858" t="str">
            <v>โครงการอบรมครูประวัติศาสตร์ระดับชั้นมัธยมศึกษา เพื่อความรู้ความเข้าใจอาเซียน</v>
          </cell>
          <cell r="C1858">
            <v>60100020352</v>
          </cell>
        </row>
        <row r="1859">
          <cell r="B1859" t="str">
            <v>โครงการรณรงค์ต่อต้านคอรัปชั่นสากล</v>
          </cell>
          <cell r="C1859">
            <v>60100020353</v>
          </cell>
        </row>
        <row r="1860">
          <cell r="B1860" t="str">
            <v>โครงการ Implementation of Activities to Strengthen the Thai-Corruption Network</v>
          </cell>
          <cell r="C1860">
            <v>60100020354</v>
          </cell>
        </row>
        <row r="1861">
          <cell r="B1861" t="str">
            <v>แนวทางการพัฒนาผลิตภัณฑ์เบเกอรี่ใหม่เพื่อยืดอายุการเก็บรักษา</v>
          </cell>
          <cell r="C1861">
            <v>60100020355</v>
          </cell>
        </row>
        <row r="1862">
          <cell r="B1862" t="str">
            <v>โครงการขยายพันธุ์กล้วยไม้โดยการเพาะเลี้ยงเนื้อเยื่อ</v>
          </cell>
          <cell r="C1862">
            <v>60100020356</v>
          </cell>
        </row>
        <row r="1863">
          <cell r="B1863" t="str">
            <v>โครงการผลิตผักปลอดภัยจากสารพิษ โดยใช้พลังงานแสงอาทิตย์</v>
          </cell>
          <cell r="C1863">
            <v>60100020357</v>
          </cell>
        </row>
        <row r="1864">
          <cell r="B1864" t="str">
            <v>โครงการอบรมเชิงปฏิบัติการการเลี้ยงแพะ</v>
          </cell>
          <cell r="C1864">
            <v>60100020358</v>
          </cell>
        </row>
        <row r="1865">
          <cell r="B1865" t="str">
            <v>โครงการประมงหมู่บ้าน</v>
          </cell>
          <cell r="C1865">
            <v>60100020359</v>
          </cell>
        </row>
        <row r="1866">
          <cell r="B1866" t="str">
            <v>โครงการสวนศิลป์กินได้ : พืชสวนเพื่อสุขภาพ</v>
          </cell>
          <cell r="C1866">
            <v>60100020360</v>
          </cell>
        </row>
        <row r="1867">
          <cell r="B1867" t="str">
            <v>โครงการคุณค่าของชีวิตหมอพื้นบ้านและวัฒนธรรมการเยียวยาพื้นบ้านในจังหวัดอุบลราชธานี</v>
          </cell>
          <cell r="C1867">
            <v>60100020361</v>
          </cell>
        </row>
        <row r="1868">
          <cell r="B1868" t="str">
            <v>โครงการเผยแพร่และช่วยเหลือประชาชนทางกฎหมาย</v>
          </cell>
          <cell r="C1868">
            <v>60100020362</v>
          </cell>
        </row>
        <row r="1869">
          <cell r="B1869" t="str">
            <v>โครงการพัฒนาความรู้เกษตรกรเพื่อการส่งออก</v>
          </cell>
          <cell r="C1869">
            <v>60100020363</v>
          </cell>
        </row>
        <row r="1870">
          <cell r="B1870" t="str">
            <v>โครงการอบรมเชิงปฏิบัติการ : การพัฒนาเว็บไซต์ธุรกิจด้วย HTML5 &amp; CSS3</v>
          </cell>
          <cell r="C1870">
            <v>60100020364</v>
          </cell>
        </row>
        <row r="1871">
          <cell r="B1871" t="str">
            <v>โครงการอบรมเพื่อให้ความรู้ในหัวข้อ “คลินิกภาษีเคลื่อนที่” สำหรับนักศึกษาและบุคลากรในมหาวิทยาลัยอุบลราชธานี</v>
          </cell>
          <cell r="C1871">
            <v>60100020365</v>
          </cell>
        </row>
        <row r="1872">
          <cell r="B1872" t="str">
            <v>โครงการอบรมเพื่อให้ความรู้ในหัวข้อ “สอนน้องออมเงินทองของมีค่า โดยสื่อมัลติมีเดียการ์ตูนเอนิเมชั่น”</v>
          </cell>
          <cell r="C1872">
            <v>60100020366</v>
          </cell>
        </row>
        <row r="1873">
          <cell r="B1873" t="str">
            <v>โครงการกลยุทธ์การตลาดดิจิตอล(Digital Marketing)สำหรับธุรกิจ SME เพื่อเพิ่มศักยภาพการแข่งขันในศตวรรษที่ 21</v>
          </cell>
          <cell r="C1873">
            <v>60100020367</v>
          </cell>
        </row>
        <row r="1874">
          <cell r="B1874" t="str">
            <v>โครงการพัฒนาศักยภาพทางธุรกิจสำหรับผู้ประกอบการSME และกลุ่มวิสาหกิจชุมชนในจังหวัดอุบลราชธานี เพื่อการทำธุรกิจในยุค AEC</v>
          </cell>
          <cell r="C1874">
            <v>60100020368</v>
          </cell>
        </row>
        <row r="1875">
          <cell r="B1875" t="str">
            <v>โครงการอบรมเชิงปฏิบัติโครงการ “การจัดทำบัญชีด้วยโปรแกรมบัญชีสำเร็จรูป (อย่างง่าย) เพื่อช่วยในการวางระบบบัญชีที่ดี สำหรับวิสาหกิจชุมชนและ SMEs”</v>
          </cell>
          <cell r="C1875">
            <v>60100020369</v>
          </cell>
        </row>
        <row r="1876">
          <cell r="B1876" t="str">
            <v>โครงการหลักสูตรอบรมเชิงปฏิบัติการ: เครือข่ายความร่วมมือในการรับใช้สังคมในพื้นที่รอบมหาวิทยาลัยอุบลราชธานี</v>
          </cell>
          <cell r="C1876">
            <v>60100020370</v>
          </cell>
        </row>
        <row r="1877">
          <cell r="B1877" t="str">
            <v>โครงารออกแบบสร้างสื่อการเรียนการสอนและทักษะการใช้สำหรับบทปฏิบัติการทางฟิสิกส์ สำหรับครูระดับมัธยมศึกษาตอนปลาย</v>
          </cell>
          <cell r="C1877">
            <v>60100020371</v>
          </cell>
        </row>
        <row r="1878">
          <cell r="B1878" t="str">
            <v>โครงการกิจกรรมการเสริมสร้างความรู้วิทยาศาสตร์ – คณิตศาสตร์ สู่การสอบ O-NET สำหรับนักเรียนและครูผู้สอนโรงเรียนตำรวจตระเวนชายแดน</v>
          </cell>
          <cell r="C1878">
            <v>60100020372</v>
          </cell>
        </row>
        <row r="1879">
          <cell r="B1879" t="str">
            <v>โครงการบ้านนักวิทยาศาสตร์น้อยขยายผล</v>
          </cell>
          <cell r="C1879">
            <v>60100020373</v>
          </cell>
        </row>
        <row r="1880">
          <cell r="B1880" t="str">
            <v>โครงการวิทยาศาสตร์เพื่อโรงเรียนในพระพุทธศาสนาสำหรับกลุ่มโรงเรียนพระปริยัติธรรม</v>
          </cell>
          <cell r="C1880">
            <v>60100020374</v>
          </cell>
        </row>
        <row r="1881">
          <cell r="B1881" t="str">
            <v>โครงการฝึกอบรมเชิงปฏิบัติการ การเขียนโปรแกรม CNC งานกลึง และการใช้เครื่องจักร CNC (งานกลึง )</v>
          </cell>
          <cell r="C1881">
            <v>60100020375</v>
          </cell>
        </row>
        <row r="1882">
          <cell r="B1882" t="str">
            <v>โครงการถ่ายทอดความรู้และเทคโนโลยีเครื่องสีข้าวกล้องครัวเรือนจากภูมิปัญญาท้องถิ่น</v>
          </cell>
          <cell r="C1882">
            <v>60100020376</v>
          </cell>
        </row>
        <row r="1883">
          <cell r="B1883" t="str">
            <v>โครงการถ่ายทอดความรู้ด้านวิศวกรรมอุตสาหการในการแก้ปัญหาของชุมชน เพิ่มประสิทธิภาพและลดค่าใช้จ่ายของธุรกิจขนาดกลางและขนาดย่อมหรือหน่วยงานของรัฐ</v>
          </cell>
          <cell r="C1883">
            <v>60100020377</v>
          </cell>
        </row>
        <row r="1884">
          <cell r="B1884" t="str">
            <v>โครงการอบรมการเขียนโปรแกรมMTSซีเอ็นซีสำหรับงานกัด และงานกลึง</v>
          </cell>
          <cell r="C1884">
            <v>60100020378</v>
          </cell>
        </row>
        <row r="1885">
          <cell r="B1885" t="str">
            <v>โครงการออกแบบ ติดตั้ง และประยุกต์ใช้งานระบบผลิตไฟฟ้าจากเซลล์แสงอาทิตย์</v>
          </cell>
          <cell r="C1885">
            <v>60100020379</v>
          </cell>
        </row>
        <row r="1886">
          <cell r="B1886" t="str">
            <v>โครงการอบรมเขียนโปรแกรมระบบควบคุมอัตโนมัติในการเกษต</v>
          </cell>
          <cell r="C1886">
            <v>60100020380</v>
          </cell>
        </row>
        <row r="1887">
          <cell r="B1887" t="str">
            <v>โครงการอบรมเชิงปฏิบัติการ ออกแบบลายผ้ามัดหมี่ด้วยกราฟ เพิ่มทักษะสำหรับกลุ่มผ้าทอจังหวัดอุบลราชธานี</v>
          </cell>
          <cell r="C1887">
            <v>60100020381</v>
          </cell>
        </row>
        <row r="1888">
          <cell r="B1888" t="str">
            <v>โครงการเปิดโลกการเรียนรู้เทศกาลภาษาและวัฒนธรรมจีน</v>
          </cell>
          <cell r="C1888">
            <v>60100020382</v>
          </cell>
        </row>
        <row r="1889">
          <cell r="B1889" t="str">
            <v>โครงการแข่งขันทักษะความรู้การใช้ภาษาญี่ปุ่นในการสื่อสาร สำหรับนักเรียนชั้นมัธยมศึกษาตอนปลาย ในภูมิภาคอีสานใต้ (Nihongo Go Go!)</v>
          </cell>
          <cell r="C1889">
            <v>60100020383</v>
          </cell>
        </row>
        <row r="1890">
          <cell r="B1890" t="str">
            <v>โครงการอบรมครูประวัติศาสตร์ระดับชั้นมัธยมศึกษา ย้อนอดีตดินแดนลุ่มน้ำโขง</v>
          </cell>
          <cell r="C1890">
            <v>60100020384</v>
          </cell>
        </row>
        <row r="1891">
          <cell r="B1891" t="str">
            <v>โครงการถ่ายทอดความรู้ด้านวรรณกรรมจีนสู่ประชาชน</v>
          </cell>
          <cell r="C1891">
            <v>60100020385</v>
          </cell>
        </row>
        <row r="1892">
          <cell r="B1892" t="str">
            <v>โครงการบริการวิชาการเพื่อการพัฒนาการเรียนการสอนภาษาจีนในเขตอีสานใต้ ครั้งที่ 6/1 : การสร้างสื่อการเรียนสอนภาษาจีนจากเพลงจีนสำหรับเด็ก</v>
          </cell>
          <cell r="C1892">
            <v>60100020386</v>
          </cell>
        </row>
        <row r="1893">
          <cell r="B1893" t="str">
            <v>โครงการพัฒนาเยาวชนเป็นยุวมัคคุเทศก์ท้องถิ่นภาษาต่างประเทศ</v>
          </cell>
          <cell r="C1893">
            <v>60100020387</v>
          </cell>
        </row>
        <row r="1894">
          <cell r="B1894" t="str">
            <v>โครงการค่ายภาษาเวียดนามเพื่อเยาวชน (Vietnamese Camp for Youth)</v>
          </cell>
          <cell r="C1894">
            <v>60100020388</v>
          </cell>
        </row>
        <row r="1895">
          <cell r="B1895" t="str">
            <v>โครงการนักข่าวเยาวชนอุบลราชธานี</v>
          </cell>
          <cell r="C1895">
            <v>60100020389</v>
          </cell>
        </row>
        <row r="1896">
          <cell r="B1896" t="str">
            <v>โครงการฝึกอบรมเชิงปฏิบัติการเทคนิคการสอนให้กับ ครูผู้สอนภาษาอังกฤษซึ่งมิได้ศึกษาวิชาเอกภาษาอังกฤษ (English Teaching Development for Teachers of English with Non-English Majors)</v>
          </cell>
          <cell r="C1896">
            <v>60100020390</v>
          </cell>
        </row>
        <row r="1897">
          <cell r="B1897" t="str">
            <v>โครงการอบรมเชิงปฏิบัติการการทำวิจัยในชั้นเรียนสำหรับครูผู้สอนภาษาญี่ปุ่นระดับมัธยมศึกษา</v>
          </cell>
          <cell r="C1897">
            <v>60100020391</v>
          </cell>
        </row>
        <row r="1898">
          <cell r="B1898" t="str">
            <v>โครงการ Smart IT Camp</v>
          </cell>
          <cell r="C1898">
            <v>60100020392</v>
          </cell>
        </row>
        <row r="1899">
          <cell r="B1899" t="str">
            <v>โครงการเพิ่มประสิทธิภาพและผลกำไรด้วยเครื่องมือคุณภาพ</v>
          </cell>
          <cell r="C1899">
            <v>60100020393</v>
          </cell>
        </row>
        <row r="1900">
          <cell r="B1900" t="str">
            <v>โครงการใช้ความรู้ทางบัญชี สร้างวิถีการออมและเสริมสร้างค่านิยมการใช้จ่ายเงิน ตามหลักเศรษฐกิจพอเพียง สำหรับนักเรียนระดับประถมศึกษาโรงเรียนบ้านด่านคำ อำเภอเมือง จังหวัดมุกดาหาร</v>
          </cell>
          <cell r="C1900">
            <v>60100020394</v>
          </cell>
        </row>
        <row r="1901">
          <cell r="B1901" t="str">
            <v>โครงการฝึกอบรมการจัดทำข้อเสนอโครงการสำหรับตัวแทนชุมชนเพื่อขอรับเงินสนับสนุนจากกองทุนหลักประกันสุขภาพพื้นที่ จังหวัดอุบลราชธานี</v>
          </cell>
          <cell r="C1901">
            <v>60100020395</v>
          </cell>
        </row>
        <row r="1902">
          <cell r="B1902" t="str">
            <v>โครงการอบรมการดูแลสุขอนามัยและการส่งเสริมพัฒนาการเด็ก</v>
          </cell>
          <cell r="C1902">
            <v>60100020396</v>
          </cell>
        </row>
        <row r="1903">
          <cell r="B1903" t="str">
            <v>โครงการเสริมสร้างความเข้าใจสุขภาวะทางเพศและการพัฒนาทักษะชีวิตสำหรับนักเรียนระดับมัธยมศึกษา โรงเรียนเครือข่ายมหาวิทยาลัยอุบลราชธานี</v>
          </cell>
          <cell r="C1903">
            <v>60100020397</v>
          </cell>
        </row>
        <row r="1904">
          <cell r="B1904" t="str">
            <v>โครงการอบรมเชิงปฏิบัติการเพื่อการป้องกันอัคคีภัยในโรงเรียนเครือข่ายมหาวิทยาลัยอุบลราชธานี</v>
          </cell>
          <cell r="C1904">
            <v>60100020398</v>
          </cell>
        </row>
        <row r="1905">
          <cell r="B1905" t="str">
            <v>โครงการตระหนักรู้และใส่ใจ เยาวชนรุ่นใหม่ ห่างไกลโรคมะเร็งตับและท่อน้ำดี</v>
          </cell>
          <cell r="C1905">
            <v>60100020399</v>
          </cell>
        </row>
        <row r="1906">
          <cell r="B1906" t="str">
            <v>โครงการเอกสารสนเทศเพื่อการเผยแพร่และประชาสัมพันธ์ผลงานวิจัย บริการวิชาการ และศิลปวัฒนธรรม</v>
          </cell>
          <cell r="C1906">
            <v>60100020400</v>
          </cell>
        </row>
        <row r="1907">
          <cell r="B1907" t="str">
            <v>โครงการพัฒนาศักยภาพนักวิจัย ก้าวสู่มาตรฐานระดับสากล</v>
          </cell>
          <cell r="C1907">
            <v>60100020401</v>
          </cell>
        </row>
        <row r="1908">
          <cell r="B1908" t="str">
            <v>โครงการส่งเสริม สนับสนุนการบริหารงานบริการวิชาการ มหาวิทยาลัยอุบลราชธานี</v>
          </cell>
          <cell r="C1908">
            <v>60100020402</v>
          </cell>
        </row>
        <row r="1909">
          <cell r="B1909" t="str">
            <v>โครงการ American Studies Program</v>
          </cell>
          <cell r="C1909">
            <v>60100020403</v>
          </cell>
        </row>
        <row r="1910">
          <cell r="B1910" t="str">
            <v>โครงการบริการวิชาการ ทางด้านวิศวกรรมไฟฟ้า</v>
          </cell>
          <cell r="C1910">
            <v>60100020404</v>
          </cell>
        </row>
        <row r="1911">
          <cell r="B1911" t="str">
            <v>โครงการสินเชื่อเพื่อการพัฒนาผลิตภาพการผลิต (Productivity Improvement Loan)</v>
          </cell>
          <cell r="C1911">
            <v>60100020405</v>
          </cell>
        </row>
        <row r="1912">
          <cell r="B1912" t="str">
            <v>โครงการจิตอาสาสร้างสำนึกสิ่งแวดล้อมและกิจกรรมรักษาสิ่งแวดล้อมในชีวิตประจำวัน</v>
          </cell>
          <cell r="C1912">
            <v>60100020406</v>
          </cell>
        </row>
        <row r="1913">
          <cell r="B1913" t="str">
            <v>โครงการติดตามประเมินผลงานบริการวิชาการแก่สังคม มหาวิทยาลัยอุบลราชธานี</v>
          </cell>
          <cell r="C1913">
            <v>60100020407</v>
          </cell>
        </row>
        <row r="1914">
          <cell r="B1914" t="str">
            <v>โครงการการพัฒนาธุรกิจอุตสาหกรรมโดยใช้ทุนทางวัฒนธรรมและภูมิปัญญา</v>
          </cell>
          <cell r="C1914">
            <v>60100020408</v>
          </cell>
        </row>
        <row r="1915">
          <cell r="B1915" t="str">
            <v>โครงการสำรวจความพึงพอใจในการให้บริการแก่ประชาชนขององค์การบริหารส่วนตำบล</v>
          </cell>
          <cell r="C1915">
            <v>60100020409</v>
          </cell>
        </row>
        <row r="1916">
          <cell r="B1916" t="str">
            <v>โครงการกระจายโอกาสสร้างแหล่งเรียนรู้ด้านการออกแบบสู่ภูมิภาค (Mini TCDC)</v>
          </cell>
          <cell r="C1916">
            <v>60100020410</v>
          </cell>
        </row>
        <row r="1917">
          <cell r="B1917" t="str">
            <v>โครงการบรรยายพิเศษ เรื่อง ทิศทางการจัดทำงบประมาณบูรณาการเชิงพื้นที่</v>
          </cell>
          <cell r="C1917">
            <v>60100020411</v>
          </cell>
        </row>
        <row r="1918">
          <cell r="B1918" t="str">
            <v>โครงการปาฐกถา เรื่อง การนำวิสัยทัศน์มาสู่การปฏิบัติจริง</v>
          </cell>
          <cell r="C1918">
            <v>60100020412</v>
          </cell>
        </row>
        <row r="1919">
          <cell r="B1919" t="str">
            <v>โครงการปาฐกถา เรื่อง การพัฒนาเทคโนโลยีสารสนเทศของมหาวิทยาลัยให้สอดคล้องกับแผนพัฒนาดิจิทัลเพื่อเศรษฐกิจและสังคม</v>
          </cell>
          <cell r="C1919">
            <v>60100020413</v>
          </cell>
        </row>
        <row r="1920">
          <cell r="B1920" t="str">
            <v>โครงการฝึกอบรมระยะสั้นการบริบาลทางเภสัชกรรม</v>
          </cell>
          <cell r="C1920">
            <v>60100020414</v>
          </cell>
        </row>
        <row r="1921">
          <cell r="B1921" t="str">
            <v>โครงการพัฒนาคุณภาพการศึกษาและพัฒนาท้องถิ่นโดยมีสถาบันอุดมศึกษาเป้นพี่เลี้ยง</v>
          </cell>
          <cell r="C1921">
            <v>60100020415</v>
          </cell>
        </row>
        <row r="1922">
          <cell r="B1922" t="str">
            <v>โครงการขับเคลื่อนยุทธศาสตร์ รู้ รับ รุก ของจังหวัดฉะเชิงเทรา เพื่อเตรียมความพร้อมเข้าสู่ประชาคมอาเซียน</v>
          </cell>
          <cell r="C1922">
            <v>60100020416</v>
          </cell>
        </row>
        <row r="1923">
          <cell r="B1923" t="str">
            <v>โครงการพัฒนาความสัมพันธ์ทางการค้าการลงทุนกลุ่มเบญจบูรพาสุวรรณภูมิสู่อาเซียน</v>
          </cell>
          <cell r="C1923">
            <v>60100020417</v>
          </cell>
        </row>
        <row r="1924">
          <cell r="B1924" t="str">
            <v>โครงการไอทีสัญจร</v>
          </cell>
          <cell r="C1924">
            <v>60100020418</v>
          </cell>
        </row>
        <row r="1925">
          <cell r="B1925" t="str">
            <v>โครงการมหาวิทยาลัยเด็ก</v>
          </cell>
          <cell r="C1925">
            <v>60100020419</v>
          </cell>
        </row>
        <row r="1926">
          <cell r="B1926" t="str">
            <v>โครงการจัดทำแผนยุทธศาสตร์การพัฒนากลุ่มจังหวัดภาคตะวันออกเฉียงเหนือตอนล่าง 2 ระยะ 4 ปี (พ.ศ.2557-2560)</v>
          </cell>
          <cell r="C1926">
            <v>60100020420</v>
          </cell>
        </row>
        <row r="1927">
          <cell r="B1927" t="str">
            <v>โครงการบริการวิชาการแก่ชุมชน</v>
          </cell>
          <cell r="C1927">
            <v>60100020421</v>
          </cell>
        </row>
        <row r="1928">
          <cell r="B1928" t="str">
            <v>โครงการศึกษาและพัฒนากลไกการขับเคลื่อนงานด้านเด็กและเยาวชนแบบบูรณาการระดับจังหวัดอุบลราชธานี</v>
          </cell>
          <cell r="C1928">
            <v>60100020422</v>
          </cell>
        </row>
        <row r="1929">
          <cell r="B1929" t="str">
            <v>โครงการเกษตรอินทรีย์ วิถีเศรษฐกิจพอเพียง</v>
          </cell>
          <cell r="C1929">
            <v>60100020423</v>
          </cell>
        </row>
        <row r="1930">
          <cell r="B1930" t="str">
            <v>โครงการประชุมวิชาการ 20th World Congress on Clinical Nutrition (WCCN)</v>
          </cell>
          <cell r="C1930">
            <v>60100020424</v>
          </cell>
        </row>
        <row r="1931">
          <cell r="B1931" t="str">
            <v>โครงการการเผยแพร่ความรู้ทางด้านทรัพยากรประมงและการเพาะเลี้ยงสัตว์น้ำ</v>
          </cell>
          <cell r="C1931">
            <v>60100020425</v>
          </cell>
        </row>
        <row r="1932">
          <cell r="B1932" t="str">
            <v>โครงการผลิตผักปลอดภัยจากสารพิษ : การปลูกพืชไม่ใช้ดินในระบบปลูกผักในวัสดุทดแทนดิน (Substrate culture)</v>
          </cell>
          <cell r="C1932">
            <v>60100020426</v>
          </cell>
        </row>
        <row r="1933">
          <cell r="B1933" t="str">
            <v>โครงการฝึกอบรมเชิงปฏิบัติการ เรื่อง “การผลิตพืชอาหารสัตว์คุณภาพดีเพื่อใช้ในการเลี้ยงปศุ สัตว์แบบยั่งยืน ปีที่ 6”</v>
          </cell>
          <cell r="C1933">
            <v>60100020427</v>
          </cell>
        </row>
        <row r="1934">
          <cell r="B1934" t="str">
            <v>โครงการส่งเสริมการพึ่งตนเองและความเข้มแข็งของชุมชนกลุ่มเกษตรอินทรีย์</v>
          </cell>
          <cell r="C1934">
            <v>60100020428</v>
          </cell>
        </row>
        <row r="1935">
          <cell r="B1935" t="str">
            <v>โครงการสร้างจิตสำนึกการอนุรักษ์ทรัพยากรประมง รุ่นที่ 1</v>
          </cell>
          <cell r="C1935">
            <v>60100020429</v>
          </cell>
        </row>
        <row r="1936">
          <cell r="B1936" t="str">
            <v>สวนศิลป์กินได้ปีที่ 5: Think Health Think Hort. (พืชสวนเพื่อสุขภาพและสิ่งแวดล้อม)</v>
          </cell>
          <cell r="C1936">
            <v>60100020430</v>
          </cell>
        </row>
        <row r="1937">
          <cell r="B1937" t="str">
            <v>โครงการหลักเกณฑ์และวิธีการที่ดีในการผลิตอาหาร</v>
          </cell>
          <cell r="C1937">
            <v>60100020431</v>
          </cell>
        </row>
        <row r="1938">
          <cell r="B1938" t="str">
            <v>โครงการพัฒนาพัฒนาผลิตภัณฑ์อาหารพื้นบ้านสำหรับผู้สูงอายุ</v>
          </cell>
          <cell r="C1938">
            <v>60100020432</v>
          </cell>
        </row>
        <row r="1939">
          <cell r="B1939" t="str">
            <v>โครงการเปิดโลกกว้างทางความรู้สุขภาพและยา</v>
          </cell>
          <cell r="C1939">
            <v>60100020433</v>
          </cell>
        </row>
        <row r="1940">
          <cell r="B1940" t="str">
            <v>โครงการ การประชุมวิชาการนานาชาติด้านสมุนไพร ครั้งที่ 2 (The 2nd International Conference on Herbal and Traditional Medicine)</v>
          </cell>
          <cell r="C1940">
            <v>60100020434</v>
          </cell>
        </row>
        <row r="1941">
          <cell r="B1941" t="str">
            <v>โครงการ ประชุมวิชาการเชิงปฏิบัติการเรื่อง ผลิตภัณฑ์สุขภาพและความงามครั้งที่ 1: เทคโนโลยีการกักเก็บสาร (Encapsulation Technology)</v>
          </cell>
          <cell r="C1941">
            <v>60100020435</v>
          </cell>
        </row>
        <row r="1942">
          <cell r="B1942" t="str">
            <v>โครงการบูรณาการความรู้ทางด้านบริบาลเภสัชกรรมสู่ครอบครัวและชุมชน</v>
          </cell>
          <cell r="C1942">
            <v>60100020436</v>
          </cell>
        </row>
        <row r="1943">
          <cell r="B1943" t="str">
            <v>โครงการประชุมวิชาการในความร่วมมือของคณะเภสัชศาสตร์ภาคอีสาน ครั้งที่ 9 (3 สถาบัน)</v>
          </cell>
          <cell r="C1943">
            <v>60100020437</v>
          </cell>
        </row>
        <row r="1944">
          <cell r="B1944" t="str">
            <v>โครงการประชุมวิชาการด้านเภสัชศาสตร์สังคมและบริหารบริการสุขภาพ ( social pharmacy and health care management ) ครั้งที่ 1</v>
          </cell>
          <cell r="C1944">
            <v>60100020438</v>
          </cell>
        </row>
        <row r="1945">
          <cell r="B1945" t="str">
            <v>โครงการพัฒนาผลิตภัณฑ์เครื่องสำอางเพื่อดูแลผิวและเส้นผมจากข้าวกล้องอินทรีย์สำหรับวิสาหกิจชุมชน</v>
          </cell>
          <cell r="C1945">
            <v>60100020439</v>
          </cell>
        </row>
        <row r="1946">
          <cell r="B1946" t="str">
            <v>โครงการพัฒนาศักยภาพชุมชนเพื่อการดูแลสุขภาพผู้ป่วยโรคเรื้อรัง</v>
          </cell>
          <cell r="C1946">
            <v>60100020440</v>
          </cell>
        </row>
        <row r="1947">
          <cell r="B1947" t="str">
            <v>โครงการส่งเสริมความรู้ความเข้าใจในการคุ้มครองผู้บริโภคด้านยาและผลิตภัณฑ์สุขภาพในเขตชุมชน</v>
          </cell>
          <cell r="C1947">
            <v>60100020441</v>
          </cell>
        </row>
        <row r="1948">
          <cell r="B1948" t="str">
            <v>โครงการหมอยาเคลื่อนที่ ครั้งที่ 7</v>
          </cell>
          <cell r="C1948">
            <v>60100020442</v>
          </cell>
        </row>
        <row r="1949">
          <cell r="B1949" t="str">
            <v>โครงการอบรมอาสาสมัครสาธารณสุขประจำหมู่บ้าน เรื่อง ความรู้พื้นฐานเรื่องยาและการดูแลผู้ป่วยเรื้อรังในชุมชน</v>
          </cell>
          <cell r="C1949">
            <v>60100020443</v>
          </cell>
        </row>
        <row r="1950">
          <cell r="B1950" t="str">
            <v>ความก้าวหน้าทางเภสัชศาสตร์และสาธารณสุขการแพทย์</v>
          </cell>
          <cell r="C1950">
            <v>60100020444</v>
          </cell>
        </row>
        <row r="1951">
          <cell r="B1951" t="str">
            <v>โครงการจัดทำหลักสูตรการศึกษาต่อเนื่องทางเภสัชศาสตร์ด้านบริบาลเภสัชกรรมผู้สูงอายุ</v>
          </cell>
          <cell r="C1951">
            <v>60100020445</v>
          </cell>
        </row>
        <row r="1952">
          <cell r="B1952" t="str">
            <v>โครงการพัฒนาผลิตภัณฑ์เสริมสุขภาพ  โภชนเภสัช  เวชภัณฑ์   และเวชสำอางชะลอวัยสำหรับผู้สูงอายุ</v>
          </cell>
          <cell r="C1952">
            <v>60100020446</v>
          </cell>
        </row>
        <row r="1953">
          <cell r="B1953" t="str">
            <v>โครงการการประชุมวิชาการระดับนานาชาติ เรื่อง เศรษฐกิจและสังคมในภูมิภาคลุ่มแม่น้ำโขงของ เอเชียตะวันออกเฉียงใต้</v>
          </cell>
          <cell r="C1953">
            <v>60100020447</v>
          </cell>
        </row>
        <row r="1954">
          <cell r="B1954" t="str">
            <v>โครงการอบรมภาษาอังกฤษสำหรับพนักงานโรงแรม</v>
          </cell>
          <cell r="C1954">
            <v>60100020448</v>
          </cell>
        </row>
        <row r="1955">
          <cell r="B1955" t="str">
            <v>โครงการกลยุทธ์การตลาดออนไลน์สำหรับธุรกิจ SMEs คลัสเตอร์อาหารในตลาด AEC</v>
          </cell>
          <cell r="C1955">
            <v>60100020449</v>
          </cell>
        </row>
        <row r="1956">
          <cell r="B1956" t="str">
            <v>โครงการบริหารจัดการติดตามหนี้ของกองทุนหมู่บ้าน ในเขตตำบลเมืองศรีไค</v>
          </cell>
          <cell r="C1956">
            <v>60100020450</v>
          </cell>
        </row>
        <row r="1957">
          <cell r="B1957" t="str">
            <v>โครงการพัฒนาสินค้าชุมชนอย่างครบวงจรเพื่อยกระดับสินค้าคุณภาพเชิงพาณิชย์วิสาหกิจชุมชน 4 องค์การบริหารส่วนตำบลรอบมหาวิทยาลัยอุบลราชธานี</v>
          </cell>
          <cell r="C1957">
            <v>60100020451</v>
          </cell>
        </row>
        <row r="1958">
          <cell r="B1958" t="str">
            <v>โครงการส่งเสริมการควบคุมภายในด้านการบัญชีและภาษีอากร สำหรับผู้ประกอบการธุรกิจในจังหวัดอุบลราชธานี</v>
          </cell>
          <cell r="C1958">
            <v>60100020452</v>
          </cell>
        </row>
        <row r="1959">
          <cell r="B1959" t="str">
            <v>โครงการสร้างตราสินค้าSMEs สู่ตราสินค้าระดับพรีเมี่ยม</v>
          </cell>
          <cell r="C1959">
            <v>60100020453</v>
          </cell>
        </row>
        <row r="1960">
          <cell r="B1960" t="str">
            <v>ชุดโครงการ การบูรณาการแนวคิดเศรษฐกิจสร้างสรรค์ เพื่อพัฒนาศักยภาพวิสาหกิจชุมชนอย่างยั่งยืน</v>
          </cell>
          <cell r="C1960">
            <v>60100020454</v>
          </cell>
        </row>
        <row r="1961">
          <cell r="B1961" t="str">
            <v>โครงการพัฒนาการตลาดเพื่อเพิ่มมูลค่าผลิตภัณฑ์ธุรกิจชุมชน</v>
          </cell>
          <cell r="C1961">
            <v>60100020455</v>
          </cell>
        </row>
        <row r="1962">
          <cell r="B1962" t="str">
            <v>โครงการพัฒนาบุคลากรทางการศึกษาในการเรียนรู้สื่อการตลาดดิจิตอลเพื่อรองรับการแข่งขันในยุค AEC</v>
          </cell>
          <cell r="C1962">
            <v>60100020456</v>
          </cell>
        </row>
        <row r="1963">
          <cell r="B1963" t="str">
            <v>โครงการเตรียมพร้อมสำหรับการเกษียณสำหรับผู้สูงอายุ</v>
          </cell>
          <cell r="C1963">
            <v>60100020457</v>
          </cell>
        </row>
        <row r="1964">
          <cell r="B1964" t="str">
            <v>โครงการพัฒนาสุขภาวะชุมชนและให้บริการวิชาการโดยใช้ชุมชนเป็นฐาน (โครงการลูกฮักลูกแพง) ปีที่ 5</v>
          </cell>
          <cell r="C1964">
            <v>60100020458</v>
          </cell>
        </row>
        <row r="1965">
          <cell r="B1965" t="str">
            <v>โครงการส่งเสริมสุขภาพจิตในชุมชน</v>
          </cell>
          <cell r="C1965">
            <v>60100020459</v>
          </cell>
        </row>
        <row r="1966">
          <cell r="B1966" t="str">
            <v>โครงการพัฒนาเทคโนโลยีสารสนเทศเพื่อส่งเสริมคุณภาพชีวิตผู้สูงอายุ</v>
          </cell>
          <cell r="C1966">
            <v>60100020460</v>
          </cell>
        </row>
        <row r="1967">
          <cell r="B1967" t="str">
            <v>โครงการมหกรรมสร้างเสริมสุขภาพ ปีที่ 2 (สร้างเสริมสุขภาพดีวิถีไทย)</v>
          </cell>
          <cell r="C1967">
            <v>60100020461</v>
          </cell>
        </row>
        <row r="1968">
          <cell r="B1968" t="str">
            <v>โครงการโรงเรียนผู้สูงอายุ</v>
          </cell>
          <cell r="C1968">
            <v>60100020462</v>
          </cell>
        </row>
        <row r="1969">
          <cell r="B1969" t="str">
            <v>โครงการใกล้ชิดใจวัยสูงอายุ</v>
          </cell>
          <cell r="C1969">
            <v>60100020463</v>
          </cell>
        </row>
        <row r="1970">
          <cell r="B1970" t="str">
            <v>โครงการเพิ่มขีดความสามารถชุมชนและสร้างกลไกความร่วมมือในการจัดการภัยพิบัติ</v>
          </cell>
          <cell r="C1970">
            <v>60100020464</v>
          </cell>
        </row>
        <row r="1971">
          <cell r="B1971" t="str">
            <v>โครงการการส่งเสริมความรู้และการบริหารจัดการที่ดินโดยชุมชนท้องถิ่นเป็นศูนย์กลาง</v>
          </cell>
          <cell r="C1971">
            <v>60100020465</v>
          </cell>
        </row>
        <row r="1972">
          <cell r="B1972" t="str">
            <v>โครงการพัฒนาเครือข่ายความร่วมมือสู่สหกิจศึกษาในเขตจังหวัดอุบลราชธานี</v>
          </cell>
          <cell r="C1972">
            <v>60100020466</v>
          </cell>
        </row>
        <row r="1973">
          <cell r="B1973" t="str">
            <v>โครงการรัฐธรรมนูญกับสังคมการเมืองไทย</v>
          </cell>
          <cell r="C1973">
            <v>60100020467</v>
          </cell>
        </row>
        <row r="1974">
          <cell r="B1974" t="str">
            <v>โครงการธนาคารขยะในชุมชน</v>
          </cell>
          <cell r="C1974">
            <v>60100020468</v>
          </cell>
        </row>
        <row r="1975">
          <cell r="B1975" t="str">
            <v>โครงการถ่ายทอดความรู้และเทคโนโลยีการแปรรูปเป็นผลิตภัณฑ์ทางยางพารา</v>
          </cell>
          <cell r="C1975">
            <v>60100020469</v>
          </cell>
        </row>
        <row r="1976">
          <cell r="B1976" t="str">
            <v>โครงการศึกษาคุณภาพน้ำและสร้างเครือข่ายกับโรงเรียนและชุมชนบริเวณแม่น้ำมูล จังหวัดอุบลราชธานี</v>
          </cell>
          <cell r="C1976">
            <v>60100020470</v>
          </cell>
        </row>
        <row r="1977">
          <cell r="B1977" t="str">
            <v>โครงการศึกษาคุณภาพน้ำบาดาลในอำเภอวารินชำราบ จังหวัดอุบลราชธานี</v>
          </cell>
          <cell r="C1977">
            <v>60100020471</v>
          </cell>
        </row>
        <row r="1978">
          <cell r="B1978" t="str">
            <v>โครงการอบรมเชิงปฏิบัติการพัฒนาสื่อและนวัตกรรมทางการศึกษาด้วยเทคโนโลยีสารสนเทศสำหรับครู</v>
          </cell>
          <cell r="C1978">
            <v>60100020472</v>
          </cell>
        </row>
        <row r="1979">
          <cell r="B1979" t="str">
            <v>การออกแบบสร้างชุดทดลองทางฟิสิกส์อย่างง่าย ราคาถูกและทักษะการใช้ เรื่องความเสียดทานและการแทรกสอดของแสง โดยการประยุกต์ใช้วัสดุที่มีในห้องเรียน</v>
          </cell>
          <cell r="C1979">
            <v>60100020473</v>
          </cell>
        </row>
        <row r="1980">
          <cell r="B1980" t="str">
            <v>โครงการกิจกรรมการเรียนรู้สะเต็มศึกษาสำหรับครูคณิตศาสตร์ วิทยาศาสตร์และเทคโนโลยี</v>
          </cell>
          <cell r="C1980">
            <v>60100020474</v>
          </cell>
        </row>
        <row r="1981">
          <cell r="B1981" t="str">
            <v>โครงการบ้านนักวิทยาศาสตร์น้อย</v>
          </cell>
          <cell r="C1981">
            <v>60100020475</v>
          </cell>
        </row>
        <row r="1982">
          <cell r="B1982" t="str">
            <v>โครงการพัฒนาระบบอัจฉริยะสำหรับผู้สูงอายุ</v>
          </cell>
          <cell r="C1982">
            <v>60100020476</v>
          </cell>
        </row>
        <row r="1983">
          <cell r="B1983" t="str">
            <v>โครงการอบรมเชิงปฏิบัติการใช้ ITC ในการทำธุรกิจออนไลน์ด้วยพาณิชย์อิเล็กทรอนิกส์สำหรับผู้สูงอายุ</v>
          </cell>
          <cell r="C1983">
            <v>60100020477</v>
          </cell>
        </row>
        <row r="1984">
          <cell r="B1984" t="str">
            <v>โครงการฝึกอบรมเชิงปฏิบัติการ การเขียนโปรแกรม CNC Milling และการใช้เครื่องจักร CNC Milling (งานกัด )</v>
          </cell>
          <cell r="C1984">
            <v>60100020478</v>
          </cell>
        </row>
        <row r="1985">
          <cell r="B1985" t="str">
            <v>โครงการส่งเสริมศักยภายการเรียนรู้ของครูนักเรียนด้านสมองกลฝั่งตัวในการเกษตรเพื่อพัฒนาชุมชน</v>
          </cell>
          <cell r="C1985">
            <v>60100020479</v>
          </cell>
        </row>
        <row r="1986">
          <cell r="B1986" t="str">
            <v>โครงการอบรมเชิงปฏิบัติการ อิเล็กทรอนิกส์สร้างสรรค์สิ่งประดิษฐ์เพื่อพัฒนาศักยภาพและสมรรถนะนักเรียน ครูผู้สอนวิทยาศาสตร์และเทคโนโลยี</v>
          </cell>
          <cell r="C1986">
            <v>60100020480</v>
          </cell>
        </row>
        <row r="1987">
          <cell r="B1987" t="str">
            <v>โครงการพัฒนานวัตกรรมเชิงวิศวกรรมเพื่อส่งเสริมคุณภาพชีวิตผู้สูงอายุ</v>
          </cell>
          <cell r="C1987">
            <v>60100020481</v>
          </cell>
        </row>
        <row r="1988">
          <cell r="B1988" t="str">
            <v>โครงพลังงานทางเลือกเพื่อผลิตกระแสไฟฟ้าในพื้นที่การศึกษา กรณีศึกษามหาวิทยาลัยอุบลราชานี</v>
          </cell>
          <cell r="C1988">
            <v>60100020482</v>
          </cell>
        </row>
        <row r="1989">
          <cell r="B1989" t="str">
            <v>โครงการนำวัสดุเหลือใช้มาพัฒนาเครื่องปั้นดินเผาไฟต่ำเพื่อใช้ในอุตสาหกรรมขนาดย่อม</v>
          </cell>
          <cell r="C1989">
            <v>60100020483</v>
          </cell>
        </row>
        <row r="1990">
          <cell r="B1990" t="str">
            <v>โครงการอบรมเชิงปฏิบัติการด้านการออกแบบด้วยวัสดุเหลือใช้เพื่อลดขยะภายในมหาวิทยาลัยอุบลราชธานี</v>
          </cell>
          <cell r="C1990">
            <v>60100020484</v>
          </cell>
        </row>
        <row r="1991">
          <cell r="B1991" t="str">
            <v>โครงการประชุมวิชาการท่องเที่ยวระดับชาติ “การพัฒนาการท่องเที่ยวอย่างสร้างสรรค์และยั่งยืนสู่ศตวรรษที่ 21”</v>
          </cell>
          <cell r="C1991">
            <v>60100020485</v>
          </cell>
        </row>
        <row r="1992">
          <cell r="B1992" t="str">
            <v>โครงการอบรมครูประวัติศาสตร์ระดับชั้นมัธยมศึกษาครั้งที่ 5 ย้อนพินิจประวัติศาสตร์ไทย</v>
          </cell>
          <cell r="C1992">
            <v>60100020486</v>
          </cell>
        </row>
        <row r="1993">
          <cell r="B1993" t="str">
            <v>โครงการฝึกอบรมเชิงปฏิบัติการเทคนิคการสอนให้กับ ครูผู้สอนภาษาอังกฤษซึ่งมิได้ศึกษาวิชาเอกภาษาอังกฤษ</v>
          </cell>
          <cell r="C1993">
            <v>60100020487</v>
          </cell>
        </row>
        <row r="1994">
          <cell r="B1994" t="str">
            <v>โครงการสัมมนาเพื่อพัฒนาการเรียนการสอนภาษาจีนสำหรับโรงเรียนเครือข่ายในภาคตะวันออกเฉียงเหนือตอนล่าง ครั้งที่ 7/2</v>
          </cell>
          <cell r="C1994">
            <v>60100020488</v>
          </cell>
        </row>
        <row r="1995">
          <cell r="B1995" t="str">
            <v>โครงการกิจกรรมวันภาษาอังกฤษสำหรับนักเรียนมัธยมศึกษาตอนปลาย (English Day)</v>
          </cell>
          <cell r="C1995">
            <v>60100020489</v>
          </cell>
        </row>
        <row r="1996">
          <cell r="B1996" t="str">
            <v>โครงการพัฒนาจิตตปัญญาเพื่อเตรียมความพร้อมการศึกษาต่อในระดับอุดมศึกษาของนักเรียนโรงเรียนเครือข่าย มหาวิทยาลัยอุบลราชธานี</v>
          </cell>
          <cell r="C1996">
            <v>60100020490</v>
          </cell>
        </row>
        <row r="1997">
          <cell r="B1997" t="str">
            <v>โครงการยุทธศาสตร์ด้านการพัฒนาและเสริมสร้างศักยภาพคน : การจัดการความรู้และการเผยแพร่ความรู้เกี่ยวกับกลุ่มชาติพันธุ์ไทในประเทศจีน</v>
          </cell>
          <cell r="C1997">
            <v>60100020491</v>
          </cell>
        </row>
        <row r="1998">
          <cell r="B1998" t="str">
            <v>โครงการเพิ่มประสิทธิภาพในการบริหารจัดการสินค้าคงคลังและคลังสินค้า (Inventory and Warehouse Management)</v>
          </cell>
          <cell r="C1998">
            <v>60100020492</v>
          </cell>
        </row>
        <row r="1999">
          <cell r="B1999" t="str">
            <v>โครงการอบรมเชิงปฏิบัติการด้านการตลาด(ออนไลน์)สำหรับผู้ประกอบการสินค้าโอท๊อปจังหวัดมุกดาหาร</v>
          </cell>
          <cell r="C1999">
            <v>60100020493</v>
          </cell>
        </row>
        <row r="2000">
          <cell r="B2000" t="str">
            <v>โครงการจัดทำบัญชีครัวเรือนเพื่อพัฒนาแผนการเงิน ตามแนวทางปรัชญาเศรษฐกิจพอเพียง</v>
          </cell>
          <cell r="C2000">
            <v>60100020494</v>
          </cell>
        </row>
        <row r="2001">
          <cell r="B2001" t="str">
            <v>โครงการค่ายสานฝันนักบัญชี รุ่นเยาว์ (การใช้ความรู้ทางบัญชี สร้างวิถีการออมและเสริมสร้างค่านิยมการใช้จ่ายเงิน ตามหลักเศรษฐกิจพอเพียง ปี 2)</v>
          </cell>
          <cell r="C2001">
            <v>60100020495</v>
          </cell>
        </row>
        <row r="2002">
          <cell r="B2002" t="str">
            <v>โครงการเสริมสร้างพัฒนาทักษะชีวิตและสุขภาวะทางเพศ สำหรับนักเรียนมัธยมศึกษาตอนต้นในโรงเรียนเครือข่ายมหาวิทยาลัยอุบลราชธานี</v>
          </cell>
          <cell r="C2002">
            <v>60100020496</v>
          </cell>
        </row>
        <row r="2003">
          <cell r="B2003" t="str">
            <v>โครงการพัฒนาศักยภาพแกนนำสุขภาพประจำครอบครัวเพื่อการดูแลสุขภาพชุมชนที่ต่อเนื่องยั่งยืน ตำบลฝางคำ อำเภอสิริธร จังหวัดอุบลราชธานี</v>
          </cell>
          <cell r="C2003">
            <v>60100020497</v>
          </cell>
        </row>
        <row r="2004">
          <cell r="B2004" t="str">
            <v>โครงการส่งเสริมจัดการสิ่งแวดล้อมและประกวดบ้านตัวอย่างบ้านหนองเบน ตำบลคันไร่ อำเภอสิริธร จังหวัดอุบลราชธานี</v>
          </cell>
          <cell r="C2004">
            <v>60100020498</v>
          </cell>
        </row>
        <row r="2005">
          <cell r="B2005" t="str">
            <v>โครงการตรวจวินิจฉัยทางห้องปฏิบัติการโรคธาลัสซีเมียในภาคตะวันออกเฉียงเหนือตอนใต้</v>
          </cell>
          <cell r="C2005">
            <v>60100020499</v>
          </cell>
        </row>
        <row r="2006">
          <cell r="B2006" t="str">
            <v>โครงการบริการเชิงรุกในการตรวจสมรรถภาพ ป้องกันและรักษาโรคทางระบบโครงร่างและกล้ามเนื้อ เพื่อส่งเสริมและสนับสนุนการสร้างสุขภาวะที่ดีของประชาชนในชุมชนตำบลธาตุ อำเภอวารินชำราบ จังหวัดอุบลราชธานี</v>
          </cell>
          <cell r="C2006">
            <v>60100020500</v>
          </cell>
        </row>
        <row r="2007">
          <cell r="B2007" t="str">
            <v>โครงการพัฒนาแกนนำด้านสุขภาพและอนามัยสิ่งแวดล้อมในอีสานใต้</v>
          </cell>
          <cell r="C2007">
            <v>60100020501</v>
          </cell>
        </row>
        <row r="2008">
          <cell r="B2008" t="str">
            <v>โครงการพัฒนาแผนป้องกันและระงับอัคคีภัยในโรงเรียนเครือข่ายมหาวิทยาลัยอุบลราชธานี</v>
          </cell>
          <cell r="C2008">
            <v>60100020502</v>
          </cell>
        </row>
        <row r="2009">
          <cell r="B2009" t="str">
            <v>โครงการพัฒนาศักยภาพโรงเรียนต้นแบบด้านความปลอดภัยและสิ่งแวดล้อมโรงเรียนเครือข่ายมหาวิทยาลัยอุบลราชธานี</v>
          </cell>
          <cell r="C2009">
            <v>60100020503</v>
          </cell>
        </row>
        <row r="2010">
          <cell r="B2010" t="str">
            <v>โครงการพัฒนาศักยภาพผู้ดูแลระบบผลิตน้ำประปาของชุมชนรอบมหาวิทยาลัยอุบลราชธานี</v>
          </cell>
          <cell r="C2010">
            <v>60100020504</v>
          </cell>
        </row>
        <row r="2011">
          <cell r="B2011" t="str">
            <v>โครงการพัฒนาสิ่งแวดล้อมให้น่าอยู่</v>
          </cell>
          <cell r="C2011">
            <v>60100020505</v>
          </cell>
        </row>
        <row r="2012">
          <cell r="B2012" t="str">
            <v>โครงการศึกษาระบบสุขภาพชุมชนแบบมีส่วนร่วมและสร้างพลังชุมชนในการพัฒนาสุขภาพและสิ่งแวดล้อม</v>
          </cell>
          <cell r="C2012">
            <v>60100020506</v>
          </cell>
        </row>
        <row r="2013">
          <cell r="B2013" t="str">
            <v>โครงการสร้างเสริมสุขภาพและส่งเสริมภาวะโภชนาการ นักเรียนโรงเรียนตำรวจตระเวนชายแดน โดยการมีส่วนร่วมของชุมชน</v>
          </cell>
          <cell r="C2013">
            <v>60100020507</v>
          </cell>
        </row>
        <row r="2014">
          <cell r="B2014" t="str">
            <v>โครงการอบรมเชิงปฏิบัติการ การใช้ภาพถ่ายดาวเทียมและภาพถ่ายอากาศยานไร้คนขับ (UAV) กับงานสิ่งแวดล้อมและผังเมือง</v>
          </cell>
          <cell r="C2014">
            <v>60100020508</v>
          </cell>
        </row>
        <row r="2015">
          <cell r="B2015" t="str">
            <v>โครงการอบรมเชิงปฏิบัติการ การใช้วิธีทางวิทยาการระบาดและชีวสถิติในการสร้างงานวิจัยจากงานประจำสำหรับเจ้าหน้าที่สาธารณสุข ปี 4</v>
          </cell>
          <cell r="C2015">
            <v>60100020509</v>
          </cell>
        </row>
        <row r="2016">
          <cell r="B2016" t="str">
            <v>โครงการอบรมเชิงปฏิบัติการ การพัฒนาการจัดการเรียนการสอนเพื่อการสร้างเสริมสุขภาพเด็กวัยเรียน สำหรับครูโรงเรียนตำรวจตระเวนชายแดน กองกำกับการตำรวจตระเวนชายแดนที่ 22 อุบลราชธานี (ปีที่ 2.)</v>
          </cell>
          <cell r="C2016">
            <v>60100020510</v>
          </cell>
        </row>
        <row r="2017">
          <cell r="B2017" t="str">
            <v>โครงการอบรมเชิงปฏิบัติการ ค่าย “ ฉันอยากเป็น...หมอ.มอทราย”</v>
          </cell>
          <cell r="C2017">
            <v>60100020511</v>
          </cell>
        </row>
        <row r="2018">
          <cell r="B2018" t="str">
            <v>โครงการบริการตรวจเชื้อเลปโตสไปร่า เพื่อการเฝ้าระวังและป้องกันโรคเลปโตสไปโรสิส</v>
          </cell>
          <cell r="C2018">
            <v>60100020512</v>
          </cell>
        </row>
        <row r="2019">
          <cell r="B2019" t="str">
            <v>โครงการบริการตรวจวัดระดับน้ำตาลในเลือด และดัชนีมวลกายเพื่อการ ป้องกันและควบคุมโรคเบาหวาน</v>
          </cell>
          <cell r="C2019">
            <v>60100020513</v>
          </cell>
        </row>
        <row r="2020">
          <cell r="B2020" t="str">
            <v>โครงการประชุมวิชาการวิทยาลัยแพทยศาสตร์และการสาธารณสุข มหาวิทยาลัยอุบลราชธานี</v>
          </cell>
          <cell r="C2020">
            <v>60100020514</v>
          </cell>
        </row>
        <row r="2021">
          <cell r="B2021" t="str">
            <v>โครงการพัฒนาศักยภาพชุมชนเพื่อการพึ่งตัวเองด้านสุขภาพ</v>
          </cell>
          <cell r="C2021">
            <v>60100020515</v>
          </cell>
        </row>
        <row r="2022">
          <cell r="B2022" t="str">
            <v>โครงการรณรงค์ควบคุมและป้องกันโรคไข้เลือดออก</v>
          </cell>
          <cell r="C2022">
            <v>60100020516</v>
          </cell>
        </row>
        <row r="2023">
          <cell r="B2023" t="str">
            <v>สัปดาห์วิทยาศาสตร์ “เปิดโลกการเรียนรู้ สู่ร่างอาจารย์ใหญ่”</v>
          </cell>
          <cell r="C2023">
            <v>60100020517</v>
          </cell>
        </row>
        <row r="2024">
          <cell r="B2024" t="str">
            <v>โครงการการดูแลระยะยาว  โรคกล้ามเนื้อ โครงกระดูก และข้อ ผู้สูงอายุ ในเขตอีสานตอนใต้</v>
          </cell>
          <cell r="C2024">
            <v>60100020518</v>
          </cell>
        </row>
        <row r="2025">
          <cell r="B2025" t="str">
            <v>โครงการจัดประชุมวิชาการนำเสนอผลงานวิจัยระดับบัณฑิตศึกษานานาชาติ ครั้งที่ 44 (International Graduate Research Conference)</v>
          </cell>
          <cell r="C2025">
            <v>60100020519</v>
          </cell>
        </row>
        <row r="2026">
          <cell r="B2026" t="str">
            <v>โครงการส่งเสริมการบูรณาการการเรียนการสอนกับการทำงาน มหาวิทยาลัยอุบลราชธานี</v>
          </cell>
          <cell r="C2026">
            <v>60100020520</v>
          </cell>
        </row>
        <row r="2027">
          <cell r="B2027" t="str">
            <v>โครงการพัฒนาทักษะทางด้านภาษาอังกฤษเพื่อยกระดับคุณภาพของบัณฑิตมหาวิทยาลัยอุบลราชธานี</v>
          </cell>
          <cell r="C2027">
            <v>60100020521</v>
          </cell>
        </row>
        <row r="2028">
          <cell r="B2028" t="str">
            <v>โครงการ การสร้าง Startup ม.อุบลฯ</v>
          </cell>
          <cell r="C2028">
            <v>60100020522</v>
          </cell>
        </row>
        <row r="2029">
          <cell r="B2029" t="str">
            <v>โครงการศึกษาเพื่อจัดทำฐานข้อมูลด้านเศรษฐกิจสังคมผู้สูงอายุ</v>
          </cell>
          <cell r="C2029">
            <v>60100020523</v>
          </cell>
        </row>
        <row r="2030">
          <cell r="B2030" t="str">
            <v>โครงการการพัฒนาศักยภาพการเรียนรู้ของนักเรียนในโรงเรียนขนาดเล็ก</v>
          </cell>
          <cell r="C2030">
            <v>60100020524</v>
          </cell>
        </row>
        <row r="2031">
          <cell r="B2031" t="str">
            <v>โครงการบูรณาการความรู้สู่ชุมชนเพื่อพัฒอาชีพและส่งเสริมเศรษฐกิจฐานราก</v>
          </cell>
          <cell r="C2031">
            <v>60100020525</v>
          </cell>
        </row>
        <row r="2032">
          <cell r="B2032" t="str">
            <v>โครงการติดตามและประเมินผลงานบริการวิชาการแก่ชุมชนมหาวิทยาลัยอุบลราชธานี</v>
          </cell>
          <cell r="C2032">
            <v>60100020526</v>
          </cell>
        </row>
        <row r="2033">
          <cell r="B2033" t="str">
            <v>โครงการประชุมวิชาการ มอบ. วิจัย</v>
          </cell>
          <cell r="C2033">
            <v>60100020527</v>
          </cell>
        </row>
        <row r="2034">
          <cell r="B2034" t="str">
            <v>โครงการพัฒนานักวิจัยหน้าใหม่ก้าวสู่มาตรฐานระดับสากล</v>
          </cell>
          <cell r="C2034">
            <v>60100020528</v>
          </cell>
        </row>
        <row r="2035">
          <cell r="B2035" t="str">
            <v>โครงการเปิดบ้านศิลปประยุกต์และการออกแบบ : การออกแบบอนุรักษ์สิ่งแวดล้อม (Green Design)</v>
          </cell>
          <cell r="C2035">
            <v>60100020529</v>
          </cell>
        </row>
        <row r="2036">
          <cell r="B2036" t="str">
            <v>พัฒนาระบบเกษตรกรอัจฉริยะ (Smart Farmer)</v>
          </cell>
          <cell r="C2036">
            <v>60100020530</v>
          </cell>
        </row>
        <row r="2037">
          <cell r="B2037" t="str">
            <v>โครงการ UBU Watch</v>
          </cell>
          <cell r="C2037">
            <v>60100020531</v>
          </cell>
        </row>
        <row r="2038">
          <cell r="B2038" t="str">
            <v>โครงการพัฒนาศักยภาพครูในโรงเรียนมัธยมศึกษา</v>
          </cell>
          <cell r="C2038">
            <v>60100020532</v>
          </cell>
        </row>
        <row r="2039">
          <cell r="B2039" t="str">
            <v>โครงการเตรียมความพร้อมด้านวิชาการและการใช้ชีวิตในมหาวิทยาลัยแก่นักศึกษาใหม่ ประจำปี 2560</v>
          </cell>
          <cell r="C2039">
            <v>60100020533</v>
          </cell>
        </row>
        <row r="2040">
          <cell r="B2040" t="str">
            <v>โครงการมหาวิทยาลัยอุบลราชธานีร่วมใจแสดงความอาลัยและสำนึกในพระมหากรุณาธิคุณ</v>
          </cell>
          <cell r="C2040">
            <v>60100020534</v>
          </cell>
        </row>
        <row r="2041">
          <cell r="B2041" t="str">
            <v>โครงการเผยแพร่ความรู้ "ฮีต 12 งานบุญอีสาน"</v>
          </cell>
          <cell r="C2041">
            <v>60100020535</v>
          </cell>
        </row>
        <row r="2042">
          <cell r="B2042" t="str">
            <v>โครงการจัดประชุมวิชาการเพื่อประสานความร่วมมือกับประเทศในภูมิภาคลุ่มน้ำโขง</v>
          </cell>
          <cell r="C2042">
            <v>60100020536</v>
          </cell>
        </row>
        <row r="2043">
          <cell r="B2043" t="str">
            <v>โครงการเผยแพร่ความรู้โครงการอนุรักษ์พันธุกรรมพืชอันเนื่องมากจากพระราชดำริสมเด็จพระเทพรัตนราชสุดาฯ สยามบรมราชกุมารี</v>
          </cell>
          <cell r="C2043">
            <v>60100020537</v>
          </cell>
        </row>
        <row r="2044">
          <cell r="B2044" t="str">
            <v>โครงการสวนป่าราชินี</v>
          </cell>
          <cell r="C2044">
            <v>60100020538</v>
          </cell>
        </row>
        <row r="2045">
          <cell r="B2045" t="str">
            <v>โครงการพัฒนาเพื่อยกระดับผลิตภัณฑ์ชุมชนที่เน้นอัตลักษณ์ในท้องถิ่น</v>
          </cell>
          <cell r="C2045">
            <v>60100020539</v>
          </cell>
        </row>
        <row r="2046">
          <cell r="B2046" t="str">
            <v>โครงการแหล่งเรียนรู้เกี่ยวกับที่พักอาศัยผู้สูงวัย</v>
          </cell>
          <cell r="C2046">
            <v>60100020540</v>
          </cell>
        </row>
        <row r="2047">
          <cell r="B2047" t="str">
            <v>โครงการเครือข่ายความร่วมมือเพื่อการบริการวิชาการแก่ชุมชน มหาวิทยาลัยอุบลราชธานี</v>
          </cell>
          <cell r="C2047">
            <v>60100020541</v>
          </cell>
        </row>
        <row r="2048">
          <cell r="B2048" t="str">
            <v>โครงการสำรวจข้อมูลสัดส่วนร่างกายและให้ความรู้เรื่องสมมาตรของร่างกายเพื่อลดความเจ็บปวดของกล้ามเนื้อในวัยสูงอายุ</v>
          </cell>
          <cell r="C2048">
            <v>60100020542</v>
          </cell>
        </row>
        <row r="2049">
          <cell r="B2049" t="str">
            <v>โครงการประชุมและเผยแพร่ผลงานวิชาการโครงการเพราะพันธ์ปัญญาภาคตะวันออกเฉียงเหนือ</v>
          </cell>
          <cell r="C2049">
            <v>60100020543</v>
          </cell>
        </row>
        <row r="2050">
          <cell r="B2050" t="str">
            <v>โครงการการถ่ายทอดเทคโนโลยีการผลิตก๊าซชีวภาพจากมูลสัตว์เพื่อเป็นพลังงานทดแทนในครัวเรือนแบบยั่งยืน</v>
          </cell>
          <cell r="C2050">
            <v>60100020544</v>
          </cell>
        </row>
        <row r="2051">
          <cell r="B2051" t="str">
            <v>โครงการบ้านนักวิทยาศาสตร์น้อย ระดับประถมศึกษา</v>
          </cell>
          <cell r="C2051">
            <v>60100020545</v>
          </cell>
        </row>
        <row r="2052">
          <cell r="B2052" t="str">
            <v>โครงการการเสริมและพัฒนาเครือข่ายโรงเรียนสุขภาวะภาคอีสานตอนล่าง</v>
          </cell>
          <cell r="C2052">
            <v>60100020546</v>
          </cell>
        </row>
        <row r="2053">
          <cell r="B2053" t="str">
            <v>โครงการอบรมเชิงปฏิบัติการ "การถ่ายทอดความรู้ด้านเกษตรอินทรีย์"</v>
          </cell>
          <cell r="C2053">
            <v>60100020547</v>
          </cell>
        </row>
        <row r="2054">
          <cell r="B2054" t="str">
            <v>การศึกษาแนวทางการเพิ่มโอกาสการเข้าถึงการศึกษาที่มีคุณภาพในพื้นที่จังหวัดชายแดน : กรณีศึกษาจังหวัดอุบลราชธานีและจังหวัดศรีษะเกษ</v>
          </cell>
          <cell r="C2054">
            <v>60100020548</v>
          </cell>
        </row>
        <row r="2055">
          <cell r="B2055" t="str">
            <v>โครงการการผลิตผักปลอดสารพิษ รุ่นที่ 2</v>
          </cell>
          <cell r="C2055">
            <v>60100020549</v>
          </cell>
        </row>
        <row r="2056">
          <cell r="B2056" t="str">
            <v>โครงการการผลิตผักปลอกสารพิษ รุ่นที่ 3</v>
          </cell>
          <cell r="C2056">
            <v>60100020550</v>
          </cell>
        </row>
        <row r="2057">
          <cell r="B2057" t="str">
            <v>โครงการฝึกอบรมเพาะเลี้ยงจิ้งหรีด</v>
          </cell>
          <cell r="C2057">
            <v>60100020551</v>
          </cell>
        </row>
        <row r="2058">
          <cell r="B2058" t="str">
            <v>โครงการฟาร์มมหาวิทยาลัยอุบลราชธานี</v>
          </cell>
          <cell r="C2058">
            <v>60100020552</v>
          </cell>
        </row>
        <row r="2059">
          <cell r="B2059" t="str">
            <v>โครงการศึกษาเกี่ยวกับมาตรฐานการดำเนินการทางวินัยและการลงโทษทางวินัยของ ก.พ.อ. กระทรวงและการเปรียบเทียบกฎหมายเกี่ยวกับการดำเนินการทางวินัยของข้าราชการประเภทต่างๆ</v>
          </cell>
          <cell r="C2059">
            <v>60100020553</v>
          </cell>
        </row>
        <row r="2060">
          <cell r="B2060" t="str">
            <v>โครงการจ้างที่ปรึกษาจัดทำแผนยุทธศาสตร์การพัฒนากลุ่มจังหวัดภาคตะวันออกเฉียงเหนือตอนล่าง 2 ระยะ 20 ปี (พ.ศ. 2560-2579)</v>
          </cell>
          <cell r="C2060">
            <v>60100020554</v>
          </cell>
        </row>
        <row r="2061">
          <cell r="B2061" t="str">
            <v>โครงการพัฒนาความสามารถด้านการประมงแก่วิทยาลัยกสิกรรมและป่าไม้ แขวงจำปาสัก</v>
          </cell>
          <cell r="C2061">
            <v>60100020555</v>
          </cell>
        </row>
        <row r="2062">
          <cell r="B2062" t="str">
            <v>โครงการเสริมสร้างเกษตรกรด้านเกษตรอินทรีย์</v>
          </cell>
          <cell r="C2062">
            <v>60100020556</v>
          </cell>
        </row>
        <row r="2063">
          <cell r="B2063" t="str">
            <v>โครงการบริการวิชาการ</v>
          </cell>
          <cell r="C2063">
            <v>60100020557</v>
          </cell>
        </row>
        <row r="2064">
          <cell r="B2064" t="str">
            <v>โครงการบริการวิชาการนักศึกษาต่างประเทศ</v>
          </cell>
          <cell r="C2064">
            <v>60100020558</v>
          </cell>
        </row>
        <row r="2065">
          <cell r="B2065" t="str">
            <v>การพัฒาทักษะการบริการอย่างมืออาชีพเพื่อเข้าสู่ยุคของการท่องเที่ยว 4.0</v>
          </cell>
          <cell r="C2065">
            <v>60100020559</v>
          </cell>
        </row>
        <row r="2066">
          <cell r="B2066" t="str">
            <v>การเพิ่มมูลค่าคุณค่าสินค้าสหกรณ์และเกษตรกรรมไทย ก้าวไกลสู่ เกษตรดิจิตอล ในยุค 4.0</v>
          </cell>
          <cell r="C2066">
            <v>60100020560</v>
          </cell>
        </row>
        <row r="2067">
          <cell r="B2067" t="str">
            <v>พัฒนาคุณภาพบริการของโรงพยาบาลตามหลักปฏิบัติสำหรับผู้สูงวัย</v>
          </cell>
          <cell r="C2067">
            <v>60100020561</v>
          </cell>
        </row>
        <row r="2068">
          <cell r="B2068" t="str">
            <v>เจาะธุรกิจ พิชิตต้นทุน</v>
          </cell>
          <cell r="C2068">
            <v>60100020562</v>
          </cell>
        </row>
        <row r="2069">
          <cell r="B2069" t="str">
            <v>การจัดทำเอกสารทางบัญชีและรายงานงบการเงินของกองทุนหมู่บ้านฯ ให้เป็นไปตามเกณฑ์ของหน่วยงานกำกับดูแล</v>
          </cell>
          <cell r="C2069">
            <v>60100020563</v>
          </cell>
        </row>
        <row r="2070">
          <cell r="B2070" t="str">
            <v>การพัฒนาผู้ประกอบการใหม่ด้วยกลยุทธ์ทางธุรกิจเชิงสร้างสรรค์</v>
          </cell>
          <cell r="C2070">
            <v>60100020564</v>
          </cell>
        </row>
        <row r="2071">
          <cell r="B2071" t="str">
            <v>การประชุมวิชาการระดับนานาชาติ เรื่อง เศรษฐกิจและสังคมในภูมิภาคลุ่มแม่น้ำโขงของเอเชียตะวันออกเฉียงใต้ ประจำปีงบประมาณ 2561</v>
          </cell>
          <cell r="C2071">
            <v>60100020565</v>
          </cell>
        </row>
        <row r="2072">
          <cell r="B2072" t="str">
            <v>เพิ่มประสิทธิภาพช่องทางการจัดจำหน่ายแก่ผลิตภัณฑ์ชุมชนและผู้ประกอบการสินค้าโอท๊อป</v>
          </cell>
          <cell r="C2072">
            <v>60100020566</v>
          </cell>
        </row>
        <row r="2073">
          <cell r="B2073" t="str">
            <v>การใช้กลยุทธ์ทางการเงินและความรู้ทางการบัญชีสร้างมูลค่าเพิ่มเชิงเศรษฐกิจ เพื่อพัฒนาศักยภาพกลุ่มวิสาหกิจชุมชน มุ่งสู่การเป็นประเทศไทย 4.0</v>
          </cell>
          <cell r="C2073">
            <v>60100020567</v>
          </cell>
        </row>
        <row r="2074">
          <cell r="B2074" t="str">
            <v>โครงการโรงเรียนสร้างสุขผู้สูงอายุ</v>
          </cell>
          <cell r="C2074">
            <v>60100020568</v>
          </cell>
        </row>
        <row r="2075">
          <cell r="B2075" t="str">
            <v>โครงการแก้ไขปัญหาสุขภาพของชุมชนโดยใช้กระบวนการมีส่วนร่วม</v>
          </cell>
          <cell r="C2075">
            <v>60100020569</v>
          </cell>
        </row>
        <row r="2076">
          <cell r="B2076" t="str">
            <v>โครงการส่งเสริมสุขภาพจิตครอบครัวฯ</v>
          </cell>
          <cell r="C2076">
            <v>60100020570</v>
          </cell>
        </row>
        <row r="2077">
          <cell r="B2077" t="str">
            <v>โครงการมหกรรมสร้างเสริมสุขภาพ ปีที่ 3 (สุขภาพดี 4.0)</v>
          </cell>
          <cell r="C2077">
            <v>60100020571</v>
          </cell>
        </row>
        <row r="2078">
          <cell r="B2078" t="str">
            <v>การให้ความรู้ด้านอนามัยเจริญพันธุ์และการป้องกันการตั้งครรภ์ที่ไม่พึงประสงค์ ในนักเรียนระดับมัธยมศึกษา</v>
          </cell>
          <cell r="C2078">
            <v>60100020572</v>
          </cell>
        </row>
        <row r="2079">
          <cell r="B2079" t="str">
            <v>โครงการเพิ่มขีดความสามารถของชุมชนและการสร้างกลไกความร่วมมือในการจัดการที่ดินสาธารณะของท้องถิ่น</v>
          </cell>
          <cell r="C2079">
            <v>60100020573</v>
          </cell>
        </row>
        <row r="2080">
          <cell r="B2080" t="str">
            <v>โครงการนวัตกรรมสังคมกับการลดความเสี่ยงจากภัยพิบัติในพื้นที่จังหวัดอุบลราชธานี</v>
          </cell>
          <cell r="C2080">
            <v>60100020574</v>
          </cell>
        </row>
        <row r="2081">
          <cell r="B2081" t="str">
            <v>การพัฒนาศักยภาพยุวมัคคุเทศก์เพื่อเรียนรู้การท่องเที่ยวเชิงสร้างสรรค์</v>
          </cell>
          <cell r="C2081">
            <v>60100020575</v>
          </cell>
        </row>
        <row r="2082">
          <cell r="B2082" t="str">
            <v>การประชุมวิชาการหลักสูตรภาษาจีน ระดับปริญญาตรีบัณฑิต สถาบันอุดมศึกษาตะวันออกเฉียงเหนือ</v>
          </cell>
          <cell r="C2082">
            <v>60100020576</v>
          </cell>
        </row>
        <row r="2083">
          <cell r="B2083" t="str">
            <v>โครงการพุ่งเป้า:การพัฒนาทักษะภาษาที่สองในโรงเรียนเครือข่ายพันธมิตรมหาวิทยาลัยอุบลราชธานี</v>
          </cell>
          <cell r="C2083">
            <v>60100020577</v>
          </cell>
        </row>
        <row r="2084">
          <cell r="B2084" t="str">
            <v>การจัดการเรียนการสอนภาษาไทยเพื่อยกระดับผลสัมฤทธิ์ทางการเรียน</v>
          </cell>
          <cell r="C2084">
            <v>60100020578</v>
          </cell>
        </row>
        <row r="2085">
          <cell r="B2085" t="str">
            <v>โครงการกิจกรรมสะเต็มศึกษาเพื่อการจัดการเรียนรู้ในศตวรรษที่ 21</v>
          </cell>
          <cell r="C2085">
            <v>60100020579</v>
          </cell>
        </row>
        <row r="2086">
          <cell r="B2086" t="str">
            <v>โครงการการแข่งขันเคมีโอลิมปิกระดับชาติ</v>
          </cell>
          <cell r="C2086">
            <v>60100020580</v>
          </cell>
        </row>
        <row r="2087">
          <cell r="B2087" t="str">
            <v>สวนพฤกษศาสตร์ในโรงเรียนตำรวจตระเวนชายแดนบ้านป่าหญ้าคาและศูนย์การเรียนตำรวจตระเวนชายแดนภูดานกอย ระยะที่ 2</v>
          </cell>
          <cell r="C2087">
            <v>60100020581</v>
          </cell>
        </row>
        <row r="2088">
          <cell r="B2088" t="str">
            <v>โครงการสาธิตการผลิตไบโอดีเซลชุมชนจากน้ำมันพืชใช้แล้วด้วยระบบไฮโดรไดนามิกส์คาวิเทชั่น</v>
          </cell>
          <cell r="C2088">
            <v>60100020582</v>
          </cell>
        </row>
        <row r="2089">
          <cell r="B2089" t="str">
            <v>โครงการความปลอดภัย การตรวจสอบ การบำรุงรักษาอุปกรณ์ระบบไฟฟ้าและระบบควบคุมมอเตอร์ปั๊มน้ำระบบประปาหมู่บ้าน</v>
          </cell>
          <cell r="C2089">
            <v>60100020583</v>
          </cell>
        </row>
        <row r="2090">
          <cell r="B2090" t="str">
            <v>โครงการความปลอดภัย การตรวจสอบ การบำรุงรักษาอุปกรณ์ไฟฟ้าและเครื่องใช้ไฟฟ้าในโรงเรียน</v>
          </cell>
          <cell r="C2090">
            <v>60100020584</v>
          </cell>
        </row>
        <row r="2091">
          <cell r="B2091" t="str">
            <v>โครงการประยุกต์ใช้ความรู้ด้านวิศวกรรมอุตสาหการในการแก้ปัญหาของชุมชน เพิ่มประสิทธิภาพและลดค่าใช้จ่ายของธุรกิจขนาดกลางและขนาดย่อมหรือหน่วยงานของรัฐ</v>
          </cell>
          <cell r="C2091">
            <v>60100020585</v>
          </cell>
        </row>
        <row r="2092">
          <cell r="B2092" t="str">
            <v>โครงการอิเล็กทรอนิกส์สร้างสรรค์สิ่งประดิษฐ์เพื่อพัฒนาศักยภาพและสมรรถนะนักเรียน ครูผู้สอนวิทยาศาสตร์และเทคโนโลยี</v>
          </cell>
          <cell r="C2092">
            <v>60100020586</v>
          </cell>
        </row>
        <row r="2093">
          <cell r="B2093" t="str">
            <v>โครงการออกแบบ ติดตั้งและประยุกต์ใช้งานระบบผลิตไฟฟ้าจากเซลล์แสงอาทิตย์ระบบไฮบริดสำหรับใช้งานในครัวเรือน</v>
          </cell>
          <cell r="C2093">
            <v>60100020587</v>
          </cell>
        </row>
        <row r="2094">
          <cell r="B2094" t="str">
            <v>โครงการอบรมเชิงปฏิบัติพัฒนาศักยภาพนักประดิษฐ์หุ่นยนต์ตัวน้อยด้วยระบบสมองกลฝังตัว</v>
          </cell>
          <cell r="C2094">
            <v>60100020588</v>
          </cell>
        </row>
        <row r="2095">
          <cell r="B2095" t="str">
            <v>โครงการส่งเสริมศักยภาพการเรียนรู้ของครูนักเรียน</v>
          </cell>
          <cell r="C2095">
            <v>60100020589</v>
          </cell>
        </row>
        <row r="2096">
          <cell r="B2096" t="str">
            <v>การถ่ายทอดเทคโนโลยีด้านการเกษตรในโรงเรียนตำรวจตระเวนชายแดน</v>
          </cell>
          <cell r="C2096">
            <v>60100020590</v>
          </cell>
        </row>
        <row r="2097">
          <cell r="B2097" t="str">
            <v>การเพาะเห็ดหูหนู</v>
          </cell>
          <cell r="C2097">
            <v>60100020591</v>
          </cell>
        </row>
        <row r="2098">
          <cell r="B2098" t="str">
            <v>การฝึกอบรมเชิงปฏิบัติการเรื่อง“ การออกแบบระบบการให้น้ำอย่างง่ายสำหรับเกษตรกร”</v>
          </cell>
          <cell r="C2098">
            <v>60100020592</v>
          </cell>
        </row>
        <row r="2099">
          <cell r="B2099" t="str">
            <v>ศึกษาพัฒนาศูนย์การเรียนรู้ “เกษตรเศรษฐกิจพอเพียง” ศูนย์การเรียนตำรวจตระเวนชายแดน บ้านภูดานกอย ตำบลคำโพน อำเภอปทุมราชวงศา จังหวัดอำนาจเจริญ</v>
          </cell>
          <cell r="C2099">
            <v>60100020593</v>
          </cell>
        </row>
        <row r="2100">
          <cell r="B2100" t="str">
            <v>โครงการพัฒนาศูนย์ให้บริการข้อมูลยาและสุขภาพแก่ประชาชน และฐานข้อมูลการพิสูจน์เอกลักษณ์ยาเม็ดและยาแคปซูลในประเทศไทย</v>
          </cell>
          <cell r="C2100">
            <v>60100020594</v>
          </cell>
        </row>
        <row r="2101">
          <cell r="B2101" t="str">
            <v>โครงการประชุมวิชาการเชิงปฏิบัติการเรื่อง ผลิตภัณฑ์สุขภาพและความงามครั้งที่ 2 : การพัฒนาผลิตภัณฑ์สุขภาพและเครื่องสำอางเพื่อการตกแต่ง</v>
          </cell>
          <cell r="C2101">
            <v>60100020595</v>
          </cell>
        </row>
        <row r="2102">
          <cell r="B2102" t="str">
            <v xml:space="preserve"> โครงการสวนพฤกษศาสตร์ในโรงเรียนตำรวจตระเวณชายแดนบ้านแก่งศรีโคตรและ ศ.ดร.เนวิน สคริมชอร์</v>
          </cell>
          <cell r="C2102">
            <v>60100020596</v>
          </cell>
        </row>
        <row r="2103">
          <cell r="B2103" t="str">
            <v>การอบรมเชิงปฏิบัติการ ออกแบบลายผ้าเยียรบับลาวด้วยกราฟ เพิ่มทักษะสำหรับกลุ่มทอผ้าไหมจังหวัดอุบลราชธานี</v>
          </cell>
          <cell r="C2103">
            <v>60100020597</v>
          </cell>
        </row>
        <row r="2104">
          <cell r="B2104" t="str">
            <v>สัปดาห์นวัตกรรมและการออกแบบ (INOVATION AND DESIG WEEK)</v>
          </cell>
          <cell r="C2104">
            <v>60100020598</v>
          </cell>
        </row>
        <row r="2105">
          <cell r="B2105" t="str">
            <v>โครงการพัฒนาแนวทางการจัดทำแผนเพื่อการป้องกันและระงับเหตุฉุกเฉินในโรงเรียนเครือข่าย มหาวิทยาลัยอุบลราชธานี</v>
          </cell>
          <cell r="C2105">
            <v>60100020599</v>
          </cell>
        </row>
        <row r="2106">
          <cell r="B2106" t="str">
            <v>โครงการการพัฒนาศักยภาพด้านความปลอดภัยและสิ่งแวดล้อมของโรงเรียนเครือข่ายมหาวิทยาลัยอุบลราชธานี</v>
          </cell>
          <cell r="C2106">
            <v>60100020600</v>
          </cell>
        </row>
        <row r="2107">
          <cell r="B2107" t="str">
            <v>โครงการพัฒนาระบบสุขภาพชุมชนแบบมีส่วนร่วม</v>
          </cell>
          <cell r="C2107">
            <v>60100020601</v>
          </cell>
        </row>
        <row r="2108">
          <cell r="B2108" t="str">
            <v>โครงการพัฒนาแกนนำด้านสุขภาพและอนามัยสิ่งแวดล้อมในอีสานใต้</v>
          </cell>
          <cell r="C2108">
            <v>60100020602</v>
          </cell>
        </row>
        <row r="2109">
          <cell r="B2109" t="str">
            <v>โครงการพัฒนาศักยภาพแกนนำสุขภาพประจำครอบครัวเพื่อการดูแลสุขภาพชุมชนที่ต่อเนื่องยั่งยืน ตำบลธาตุ อำเภอวารินชำราบ จังหวัดอุบลราชธานี</v>
          </cell>
          <cell r="C2109">
            <v>60100020603</v>
          </cell>
        </row>
        <row r="2110">
          <cell r="B2110" t="str">
            <v>โครงการส่งเสริมจัดการสิ่งแวดล้อมและประกวดบ้านตัวอย่างบ้านน้อยเจริญ หมู่ที่ 9 ตำบลธาตุ อำเภอวารินชำราบ จังหวัดอุบลราชธานี</v>
          </cell>
          <cell r="C2110">
            <v>60100020604</v>
          </cell>
        </row>
        <row r="2111">
          <cell r="B2111" t="str">
            <v>โครงการพัฒนาศักยภาพโรงเรียน ตชด. เพื่อเข้าสู่โรงเรียนต้นแบบด้านสุขภาพและสิ่งแวดล้อม</v>
          </cell>
          <cell r="C2111">
            <v>60100020605</v>
          </cell>
        </row>
        <row r="2112">
          <cell r="B2112" t="str">
            <v>โครงการพัฒนาศักยภาพชุมชนเพื่อการพึ่งตัวเองด้านสุขภาพ</v>
          </cell>
          <cell r="C2112">
            <v>60100020606</v>
          </cell>
        </row>
        <row r="2113">
          <cell r="B2113" t="str">
            <v>โครงการรณรงค์ควบคุมและป้องกันโรคไข้เลือดออก</v>
          </cell>
          <cell r="C2113">
            <v>60100020607</v>
          </cell>
        </row>
        <row r="2114">
          <cell r="B2114" t="str">
            <v>โครงการบริการตรวจเชื้อเลปโตสไปร่า เพื่อการเฝ้าระวังและป้องกันโรคเลปโตสไปโรสิส</v>
          </cell>
          <cell r="C2114">
            <v>60100020608</v>
          </cell>
        </row>
        <row r="2115">
          <cell r="B2115" t="str">
            <v>โครงการอบรมเชิงปฏิบัติการเรื่องการแปลผล การแก้ไขความผิดพลาด ของตรวจวิเคราะห์หาสารเคมีในเลือด</v>
          </cell>
          <cell r="C2115">
            <v>60100020609</v>
          </cell>
        </row>
        <row r="2116">
          <cell r="B2116" t="str">
            <v>โครงการสัมนาเชิงวิชาการทางด้านการแพทยศาสตร์และการสาธารณสุข</v>
          </cell>
          <cell r="C2116">
            <v>60100020610</v>
          </cell>
        </row>
        <row r="2117">
          <cell r="B2117" t="str">
            <v>โครงการค่ายหมอมอทราย พัฒนาสุขภาพประชาชนในชนบท</v>
          </cell>
          <cell r="C2117">
            <v>60100020611</v>
          </cell>
        </row>
        <row r="2118">
          <cell r="B2118" t="str">
            <v>โครงการประชุมวิชาการ มอบ. วิจัย ครั้งที่ 12</v>
          </cell>
          <cell r="C2118">
            <v>60100020612</v>
          </cell>
        </row>
        <row r="2119">
          <cell r="B2119" t="str">
            <v>เอกสารสนเทศเพื่อการเผยแพร่และประชาสัมพันธ์งานวิจัย บริการวิชาการ และทำนุบำรุงศิลปวัฒนธรรม มหาวิทยาลัยอุบลราชธานี</v>
          </cell>
          <cell r="C2119">
            <v>60100020613</v>
          </cell>
        </row>
        <row r="2120">
          <cell r="B2120" t="str">
            <v>การบูรณาการความรู้สู่ชุมชนเพื่อพัฒนาอาชีพและส่งเสริมเศรษฐกิจฐานราก</v>
          </cell>
          <cell r="C2120">
            <v>60100020614</v>
          </cell>
        </row>
        <row r="2121">
          <cell r="B2121" t="str">
            <v>พัฒนาการบริหารจัดการงานบริการวิชาการแก่ชุมชนมหาวิทยาลัยอุบลราชธานี ปี 2561</v>
          </cell>
          <cell r="C2121">
            <v>60100020615</v>
          </cell>
        </row>
        <row r="2122">
          <cell r="B2122" t="str">
            <v>โครงการเครือข่ายความร่วมมือเพื่อการบริการวิชาการแก่ชุมชน</v>
          </cell>
          <cell r="C2122">
            <v>60100020616</v>
          </cell>
        </row>
        <row r="2123">
          <cell r="B2123" t="str">
            <v>พัฒนานักวิจัยหน้าใหม่ก้าวสู่มาตรฐานระดับสากล ประจำปี 2561</v>
          </cell>
          <cell r="C2123">
            <v>60100020617</v>
          </cell>
        </row>
        <row r="2124">
          <cell r="B2124" t="str">
            <v>อบรมเชิงปฏิบัติการสวนพฤกษศาสตร์โรงเรียนและงานฐานทรัพยากรท้องถิ่น ภายใต้โครงการอนุรักษ์พันธุกรรมพืชอันเนื่องมาจากพระราชดำริฯ</v>
          </cell>
          <cell r="C2124">
            <v>60100020618</v>
          </cell>
        </row>
        <row r="2125">
          <cell r="B2125" t="str">
            <v>พัฒนาศักยภาพการเรียนรู้สำหรับนักเรียนโรงเรียนเครือข่ายมหาวิทยาลัยอุบลราชธานี</v>
          </cell>
          <cell r="C2125">
            <v>60100020619</v>
          </cell>
        </row>
        <row r="2126">
          <cell r="B2126" t="str">
            <v>โครงการขับเคลื่อนปรัชญาของเศรษฐกิจพอเพียงด้วยพลังนิสิตนักศึกษา</v>
          </cell>
          <cell r="C2126">
            <v>60100020620</v>
          </cell>
        </row>
        <row r="2127">
          <cell r="B2127" t="str">
            <v xml:space="preserve"> โครงการ การสร้างผู้ประกอบการ Startup อุบลราชธานี</v>
          </cell>
          <cell r="C2127">
            <v>60100020621</v>
          </cell>
        </row>
        <row r="2128">
          <cell r="B2128" t="str">
            <v>โครงการพัฒนาศักยภาพครูในโรงเรียนมัธยมศึกษา</v>
          </cell>
          <cell r="C2128">
            <v>60100020622</v>
          </cell>
        </row>
        <row r="2129">
          <cell r="B2129" t="str">
            <v>โครงการพัฒนาศักยภาพนักศึกษาและบุคลากรมหาวิทยาลัยอุบลราชธานี</v>
          </cell>
          <cell r="C2129">
            <v>60100020623</v>
          </cell>
        </row>
        <row r="2130">
          <cell r="B2130" t="str">
            <v>การประชุมวิชาการนำเสนอผลงานวิจัยระดับบัณฑิตศึกษาแห่งชาติครั้งที่ 44 (The 44 th National Graduate Research Conference: 44th NGRC) และนำเสนอผลงานวิจัยระดับบัณฑิตศึกษานานาชาติ ครั้งที่ 8</v>
          </cell>
          <cell r="C2130">
            <v>60100020624</v>
          </cell>
        </row>
        <row r="2131">
          <cell r="B2131" t="str">
            <v>โครงการพัฒนาทักษะทางด้านภาษาอังกฤษเพื่อยกระดับคุณภาพของบัณฑิตมหาวิทยาลัยอุบลราชธานี</v>
          </cell>
          <cell r="C2131">
            <v>60100020625</v>
          </cell>
        </row>
        <row r="2132">
          <cell r="B2132" t="str">
            <v>โครงการสนับสนุนการพัฒนาเทคโนโลยีของอุตสาหกรรมไทย (ITAP)</v>
          </cell>
          <cell r="C2132">
            <v>60100020626</v>
          </cell>
        </row>
        <row r="2133">
          <cell r="B2133" t="str">
            <v>การอบรมเชิงปฏิบัติการ การเลี้ยงไก่ดำให้ได้มาตรฐานตามหลักวิชาการ</v>
          </cell>
          <cell r="C2133">
            <v>60100020627</v>
          </cell>
        </row>
        <row r="2134">
          <cell r="B2134" t="str">
            <v>การเพิ่มประสิทธิภาพการผลิตและมูลค่าของถั่วลิสงหลังนา</v>
          </cell>
          <cell r="C2134">
            <v>60100020628</v>
          </cell>
        </row>
        <row r="2135">
          <cell r="B2135" t="str">
            <v>การเพิ่มศักยภาพการผลิตปลานิลในระบบอินทรีย์</v>
          </cell>
          <cell r="C2135">
            <v>60100020629</v>
          </cell>
        </row>
        <row r="2136">
          <cell r="B2136" t="str">
            <v>ฟาร์มหาวิทยาลัยอุบลราชธานี</v>
          </cell>
          <cell r="C2136">
            <v>60100020630</v>
          </cell>
        </row>
        <row r="2137">
          <cell r="B2137" t="str">
            <v>ฝึกอบรมการเพาะเลี้ยงจิ้งหรีด</v>
          </cell>
          <cell r="C2137">
            <v>60100020631</v>
          </cell>
        </row>
        <row r="2138">
          <cell r="B2138" t="str">
            <v>ต้นแบบการผลิตผักอินทรีย์ในโรงเรือนสำหรับกลุ่มเกษตรกรและวิสาหกิจชุมชนอำนาจเจริญและอุบลราชธานี</v>
          </cell>
          <cell r="C2138">
            <v>60100020632</v>
          </cell>
        </row>
        <row r="2139">
          <cell r="B2139" t="str">
            <v>การจัดการหลังการเก็บเกี่ยวและการแปรรูปผัก</v>
          </cell>
          <cell r="C2139">
            <v>60100020633</v>
          </cell>
        </row>
        <row r="2140">
          <cell r="B2140" t="str">
            <v>โครงการพัฒนาชุดทดสอบการปนเปื้อนยาฆ่าแมลงต้นแบบเพื่อการ certification ผลผลิตทางการเกษตร</v>
          </cell>
          <cell r="C2140">
            <v>60100020634</v>
          </cell>
        </row>
        <row r="2141">
          <cell r="B2141" t="str">
            <v>โครงการพัฒนาผลิตภัณฑ์เครืองสำอางจากน้ำมันงา</v>
          </cell>
          <cell r="C2141">
            <v>60100020635</v>
          </cell>
        </row>
        <row r="2142">
          <cell r="B2142" t="str">
            <v>โครงการพัฒนาผลิตภัณฑ์สุขภาพจากจิ้งหรีด</v>
          </cell>
          <cell r="C2142">
            <v>60100020636</v>
          </cell>
        </row>
        <row r="2143">
          <cell r="B2143" t="str">
            <v>อันตรายจากการใช้สารเคมีทางการเกษตร วิธีการรักษาอาการพิษเบื้องต้นและการป้องกัน</v>
          </cell>
          <cell r="C2143">
            <v>60100020637</v>
          </cell>
        </row>
        <row r="2144">
          <cell r="B2144" t="str">
            <v>โครงการอบรมความรู้เรื่อง "โรคและยาเพื่อการดูแลผู้สูงอายุ"</v>
          </cell>
          <cell r="C2144">
            <v>60100020638</v>
          </cell>
        </row>
        <row r="2145">
          <cell r="B2145" t="str">
            <v>โครงการการพัฒนาสินค้าชุมชนครบวงจรเพื่อยกระดับสินค้าคุณภาพเชิงพาณิชย์วิสาหกิจชุมชน 4 องค์กรส่วนตำบลรอบมหาวิทยาลัยอุบลราชธานี</v>
          </cell>
          <cell r="C2145">
            <v>60100020639</v>
          </cell>
        </row>
        <row r="2146">
          <cell r="B2146" t="str">
            <v>โครงการอบรมเชิงปฏิบัติการ การจัดทำบัญชีสำหรับการวางแผนกำไร โดยการวิเคราะห์จุดคุ้มทุน (Beak Event Point) สำหรับวิสาหกิจชุมชน</v>
          </cell>
          <cell r="C2146">
            <v>60100020640</v>
          </cell>
        </row>
        <row r="2147">
          <cell r="B2147" t="str">
            <v>โครงการส่งเสริมและพัฒนาการร่วมกลุ่มเกษตรกรเพื่อเพิ่มรายได้และลดหนี้</v>
          </cell>
          <cell r="C2147">
            <v>60100020641</v>
          </cell>
        </row>
        <row r="2148">
          <cell r="B2148" t="str">
            <v>โครงการพัฒนาศักยภาพผู้ดูแลผู้สูงอายุในเขตวารินชำราย จังหวัดอุบลราชธานี</v>
          </cell>
          <cell r="C2148">
            <v>60100020642</v>
          </cell>
        </row>
        <row r="2149">
          <cell r="B2149" t="str">
            <v>การคัดเลือกและจำแนกจุลินทรีย์รอบรากพืชที่ส่งเสริมการเจริญของพืช เพื่อพัฒนาเป็นปุ๋ยชีวภาพแบบจำเพาะ</v>
          </cell>
          <cell r="C2149">
            <v>60100020643</v>
          </cell>
        </row>
        <row r="2150">
          <cell r="B2150" t="str">
            <v>โครงการเสริมสร้างความรู้ทางวิทยาศาสตร์-คณิตศาสตร์ สู่การสอบ O-NET สำหรับนักเรียนโรงเรียนรอบพื้นที่มหาวิทยาบัยอุบลราชธานี ระดับชั้นประถมศึกษาปี 6</v>
          </cell>
          <cell r="C2150">
            <v>60100020644</v>
          </cell>
        </row>
        <row r="2151">
          <cell r="B2151" t="str">
            <v>โครงการออกแบบและจัดสร้างเครื่องล้างเมล็ดงาต้นแบบ และการปรับปรุงเครื่องร่อนคัดแยกเมล็ดงา</v>
          </cell>
          <cell r="C2151">
            <v>60100020645</v>
          </cell>
        </row>
        <row r="2152">
          <cell r="B2152" t="str">
            <v>โครงการต้นแบบการจัดการน้ำเพื่อการทำเกษตรอินทรีย์ มหาวิทยาลัยอุบลราชธานี</v>
          </cell>
          <cell r="C2152">
            <v>60100020646</v>
          </cell>
        </row>
        <row r="2153">
          <cell r="B2153" t="str">
            <v>การพัฒนาและออกแบบผลิตภัณฑ์งานหัตถกรรมชุมชนเพื่อสร้างมูลค่าและรายได้</v>
          </cell>
          <cell r="C2153">
            <v>60100020647</v>
          </cell>
        </row>
        <row r="2154">
          <cell r="B2154" t="str">
            <v>อบรมเชิงปฏิบัติการเพื่อพัฒนาผลิตภัณฑ์ พุทธศิลป์ร่วมสมัยจากอัตลักษณ์ ศิลปะพื้นบ้านอีสาน</v>
          </cell>
          <cell r="C2154">
            <v>60100020648</v>
          </cell>
        </row>
        <row r="2155">
          <cell r="B2155" t="str">
            <v>อบรมเชิงปฏิบัติการเพื่อพัฒนาผลิตภัณฑ์หัตถกรรมเพื่อสิ่งแวดล้อม</v>
          </cell>
          <cell r="C2155">
            <v>60100020649</v>
          </cell>
        </row>
        <row r="2156">
          <cell r="B2156" t="str">
            <v>โครงการพัฒนาผลิตภัณฑ์ชุมชนเพื่อสร้างมูลค่าเพิ่มจากภูมิปัญญาท้องถิ่นในชุมชนกลุ่มจังหวัดภาคตะวันออกเฉียงเหนือตอนล่าง 2</v>
          </cell>
          <cell r="C2156">
            <v>60100020650</v>
          </cell>
        </row>
        <row r="2157">
          <cell r="B2157" t="str">
            <v>การสร้างความตระหนักและแนวทางการป้องกันอันตราย จากสารเคมีกำจัดศัตรูพืชของเกษตรปลูกผัก บ้านหนองแต้ ต.ขี้เหล็ก อ.เมือง จ.อุบลราชธานี</v>
          </cell>
          <cell r="C2157">
            <v>60100020651</v>
          </cell>
        </row>
        <row r="2158">
          <cell r="B2158" t="str">
            <v>การพัฒนาศักยภาคเกษตรกรในการลดการใช้สารเคมีในการเกษตรแบบมีส่วนร่วม</v>
          </cell>
          <cell r="C2158">
            <v>60100020652</v>
          </cell>
        </row>
        <row r="2159">
          <cell r="B2159" t="str">
            <v>ศูนย์เรียนรู้เกษตรอัจฉริยะ มหาวิทยาลัยอุบลราชธานี</v>
          </cell>
          <cell r="C2159">
            <v>60100020653</v>
          </cell>
        </row>
        <row r="2160">
          <cell r="B2160" t="str">
            <v>หนังสือเสียงเพื่อน้องพิการทางสายตา</v>
          </cell>
          <cell r="C2160">
            <v>60100020654</v>
          </cell>
        </row>
        <row r="2161">
          <cell r="B2161" t="str">
            <v>โครงการบูรณาการความรู้สู่การปฏิบัติจริง ระยะที่ 2</v>
          </cell>
          <cell r="C2161">
            <v>60100020655</v>
          </cell>
        </row>
        <row r="2162">
          <cell r="B2162" t="str">
            <v>โครงการอบรมพื้นฐานระบบกำลังของไหล</v>
          </cell>
          <cell r="C2162">
            <v>60100020656</v>
          </cell>
        </row>
        <row r="2163">
          <cell r="B2163" t="str">
            <v>โครงการการพัฒนาความสามารถด้านการประมงแก่วิทยาลัยกสิกรรมและป่าไม้ แขวงจำปาสัก สาธารณรัฐประชาธิปไตยประชาชนลาว (สปป.ลาว)</v>
          </cell>
          <cell r="C2163">
            <v>60100020657</v>
          </cell>
        </row>
        <row r="2164">
          <cell r="B2164" t="str">
            <v>โครงการประชุมสภาคณบดีคณะวิศวกรรมศาสตร์แห่งประเทศไทย</v>
          </cell>
          <cell r="C2164">
            <v>60100020658</v>
          </cell>
        </row>
        <row r="2165">
          <cell r="B2165" t="str">
            <v>โครงการประชุมวิชาการข่ายงานวิศวกรรมอุตสาหการ</v>
          </cell>
          <cell r="C2165">
            <v>60100020659</v>
          </cell>
        </row>
        <row r="2166">
          <cell r="B2166" t="str">
            <v>โครงการเตรียมความพร้อมเพื่อรองรับการจัดตั้งห้องปฏิบัติการตามมาตรฐาน ISO 17025</v>
          </cell>
          <cell r="C2166">
            <v>60100020660</v>
          </cell>
        </row>
        <row r="2167">
          <cell r="B2167" t="str">
            <v>โครงการประชุมวิชาการเครือข่ายเภสัชกรภาคตะวันออกเฉียงเหนือ</v>
          </cell>
          <cell r="C2167">
            <v>60100030001</v>
          </cell>
        </row>
        <row r="2168">
          <cell r="B2168" t="str">
            <v>โครงการการให้บริการทางวิชาการของคณะวิทยาศาสตร์</v>
          </cell>
          <cell r="C2168">
            <v>60100030002</v>
          </cell>
        </row>
        <row r="2169">
          <cell r="B2169" t="str">
            <v>โครงการหน่วยตรวจวิเคราะห์</v>
          </cell>
          <cell r="C2169">
            <v>60100030004</v>
          </cell>
        </row>
        <row r="2170">
          <cell r="B2170" t="str">
            <v>โครงการโอลิมปิก สอวน.</v>
          </cell>
          <cell r="C2170">
            <v>60100030005</v>
          </cell>
        </row>
        <row r="2171">
          <cell r="B2171" t="str">
            <v>โครงการประกวดโครงการของนักวิทยาศาสตร์รุ่นเยาว์ ครั้งที่ 14 (YSC 2012)</v>
          </cell>
          <cell r="C2171">
            <v>60100030006</v>
          </cell>
        </row>
        <row r="2172">
          <cell r="B2172" t="str">
            <v>โครงการอบรมครูวิทยาศาสตร์ คณิตศาสตร์ คอมพิวเตอร์ โลก ดาราศาสตร์และอวกาศ</v>
          </cell>
          <cell r="C2172">
            <v>60100030007</v>
          </cell>
        </row>
        <row r="2173">
          <cell r="B2173" t="str">
            <v>โครงการอบรมครูกลุ่มสูง ระดับมัธยมศึกษาตอนต้น</v>
          </cell>
          <cell r="C2173">
            <v>60100030008</v>
          </cell>
        </row>
        <row r="2174">
          <cell r="B2174" t="str">
            <v>โครงการห้องเรียนพิเศษวิทยาศาสตร์</v>
          </cell>
          <cell r="C2174">
            <v>60100030009</v>
          </cell>
        </row>
        <row r="2175">
          <cell r="B2175" t="str">
            <v>โครงการการให้บริการทางวิชาการ เพื่อเป็นที่ปรึกษาโครงการพัฒนาเพิ่มสมรรถนะและประสิทธิภาพระบบผลิตน้ำร้อนและพลังงานแสงอาทิตย์แบบผสมผสานฯ</v>
          </cell>
          <cell r="C2175">
            <v>60100030010</v>
          </cell>
        </row>
        <row r="2176">
          <cell r="B2176" t="str">
            <v>โครงการการให้บริการทางวิชาการ เพื่อเป็นที่ปรึกษาโครงการวิจัยออกแบบต้นแบบโรงงานผลิตเอทานอลและเครื่องหีบข้าวฟ่างหวาน</v>
          </cell>
          <cell r="C2176">
            <v>60100030011</v>
          </cell>
        </row>
        <row r="2177">
          <cell r="B2177" t="str">
            <v>โครงการการให้บริการทางวิชาการ เพื่อเป็นที่ปรึกษาโครงการพัฒนาและถ่ายทอดเทคโนโลยีการผลิตและการใช้เตาชีวมวลทรงกระบอกในครัวเรือนและกลุ่มอุตสาหกรรมครัวเรือน</v>
          </cell>
          <cell r="C2177">
            <v>60100030012</v>
          </cell>
        </row>
        <row r="2178">
          <cell r="B2178" t="str">
            <v>โครงการอบรมเชิงปฏิบัติการการวางแผนเพื่อการพัฒนาท้องถิ่น</v>
          </cell>
          <cell r="C2178">
            <v>60100030013</v>
          </cell>
        </row>
        <row r="2179">
          <cell r="B2179" t="str">
            <v>โครงการเยาวชนรุ่นใหม่ใส่ใจการเงินบนวิถีพอเพียงภายใต้ความร่วมมือกับตลาดหลักทรัพย์แห่งประเทศไทย</v>
          </cell>
          <cell r="C2179">
            <v>60100030014</v>
          </cell>
        </row>
        <row r="2180">
          <cell r="B2180" t="str">
            <v>โครงการสร้างกระบวนการเรียนรู้ให้กับชุมชนในโครงการบัญชีสัญจร เพื่อการวิเคราะห์จุดคุ้มทุน (Beak Event Point) สำหรับวิสาหกิจชุมชน รุ่นที่ 3</v>
          </cell>
          <cell r="C2180">
            <v>60100030015</v>
          </cell>
        </row>
        <row r="2181">
          <cell r="B2181" t="str">
            <v>โครงการการจัดการวิสาหกิจชุมชนเพื่อสร้างความเข้มแข็งชุมชนอย่างยั่งยืน</v>
          </cell>
          <cell r="C2181">
            <v>60100030016</v>
          </cell>
        </row>
        <row r="2182">
          <cell r="B2182" t="str">
            <v>โครงการพัฒนาศักยภาพชุมชนเพื่อเตรียมพร้อมในการเข้าสู่อาเซียน</v>
          </cell>
          <cell r="C2182">
            <v>60100030017</v>
          </cell>
        </row>
        <row r="2183">
          <cell r="B2183" t="str">
            <v>โครงการวารสารวิชาการบริหารศาสตร์</v>
          </cell>
          <cell r="C2183">
            <v>60100030018</v>
          </cell>
        </row>
        <row r="2184">
          <cell r="B2184" t="str">
            <v>โครงการการจัดการธุรกิจสมัยใหม่ภายใต้แนวคิดเศรษฐกิจพอเพียงสำหรับธุรกิจชุมชน</v>
          </cell>
          <cell r="C2184">
            <v>60100030019</v>
          </cell>
        </row>
        <row r="2185">
          <cell r="B2185" t="str">
            <v>โครงการการพัฒนาสินค้าชุมชนย่างครบวงจรเพื่อยกระดับสินค้าคุณภาพเชิงพาณิชย์วิสาหกิจชุมชน บ้านใหม่สารภี อำเภอสว่างวีระวงศ์ จังหวัดอุบลราชธานี</v>
          </cell>
          <cell r="C2185">
            <v>60100030020</v>
          </cell>
        </row>
        <row r="2186">
          <cell r="B2186" t="str">
            <v>โครงการการสร้างความได้เปรียบของวิสาหกิจชุมชนและ SMEs ด้วยเทคนิคการบริการที่เป็นเลิศ</v>
          </cell>
          <cell r="C2186">
            <v>60100030021</v>
          </cell>
        </row>
        <row r="2187">
          <cell r="B2187" t="str">
            <v>โครงการสิทธิและหน้าที่ของลูกจ้าง นายจ้าง ตามพระราชบัญญัติคุ้มครองแรงงาน พ.ศ.2541</v>
          </cell>
          <cell r="C2187">
            <v>60100030022</v>
          </cell>
        </row>
        <row r="2188">
          <cell r="B2188" t="str">
            <v>โครงการการถ่ายทอดความรู้ด้านวิศวกรรมอุตสาหการในการแก้ปัญหาของชุมชนเพิ่มประสิทธิภาพและลดค่าใช้จ่ายของธุรกิจขนาดกลางและขนาดย่อมหรือหน่วยงานของรัฐ</v>
          </cell>
          <cell r="C2188">
            <v>60100030023</v>
          </cell>
        </row>
        <row r="2189">
          <cell r="B2189" t="str">
            <v>โครงการการบำรุงรักษาตรวจซ่อมและพัฒนาระบบ Solar cell หมู่บ้านโหง่นงามและดงนาตามโครงการพระราชดำริสมเด็จพระเทพรัตนราชสุดาฯ</v>
          </cell>
          <cell r="C2189">
            <v>60100030024</v>
          </cell>
        </row>
        <row r="2190">
          <cell r="B2190" t="str">
            <v>โครงการการวิเคราะห์และประมวลผลสัญญาณดิจิตอลเบื้องต้นและการประยุกต์ใช้งานต่างๆ</v>
          </cell>
          <cell r="C2190">
            <v>60100030025</v>
          </cell>
        </row>
        <row r="2191">
          <cell r="B2191" t="str">
            <v>การออกแบบบรรจุภัณฑ์สำหรับกลุ่มเครือข่ายสถาบันพัฒนาชุมชน 7 จังหวัด</v>
          </cell>
          <cell r="C2191">
            <v>60100030026</v>
          </cell>
        </row>
        <row r="2192">
          <cell r="B2192" t="str">
            <v>โครงการงบสนับสนุนการจัดนิทรรศการรัฐบาลเพื่อประชาชน</v>
          </cell>
          <cell r="C2192">
            <v>60100030027</v>
          </cell>
        </row>
        <row r="2193">
          <cell r="B2193" t="str">
            <v>โครงการเตรียมความพร้อมการเรียนการสอนหลักสูตร STEM</v>
          </cell>
          <cell r="C2193">
            <v>60100030028</v>
          </cell>
        </row>
        <row r="2194">
          <cell r="B2194" t="str">
            <v>โครงการเรียนรู้ทางภาษา ศิลปะ สังคม วัฒนธรรมและวิทยาศาสตร์พื้นฐานอย่างสร้างสรรค์สำหรับเยาวชน (Kid Zone)</v>
          </cell>
          <cell r="C2194">
            <v>60100030029</v>
          </cell>
        </row>
        <row r="2195">
          <cell r="B2195" t="str">
            <v>โครงการจัดการความรู้ด้านการเกษตร เพื่อโครงการอาหารกลางวันในโรงเรียนตำรวจตระเวนชายแดน</v>
          </cell>
          <cell r="C2195">
            <v>60100030030</v>
          </cell>
        </row>
        <row r="2196">
          <cell r="B2196" t="str">
            <v>โครงการอาสาร่วมพัฒนาชุมชน และสอนน้องหาปลา</v>
          </cell>
          <cell r="C2196">
            <v>60100030031</v>
          </cell>
        </row>
        <row r="2197">
          <cell r="B2197" t="str">
            <v>โครงการพัฒนาสินค้าชุมชนอย่างครบวงจรเพื่อยกระดับคุณภาพเชิงพาณิชย์วิสาหกิจชุมชน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</v>
          </cell>
          <cell r="C2197">
            <v>60100030032</v>
          </cell>
        </row>
        <row r="2198">
          <cell r="B2198" t="str">
            <v>โครงการบำรุงรักษาตรวจซ่อมและพัฒนาระบบ Solar Cell หมู่บ้านโหง่นงาม จากโครงการพระราชดำริพระเทพรัตนราชสุดาฯ</v>
          </cell>
          <cell r="C2198">
            <v>60100030033</v>
          </cell>
        </row>
        <row r="2199">
          <cell r="B2199" t="str">
            <v>โครงการถ่ายทอดความรู้และบริการตรวจวิเคราะห์น้ำดื่มและน้ำอุปโภคบริโภคเพื่อเป็นการจัดการสิ่งแวดล้อมในชุมชน</v>
          </cell>
          <cell r="C2199">
            <v>60100030034</v>
          </cell>
        </row>
        <row r="2200">
          <cell r="B2200" t="str">
            <v>โครงการฟื้นฟูชีวิตชุมชนและทรัพยากรธรรมชาติที่ได้รับผลกระทบจากเขื่อนราษีไศล ตำบลหนองแค อำเภอราษีไศล จังหวัดศรีสะเกษ</v>
          </cell>
          <cell r="C2200">
            <v>60100030035</v>
          </cell>
        </row>
        <row r="2201">
          <cell r="B2201" t="str">
            <v>โครงการพัฒนาศักยภาพการเรียนรู้ เด็กเยาวชนและชุมชน</v>
          </cell>
          <cell r="C2201">
            <v>60100030036</v>
          </cell>
        </row>
        <row r="2202">
          <cell r="B2202" t="str">
            <v>โครงการเสริมสร้างความเข้มแข็งของชุมชนใรการจัดการตนเองวิถีเกษตร</v>
          </cell>
          <cell r="C2202">
            <v>60100030037</v>
          </cell>
        </row>
        <row r="2203">
          <cell r="B2203" t="str">
            <v>ชุดโครงการ การจัดการเครือข่าย(Cluster)กับการบูรณาการแนวคิดเศรษฐกิจสร้างสรรค์ เพื่อพัฒนาศักยภาพวิสาหกิจชุมชนอย่างยั่งยืน (ต่อเนื่องปีที่ 2)</v>
          </cell>
          <cell r="C2203">
            <v>60100030038</v>
          </cell>
        </row>
        <row r="2204">
          <cell r="B2204" t="str">
            <v>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 ต่อเนื่องระยะที่ 4</v>
          </cell>
          <cell r="C2204">
            <v>60100030039</v>
          </cell>
        </row>
        <row r="2205">
          <cell r="B2205" t="str">
            <v>โครงการใช้วิทยาศาสตร์และเทคโนโลยีเพื่อเสริมสร้างความเข้มแข็งของชุมชน</v>
          </cell>
          <cell r="C2205">
            <v>60100030040</v>
          </cell>
        </row>
        <row r="2206">
          <cell r="B2206" t="str">
            <v>โครงการแผนงานลดและแก้ไขผลกระทบจากฝายหัวนาอย่างยั่งยืน</v>
          </cell>
          <cell r="C2206">
            <v>60100030041</v>
          </cell>
        </row>
        <row r="2207">
          <cell r="B2207" t="str">
            <v>โครงการฝึกอบรมเชิงปฏิบัติการ เรื่อง “การผลิตพืชอาหารสัตว์คุณภาพดีเพื่อใช้ในการเลี้ยง ปศุสัตว์แบบยั่งยืน</v>
          </cell>
          <cell r="C2207">
            <v>60100030042</v>
          </cell>
        </row>
        <row r="2208">
          <cell r="B2208" t="str">
            <v>โครงการฝึกอบรมเชิงปฏิบัติการเรื่อง การจัดการความรู้ด้านการเกษตร เพื่อโครงการอาหารกลางวันในโรงเรียนตำรวจตระเวนชายแดน</v>
          </cell>
          <cell r="C2208">
            <v>60100030043</v>
          </cell>
        </row>
        <row r="2209">
          <cell r="B2209" t="str">
            <v>โครงการส่งเสริมการพึ่งตนเองและความเข้มแข็งของชุมชนกลุ่มเกษตรอินทรีย์</v>
          </cell>
          <cell r="C2209">
            <v>60100030044</v>
          </cell>
        </row>
        <row r="2210">
          <cell r="B2210" t="str">
            <v>โครงการค่ายเกษตรสำหรับเยาวชน</v>
          </cell>
          <cell r="C2210">
            <v>60100030045</v>
          </cell>
        </row>
        <row r="2211">
          <cell r="B2211" t="str">
            <v>โครงการ “การพัฒนาและส่งเสริมตลาดสินค้า SMEs และ OTOP เพื่อความยั่งยืนและเตรียมความพร้อมสู่ AEC สำหรับผู้ประกอบการใน อ.เดชอุดม จังหวัดอุบลราชธานี“</v>
          </cell>
          <cell r="C2211">
            <v>60100030046</v>
          </cell>
        </row>
        <row r="2212">
          <cell r="B2212" t="str">
            <v>ชุดโครงการ การบูรณาการแนวคิดเศรษฐกิจสร้างสรรค์ เพื่อพัฒนาศักยภาพวิสาหกิจชุมชนอย่างยั่งยืน</v>
          </cell>
          <cell r="C2212">
            <v>60100030047</v>
          </cell>
        </row>
        <row r="2213">
          <cell r="B2213" t="str">
            <v>โครงการส่งเสริมภาวะโภชนาการและสุขอนามัย นักเรียนโรงเรียนตำรวจตระเวนชายแดน กองกำกับการตำรวจตระเวนชายแดนที่ 22 อุบลราชธานี</v>
          </cell>
          <cell r="C2213">
            <v>60100030048</v>
          </cell>
        </row>
        <row r="2214">
          <cell r="B2214" t="str">
            <v>โครงการเสริมสร้างการเรียนรู้แก่เด็กเยาวชนโรงเรียนเครือข่ายความร่วมมือมหาวิทยาลัยอุบลราชธานี</v>
          </cell>
          <cell r="C2214">
            <v>60100030049</v>
          </cell>
        </row>
        <row r="2215">
          <cell r="B2215" t="str">
            <v>โครงการศึกษาพัฒนาศูนย์การเรียนรู้ "เกษตรเศรษฐกิจพอเพียง" โรงเรียนตำรวจตระเวนชายแดนบ้านภูดากอย ตำบลคำโพน อำเภอปทุมราชวงศา จังหวัดอำนาจเจริญ</v>
          </cell>
          <cell r="C2215">
            <v>60100030050</v>
          </cell>
        </row>
        <row r="2216">
          <cell r="B2216" t="str">
            <v>โครงการศึกษาพัฒนาความรู้และทักษะการใช้ภาษาไทยและภาษาอังกฤษผ่านกิจกรรมการเล่านิทาน</v>
          </cell>
          <cell r="C2216">
            <v>60100030051</v>
          </cell>
        </row>
        <row r="2217">
          <cell r="B2217" t="str">
            <v>โครงการจัดประชุมวิชาการนานาชาติเรื่อง IML ภาควิชาวิศวกรรมอุตสาหการ</v>
          </cell>
          <cell r="C2217">
            <v>60100040001</v>
          </cell>
        </row>
        <row r="2218">
          <cell r="B2218" t="str">
            <v>โครงการแนวทางการควบคุมมาตรฐานการผลิตและประเมินประสิทธิภาพเครื่องสำอางที่มีส่วนผสมของสารสกัดธรรมชาติ</v>
          </cell>
          <cell r="C2218">
            <v>60100040002</v>
          </cell>
        </row>
        <row r="2219">
          <cell r="B2219" t="str">
            <v>โครงการการประชุมวิชาการของสมาคมเทคโนโลยีชีวภาพ</v>
          </cell>
          <cell r="C2219">
            <v>60100040003</v>
          </cell>
        </row>
        <row r="2220">
          <cell r="B2220" t="str">
            <v>โครงการสัมมนาเชิงวิชาการด้านเทคโนโลยีสารสนเทศ เรื่อง “การประยุกต์ใช้งานเทคโนโลยีสารสนเทศและการสื่อสารเพื่อการศึกษา”</v>
          </cell>
          <cell r="C2220">
            <v>60100040004</v>
          </cell>
        </row>
        <row r="2221">
          <cell r="B2221" t="str">
            <v>โครงการการฝึกอบรมเชิงปฏิบัติการเรื่อง "การบริหารจัดการฟาร์มเกษตรประณีต ตามแนวทางเศรษฐกิจพอเพียง"</v>
          </cell>
          <cell r="C2221">
            <v>60100040005</v>
          </cell>
        </row>
        <row r="2222">
          <cell r="B2222" t="str">
            <v>การบริการวิชาการเพื่อการพัฒนาการเรียนการสอนภาษาจีนในเขตอีสานใต้: การสร้างสื่อการเรียนการสอนภาษาและวัฒนธรรมจีนจากสื่อมัลติมีเดีย</v>
          </cell>
          <cell r="C2222">
            <v>60100040006</v>
          </cell>
        </row>
        <row r="2223">
          <cell r="B2223" t="str">
            <v>การประชุมวิชาการระดับนานาชาติ "ภาษาและวัฒนธรรมตะวันออก"</v>
          </cell>
          <cell r="C2223">
            <v>60100040007</v>
          </cell>
        </row>
        <row r="2224">
          <cell r="B2224" t="str">
            <v>โครงการเงินยืมจัดอบรมและประชุมวิชาการคณะวิศวกรรมศาสตร์</v>
          </cell>
          <cell r="C2224">
            <v>60100040008</v>
          </cell>
        </row>
        <row r="2225">
          <cell r="B2225" t="str">
            <v>โครงการจัดประชุมวิชาการ OR-NET</v>
          </cell>
          <cell r="C2225">
            <v>60100040009</v>
          </cell>
        </row>
        <row r="2226">
          <cell r="B2226" t="str">
            <v>โครงการถ่ายทอดเทคโนโลยีเครื่องจักรกลการเกษตรสำหรับเกษตรกร</v>
          </cell>
          <cell r="C2226">
            <v>60100040010</v>
          </cell>
        </row>
        <row r="2227">
          <cell r="B2227" t="str">
            <v>โครงการประชุมวิชาการการวิจัยการดำเนินงานแห่งชาติ</v>
          </cell>
          <cell r="C2227">
            <v>60100040011</v>
          </cell>
        </row>
        <row r="2228">
          <cell r="B2228" t="str">
            <v>โครงการอบรมเชิงปฏิบัติการระบบมาตรฐานสากล</v>
          </cell>
          <cell r="C2228">
            <v>60100040012</v>
          </cell>
        </row>
        <row r="2229">
          <cell r="B2229" t="str">
            <v>โครงการประชุมวิชาการระดับนานาชาติ เรื่อง เศรษฐกิจและสังคมในภูมิภาคลุ่มแม่น้ำโขงของเอเชียตะวันออกเฉียงใต้ (Economic and Social in Mekong Sub Region of Southeast Asia)</v>
          </cell>
          <cell r="C2229">
            <v>60100040013</v>
          </cell>
        </row>
        <row r="2230">
          <cell r="B2230" t="str">
            <v>โครงการประชุมวิชาการนานาชาติศูนย์วิจัยสังคมอนุภูมิภาคลุ่มน้ำโขงครั้งที่ 3 "ภูมิภาคแม่น้ำโขงและอาเซียนในกระแสการเปลี่ยนแปลง: ผู้คนกับการก้าวข้ามพรมแดนกรอบคิดทางสังคม ภาษาและวัฒนธรรมแห่งชาติ"</v>
          </cell>
          <cell r="C2230">
            <v>60100040014</v>
          </cell>
        </row>
        <row r="2231">
          <cell r="B2231" t="str">
            <v>โครงการมหกรรมวิชาการสายสังคมศาสตร์ (งานรัฐศาสตร์แห่งชาติ)</v>
          </cell>
          <cell r="C2231">
            <v>60100040015</v>
          </cell>
        </row>
        <row r="2232">
          <cell r="B2232" t="str">
            <v>โครงการประชุมวิชาการเรื่องโครงการพัฒนาเครือข่ายเภสัชกรบุคลากรทางสาธารณสุขภาคตะวันออกเฉียงเหนือ</v>
          </cell>
          <cell r="C2232">
            <v>60100040016</v>
          </cell>
        </row>
        <row r="2233">
          <cell r="B2233" t="str">
            <v>โครงการความก้าวหน้าทางเภสัชศาสตร์ และสาธารณสุขการแพทย์</v>
          </cell>
          <cell r="C2233">
            <v>60100040017</v>
          </cell>
        </row>
        <row r="2234">
          <cell r="B2234" t="str">
            <v>โครงการประชุมวิชาการวิทยาลัยแพทยศาสตร์และการสาธารณสุข มหาวิทยาลัยอุบลราชธานี</v>
          </cell>
          <cell r="C2234">
            <v>60100040018</v>
          </cell>
        </row>
        <row r="2235">
          <cell r="B2235" t="str">
            <v>โครงการประชุมวิชาการระดับชาติ</v>
          </cell>
          <cell r="C2235">
            <v>60100040019</v>
          </cell>
        </row>
        <row r="2236">
          <cell r="B2236" t="str">
            <v>การสื่อสารภาษาต่างประเทศเพื่อเตรียมความพร้อมในการก้าวสู่การเป็นประชาคมอาเซียน(ภาษาอังกฤษและภาษาจีน)</v>
          </cell>
          <cell r="C2236">
            <v>60100040020</v>
          </cell>
        </row>
        <row r="2237">
          <cell r="B2237" t="str">
            <v>โครงการอบรมกฎหมายปกครองสำหรับองค์กรปกครองส่วนท้องถิ่น</v>
          </cell>
          <cell r="C2237">
            <v>60100040021</v>
          </cell>
        </row>
        <row r="2238">
          <cell r="B2238" t="str">
            <v>โครงการอบรมเชิงปฏิบัติการการตราข้อบัญญัติท้องถิ่น</v>
          </cell>
          <cell r="C2238">
            <v>60100040022</v>
          </cell>
        </row>
        <row r="2239">
          <cell r="B2239" t="str">
            <v>โครงการฝึกอบรมหลักสูตรเทคนิคการจัดทำผลงานเพื่อขอกำหนดตำแหน่งให้สูงขึ้นของข้าราชการและพนักงานมหาวิทยาลัยสายสนับสนุนวิชาการ</v>
          </cell>
          <cell r="C2239">
            <v>60100040023</v>
          </cell>
        </row>
        <row r="2240">
          <cell r="B2240" t="str">
            <v>โครงการประชุมนานาชาติ 18th World Congress on Clinical Nutrition (WCCN) : Agriculture, Food and Nutrition for Health and Wellness</v>
          </cell>
          <cell r="C2240">
            <v>60100040024</v>
          </cell>
        </row>
        <row r="2241">
          <cell r="B2241" t="str">
            <v>โครงการการประชุมวิชาการระดับนานาชาติ เรื่อง เศรษฐกิจและสังคมในภูมิภาคลุ่มแม่น้ำโขงของ เอเชียตะวันออกเฉียงใต้ ประจำปีงบประมาณ 2558 (International Conference 2014 “The Social and Economic Prospects in S</v>
          </cell>
          <cell r="C2241">
            <v>60100040025</v>
          </cell>
        </row>
        <row r="2242">
          <cell r="B2242" t="str">
            <v xml:space="preserve"> โครงการประชุมวิชาการสมาคมเภสัชวิทยาแห่งประเทศไทย</v>
          </cell>
          <cell r="C2242">
            <v>60100040026</v>
          </cell>
        </row>
        <row r="2243">
          <cell r="B2243" t="str">
            <v>โครงการประชุมวิชาการนานาชาติด้านสมุนไพร The 1st International Conference on Herbal and Traditional Medicine</v>
          </cell>
          <cell r="C2243">
            <v>60100040027</v>
          </cell>
        </row>
        <row r="2244">
          <cell r="B2244" t="str">
            <v>โครงการประชุมวิชาการนานาชาติ 20th International Annual Symposium on Computational Science and Engineering (ANSCSE 20)</v>
          </cell>
          <cell r="C2244">
            <v>60100040028</v>
          </cell>
        </row>
        <row r="2245">
          <cell r="B2245" t="str">
            <v>โครงการอบรมเชิงปฏิบัติการเลขานุการของคณะกรรมการประเมินคุณภาพการศึกษาภายใน</v>
          </cell>
          <cell r="C2245">
            <v>60100040029</v>
          </cell>
        </row>
        <row r="2246">
          <cell r="B2246" t="str">
            <v>โครงการประชุมสัมมนาการจัดทำแผนกลยุทธ์ทางการเงินมหาวิทยาลัยอุบลราชธานี</v>
          </cell>
          <cell r="C2246">
            <v>60100040030</v>
          </cell>
        </row>
        <row r="2247">
          <cell r="B2247" t="str">
            <v>โครงการประชุมวิชาการ ม.อบ. วิจัย</v>
          </cell>
          <cell r="C2247">
            <v>60100040031</v>
          </cell>
        </row>
        <row r="2248">
          <cell r="B2248" t="str">
            <v>โครงการอบรมหลักสูตรการพัฒนาศักยภาพสมาชิกสภาท้องถิ่นแบบมืออาชีพ</v>
          </cell>
          <cell r="C2248">
            <v>60100040032</v>
          </cell>
        </row>
        <row r="2249">
          <cell r="B2249" t="str">
            <v>โครงการประชุมวิชาการระดับนานาชาติ เรื่องเศรษฐกิจและสังคมในภูมิภาคลุ่มแม่น้ำโขงของเอเชียตะวันออกเฉียงใต้</v>
          </cell>
          <cell r="C2249">
            <v>60100040033</v>
          </cell>
        </row>
        <row r="2250">
          <cell r="B2250" t="str">
            <v>โครงการจัดประชุมสัมมนาเชิงปฏิบัติการ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</v>
          </cell>
          <cell r="C2250">
            <v>60100040034</v>
          </cell>
        </row>
        <row r="2251">
          <cell r="B2251" t="str">
            <v>โครงการประชุมวิชาการ Asian Conference on Pharmacoepidemiology</v>
          </cell>
          <cell r="C2251">
            <v>60100040035</v>
          </cell>
        </row>
        <row r="2252">
          <cell r="B2252" t="str">
            <v>โครงการประชุมวิชาการระดับชาติ กฎหมายกับการกระจายอำนาจสู่ท้องถิ่น คณะนิติศาสตร์ มหาวิทยาลัยอุบลราชธานี</v>
          </cell>
          <cell r="C2252">
            <v>60100040036</v>
          </cell>
        </row>
        <row r="2253">
          <cell r="B2253" t="str">
            <v>โครงการประชุมวิชาการระดับนานาชาติ เรื่อง เศรษฐกิจและสังคมในภูมิภาคลุ่มแม่น้ำโขงของ เอเชียตะวันออกเฉียงใต้ “The Social and Economic Prospects in Southern Mekong Sub-Region of Southeast Asia"</v>
          </cell>
          <cell r="C2253">
            <v>60100040037</v>
          </cell>
        </row>
        <row r="2254">
          <cell r="B2254" t="str">
            <v>โครงการศูนย์เรียนรู้การจัดการภัยพิบัติชุมชน มหาวิทยาลัยอุบลราชธานี</v>
          </cell>
          <cell r="C2254">
            <v>60100040038</v>
          </cell>
        </row>
        <row r="2255">
          <cell r="B2255" t="str">
            <v>โครงการประชุมวิชาการพฤกษศาสตร์แห่งประเทศไทย (Botanical Conference of Thailand)</v>
          </cell>
          <cell r="C2255">
            <v>60100040039</v>
          </cell>
        </row>
        <row r="2256">
          <cell r="B2256" t="str">
            <v>โครงการประชุมวิชาการ มอบ. วิจัย</v>
          </cell>
          <cell r="C2256">
            <v>60100040040</v>
          </cell>
        </row>
        <row r="2257">
          <cell r="B2257" t="str">
            <v>โครงการทบทวนและปรับปรุงแผนกลยุทธ์</v>
          </cell>
          <cell r="C2257">
            <v>60100040041</v>
          </cell>
        </row>
        <row r="2258">
          <cell r="B2258" t="str">
            <v>โครงการอบรมความรู้ระบบกฎหมายลาวเบื้องต้น</v>
          </cell>
          <cell r="C2258">
            <v>60100040042</v>
          </cell>
        </row>
        <row r="2259">
          <cell r="B2259" t="str">
            <v>โครงการอบรมอบรมเชิงปฏิบัติการแกนนำกิจกรรมรับนักศึกษาใหม่</v>
          </cell>
          <cell r="C2259">
            <v>60100040043</v>
          </cell>
        </row>
        <row r="2260">
          <cell r="B2260" t="str">
            <v>โครงการอบรมหลักสูตรประกาศนียบัตรผู้ช่วยพยาบาล</v>
          </cell>
          <cell r="C2260">
            <v>60100040044</v>
          </cell>
        </row>
        <row r="2261">
          <cell r="B2261" t="str">
            <v>โครงการสัมมนาทางวิชาการ “ศาสตร์และศิลป์การดูแลผู้สูงอายุ ในยุคก้าวสู่ประชาคมอาเซียน ”</v>
          </cell>
          <cell r="C2261">
            <v>60100040045</v>
          </cell>
        </row>
        <row r="2262">
          <cell r="B2262" t="str">
            <v>โครงการฝึกอบรมผู้ประเมินคุณภาพการศึกษาภายใน</v>
          </cell>
          <cell r="C2262">
            <v>60100040046</v>
          </cell>
        </row>
        <row r="2263">
          <cell r="B2263" t="str">
            <v>โครงการสัมมนาวิชาการ "การบริการวิชาการเพื่อสร้างสรรค์สังคมเป็นสุข"</v>
          </cell>
          <cell r="C2263">
            <v>60100040047</v>
          </cell>
        </row>
        <row r="2264">
          <cell r="B2264" t="str">
            <v>โครงการประชุมเชิงปฏิบัติการ การจัดทำแผนยุทธศาสตร์มหาวิทยาลัยอุบลราชธานี ระยะ 5 ปี (พ.ศ.2560-2564)</v>
          </cell>
          <cell r="C2264">
            <v>60100040048</v>
          </cell>
        </row>
        <row r="2265">
          <cell r="B2265" t="str">
            <v>โครงการสนับสนุนการเข้าร่วมประชุมวิชาการทางกฎหมายนานาชาติ</v>
          </cell>
          <cell r="C2265">
            <v>60100040049</v>
          </cell>
        </row>
        <row r="2266">
          <cell r="B2266" t="str">
            <v>โครงการปาฐกถา เรื่อง การนำวิสัยทัศน์มาสู่การปฏิบัติจริง ระยะที่ 3-4</v>
          </cell>
          <cell r="C2266">
            <v>60100040050</v>
          </cell>
        </row>
        <row r="2267">
          <cell r="B2267" t="str">
            <v>โครงการประชุมเชิงปฏิบัติการเพื่อจัดทำแผนกลยุทธ์ทางการเงินมหาวิทยาลัยอุบลราชธานี ประจำปี 2560 - 2564</v>
          </cell>
          <cell r="C2267">
            <v>60100040051</v>
          </cell>
        </row>
        <row r="2268">
          <cell r="B2268" t="str">
            <v>โครงการบรรยายพิเศษ เรื่อง การปรับยุทธศาสตร์สู่ความเป็นเลิศ (Reprofiling)</v>
          </cell>
          <cell r="C2268">
            <v>60100040052</v>
          </cell>
        </row>
        <row r="2269">
          <cell r="B2269" t="str">
            <v>โครงการการสร้างความรู้ความเข้าใจเกี่ยวกับกฏหมายที่ว่าด้วยการป้องกันและปราบปรามการทุจริตและการประกาศเจตจำนงสุจริตของผู้บริหารมหาวิทยาลัยอุบลราชธานี</v>
          </cell>
          <cell r="C2269">
            <v>60100040053</v>
          </cell>
        </row>
        <row r="2270">
          <cell r="B2270" t="str">
            <v>โครงการบรรยายพิเศษ เรื่อง การสร้างความรู้ความเข้าใจในการปรับยุทธศาสตร์มหาวิทยาลัยสู่ความเป็นเลิศให้กับบุคลากรในมหาวิทยาลัย</v>
          </cell>
          <cell r="C2270">
            <v>60100040054</v>
          </cell>
        </row>
        <row r="2271">
          <cell r="B2271" t="str">
            <v>โครงการนำร่องตามแผนยุทธศาสตร์ความร่วมมือทางวิชาการ ระดับอุดมศึกษาระหว่างประเทศไทยกับประเทศเพื่อบ้าน (กัมพูชา ลาว เมียนมา เวียดนาม)</v>
          </cell>
          <cell r="C2271">
            <v>60100040055</v>
          </cell>
        </row>
        <row r="2272">
          <cell r="B2272" t="str">
            <v>โครงการอบรมเชิงปฏิบัติการ เรื่อง การบูรณาการองค์ความรู้สู่การปฏิบัติงานจริง</v>
          </cell>
          <cell r="C2272">
            <v>60100040056</v>
          </cell>
        </row>
        <row r="2273">
          <cell r="B2273" t="str">
            <v>โครงการสัมมนาทางวิชาการ เรื่อง พรบ.การจัดชื้อจัดจ้างและบริหารงานพัสดุภาครัฐ พ.ศ 2560</v>
          </cell>
          <cell r="C2273">
            <v>60100040057</v>
          </cell>
        </row>
        <row r="2274">
          <cell r="B2274" t="str">
            <v>โครงการประชุม บทบาทของมหาวิทยาลัยในการขับเคลื่นนโยบาย Thailand 4.0</v>
          </cell>
          <cell r="C2274">
            <v>60100040058</v>
          </cell>
        </row>
        <row r="2275">
          <cell r="B2275" t="str">
            <v>โครงการสัมมนาเชิงปฏิบัติการในรูปแบบแลกเปลี่ยนเรียนรู้ เรื่อง กฏหมายสำหรับผู้บริหารมหาวิทยาลัย</v>
          </cell>
          <cell r="C2275">
            <v>60100040059</v>
          </cell>
        </row>
        <row r="2276">
          <cell r="B2276" t="str">
            <v>โครงการจัดประชุมวิชาการ เพื่อประสานความร่วมมือกับประเทศในภูมิภาคลุ่มน้ำโขง</v>
          </cell>
          <cell r="C2276">
            <v>60100040060</v>
          </cell>
        </row>
        <row r="2277">
          <cell r="B2277" t="str">
            <v>โครงการประชุมวิชาการการนำเสนอผลงานวิจัยระดับบัณฑิตศึกษาแห่งชาติและนานาชาติ</v>
          </cell>
          <cell r="C2277">
            <v>60100040061</v>
          </cell>
        </row>
        <row r="2278">
          <cell r="B2278" t="str">
            <v>โครงการอบรมกฎหมายสำหรับผู้ประกอบการเพื่อรองรับการเข้าสู่ประชาคมอาเซียน</v>
          </cell>
          <cell r="C2278">
            <v>60100040062</v>
          </cell>
        </row>
        <row r="2279">
          <cell r="B2279" t="str">
            <v>โครงการอบรมกฎหมายสำหรับครูผู้สอนกฎหมายระดับมัธยมศึกษา</v>
          </cell>
          <cell r="C2279">
            <v>60100040063</v>
          </cell>
        </row>
        <row r="2280">
          <cell r="B2280" t="str">
            <v>โครงการบริหารการประชุมวิชาการระดับชาติและนานาชาติ</v>
          </cell>
          <cell r="C2280">
            <v>60100040064</v>
          </cell>
        </row>
        <row r="2281">
          <cell r="B2281" t="str">
            <v>โครงการอบรมหลักสูตรการพยาบาลเฉพาะทาง สาขาการพยาบาลผู้ป่วยผ่าตัด</v>
          </cell>
          <cell r="C2281">
            <v>60100040065</v>
          </cell>
        </row>
        <row r="2282">
          <cell r="B2282" t="str">
            <v>โครงการอบรมหลักสูตรอบรมระยะสั้น สาขาการสอนภาคปฏิบัติการพยาบาลเฉพาะทาง</v>
          </cell>
          <cell r="C2282">
            <v>60100040066</v>
          </cell>
        </row>
        <row r="2283">
          <cell r="B2283" t="str">
            <v>โครงการศึกษาสุขภาวะชุมชนและให้บริการวิชาการโดยใช้เป็นชุมชนเป็นฐาน</v>
          </cell>
          <cell r="C2283">
            <v>60100050001</v>
          </cell>
        </row>
        <row r="2284">
          <cell r="B2284" t="str">
            <v>โครงการสร้างศักยภาพด้านสุขภาพองค์รวมในโรงเรียนตำรวจตระเวนชายแดน</v>
          </cell>
          <cell r="C2284">
            <v>60100050002</v>
          </cell>
        </row>
        <row r="2285">
          <cell r="B2285" t="str">
            <v>โครงการสร้างเสริมสุขภาวะและบริการแก่ชุมชน(PCU)</v>
          </cell>
          <cell r="C2285">
            <v>60100050003</v>
          </cell>
        </row>
        <row r="2286">
          <cell r="B2286" t="str">
            <v>โครงการชีวเภสัชศาสตร์สัญจร</v>
          </cell>
          <cell r="C2286">
            <v>60100050004</v>
          </cell>
        </row>
        <row r="2287">
          <cell r="B2287" t="str">
            <v>โครงการหมอยาเคลื่อนที่</v>
          </cell>
          <cell r="C2287">
            <v>60100050005</v>
          </cell>
        </row>
        <row r="2288">
          <cell r="B2288" t="str">
            <v>โครงการเผยแพร่ความรู้ด้านยาและสุขภาพแก่ประชาชน</v>
          </cell>
          <cell r="C2288">
            <v>60100050006</v>
          </cell>
        </row>
        <row r="2289">
          <cell r="B2289" t="str">
            <v>โครงการการประชุมวิชาการเภสัชสนเทศกับความปลอดภัยผู้ป่วย</v>
          </cell>
          <cell r="C2289">
            <v>60100050007</v>
          </cell>
        </row>
        <row r="2290">
          <cell r="B2290" t="str">
            <v>โครงการโรงเรียนปลอดภัย อนามัยสิ่งแวดล้อมดี</v>
          </cell>
          <cell r="C2290">
            <v>60100050008</v>
          </cell>
        </row>
        <row r="2291">
          <cell r="B2291" t="str">
            <v>โครงการการส่งเสริมภาวะโภชนาการและสุขอนามัย นักเรียนโรงเรียนตำรวจตระเวนชายแดน กองกำกับการตำรวจตระเวนชายแดนที่ 22 อุบลราชธานี</v>
          </cell>
          <cell r="C2291">
            <v>60100050009</v>
          </cell>
        </row>
        <row r="2292">
          <cell r="B2292" t="str">
            <v>โครงการค่าย "ฉันอยากเป็น...หมอ มอทราย"</v>
          </cell>
          <cell r="C2292">
            <v>60100050010</v>
          </cell>
        </row>
        <row r="2293">
          <cell r="B2293" t="str">
            <v>โครงการบริการสำรวจดัชนีลูกน้ำยุงลาย เพื่อป้องกันโรคไข้เลือดออกแบบมีส่วนร่วมของชุมชนในการประเมินผลกระทบและการใช้ประโยชน์อย่างต่อเนื่อง</v>
          </cell>
          <cell r="C2293">
            <v>60100050011</v>
          </cell>
        </row>
        <row r="2294">
          <cell r="B2294" t="str">
            <v>โครงการบูรณาการความรู้ด้านสุขภาพและสิ่งแวดล้อมสู่ชุมชน</v>
          </cell>
          <cell r="C2294">
            <v>60100050012</v>
          </cell>
        </row>
        <row r="2295">
          <cell r="B2295" t="str">
            <v>โครงการส่งเสริมศักยภาพการประเมินปัจจัยเสี่ยงและตรวจคัดกรองโรคมะเร็งแก่ชุมชนในเขตบริการของศูนย์สุขภาพชุมชนโคกเถื่อนช้าง ตำบลเมืองเดช อำเภอเดชอุดม จังหวัดอุบลราชธานี</v>
          </cell>
          <cell r="C2295">
            <v>60100050013</v>
          </cell>
        </row>
        <row r="2296">
          <cell r="B2296" t="str">
            <v>โครงการชุมชนกับรูปแบบการฟื้นฟูและอนุรักษ์ห้วยตองแวด บ้านโพธิ์ตก  ตำบลโพธิ์ใหญ่ อำเภอวารินชำราบ จังหวัดอุบลราชธานี</v>
          </cell>
          <cell r="C2296">
            <v>60100050014</v>
          </cell>
        </row>
        <row r="2297">
          <cell r="B2297" t="str">
            <v>โครงการสร้างเสริมสุขภาพ คณะเภสัชศาสตร์</v>
          </cell>
          <cell r="C2297">
            <v>60100050015</v>
          </cell>
        </row>
        <row r="2298">
          <cell r="B2298" t="str">
            <v>โครงการประชุมวิชาการ เรื่องยาใหม่</v>
          </cell>
          <cell r="C2298">
            <v>60100050016</v>
          </cell>
        </row>
        <row r="2299">
          <cell r="B2299" t="str">
            <v>โครงการความก้าวหน้าทางเภสัชศาสตร์และสาธารณสุขการแพทย์ ครั้งที่ 1 : ด้านจิตเวช</v>
          </cell>
          <cell r="C2299">
            <v>60100050017</v>
          </cell>
        </row>
        <row r="2300">
          <cell r="B2300" t="str">
            <v>โครงการถ่ายทอดความรู้และบริการตรวจวิเคราะห์น้ำดื่มและน้ำทิ้งเพื่อเป็นการจัดการสิ่งแวดล้อมในชุมชน</v>
          </cell>
          <cell r="C2300">
            <v>60100050018</v>
          </cell>
        </row>
        <row r="2301">
          <cell r="B2301" t="str">
            <v>โครงการการผลิตและการใช้สื่อการเรียนการสอนโรคพันธุกรรม</v>
          </cell>
          <cell r="C2301">
            <v>60100050019</v>
          </cell>
        </row>
        <row r="2302">
          <cell r="B2302" t="str">
            <v>โครงการจัดประชุมพัฒนาองค์ความรู้ทางการพยาบาล</v>
          </cell>
          <cell r="C2302">
            <v>60100050020</v>
          </cell>
        </row>
        <row r="2303">
          <cell r="B2303" t="str">
            <v>อบรมผู้นำชุมชนด้านการเสริมสร้างสมรรถภาพทางกายเพื่อสุขภาวะสุภาพชุมชนที่เข้มแข็ง</v>
          </cell>
          <cell r="C2303">
            <v>60100050021</v>
          </cell>
        </row>
        <row r="2304">
          <cell r="B2304" t="str">
            <v>โครงการศึกษาสุขภาวะชุมชนและให้บริการวิชาการโดยใช้ชุมชนเป็นฐาน (โครงการลูกฮักลูกแพง)</v>
          </cell>
          <cell r="C2304">
            <v>60100050022</v>
          </cell>
        </row>
        <row r="2305">
          <cell r="B2305" t="str">
            <v>โครงการบริการวิชาการด้านการพยาบาล</v>
          </cell>
          <cell r="C2305">
            <v>60100050023</v>
          </cell>
        </row>
        <row r="2306">
          <cell r="B2306" t="str">
            <v>โครงการบริการวิชาการความรู้ด้านยาและการส่งเสริมสุขภาพแก่ครูประจำโรงเรียนในเขตจังหวัดอุบลราชธานี</v>
          </cell>
          <cell r="C2306">
            <v>60100050024</v>
          </cell>
        </row>
        <row r="2307">
          <cell r="B2307" t="str">
            <v>โครงการพัฒนาศักยภาพอาสาสมัครดูแลผู้สูงอายุที่บ้าน (อผส.) จังหวัดอุบลราชธานี</v>
          </cell>
          <cell r="C2307">
            <v>60100050025</v>
          </cell>
        </row>
        <row r="2308">
          <cell r="B2308" t="str">
            <v>โครงการบริการตรวจวัดระดับน้ำตาลในเลือด และส่งเสริมพฤติกรรมการดูแลตนเองและความรู้เกี่ยวกับโรคเบาหวาน</v>
          </cell>
          <cell r="C2308">
            <v>60100050026</v>
          </cell>
        </row>
        <row r="2309">
          <cell r="B2309" t="str">
            <v>โครงการพัฒนาศักยภาพชุมชนในการประเมินปัจจัยเสี่ยงและคัดกรองโรคเรื้อรัง(เบาหวาน ความดันโลหิตสูง มะเร็ง)ที่พบบ่อย</v>
          </cell>
          <cell r="C2309">
            <v>60100050027</v>
          </cell>
        </row>
        <row r="2310">
          <cell r="B2310" t="str">
            <v>โครงการพัฒนาศักยภาพชุมชนเพื่อการพึ่งตัวเองด้านสุขภาพ</v>
          </cell>
          <cell r="C2310">
            <v>60100050028</v>
          </cell>
        </row>
        <row r="2311">
          <cell r="B2311" t="str">
            <v>โครงการอบรมเชิงปฏิบัติการ เทคนิคการให้สุขศึกษาและการปรับเปลี่ยนพฤติกรรมสุขภาพแนวใหม่ สำหรับบุคลากรทางด้านสาธารณสุข</v>
          </cell>
          <cell r="C2311">
            <v>60100050029</v>
          </cell>
        </row>
        <row r="2312">
          <cell r="B2312" t="str">
            <v>โครงการอบรมการตรวจสอบ และการบำรุงอาคารเบื้องต้นสำหรับผู้ดูแลอาคาร</v>
          </cell>
          <cell r="C2312">
            <v>60100050030</v>
          </cell>
        </row>
        <row r="2313">
          <cell r="B2313" t="str">
            <v>โครงการการจัดการขยะมูลฝอยและของเสียอันตรายในชุมชน</v>
          </cell>
          <cell r="C2313">
            <v>60100050031</v>
          </cell>
        </row>
        <row r="2314">
          <cell r="B2314" t="str">
            <v>โครงการหมออาสาเยี่ยมบ้านผู้สูงอายุในชุมชน ตำบลเมืองศีไค และตำบลคำขวาง</v>
          </cell>
          <cell r="C2314">
            <v>60100050032</v>
          </cell>
        </row>
        <row r="2315">
          <cell r="B2315" t="str">
            <v>โครงการพัฒนาศักยภาพชุมชนเพื่อการดูแลสุขภาพผู้ป่วยเรื้อรังและการคุ้มครองผู้บริโภค</v>
          </cell>
          <cell r="C2315">
            <v>60100050033</v>
          </cell>
        </row>
        <row r="2316">
          <cell r="B2316" t="str">
            <v>โครงการประชุมวิชาการเรื่อง ความก้าวหน้าทางเภสัชศาสตร์ และสาธารณสุขการแพทย์</v>
          </cell>
          <cell r="C2316">
            <v>60100050034</v>
          </cell>
        </row>
        <row r="2317">
          <cell r="B2317" t="str">
            <v>โครงการสร้างเสริมสุขภาพ คณะเภสัชศาสตร์</v>
          </cell>
          <cell r="C2317">
            <v>60100050035</v>
          </cell>
        </row>
        <row r="2318">
          <cell r="B2318" t="str">
            <v>ตระหนักรู้และใส่ใจ เยาวชนรุ่นใหม่ ห่างไกลโรคมะเร็งตับและท่อน้ำดี</v>
          </cell>
          <cell r="C2318">
            <v>60100050036</v>
          </cell>
        </row>
        <row r="2319">
          <cell r="B2319" t="str">
            <v>พัฒนาศักยภาพชุมชนเพื่อการพึ่งตัวเองด้านสุขภาพ</v>
          </cell>
          <cell r="C2319">
            <v>60100050037</v>
          </cell>
        </row>
        <row r="2320">
          <cell r="B2320" t="str">
            <v>เสริมสร้างความเข้าใจสุขภาวะทางเพศและการพัฒนาทักษะชีวิตสำหรับนักเรียนระดับมัธยมศึกษา โรงเรียนเครือข่ายมหาวิทยาลัยอุบลราชธานี</v>
          </cell>
          <cell r="C2320">
            <v>60100050038</v>
          </cell>
        </row>
        <row r="2321">
          <cell r="B2321" t="str">
            <v>การสร้างเสริมสุขภาพชุมชนอย่างมีส่วนร่วม</v>
          </cell>
          <cell r="C2321">
            <v>60100050039</v>
          </cell>
        </row>
        <row r="2322">
          <cell r="B2322" t="str">
            <v>แพทยศาสตร์สู่สังคม</v>
          </cell>
          <cell r="C2322">
            <v>60100050040</v>
          </cell>
        </row>
        <row r="2323">
          <cell r="B2323" t="str">
            <v>การศึกษาระบบสุขภาพชุมชนแบบมีส่วนร่วมและสร้างพลังชุมชนในการพัฒนาสุขภาพและสิ่งแวดล้อมบ้านเวินบึก</v>
          </cell>
          <cell r="C2323">
            <v>60100050041</v>
          </cell>
        </row>
        <row r="2324">
          <cell r="B2324" t="str">
            <v>สร้างเสริมความเข้มแข็งของชุมชนในการประเมินและลดผลกระทบของอุตสาหกรรมเตาเผาอิฐที่มีต่อสิ่งแวดล้อมและสุขภาพ</v>
          </cell>
          <cell r="C2324">
            <v>60100050042</v>
          </cell>
        </row>
        <row r="2325">
          <cell r="B2325" t="str">
            <v>โครงการพัฒนาระบบการเยี่ยมบ้านเพื่อส่งเสริมคุณภาพชีวิตผู้ป่วยเรื้อรัง</v>
          </cell>
          <cell r="C2325">
            <v>60100050043</v>
          </cell>
        </row>
        <row r="2326">
          <cell r="B2326" t="str">
            <v>โครงการเผยแพร่ความรู้ด้านยาและผลิตภัณฑ์สุขภาพ</v>
          </cell>
          <cell r="C2326">
            <v>60100050044</v>
          </cell>
        </row>
        <row r="2327">
          <cell r="B2327" t="str">
            <v>โครงการส่งเสริมการจัดการระบบบริหารห้องปฏิบัติการปลอดภัย เครือข่ายห้องปฏิบัติการวิทยาศาสตร์จังหวัดอุบลราชธานี</v>
          </cell>
          <cell r="C2327">
            <v>60100050045</v>
          </cell>
        </row>
        <row r="2328">
          <cell r="B2328" t="str">
            <v>โครงการส่งเสริมประสิทธิภาพเรื่องการดูแลสุขภาพกายและใจของเด็กนักเรียน แก่ครูในโรงเรียนในเขต จังหวัดอุบลราชธานี</v>
          </cell>
          <cell r="C2328">
            <v>60100050046</v>
          </cell>
        </row>
        <row r="2329">
          <cell r="B2329" t="str">
            <v>โครงการความก้าวหน้าทางเภสัชศาสตร์และสาธารณสุขการแพทย์</v>
          </cell>
          <cell r="C2329">
            <v>60100050047</v>
          </cell>
        </row>
        <row r="2330">
          <cell r="B2330" t="str">
            <v>โครงการส่งเสริมความปลอดภัยและลดความเสี่ยงจากการทำงาน</v>
          </cell>
          <cell r="C2330">
            <v>60100050048</v>
          </cell>
        </row>
        <row r="2331">
          <cell r="B2331" t="str">
            <v>โครงการบริการเชิงรุกในการตรวจสมรรถภาพ ป้องกันและรักษาโรคทางระบบโครงร่างและกล้ามเนื้อ เพื่อส่งเสริมและสนับสนุนการสร้างสุขภาวะที่ดีของประชาชนในชุมชนตำบลธาตุ อำเภอวารินชำราบ จังหวัดอุบลราชธานี</v>
          </cell>
          <cell r="C2331">
            <v>60100050049</v>
          </cell>
        </row>
        <row r="2332">
          <cell r="B2332" t="str">
            <v>โครงการพัฒนาแกนนำด้านสุขภาพและอนามัยสิ่งแวดล้อมในอีสานใต้</v>
          </cell>
          <cell r="C2332">
            <v>60100050050</v>
          </cell>
        </row>
        <row r="2333">
          <cell r="B2333" t="str">
            <v>โครงการศึกษาระบบสุขภาพชุมชนแบบมีส่วนร่วมและสร้างพลังชุมชนในการพัฒนาสุขภาพและสิ่งแวดล้อม</v>
          </cell>
          <cell r="C2333">
            <v>60100050051</v>
          </cell>
        </row>
        <row r="2334">
          <cell r="B2334" t="str">
            <v>โครงการบริการตรวจเชื้อเลปโตสไปร่า เพื่อการเฝ้าระวังและป้องกันโรคเลปโตสไปโรสิส</v>
          </cell>
          <cell r="C2334">
            <v>60100050052</v>
          </cell>
        </row>
        <row r="2335">
          <cell r="B2335" t="str">
            <v>โครงการบริการตรวจวัดระดับน้ำตาลในเลือด และดัชนีมวลกายเพื่อการป้องกันและควบคุมโรคเบาหวาน</v>
          </cell>
          <cell r="C2335">
            <v>60100050053</v>
          </cell>
        </row>
        <row r="2336">
          <cell r="B2336" t="str">
            <v>โครงการอบรมเชิงปฏิบัติการเรื่องโรคติดเชื้อมาลาเรียและปรสิตที่พบบ่อยในภาคตะวันออกเฉียงเหนือตอนใต้</v>
          </cell>
          <cell r="C2336">
            <v>60100050054</v>
          </cell>
        </row>
        <row r="2337">
          <cell r="B2337" t="str">
            <v>โครงการอบรมเชิงปฏิบัติการการพัฒนาศักยภาพเจ้าหน้าที่สาธารณสุขในระดับพื้นที่ด้านการเขียนผลงานทางวิชาการแบบมืออาชีพผ่านกระบวนการสร้างงานประจำสู่งานวิจัย (Routine to Research; R2R)</v>
          </cell>
          <cell r="C2337">
            <v>60100050055</v>
          </cell>
        </row>
        <row r="2338">
          <cell r="B2338" t="str">
            <v>โครงการพัฒนาศักยภาพคณะกรรมการบริหารงานกองทุนหลักประกันสุขภาพพื้นที่</v>
          </cell>
          <cell r="C2338">
            <v>60100050056</v>
          </cell>
        </row>
        <row r="2339">
          <cell r="B2339" t="str">
            <v>โครงการการอบรมเชิงปฏิบัติการพัฒนาทีมบริหารโรงพยาบาลชุมชน</v>
          </cell>
          <cell r="C2339">
            <v>60100050057</v>
          </cell>
        </row>
        <row r="2340">
          <cell r="B2340" t="str">
            <v>อนามัยเจริญพันธ์</v>
          </cell>
          <cell r="C2340">
            <v>60100050568</v>
          </cell>
        </row>
        <row r="2341">
          <cell r="B2341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2341">
            <v>62100000001</v>
          </cell>
        </row>
        <row r="2342">
          <cell r="B2342" t="str">
            <v>โครงการพัฒนาศูนย์นวัตกรรมการศึกษาและพัฒนาสื่อการเรียนการสอน</v>
          </cell>
          <cell r="C2342">
            <v>62100000002</v>
          </cell>
        </row>
        <row r="2343">
          <cell r="B2343" t="str">
            <v>โครงการยกระดับการเรียนรู้ทางวิชาการในโรงเรียนเครือข่ายทางวิชาการ</v>
          </cell>
          <cell r="C2343">
            <v>62100000003</v>
          </cell>
        </row>
        <row r="2344">
          <cell r="B2344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2344">
            <v>62200000001</v>
          </cell>
        </row>
        <row r="2345">
          <cell r="B2345" t="str">
            <v>โครงการศูนย์นวัตกรรมการศึกษาและพัฒนาสื่อการเรียนการสอน</v>
          </cell>
          <cell r="C2345">
            <v>62300000001</v>
          </cell>
        </row>
        <row r="2346">
          <cell r="B2346" t="str">
            <v>โครงการยกระดับการเรียนรู้ทางวิชาการในโรงเรียนเครือข่ายทางวิชาการ</v>
          </cell>
          <cell r="C2346">
            <v>62400000001</v>
          </cell>
        </row>
        <row r="2347">
          <cell r="B2347" t="str">
            <v>โครงการพัฒนาศักยภาพบุคลากรด้าน ICT รองรับ Digital Economy</v>
          </cell>
          <cell r="C2347">
            <v>62500000001</v>
          </cell>
        </row>
        <row r="2348">
          <cell r="B2348" t="str">
            <v>โครงการพัฒนาด้าน ICT ให้ผู้ประกอบการเพื่อการแข่งขัน</v>
          </cell>
          <cell r="C2348">
            <v>62500000002</v>
          </cell>
        </row>
        <row r="2349">
          <cell r="B2349" t="str">
            <v>โครงการพัฒนาศักยภาพบุคลากรด้าน ICT รองรับ Digital Economy</v>
          </cell>
          <cell r="C2349">
            <v>62600000001</v>
          </cell>
        </row>
        <row r="2350">
          <cell r="B2350" t="str">
            <v>โครงการพัฒนาด้าน ICT ให้ผู้ประกอบการเพื่อการแข่งขัน</v>
          </cell>
          <cell r="C2350">
            <v>62700000001</v>
          </cell>
        </row>
        <row r="2351">
          <cell r="B2351" t="str">
            <v>โครงการบริหารจัดการขยะและใช้ประโยชน์จากของเสีย</v>
          </cell>
          <cell r="C2351">
            <v>62800000001</v>
          </cell>
        </row>
        <row r="2352">
          <cell r="B2352" t="str">
            <v>โครงการพัฒนาความรู้ในด้านการบริการทางด้านโลจิสติกส์</v>
          </cell>
          <cell r="C2352">
            <v>63000000001</v>
          </cell>
        </row>
        <row r="2353">
          <cell r="B2353" t="str">
            <v>โครงการพัฒนาความรู้และทักษะชีวิตสำหรับวัยเรียน</v>
          </cell>
          <cell r="C2353">
            <v>63200000001</v>
          </cell>
        </row>
        <row r="2354">
          <cell r="B2354" t="str">
            <v>โครงการพัฒนาและเพิ่มประสิทธิภาพการใช้พลังงานที่เป็นมิตรกับสิ่งแวดล้อม</v>
          </cell>
          <cell r="C2354">
            <v>63300000001</v>
          </cell>
        </row>
        <row r="2355">
          <cell r="B2355" t="str">
            <v>โครงการพัฒนาระบบและกลไกการบริหารงานทำนุบำรุงศิลปวัฒนธรรม</v>
          </cell>
          <cell r="C2355">
            <v>70100010001</v>
          </cell>
        </row>
        <row r="2356">
          <cell r="B2356" t="str">
            <v>โครงการส่งเสริมการมีส่วนร่วมในการดำเนินกิจกรรมสืบสาน อนุรักษ์ศิลปวัฒนธรรมไทยทางกฎหมายในท้องถิ่นอีสาน</v>
          </cell>
          <cell r="C2356">
            <v>70100010002</v>
          </cell>
        </row>
        <row r="2357">
          <cell r="B2357" t="str">
            <v>โครงการเงินบริจาคเพื่อสร้างหอพระประจำคณะ</v>
          </cell>
          <cell r="C2357">
            <v>70100010003</v>
          </cell>
        </row>
        <row r="2358">
          <cell r="B2358" t="str">
            <v>โครงการส่งเสริมและบริหารงานทำนุบำรุงศิลปวัฒนธรรม</v>
          </cell>
          <cell r="C2358">
            <v>70100010004</v>
          </cell>
        </row>
        <row r="2359">
          <cell r="B2359" t="str">
            <v>โครงการทำนุบำรุงหอพระประจำคณะวิทยาศาสตร์</v>
          </cell>
          <cell r="C2359">
            <v>70100010005</v>
          </cell>
        </row>
        <row r="2360">
          <cell r="B2360" t="str">
            <v>โครงการทำนุบำรุงศิลปวัฒนธรรมสาขาวิทยาศาสตร์</v>
          </cell>
          <cell r="C2360">
            <v>70100010006</v>
          </cell>
        </row>
        <row r="2361">
          <cell r="B2361" t="str">
            <v>การเก็บรักษาพันธุกรรมและขยายพันธุ์กล้วยไม้สกุลม้าวิ่ง</v>
          </cell>
          <cell r="C2361">
            <v>70100020001</v>
          </cell>
        </row>
        <row r="2362">
          <cell r="B2362" t="str">
            <v>การจัดทำสารานุกรมและฐานข้อมูลเว็บไซต์ศาสนสถานจีนในเขตจังหวัดของภาคอีสานใต้</v>
          </cell>
          <cell r="C2362">
            <v>70100020002</v>
          </cell>
        </row>
        <row r="2363">
          <cell r="B2363" t="str">
            <v>การจัดทำหนังสือ  ทรัพยากรสิ่งแวดล้อมวัฒนธรรมสองฝังโขง</v>
          </cell>
          <cell r="C2363">
            <v>70100020003</v>
          </cell>
        </row>
        <row r="2364">
          <cell r="B2364" t="str">
            <v>การปลูกและขยายพันธุ์บัวในมหาวิทยาลัยอุบลราชธานี</v>
          </cell>
          <cell r="C2364">
            <v>70100020004</v>
          </cell>
        </row>
        <row r="2365">
          <cell r="B2365" t="str">
            <v xml:space="preserve">การพัฒนากระบวนการผลิตและส่งเสริมการตลาดผ้าไหมไทยที่เป็นมิตรต่อสิ่งแวดล้อมและไร้สารพิษในภาคตะวันออกเฉียงเหนือเพื่อการส่งออก </v>
          </cell>
          <cell r="C2365">
            <v>70100020005</v>
          </cell>
        </row>
        <row r="2366">
          <cell r="B2366" t="str">
            <v>การพัฒนาทักษะภาษาอังกฤษผ่านการแข่งขันเล่านิทานพื้นบ้านอีสาน</v>
          </cell>
          <cell r="C2366">
            <v>70100020006</v>
          </cell>
        </row>
        <row r="2367">
          <cell r="B2367" t="str">
            <v>การพัฒนาผ้าฝ้ายมัดหมี่สำหรับกลุ่มลูกค้าระดับสูง  กรณีศึกษาผ้าฝ่ายมอมือ  บ้านโนนสว่าง  ตำบลฌพนงาม  อำเภอเดชอุดม จังหวัดอุบลราชธานี</v>
          </cell>
          <cell r="C2367">
            <v>70100020007</v>
          </cell>
        </row>
        <row r="2368">
          <cell r="B2368" t="str">
            <v>การเพาะเมล็ดเพื่อการขยายพันธุ์และการเก็บรักษาพันธุ์กล้วยไม้ป่า</v>
          </cell>
          <cell r="C2368">
            <v>70100020008</v>
          </cell>
        </row>
        <row r="2369">
          <cell r="B2369" t="str">
            <v>การศึกษาและการรวบรวมข้อมูลชุมชนโบราณที่มีคูน้ำคันดินล้อมรอบในเขตจังหวัดอุบลราชธานี ยโสธร  และอำนาจเจริญ</v>
          </cell>
          <cell r="C2369">
            <v>70100020009</v>
          </cell>
        </row>
        <row r="2370">
          <cell r="B2370" t="str">
            <v xml:space="preserve">การศึกษาและพัฒนาเคหภัณฑ์จากพืชเส้นใยยาวในพื้นที่ลุ่มน้ำโขงเพื่อการสร้างมูลค่าเพิ่มและการส่งออก: กรณีปอในประเทศไทย และปอนองในสาธารณรัฐประชาธิปไตยประชาชนลาว 
</v>
          </cell>
          <cell r="C2370">
            <v>70100020010</v>
          </cell>
        </row>
        <row r="2371">
          <cell r="B2371" t="str">
            <v xml:space="preserve">การศึกษาองค์ความรู้ภูมิปัญญาศิลปวัฒนธรรมอีสาน : การทำฮางฮดและเมรุลอย
  </v>
          </cell>
          <cell r="C2371">
            <v>70100020011</v>
          </cell>
        </row>
        <row r="2372">
          <cell r="B2372" t="str">
            <v>การสร้างอาชีพเสริมจากวัสดุท้องถิ่นที่สอดคล้องกับวัฒนธรรมชุมชน เพื่อเศรษฐกิจสร้างสรรค์ในจังหวัดอุบลราชธานี</v>
          </cell>
          <cell r="C2372">
            <v>70100020012</v>
          </cell>
        </row>
        <row r="2373">
          <cell r="B2373" t="str">
            <v>การสำรวจความหลากหลายของเชื้อยีสต์ที่ใช้ในการผลิตสาโทในพื้นที่จังหวัดสุรินทร์ เพื่อจัดทำเป็นฐานข้อมูล</v>
          </cell>
          <cell r="C2373">
            <v>70100020013</v>
          </cell>
        </row>
        <row r="2374">
          <cell r="B2374" t="str">
            <v>การสำรวจและจัดทำฐานข้อมูลพรรณไม้พื้นล่างในมหาวิทยาลัยอุบลราชธานี</v>
          </cell>
          <cell r="C2374">
            <v>70100020014</v>
          </cell>
        </row>
        <row r="2375">
          <cell r="B2375" t="str">
            <v>การสำรวจและจัดทำแผนที่พรรณไม้ในสวนพฤกษศาสตร์ มหาวิทยาลัยอุบลราชธานี</v>
          </cell>
          <cell r="C2375">
            <v>70100020015</v>
          </cell>
        </row>
        <row r="2376">
          <cell r="B2376" t="str">
            <v xml:space="preserve">การสำรวจและรวบรวมพันธุ์ไม้ผลพื้นเมือง </v>
          </cell>
          <cell r="C2376">
            <v>70100020016</v>
          </cell>
        </row>
        <row r="2377">
          <cell r="B2377" t="str">
            <v>การสำรวจสมุนไพรพื้นบ้านที่ชาวบ้านใช้รักษาโรคในชีวิตประจำวันในเขตจังหวัดยโสธร</v>
          </cell>
          <cell r="C2377">
            <v>70100020017</v>
          </cell>
        </row>
        <row r="2378">
          <cell r="B2378" t="str">
            <v>การสืบทอดฮีตสิบสอง : บุญผะเหวดของชาวอีสาน</v>
          </cell>
          <cell r="C2378">
            <v>70100020018</v>
          </cell>
        </row>
        <row r="2379">
          <cell r="B2379" t="str">
            <v>การอนุรักษ์แหล่งพันธุกรรมเห็ดป่า เพื่อสืบสานวิถีแห่งความพอเพียงของชุมชนอีสานใต้</v>
          </cell>
          <cell r="C2379">
            <v>70100020019</v>
          </cell>
        </row>
        <row r="2380">
          <cell r="B2380" t="str">
            <v>กิจกรรมค่ายอนุรักษ์ป่าสำหรับเยาวชนรอบพื้นที่มหาวิทยาลัยอุบลราชธานี รุ่นที่ 3</v>
          </cell>
          <cell r="C2380">
            <v>70100020020</v>
          </cell>
        </row>
        <row r="2381">
          <cell r="B2381" t="str">
            <v>คืนจันทน์ผาสู่ป่าใหญ่เพื่อการอนุรักษ์ ปีที่ 4</v>
          </cell>
          <cell r="C2381">
            <v>70100020021</v>
          </cell>
        </row>
        <row r="2382">
          <cell r="B2382" t="str">
            <v>โครงการการจัดทำบทเรียนเพื่อการเรียนรู้ด้วยตนเองเกี่ยวกับสารสนเทศท้องถิ่นอุบลราชธานี</v>
          </cell>
          <cell r="C2382">
            <v>70100020022</v>
          </cell>
        </row>
        <row r="2383">
          <cell r="B2383" t="str">
            <v>โครงการแข่งขันตีกลองเส็ง ลีลาประยุกต์</v>
          </cell>
          <cell r="C2383">
            <v>70100020023</v>
          </cell>
        </row>
        <row r="2384">
          <cell r="B2384" t="str">
            <v>โครงการค่ายคุณธรรมนำชีวิตนักศึกษาสิงห์แสด</v>
          </cell>
          <cell r="C2384">
            <v>70100020024</v>
          </cell>
        </row>
        <row r="2385">
          <cell r="B2385" t="str">
            <v>โครงการค่ายยุวศาสนสัมพันธ์ สามศาสนา</v>
          </cell>
          <cell r="C2385">
            <v>70100020025</v>
          </cell>
        </row>
        <row r="2386">
          <cell r="B2386" t="str">
            <v>โครงการจัดทำมาตรฐานตำรับยาสมุนไพร UBU Specification Series 2 : ตำรับยาเหลืองปิดสมุทร</v>
          </cell>
          <cell r="C2386">
            <v>70100020026</v>
          </cell>
        </row>
        <row r="2387">
          <cell r="B2387" t="str">
            <v>โครงการจัดทำหนังสือ จิตรกรรมฝาผนังหอพระบาทวัดทุ่งศรีเมือง</v>
          </cell>
          <cell r="C2387">
            <v>70100020027</v>
          </cell>
        </row>
        <row r="2388">
          <cell r="B2388" t="str">
            <v>โครงการฐานข้อมูลภาษาอีสานที่ใช้สื่อสารด้านสุขภาพ</v>
          </cell>
          <cell r="C2388">
            <v>70100020028</v>
          </cell>
        </row>
        <row r="2389">
          <cell r="B2389" t="str">
            <v>โครงการฐานข้อมูลสิ่งพิมพ์หายากในอีสานใต้และภูมิภาคลุ่มน้ำโขง</v>
          </cell>
          <cell r="C2389">
            <v>70100020029</v>
          </cell>
        </row>
        <row r="2390">
          <cell r="B2390" t="str">
            <v>โครงการส่งเสริมศิลปะดนตรีไทยอีสานเพื่อใช้เป็นสื่อเผยแพร่วิถีการดำรงชีวิตภายใต้กฎหมายแห่งยุคโลกาภิวัฒน์</v>
          </cell>
          <cell r="C2390">
            <v>70100020030</v>
          </cell>
        </row>
        <row r="2391">
          <cell r="B2391" t="str">
            <v>โครงการประกวดผลงานการสร้างสรรค์ทำนองและท่ารำ "เซื้งเซ่ซ้อง ฆ้องทรายมูล"</v>
          </cell>
          <cell r="C2391">
            <v>70100020031</v>
          </cell>
        </row>
        <row r="2392">
          <cell r="B2392" t="str">
            <v>โครงการปัจฉิมนิเทศนักศึกษา</v>
          </cell>
          <cell r="C2392">
            <v>70100020032</v>
          </cell>
        </row>
        <row r="2393">
          <cell r="B2393" t="str">
            <v>โครงการพ่อแม่อาสาสร้างสรรค์สร้างสุข</v>
          </cell>
          <cell r="C2393">
            <v>70100020033</v>
          </cell>
        </row>
        <row r="2394">
          <cell r="B2394" t="str">
            <v>โครงการพัฒนาคุณธรรม จริยธรรม</v>
          </cell>
          <cell r="C2394">
            <v>70100020034</v>
          </cell>
        </row>
        <row r="2395">
          <cell r="B2395" t="str">
            <v>โครงการพัฒนาด้านทำนุบำรุงศิลปวัฒนธรรม</v>
          </cell>
          <cell r="C2395">
            <v>70100020035</v>
          </cell>
        </row>
        <row r="2396">
          <cell r="B2396" t="str">
            <v>โครงการยกย่องหัตถศิลป์ถิ่นอุบล</v>
          </cell>
          <cell r="C2396">
            <v>70100020036</v>
          </cell>
        </row>
        <row r="2397">
          <cell r="B2397" t="str">
            <v>โครงการรวบรวมฐานข้อมู]ต้นทุนการผลิตสินค้า OTOP 5 ดาว ภูมิปัญญาแต่โบราณ ในจังหวัดอุบลราชธานี</v>
          </cell>
          <cell r="C2397">
            <v>70100020037</v>
          </cell>
        </row>
        <row r="2398">
          <cell r="B2398" t="str">
            <v>โครงการรวบรวมฐานข้อมูลวงโปงลางโรงเรียนมัธยมศึกษา จังหวัดอุบลราชธานี</v>
          </cell>
          <cell r="C2398">
            <v>70100020038</v>
          </cell>
        </row>
        <row r="2399">
          <cell r="B2399" t="str">
            <v>โครงการรวบรวมรายการ ตำหรับอาหารพื้นเมืองไทย</v>
          </cell>
          <cell r="C2399">
            <v>70100020039</v>
          </cell>
        </row>
        <row r="2400">
          <cell r="B2400" t="str">
            <v>โครงการร้อยรักดวงใจผู้สูงวัยในวันสงกรานต์</v>
          </cell>
          <cell r="C2400">
            <v>70100020040</v>
          </cell>
        </row>
        <row r="2401">
          <cell r="B2401" t="str">
            <v>โครงการระบบสืบค้นฐานข้อมูลออนไลน์นักปราชญ์-หมอชาวบ้าน ของขาวอีสานใต้</v>
          </cell>
          <cell r="C2401">
            <v>70100020041</v>
          </cell>
        </row>
        <row r="2402">
          <cell r="B2402" t="str">
            <v>โครงการวันพ่อแห่งชาติ</v>
          </cell>
          <cell r="C2402">
            <v>70100020042</v>
          </cell>
        </row>
        <row r="2403">
          <cell r="B2403" t="str">
            <v>โครงการวันแม่แห่งชาติ</v>
          </cell>
          <cell r="C2403">
            <v>70100020043</v>
          </cell>
        </row>
        <row r="2404">
          <cell r="B2404" t="str">
            <v>โครงการวันรพี</v>
          </cell>
          <cell r="C2404">
            <v>70100020044</v>
          </cell>
        </row>
        <row r="2405">
          <cell r="B2405" t="str">
            <v>โครงการวันอาสาหบูชาและวันเข้าพรรษา</v>
          </cell>
          <cell r="C2405">
            <v>70100020045</v>
          </cell>
        </row>
        <row r="2406">
          <cell r="B2406" t="str">
            <v>โครงการเว็บไซต์พอร์ทอลแหล่งรวมฐานข้อมูลเครื่องดนตรีไทยพื้นฐานภาคอีสานใต้</v>
          </cell>
          <cell r="C2406">
            <v>70100020046</v>
          </cell>
        </row>
        <row r="2407">
          <cell r="B2407" t="str">
            <v>โครงการศึกษาการตลาดการขายสินค้า (สินค้าจากความอุดมสมบูรณ์ของธรรมชาติอันยาวนาน)</v>
          </cell>
          <cell r="C2407">
            <v>70100020047</v>
          </cell>
        </row>
        <row r="2408">
          <cell r="B2408" t="str">
            <v>โครงการศึกษารวบรวมงานศิลปะประดิษฐ์ในวิถีประเพณีและวัฒนธรรมอีสาน</v>
          </cell>
          <cell r="C2408">
            <v>70100020048</v>
          </cell>
        </row>
        <row r="2409">
          <cell r="B2409" t="str">
            <v>โครงการส่งเสริมการเรียนรู้วัฒนธรรมท้องถิ่นกับการจัดการเรียนการสอน</v>
          </cell>
          <cell r="C2409">
            <v>70100020049</v>
          </cell>
        </row>
        <row r="2410">
          <cell r="B2410" t="str">
            <v>โครงการส่งเสริมเยาวชนไทยสืบทอดงานประติมากรรมเทียนพรรษา จังหวัดอุบลราชธานี</v>
          </cell>
          <cell r="C2410">
            <v>70100020050</v>
          </cell>
        </row>
        <row r="2411">
          <cell r="B2411" t="str">
            <v>โครงการส่งเสริมศิลปะและวัฒนธรรมไทย(ดนตรีพื้นบ้าน)</v>
          </cell>
          <cell r="C2411">
            <v>70100020051</v>
          </cell>
        </row>
        <row r="2412">
          <cell r="B2412" t="str">
            <v>โครงการไหว้ครู</v>
          </cell>
          <cell r="C2412">
            <v>70100020052</v>
          </cell>
        </row>
        <row r="2413">
          <cell r="B2413" t="str">
            <v>จากเชียงคานสู่โขงเจียม : ภูมิปัญญาท้องถิ่นในการจัดการทรัพยากร "ลวงปลา" ในพื้นที้ระหว่างกลางแม่น้ำโขงระหว่างไทย-ลาว</v>
          </cell>
          <cell r="C2413">
            <v>70100020054</v>
          </cell>
        </row>
        <row r="2414">
          <cell r="B2414" t="str">
            <v>ต้นไม้ของพ่อ</v>
          </cell>
          <cell r="C2414">
            <v>70100020055</v>
          </cell>
        </row>
        <row r="2415">
          <cell r="B2415" t="str">
            <v>แนวทางการอนุรักษ์อาคารที่ทรงคุณค่าในเขตอำเภอวารินชำราบและอำเภอเมือง จังหวัดอุบลราชธานี</v>
          </cell>
          <cell r="C2415">
            <v>70100020056</v>
          </cell>
        </row>
        <row r="2416">
          <cell r="B2416" t="str">
            <v>ประเพณีลอยกระทง</v>
          </cell>
          <cell r="C2416">
            <v>70100020057</v>
          </cell>
        </row>
        <row r="2417">
          <cell r="B2417" t="str">
            <v xml:space="preserve">พระพุทธรูปอีสาน เขตลุ่มน้ำโขง  จังหวัดนครพนม  มุกดาหาร  อำนาจเจริญ
</v>
          </cell>
          <cell r="C2417">
            <v>70100020058</v>
          </cell>
        </row>
        <row r="2418">
          <cell r="B2418" t="str">
            <v>โครงการมหกรรมภูมิปัญญาท้องถิ่นเพื่อการพัฒนาอีสาน</v>
          </cell>
          <cell r="C2418">
            <v>70100020059</v>
          </cell>
        </row>
        <row r="2419">
          <cell r="B2419" t="str">
            <v xml:space="preserve">รวบรวมข้อมูลประวัติงานประเพณีและวัฒนธรรมชุมชนเหล่าเสือโก้ก (โดยผ่านกระบวนการเสริมความคิดเยาวชนและการบอกเล่าของคนในพื้นที่) </v>
          </cell>
          <cell r="C2419">
            <v>70100020060</v>
          </cell>
        </row>
        <row r="2420">
          <cell r="B2420" t="str">
            <v>ศึกษาและรวบรวมภูมิปัญญาการย้อมผ้าด้วยสีธรรมชาติ ในภาคอีสาน</v>
          </cell>
          <cell r="C2420">
            <v>70100020061</v>
          </cell>
        </row>
        <row r="2421">
          <cell r="B2421" t="str">
            <v>สวนบัวเฉลิมพระเกียรติ</v>
          </cell>
          <cell r="C2421">
            <v>70100020062</v>
          </cell>
        </row>
        <row r="2422">
          <cell r="B2422" t="str">
            <v>สืบสานบุญมหากฐินสามัคคี ชาวสิงห์แสด</v>
          </cell>
          <cell r="C2422">
            <v>70100020063</v>
          </cell>
        </row>
        <row r="2423">
          <cell r="B2423" t="str">
            <v>สืบสานประเพณีทำบุญคูณลาน</v>
          </cell>
          <cell r="C2423">
            <v>70100020064</v>
          </cell>
        </row>
        <row r="2424">
          <cell r="B2424" t="str">
            <v>อนุรักษณ์ภูมิปัญญานกหัสดีลิงค์</v>
          </cell>
          <cell r="C2424">
            <v>70100020065</v>
          </cell>
        </row>
        <row r="2425">
          <cell r="B2425" t="str">
            <v>อบรมเสริมทักษะท้าทายชีวิตวัยรุ่นของนักศึกษามหาวิทยาลัยอุบลราชธานี</v>
          </cell>
          <cell r="C2425">
            <v>70100020066</v>
          </cell>
        </row>
        <row r="2426">
          <cell r="B2426" t="str">
            <v>โครงการจัดทำฐานข้อมูลสมุนไพรไทยเขตอีสานใต้</v>
          </cell>
          <cell r="C2426">
            <v>70100020067</v>
          </cell>
        </row>
        <row r="2427">
          <cell r="B2427" t="str">
            <v>โครงการทำนุบำรุงศาสนสถานท้องถิ่นในบริเวณใกล้เคียงมหาวิทยาลัยอุบลราชธานี</v>
          </cell>
          <cell r="C2427">
            <v>70100020068</v>
          </cell>
        </row>
        <row r="2428">
          <cell r="B2428" t="str">
            <v>โครงการกิจกรรมวันเด็กในโรงเรียนชนบทห่างไกล</v>
          </cell>
          <cell r="C2428">
            <v>70100020069</v>
          </cell>
        </row>
        <row r="2429">
          <cell r="B2429" t="str">
            <v>การศึกษาและจัดทำฐานข้อมูลภูมิปัญญาท้องถิ่นเกี่ยวกับการประดิษฐ์กรรมทางเทคโนโลยีสิ่งของเครื่องใช้ในอดีตของอีสานตอนล่าง ด้วยข้อมูลสารสนเทศภูมิศาสตร์ (GIS) ผ่านอินเตอร์เน็ต</v>
          </cell>
          <cell r="C2429">
            <v>70100020070</v>
          </cell>
        </row>
        <row r="2430">
          <cell r="B2430" t="str">
            <v>โครงการทำนุบำรุงศิลปวัฒนธรรม</v>
          </cell>
          <cell r="C2430">
            <v>70100020071</v>
          </cell>
        </row>
        <row r="2431">
          <cell r="B2431" t="str">
            <v>โครงการทำนุบำรุงศิลปวัฒนธรรมสืบสานประเพณีทำบุญอุทิศส่วนกุศลแด่อาจารย์ใหญ่ วิทยาลัยแพทยศาสตร์และการสาธารณสุข</v>
          </cell>
          <cell r="C2431">
            <v>70100020072</v>
          </cell>
        </row>
        <row r="2432">
          <cell r="B2432" t="str">
            <v xml:space="preserve">สีสรรพ์วรรณศิลป์ บทละครพระราชนิพนธ์รัชกาลที่ 6 : ละครสื่อเพื่อพัฒนาภาคประชาชนและเสนอแนวคิดทางสังคมการเมือง </v>
          </cell>
          <cell r="C2432">
            <v>70100020073</v>
          </cell>
        </row>
        <row r="2433">
          <cell r="B2433" t="str">
            <v>โครงการวีดิทัศน์รวบรวมและเผยแพร่ภูมิปัญญาท้องถิ่นอีสาน จังหวัดอำนาจเจริญและจังหวัดมุกดาหาร</v>
          </cell>
          <cell r="C2433">
            <v>70100020074</v>
          </cell>
        </row>
        <row r="2434">
          <cell r="B2434" t="str">
            <v>โครงการนิทรรศการศิลปวัฒนธรรมท้องถิ่น</v>
          </cell>
          <cell r="C2434">
            <v>70100020075</v>
          </cell>
        </row>
        <row r="2435">
          <cell r="B2435" t="str">
            <v>งานประเพณีแห่เทียนพรรษา</v>
          </cell>
          <cell r="C2435">
            <v>70100020076</v>
          </cell>
        </row>
        <row r="2436">
          <cell r="B2436" t="str">
            <v>โครงการสดุดีวีรกรรมพระประทุมวรราชสุริยวงษ์ วันรำลึกแห่งความดีจังหวัดอุบลราชธานีและกิจกรรมร่วมกับจังหวัด</v>
          </cell>
          <cell r="C2436">
            <v>70100020077</v>
          </cell>
        </row>
        <row r="2437">
          <cell r="B2437" t="str">
            <v xml:space="preserve"> ร่วมสืบสานงานประเพณีลอยกระทง ม.อุบลฯ</v>
          </cell>
          <cell r="C2437">
            <v>70100020078</v>
          </cell>
        </row>
        <row r="2438">
          <cell r="B2438" t="str">
            <v>โครงการวันเด็กแห่งชาติ มหาวิทยาลัยอุบลราชธานี</v>
          </cell>
          <cell r="C2438">
            <v>70100020079</v>
          </cell>
        </row>
        <row r="2439">
          <cell r="B2439" t="str">
            <v>การบริหารจัดการโครงการจัดตั้งพิพิธภัณฑ์พื้นเมือง</v>
          </cell>
          <cell r="C2439">
            <v>70100020080</v>
          </cell>
        </row>
        <row r="2440">
          <cell r="B2440" t="str">
            <v>โครงการบริหารจัดการงานศิลปวัฒนธรรม</v>
          </cell>
          <cell r="C2440">
            <v>70100020081</v>
          </cell>
        </row>
        <row r="2441">
          <cell r="B2441" t="str">
            <v>งบประมาณสำหรับโครงการเร่งด่วนสำหรับโครงการทำนุบำรุงศิลปวัฒนธรรม</v>
          </cell>
          <cell r="C2441">
            <v>70100020082</v>
          </cell>
        </row>
        <row r="2442">
          <cell r="B2442" t="str">
            <v>โครงการก่อสร้างหอพระไภสัชคุรุไพฑูรยประภาตถาคต</v>
          </cell>
          <cell r="C2442">
            <v>70100020083</v>
          </cell>
        </row>
        <row r="2443">
          <cell r="B2443" t="str">
            <v>สืบสานงานบุญอีสาน ฮีต 12</v>
          </cell>
          <cell r="C2443">
            <v>70100020084</v>
          </cell>
        </row>
        <row r="2444">
          <cell r="B2444" t="str">
            <v>โครงการอัญเชิญเครื่องยศเจ้าเมืองในงานประเพณีแห่เทียนเข้าพรรษา</v>
          </cell>
          <cell r="C2444">
            <v>70100020085</v>
          </cell>
        </row>
        <row r="2445">
          <cell r="B2445" t="str">
            <v>โครงการประชุมวิชาการระดับชาติทางวัฒนธรรม “อุบลวัฒนธรรม"</v>
          </cell>
          <cell r="C2445">
            <v>70100020086</v>
          </cell>
        </row>
        <row r="2446">
          <cell r="B2446" t="str">
            <v>โครงการปรับปรุงพื้นที่ สำหรับฟื้นฟูการทำนาแบบโบราณของชุมชนอีสานเพื่อการ อนุรักษ์ ภายใต้โครงการอุทยานศิลปวัฒนธรรมอีสานและลุ่มน้ำโขง มหาวิทยาลัยอุบลราชธานี (โครงการภาพรวมของมหาวิทยาลัย)</v>
          </cell>
          <cell r="C2446">
            <v>70100020087</v>
          </cell>
        </row>
        <row r="2447">
          <cell r="B2447" t="str">
            <v>โครงการติดตามและประเมินผลงานทำนุบำรุงศิลปวัฒนธรรม มหาวิทยาลัยอุบลราชธานี</v>
          </cell>
          <cell r="C2447">
            <v>70100020088</v>
          </cell>
        </row>
        <row r="2448">
          <cell r="B2448" t="str">
            <v>โครงการอนุรักษ์เฮือนครัวอีสานโบราณ</v>
          </cell>
          <cell r="C2448">
            <v>70100020089</v>
          </cell>
        </row>
        <row r="2449">
          <cell r="B2449" t="str">
            <v>โครงการนิทรรศการศิลปะและภูมิปัญญางานช่างไทยอีสาน</v>
          </cell>
          <cell r="C2449">
            <v>70100020090</v>
          </cell>
        </row>
        <row r="2450">
          <cell r="B2450" t="str">
            <v>โครงการการศึกษารวบรวมการแพทย์พื้นบ้านในจังหวัดอุบลราชธานี</v>
          </cell>
          <cell r="C2450">
            <v>70100020091</v>
          </cell>
        </row>
        <row r="2451">
          <cell r="B2451" t="str">
            <v>โครงการทอดผ้าป่า Recycle พัฒนาคุณค่าศิลปวัฒนธรรมนำสู่สุขภาพชุมชน</v>
          </cell>
          <cell r="C2451">
            <v>70100020092</v>
          </cell>
        </row>
        <row r="2452">
          <cell r="B2452" t="str">
            <v>โครงการทำนุบำรุงศิลปวัฒนธรรมสืบสานประเพณีทำบุญอุทิศส่วนกุศลแด่อาจารย์ใหญ่ วิทยาลัยแพทยศาสตร์และการสาธารณสุข มหาวิทยาลัยอุบลราชธานี</v>
          </cell>
          <cell r="C2452">
            <v>70100020093</v>
          </cell>
        </row>
        <row r="2453">
          <cell r="B2453" t="str">
            <v>โครงการแผนที่มรดกวัฒนธรรมบนถนนหลวง อำเภอเมือง จังหวัดอุบลราชธานี</v>
          </cell>
          <cell r="C2453">
            <v>70100020094</v>
          </cell>
        </row>
        <row r="2454">
          <cell r="B2454" t="str">
            <v>โครงการการพัฒนาศักยภาพอาหารพื้นเมือง เพื่อส่งเสริมการท่องเที่ยวจังหวัดอุบลราชธานี</v>
          </cell>
          <cell r="C2454">
            <v>70100020095</v>
          </cell>
        </row>
        <row r="2455">
          <cell r="B2455" t="str">
            <v>โครงการการศึกษาและพัฒนาระบบสารสนเทศเพื่ออนุรักษ์วัฒนธรรมการสักขาลายโบราณ</v>
          </cell>
          <cell r="C2455">
            <v>70100020096</v>
          </cell>
        </row>
        <row r="2456">
          <cell r="B2456" t="str">
            <v>โครงการการศึกษาการพัฒนาสินค้าเพื่อการค้าตามอารยธรรมสี่ชนเผ่า (ไทย ลาว เขมร และส่วย)</v>
          </cell>
          <cell r="C2456">
            <v>70100020097</v>
          </cell>
        </row>
        <row r="2457">
          <cell r="B2457" t="str">
            <v>โครงการการสร้างความยั่งยืนของ “ผลิตภัณฑ์ทางวัฒนธรรม มรดกภูมิปัญญาท้องถิ่น” ผ่านการเชื่อมโยงการสอนแบบบูรณาการโดยศาสตร์การวางแผนและควบคุมกำไร เพื่อการพัฒนาแบบพอเพียง</v>
          </cell>
          <cell r="C2457">
            <v>70100020098</v>
          </cell>
        </row>
        <row r="2458">
          <cell r="B2458" t="str">
            <v>โครงการการอนุรักษ์และจัดการความรู้ภูมิปัญญาในการอนุรักษณ์เห็ดพื้นบ้านของชุมชนรอบมหาวิทยาลัยอุบลราชธานี</v>
          </cell>
          <cell r="C2458">
            <v>70100020099</v>
          </cell>
        </row>
        <row r="2459">
          <cell r="B2459" t="str">
            <v>โครงการค่ายวัฒนธรรมสัญจร ออนซอนอีสาน</v>
          </cell>
          <cell r="C2459">
            <v>70100020100</v>
          </cell>
        </row>
        <row r="2460">
          <cell r="B2460" t="str">
            <v>โครงการค่ายวัฒนธรรมอีสานใต้ "ภาษา ดนตรี กวี ศิลป์"</v>
          </cell>
          <cell r="C2460">
            <v>70100020101</v>
          </cell>
        </row>
        <row r="2461">
          <cell r="B2461" t="str">
            <v>โครงการฐานข้อมูลองค์ความรู้วิถีภูมิปัญญาท้องถิ่นไทยกับการรับวิกฤติอุทุกภัย</v>
          </cell>
          <cell r="C2461">
            <v>70100020102</v>
          </cell>
        </row>
        <row r="2462">
          <cell r="B2462" t="str">
            <v>โครงการการจัดทำมาตรฐานเครื่องยาของยาดมสมุนไพรแผนโบราณ</v>
          </cell>
          <cell r="C2462">
            <v>70100020103</v>
          </cell>
        </row>
        <row r="2463">
          <cell r="B2463" t="str">
            <v>โครงการการอนุรักษ์และพัฒนาสูตรตำรับผลิตภัณฑ์สีผึ้งเพื่อต่อยอดเชิงธุรกิจ</v>
          </cell>
          <cell r="C2463">
            <v>70100020104</v>
          </cell>
        </row>
        <row r="2464">
          <cell r="B2464" t="str">
            <v>โครงการการศึกษาประสิทธิภาพของการรักษาโรคเรื้อรังของหมอพื้นบ้าน</v>
          </cell>
          <cell r="C2464">
            <v>70100020106</v>
          </cell>
        </row>
        <row r="2465">
          <cell r="B2465" t="str">
            <v>โครงการฐานข้อมูลพรรณไม้อ้างอิง มหาวิทยาลัยอุบลราชธานี (UBU Herbarium specimens)</v>
          </cell>
          <cell r="C2465">
            <v>70100020107</v>
          </cell>
        </row>
        <row r="2466">
          <cell r="B2466" t="str">
            <v>แปลงไม้ผลพื้นเมืองเพื่อการอนุรักษ์และการพัฒนาพันธุกรรม</v>
          </cell>
          <cell r="C2466">
            <v>70100020108</v>
          </cell>
        </row>
        <row r="2467">
          <cell r="B2467" t="str">
            <v>โครงการอนุรักษ์กล้วยไม้สกุลม้าวิ่ง</v>
          </cell>
          <cell r="C2467">
            <v>70100020109</v>
          </cell>
        </row>
        <row r="2468">
          <cell r="B2468" t="str">
            <v>โครงการอนุรักษ์พันธุ์บัว</v>
          </cell>
          <cell r="C2468">
            <v>70100020110</v>
          </cell>
        </row>
        <row r="2469">
          <cell r="B2469" t="str">
            <v>การผลิตกล้าเชื้อเพื่อใช้ในผลิตภัณฑ์ปลาหมักพื้นบ้าน</v>
          </cell>
          <cell r="C2469">
            <v>70100020111</v>
          </cell>
        </row>
        <row r="2470">
          <cell r="B2470" t="str">
            <v>การรวบรวมวัฒนธรรมกระบวนการแปรรูปและการผลิตอาหารพื้นบ้านในจังหวัดอุบลราชธานี</v>
          </cell>
          <cell r="C2470">
            <v>70100020112</v>
          </cell>
        </row>
        <row r="2471">
          <cell r="B2471" t="str">
            <v>การสำรวจวัฒนธรรมการใช้ประโยชน์จากสัตว์น้ำของประชาชน 3 จังหวัดริมแม่น้ำโขงของไทยและ 3 แขวงของลาว</v>
          </cell>
          <cell r="C2471">
            <v>70100020113</v>
          </cell>
        </row>
        <row r="2472">
          <cell r="B2472" t="str">
            <v>คืนจันทน์ผาสู่ป่าใหญ่เพื่อการอนุรักษ์</v>
          </cell>
          <cell r="C2472">
            <v>70100020114</v>
          </cell>
        </row>
        <row r="2473">
          <cell r="B2473" t="str">
            <v>ภูมิปัญญาที่เกี่ยวกับเครื่องมือทำการประมงพื้นบ้านในบริเวณแม่น้ำมูลตอนล่าง</v>
          </cell>
          <cell r="C2473">
            <v>70100020115</v>
          </cell>
        </row>
        <row r="2474">
          <cell r="B2474" t="str">
            <v>โครงการส่งเสริมและสนับสนุนการทำนุบำรุงศิลปวัฒนธรรม</v>
          </cell>
          <cell r="C2474">
            <v>70100020116</v>
          </cell>
        </row>
        <row r="2475">
          <cell r="B2475" t="str">
            <v>โครงการการเพาะเมล็ดเพื่อการขยายพันธุ์และการเก็บรักษาพันธุ์กล้วยไม้ป่า</v>
          </cell>
          <cell r="C2475">
            <v>70100020117</v>
          </cell>
        </row>
        <row r="2476">
          <cell r="B2476" t="str">
            <v>โครงการการ์ตูนแอนิเมชั่น 2 มิติ ประวัติ “พระประทุมวรราชสุริยวงศ์ (เจ้าคำผง)” เจ้าเมืองอุบลองค์แรกเมื่อ พ.ศ.2321</v>
          </cell>
          <cell r="C2476">
            <v>70100020118</v>
          </cell>
        </row>
        <row r="2477">
          <cell r="B2477" t="str">
            <v>โครงการการบรรเทาทุกข์จากความคิด ยึดติดและปรุงแต่ง เพื่อเพิ่มสมรรถภาพของชีวิต</v>
          </cell>
          <cell r="C2477">
            <v>70100020119</v>
          </cell>
        </row>
        <row r="2478">
          <cell r="B2478" t="str">
            <v>โครงการการศึกษาสภาวะการปลูกลูกกล้วยไม้สกุลช้างในสภาพป่าธรรมชาติ</v>
          </cell>
          <cell r="C2478">
            <v>70100020120</v>
          </cell>
        </row>
        <row r="2479">
          <cell r="B2479" t="str">
            <v>โครงการสำรวจและจัดทำฐานข้อมูลภูมิปัญญาท้องถิ่นการทอเสื่อกกของพื้นที่ภาคตะวันออกเฉียงเหนือตอนล่างในเขตจังหวัดอำนาจเจริญ</v>
          </cell>
          <cell r="C2479">
            <v>70100020121</v>
          </cell>
        </row>
        <row r="2480">
          <cell r="B2480" t="str">
            <v>โครงการการสำรวจสมุนไพรพื้นบ้านที่ชาวบ้านใช้รักษาโรคในชีวิตประจำวันของพื้นที่ภาคตะวันออกเฉียงเหนือตอนล่างและภูมิภาคลุ่มน้ำโขงในเขตจังหวัดอำนาจเจริญเพื่อการจัดทำเป็นฐานข้อมูล</v>
          </cell>
          <cell r="C2480">
            <v>70100020122</v>
          </cell>
        </row>
        <row r="2481">
          <cell r="B2481" t="str">
            <v>โครงการการอบรมเชิงปฏิบัติการการสร้างสวนพฤกษศาสตร์โรงเรียนเพื่อการอนุรักษ์พันธุกรรมพืช</v>
          </cell>
          <cell r="C2481">
            <v>70100020123</v>
          </cell>
        </row>
        <row r="2482">
          <cell r="B2482" t="str">
            <v>โครงการความหลากหลายและการใช้ประโยชน์ของพืชวงศ์กกในมหาวิทยาลัยอุบลราชธานี</v>
          </cell>
          <cell r="C2482">
            <v>70100020124</v>
          </cell>
        </row>
        <row r="2483">
          <cell r="B2483" t="str">
            <v>โครงการค่ายอนุรักษ์ป่าสำหรับประชาชนในพื้นที่โดยรอบมหาวิทยาลัยอุบลราชธานี</v>
          </cell>
          <cell r="C2483">
            <v>70100020125</v>
          </cell>
        </row>
        <row r="2484">
          <cell r="B2484" t="str">
            <v>โครงการระบบแนะนำและเผยแพร่บทสวดมนต์ คำแปล และหลักคำสอนต่างๆ ในทางพุทธศาสนา</v>
          </cell>
          <cell r="C2484">
            <v>70100020126</v>
          </cell>
        </row>
        <row r="2485">
          <cell r="B2485" t="str">
            <v>โครงการศึกษาพรรณไม้พื้นล่างในมหาวิทยาลัยอุบลราชธานี</v>
          </cell>
          <cell r="C2485">
            <v>70100020127</v>
          </cell>
        </row>
        <row r="2486">
          <cell r="B2486" t="str">
            <v>โครงการสำรวจและส่งเสริมการใช้ประโยชน์ของเห็ดพื้นบ้านและเห็ดป่าในจังหวัดอุบลราชธานีเพื่อจัดทำเป็นฐานข้อมูล</v>
          </cell>
          <cell r="C2486">
            <v>70100020128</v>
          </cell>
        </row>
        <row r="2487">
          <cell r="B2487" t="str">
            <v>โครงการสำรวจการใช้ประโยชน์ของสมุนไพรพื้นบ้านที่ใช้ทดแทนสารเคมีกำจัดศัตรูพืชในเขตพื้นที่จังหวัดอุบลราชธานี</v>
          </cell>
          <cell r="C2487">
            <v>70100020129</v>
          </cell>
        </row>
        <row r="2488">
          <cell r="B2488" t="str">
            <v>โครงการสำรวจความหลากหลายทางชีวภาพของแมลงและสัตว์ขาข้อในมหาวิทยาลัย</v>
          </cell>
          <cell r="C2488">
            <v>70100020130</v>
          </cell>
        </row>
        <row r="2489">
          <cell r="B2489" t="str">
            <v>โครงการสื่อส่งเสริมการเรียนรู้ทางพุทธศาสนา ชุดวันสำคัญทางพุทธศาสนาและพิธีกรรมในท้องถิ่น</v>
          </cell>
          <cell r="C2489">
            <v>70100020131</v>
          </cell>
        </row>
        <row r="2490">
          <cell r="B2490" t="str">
            <v>โครงการบำรุงจิต ใกล้ชิดใจ วัยสูงอายุ</v>
          </cell>
          <cell r="C2490">
            <v>70100020132</v>
          </cell>
        </row>
        <row r="2491">
          <cell r="B2491" t="str">
            <v>โครงการสืบสานภูมิปัญญาและพัฒนาเครือข่ายการเรียนรู้ด้านการสูงอายุ</v>
          </cell>
          <cell r="C2491">
            <v>70100020133</v>
          </cell>
        </row>
        <row r="2492">
          <cell r="B2492" t="str">
            <v>โครงการวันสถาปนาคณะ</v>
          </cell>
          <cell r="C2492">
            <v>70100020134</v>
          </cell>
        </row>
        <row r="2493">
          <cell r="B2493" t="str">
            <v>เรื่องผีในอีสาน : ความเชื่อและพิธีกรรมที่เกี่ยวข้องกับผีของกลุ่มชาติพันธุ์ลาว เขมร ส่วย และเวียดนามที่อาศัยอยู่ในบริเวณอีสานใต้ของประเทศไทย</v>
          </cell>
          <cell r="C2493">
            <v>70100020135</v>
          </cell>
        </row>
        <row r="2494">
          <cell r="B2494" t="str">
            <v>การจัดทำฐานข้อมูลกลุ่มชาติพันธุ์ในประเทศลุ่มน้ำโขง : กลุ่มชาติพันธุ์ในประเทศจีนตอนใต้ (ยูนนาน และกวางสี)</v>
          </cell>
          <cell r="C2494">
            <v>70100020136</v>
          </cell>
        </row>
        <row r="2495">
          <cell r="B2495" t="str">
            <v>การจัดทำฐานข้อมูลวัฒนธรรมทางภาษาของกลุ่มชาติพันธุ์ในอีสานใต้เพื่อการเรียนรู้และศึกษาวิจัยวิถีชุมชน : คำสอนชาวเขมรถิ่นไทย (ฉบับสามภาษา  เขมรถิ่นไทย ไทยอังกฤษ)</v>
          </cell>
          <cell r="C2495">
            <v>70100020137</v>
          </cell>
        </row>
        <row r="2496">
          <cell r="B2496" t="str">
            <v>การจัดทำพจนานุกรมคำพ้องภาษาไทยถิ่นอีสาน-จีน เพื่อการศึกษาวิจัยทางภาษาศาสตร์เชิงประวัติศาสตร์และการจัดการเรียนการสอนภาษาจีนในเขตภาคอีสาน</v>
          </cell>
          <cell r="C2496">
            <v>70100020138</v>
          </cell>
        </row>
        <row r="2497">
          <cell r="B2497" t="str">
            <v>การประกวดสุนทรพจน์ภาษาอังกฤษ หัวข้อ วัฒนธรรมไทยในประชาคมอาเซียน (Thailand in the ASEAN Community)</v>
          </cell>
          <cell r="C2497">
            <v>70100020139</v>
          </cell>
        </row>
        <row r="2498">
          <cell r="B2498" t="str">
            <v>การศึกษาและการรวบรวมข้อมูลชาติพันธุ์กุลา ในเขตจังหวัดอุบลราชธานี และยโสธร</v>
          </cell>
          <cell r="C2498">
            <v>70100020140</v>
          </cell>
        </row>
        <row r="2499">
          <cell r="B2499" t="str">
            <v>พจนานุกรมภาษาไทยถิ่นอีสาน</v>
          </cell>
          <cell r="C2499">
            <v>70100020141</v>
          </cell>
        </row>
        <row r="2500">
          <cell r="B2500" t="str">
            <v>พิธีไหว้ครูและครอบครูดนตรีไทย</v>
          </cell>
          <cell r="C2500">
            <v>70100020142</v>
          </cell>
        </row>
        <row r="2501">
          <cell r="B2501" t="str">
            <v>วิถีวัฒนธรรมสายสัมพันธ์อีสานใต้-กัมพูชา: กรณี “สุรินทร์-อุดรมีชัย-พระตระบอง” เมืองคู่มิตรสองฟากฝั่งพนมดงรัก (ดองแร็ก) ในมิติทางวัฒนธรรม</v>
          </cell>
          <cell r="C2501">
            <v>70100020143</v>
          </cell>
        </row>
        <row r="2502">
          <cell r="B2502" t="str">
            <v>ศึกษาและรวบรวมองค์ความรู้ทางประวัติศาสตร์และการจัดทำฐานข้อมูลประเพณีบุญบั้งไฟเมืองยโสธร</v>
          </cell>
          <cell r="C2502">
            <v>70100020144</v>
          </cell>
        </row>
        <row r="2503">
          <cell r="B2503" t="str">
            <v>อบรมเชิงปฏิบัติการ “การจัดระบบข้อมูลเอกสารใบลาน”</v>
          </cell>
          <cell r="C2503">
            <v>70100020145</v>
          </cell>
        </row>
        <row r="2504">
          <cell r="B2504" t="str">
            <v>อบรมเชิงปฏิบัติการพัฒนาบริการเยือนชุมชนในงานเทศกาลเข้าพรรษาประจำปีของจังหวัดอุบลราชธานี</v>
          </cell>
          <cell r="C2504">
            <v>70100020146</v>
          </cell>
        </row>
        <row r="2505">
          <cell r="B2505" t="str">
            <v>โครงการทำนุบำรุงศาสนสถานท้องถิ่นในบริเวณใกล้เคียงมหาวิทยาลัยอุบลราชธานี</v>
          </cell>
          <cell r="C2505">
            <v>70100020147</v>
          </cell>
        </row>
        <row r="2506">
          <cell r="B2506" t="str">
            <v>โครงการอบรมเชิงปฏิบัติการเทคนิคและวิธีการเล่นเครื่องดนตรีพื้นเมืองอีสาน</v>
          </cell>
          <cell r="C2506">
            <v>70100020148</v>
          </cell>
        </row>
        <row r="2507">
          <cell r="B2507" t="str">
            <v>โครงการจัดทำหนังสือ สารานุกรม ผลิตภัณฑ์งานช่างพื้นถิ่นเมืองอุบล</v>
          </cell>
          <cell r="C2507">
            <v>70100020149</v>
          </cell>
        </row>
        <row r="2508">
          <cell r="B2508" t="str">
            <v>โครงการถวายความรู้ด้านสุนทรียภาพของศิลปะพื้นถิ่นอีสานในศาสนาคารแด่พระนิสิตนักศึกษา มหาวิทยาลัยสงฆ์ ในจังหวัดอุบลราชธานี</v>
          </cell>
          <cell r="C2508">
            <v>70100020150</v>
          </cell>
        </row>
        <row r="2509">
          <cell r="B2509" t="str">
            <v>ศึกษางานหัตถกรรมโลหะกลุ่มชาติพันธุ์ ลาวสูง ใน สปป.ลาว</v>
          </cell>
          <cell r="C2509">
            <v>70100020151</v>
          </cell>
        </row>
        <row r="2510">
          <cell r="B2510" t="str">
            <v>ศึกษาศิลปะงานปูนปั้นบันไดในศาสนสถานอีสานใต้</v>
          </cell>
          <cell r="C2510">
            <v>70100020152</v>
          </cell>
        </row>
        <row r="2511">
          <cell r="B2511" t="str">
            <v>โครงการตุ้มโฮมน้องพี่ สามัคคี ม.อุบลฯ (วันสงกรานต์และวันสถาปนา)</v>
          </cell>
          <cell r="C2511">
            <v>70100020153</v>
          </cell>
        </row>
        <row r="2512">
          <cell r="B2512" t="str">
            <v>โครงการพิพิธภัณฑ์สมุนไพรไทยเขตอีสานใต้</v>
          </cell>
          <cell r="C2512">
            <v>70100020154</v>
          </cell>
        </row>
        <row r="2513">
          <cell r="B2513" t="str">
            <v>โครงการนิทรรศการงานปีใหม่และงานกาชาดจังหวัดอุบลราชธานี</v>
          </cell>
          <cell r="C2513">
            <v>70100020155</v>
          </cell>
        </row>
        <row r="2514">
          <cell r="B2514" t="str">
            <v>โครงการโรงทานจิตอาสามหาวิทยาลัยอุบลราชธานี</v>
          </cell>
          <cell r="C2514">
            <v>70100020156</v>
          </cell>
        </row>
        <row r="2515">
          <cell r="B2515" t="str">
            <v>โครงการแห่เทียนโบราณในงานประเพณีแห่เทียนพรรษา</v>
          </cell>
          <cell r="C2515">
            <v>70100020157</v>
          </cell>
        </row>
        <row r="2516">
          <cell r="B2516" t="str">
            <v>โครงการบุญข้าวจี่</v>
          </cell>
          <cell r="C2516">
            <v>70100020158</v>
          </cell>
        </row>
        <row r="2517">
          <cell r="B2517" t="str">
            <v>โครงการอนุรักษ์ศิลปวัฒนธรรมท้องถิ่นจังหวัดอุบลราชธานี</v>
          </cell>
          <cell r="C2517">
            <v>70100020159</v>
          </cell>
        </row>
        <row r="2518">
          <cell r="B2518" t="str">
            <v>โครงการสดุดีรำลึกเสรีชาคนสามัญลุ่มน้ำมูล</v>
          </cell>
          <cell r="C2518">
            <v>70100020160</v>
          </cell>
        </row>
        <row r="2519">
          <cell r="B2519" t="str">
            <v>โครงการสืบสานนาฏศิลป์อีสานใต้</v>
          </cell>
          <cell r="C2519">
            <v>70100020161</v>
          </cell>
        </row>
        <row r="2520">
          <cell r="B2520" t="str">
            <v>โครงการภูมิปัญญาและบทบาทของสตรีในการทำประมงพื้นบ้านในบริเวณแม่น้ำมูลตอนล่าง</v>
          </cell>
          <cell r="C2520">
            <v>70100020162</v>
          </cell>
        </row>
        <row r="2521">
          <cell r="B2521" t="str">
            <v>โครงการความปลอดภัยทางอาหาร ของแมลงกินได้</v>
          </cell>
          <cell r="C2521">
            <v>70100020163</v>
          </cell>
        </row>
        <row r="2522">
          <cell r="B2522" t="str">
            <v>โครงการอบรมใจใฝ่ธรรมนำชีวี</v>
          </cell>
          <cell r="C2522">
            <v>70100020164</v>
          </cell>
        </row>
        <row r="2523">
          <cell r="B2523" t="str">
            <v>โครงการแข่งขันการตีกองเส็ง</v>
          </cell>
          <cell r="C2523">
            <v>70100020165</v>
          </cell>
        </row>
        <row r="2524">
          <cell r="B2524" t="str">
            <v>โครงการบุญซำฮะ</v>
          </cell>
          <cell r="C2524">
            <v>70100020166</v>
          </cell>
        </row>
        <row r="2525">
          <cell r="B2525" t="str">
            <v>โครงการพัฒนาผลิตภัณฑ์เครื่องดื่มเบญจเกสรเพื่อส่งเสริมสุขภาพ</v>
          </cell>
          <cell r="C2525">
            <v>70100020167</v>
          </cell>
        </row>
        <row r="2526">
          <cell r="B2526" t="str">
            <v>โครงการพัฒนาวิธีการผลิตและปรับปรุงผลิตภัณฑ์แป้งร่ำเพื่อต่อยอดภูมิปัญญาเครื่องหอมพื้นบ้าน</v>
          </cell>
          <cell r="C2526">
            <v>70100020168</v>
          </cell>
        </row>
        <row r="2527">
          <cell r="B2527" t="str">
            <v>โครงการคุณค่าของชีวิตหมอพื้นบ้านและวัฒนธรรมการเยียวยาพื้นบ้านในจังหวัดอุบลราชธานี</v>
          </cell>
          <cell r="C2527">
            <v>70100020169</v>
          </cell>
        </row>
        <row r="2528">
          <cell r="B2528" t="str">
            <v>โครงการงานบุญสงกรานต์</v>
          </cell>
          <cell r="C2528">
            <v>70100020170</v>
          </cell>
        </row>
        <row r="2529">
          <cell r="B2529" t="str">
            <v>โครงการสร้างทักษะการบริหารผ่านการละเล่นพื้นบ้านอีสาน</v>
          </cell>
          <cell r="C2529">
            <v>70100020171</v>
          </cell>
        </row>
        <row r="2530">
          <cell r="B2530" t="str">
            <v>โครงการนิทรรศการมีชีวิต "นิทานชนเผ่า แนวคิดและวิธีปลูกฝังจริยธรรมของกลุ่มชาติพันธุ์อีสานใต้"</v>
          </cell>
          <cell r="C2530">
            <v>70100020172</v>
          </cell>
        </row>
        <row r="2531">
          <cell r="B2531" t="str">
            <v>โครงการประกวดผลงานการสร้างสรรค์ทำนองและท่ารำ "ฟ้อนยอยกหัตถการ สืบสานตำนานเทียนอุบลฯ"</v>
          </cell>
          <cell r="C2531">
            <v>70100020173</v>
          </cell>
        </row>
        <row r="2532">
          <cell r="B2532" t="str">
            <v>โครงการประกวดผลงานการสร้างสรรค์ทำนองและท่ารำ "ฟ้อนสืบสานตำนานผ้ากาบบัว"</v>
          </cell>
          <cell r="C2532">
            <v>70100020174</v>
          </cell>
        </row>
        <row r="2533">
          <cell r="B2533" t="str">
            <v>โครงการพัฒนาศักยภาพทางการเงินของผลิตภัณฑ์ทางวัฒนธรรม (OTOP) ภูมิปัญญาแต่โบราณ ในจังหวัดอุบลราชธานี</v>
          </cell>
          <cell r="C2533">
            <v>70100020175</v>
          </cell>
        </row>
        <row r="2534">
          <cell r="B2534" t="str">
            <v>โครงการพัฒนาระบบการพาณิชย์อิล็กทรอสิกส์สำหรับสินค้าศิลปหัตกรรมด้วยสื่อ Social Media</v>
          </cell>
          <cell r="C2534">
            <v>70100020176</v>
          </cell>
        </row>
        <row r="2535">
          <cell r="B2535" t="str">
            <v>โครงการประเมินต้นทุนทางเศรษฐศาสตร์ (Economic Cost) ของแพทย์ทางเลือก</v>
          </cell>
          <cell r="C2535">
            <v>70100020177</v>
          </cell>
        </row>
        <row r="2536">
          <cell r="B2536" t="str">
            <v>โครงการพัฒนาระบบสารสนเทศภูมิศาสตร์เพื่อสนับสนุนข้อมูลแหล่งท่องเที่ยวทางวัฒนธรรม</v>
          </cell>
          <cell r="C2536">
            <v>70100020178</v>
          </cell>
        </row>
        <row r="2537">
          <cell r="B2537" t="str">
            <v>โครงการรวบรวมฐานข้อมูลมรดกภูมิปัญญาทางวัฒนธรรมชาวอุบลฯ</v>
          </cell>
          <cell r="C2537">
            <v>70100020179</v>
          </cell>
        </row>
        <row r="2538">
          <cell r="B2538" t="str">
            <v>โครงการรวบรวมฐานข้อมูลต้นทุนเทียนพรรษา ภูมิปัญญาท้องถิ่นในงานประเพณีแห่เทียนพรรษา จังหวัดอุบลราชธานี</v>
          </cell>
          <cell r="C2538">
            <v>70100020180</v>
          </cell>
        </row>
        <row r="2539">
          <cell r="B2539" t="str">
            <v>โครงการศึกษาวัฒนธรรมองค์กรในการสืบทอดธุรกิจครอบครัว สำหรับผู้ประกอบการในจังหวัดอุบลราชธานี</v>
          </cell>
          <cell r="C2539">
            <v>70100020181</v>
          </cell>
        </row>
        <row r="2540">
          <cell r="B2540" t="str">
            <v>โครงการมหกรรมลานปัญญา "สนุก สุข สาระ คุยธรรมะกับวัยใส"</v>
          </cell>
          <cell r="C2540">
            <v>70100020182</v>
          </cell>
        </row>
        <row r="2541">
          <cell r="B2541" t="str">
            <v>โครงการบุญเข้ากรรม</v>
          </cell>
          <cell r="C2541">
            <v>70100020183</v>
          </cell>
        </row>
        <row r="2542">
          <cell r="B2542" t="str">
            <v>โครงการศึกษาสถานการณ์การดูแลสุขภาพและการรักษาโรคด้วยการแพทย์พื้นบ้านในมุมมองของหมอพื้นบ้าน จังหวัดอุบลราชธานี</v>
          </cell>
          <cell r="C2542">
            <v>70100020184</v>
          </cell>
        </row>
        <row r="2543">
          <cell r="B2543" t="str">
            <v>โครงการฝึกกรรมฐานและสุนทรียสนทนา สำหรับนักศึกษาและบุคลากร มหาวิทยาลัยอุบลราชธานี</v>
          </cell>
          <cell r="C2543">
            <v>70100020185</v>
          </cell>
        </row>
        <row r="2544">
          <cell r="B2544" t="str">
            <v>โครงการบุญข้าวประดับดิน</v>
          </cell>
          <cell r="C2544">
            <v>70100020186</v>
          </cell>
        </row>
        <row r="2545">
          <cell r="B2545" t="str">
            <v>โครงการสืบสานวัฒนธรรมและประเพณีภายในมหาวิทยาลัยอุบลราชธานี</v>
          </cell>
          <cell r="C2545">
            <v>70100020187</v>
          </cell>
        </row>
        <row r="2546">
          <cell r="B2546" t="str">
            <v>โครงการถวายเครื่องสักการะและร่วมงานนมัสการพระธาตุพนม</v>
          </cell>
          <cell r="C2546">
            <v>70100020188</v>
          </cell>
        </row>
        <row r="2547">
          <cell r="B2547" t="str">
            <v>บุญบั้งไฟ</v>
          </cell>
          <cell r="C2547">
            <v>70100020189</v>
          </cell>
        </row>
        <row r="2548">
          <cell r="B2548" t="str">
            <v>โครงการทำนุบำรุงศิลปวัฒนธรรมและพัฒนากิจการนักศึกษา</v>
          </cell>
          <cell r="C2548">
            <v>70100020190</v>
          </cell>
        </row>
        <row r="2549">
          <cell r="B2549" t="str">
            <v>โครงการบุญข้าวสาก</v>
          </cell>
          <cell r="C2549">
            <v>70100020191</v>
          </cell>
        </row>
        <row r="2550">
          <cell r="B2550" t="str">
            <v>โครงการเผยแพร่ความรู้เกี่ยวกับประชาธิปไตยและการมีส่วนร่วมของพลเมืองผ่านศิลปวัฒนธรรมหมอลำการเมือง</v>
          </cell>
          <cell r="C2550">
            <v>70100020192</v>
          </cell>
        </row>
        <row r="2551">
          <cell r="B2551" t="str">
            <v>โครงการบุญกฐิน</v>
          </cell>
          <cell r="C2551">
            <v>70100020193</v>
          </cell>
        </row>
        <row r="2552">
          <cell r="B2552" t="str">
            <v>โครงการอนุรักษ์พันธุกรรมพืชท้องถิ่น</v>
          </cell>
          <cell r="C2552">
            <v>70100020194</v>
          </cell>
        </row>
        <row r="2553">
          <cell r="B2553" t="str">
            <v>โครงการค่ายปฏิบัติธรรมเพื่อพัฒนาจิตและคุณธรรมจริยธรรม</v>
          </cell>
          <cell r="C2553">
            <v>70100020195</v>
          </cell>
        </row>
        <row r="2554">
          <cell r="B2554" t="str">
            <v>โครงการสำรวจการใช้ประโยชน์ของสมุนไพรพื้นบ้านและเชื้อจุลินทรีย์ปฏิปักษ์เพื่อทดแทนสารเคมีกำจัดโรคในยางพาราซึ่งเป็นพืชเศรษฐกิจในเขตพื้นที่จังหวัดอุบลราชธานี</v>
          </cell>
          <cell r="C2554">
            <v>70100020196</v>
          </cell>
        </row>
        <row r="2555">
          <cell r="B2555" t="str">
            <v>โครงการประยุกต์ใช้เทคโนโลยีออคเมนต์เตดเรียลริตี้สำหรับหนังสือการ์ตูน 3 มิติ เรื่องประวัติเมืองอุบลราชธานีศรีวนาไล ประเทศราช</v>
          </cell>
          <cell r="C2555">
            <v>70100020197</v>
          </cell>
        </row>
        <row r="2556">
          <cell r="B2556" t="str">
            <v>โครงการสำรวจสมุนไพรพื้นบ้านที่ชาวบ้านใช้รักษาโรคในชีวิตประจำวันของพื้นที่จังหวัดสุรินทร์เพื่อการจัดทำเป็นฐานข้อมูล</v>
          </cell>
          <cell r="C2556">
            <v>70100020198</v>
          </cell>
        </row>
        <row r="2557">
          <cell r="B2557" t="str">
            <v>โครงการสำรวจพฤติกรรมการใช้สารเคมีในชีวิตประจำวันเพื่อนำไปสู่การจัดการของเสียเคมีและอนุรักษ์วิถีชีวิตแบบดั้งเดิมของชุมชนที่อาศัยอยู่ตามชายฝั่งแม่น้ำโขง จังหวัดอุบลราชธานี</v>
          </cell>
          <cell r="C2557">
            <v>70100020199</v>
          </cell>
        </row>
        <row r="2558">
          <cell r="B2558" t="str">
            <v>โครงการสำรวจและจัดทำฐานข้อมูลภูมิปัญญาท้องถิ่นการทอผ้าขิตและผลิตภัณฑ์ผ้าขิตของพื้นที่จังหวัดยโสธร</v>
          </cell>
          <cell r="C2558">
            <v>70100020200</v>
          </cell>
        </row>
        <row r="2559">
          <cell r="B2559" t="str">
            <v>โครงการสำรวจและการจัดทำเป็นฐานข้อมูลของสมุนไพรพื้นบ้านและการใช้ประโยชน์ของสมุนไพรที่ชาวบ้านใช้รักษาโรคในชีวิตประจำวันของพื้นที่จังหวัดศรีสะเกษ</v>
          </cell>
          <cell r="C2559">
            <v>70100020201</v>
          </cell>
        </row>
        <row r="2560">
          <cell r="B2560" t="str">
            <v>โครงการการสำรวจ การเก็บข้อมูล 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จังหวัดยโสธร</v>
          </cell>
          <cell r="C2560">
            <v>70100020202</v>
          </cell>
        </row>
        <row r="2561">
          <cell r="B2561" t="str">
            <v>โครงการสำรวจการใช้ประโยชน์ของเห็ดพื้นบ้านและเห็ดป่าบางชนิดในจังหวัดอุบลราชธานีเพื่อจัดทำเป็นฐานข้อมูล</v>
          </cell>
          <cell r="C2561">
            <v>70100020203</v>
          </cell>
        </row>
        <row r="2562">
          <cell r="B2562" t="str">
            <v>โครงการผลิตและเผยแพร่การ์ตูนเอนิเมชั่นนิทานพื้นบ้านอีสาน</v>
          </cell>
          <cell r="C2562">
            <v>70100020204</v>
          </cell>
        </row>
        <row r="2563">
          <cell r="B2563" t="str">
            <v>โครงการความหลากหลายของเห็ดป่าในพื้นที่สวนสัตว์อุบลราชธานี</v>
          </cell>
          <cell r="C2563">
            <v>70100020205</v>
          </cell>
        </row>
        <row r="2564">
          <cell r="B2564" t="str">
            <v>ค่ายสร้างวัยรุ่นไทยสายพันธ์ใหม่:หัวใจรักและนิยมไทย</v>
          </cell>
          <cell r="C2564">
            <v>70100020206</v>
          </cell>
        </row>
        <row r="2565">
          <cell r="B2565" t="str">
            <v>จัดเว็บไซต์แอบพลิเคชั่นเส้นทางการท่องเที่ยวเชิงวัฒนธรรมของจังหวัดมุกดาหาร</v>
          </cell>
          <cell r="C2565">
            <v>70100020207</v>
          </cell>
        </row>
        <row r="2566">
          <cell r="B2566" t="str">
            <v>โครงการแข่งขันเล่านิทานพื้นบ้านในภูมิภาคอาเซียนเป็นภาษาอังกฤษ (ASEAN Folktale Telling Contest)</v>
          </cell>
          <cell r="C2566">
            <v>70100020208</v>
          </cell>
        </row>
        <row r="2567">
          <cell r="B2567" t="str">
            <v>โครงการจัดระบบข้อมูลเอกสารใบลาน</v>
          </cell>
          <cell r="C2567">
            <v>70100020209</v>
          </cell>
        </row>
        <row r="2568">
          <cell r="B2568" t="str">
            <v>โครงการรวบรวมเรื่องเล่าท้องถิ่นเกี่ยวกับดอนผีปู่ตา เพื่อจัดทำเป็นหนังสือสองภาษา (ไทย-อังกฤษ)</v>
          </cell>
          <cell r="C2568">
            <v>70100020210</v>
          </cell>
        </row>
        <row r="2569">
          <cell r="B2569" t="str">
            <v>โครงการสืบสานภาษาและวัฒนธรรมกลุ่มชาติพันธุ์ไทโย้ย</v>
          </cell>
          <cell r="C2569">
            <v>70100020211</v>
          </cell>
        </row>
        <row r="2570">
          <cell r="B2570" t="str">
            <v>โครงการสีสรรพ์วรรณศิลป์ นิทานพื้นบ้านอิสาน : กรอบการสร้างพฤติกรรมของคนในสังคม</v>
          </cell>
          <cell r="C2570">
            <v>70100020212</v>
          </cell>
        </row>
        <row r="2571">
          <cell r="B2571" t="str">
            <v>โครงการจัดทำฐานข้อมูลสมุนไพรจีน ฉบับสอง ภาษาไทย - จีน</v>
          </cell>
          <cell r="C2571">
            <v>70100020213</v>
          </cell>
        </row>
        <row r="2572">
          <cell r="B2572" t="str">
            <v>โครงการเผยแพร่ความรู้ภาษาและวัฒนธรรมลุ่มแม่น้ำโขงสู่ประชาชน : นิทรรศการกลุ่มชาติพันธุ์ของประเทศสาธารณรัฐประชาชนจีน (เน้นจีนตอนใต้)</v>
          </cell>
          <cell r="C2572">
            <v>70100020214</v>
          </cell>
        </row>
        <row r="2573">
          <cell r="B2573" t="str">
            <v>โครงการพจนานุกรมคำศัพท์ในตำราไวยากรณ์ไทย</v>
          </cell>
          <cell r="C2573">
            <v>70100020215</v>
          </cell>
        </row>
        <row r="2574">
          <cell r="B2574" t="str">
            <v>โครงการบุญผะเหวด</v>
          </cell>
          <cell r="C2574">
            <v>70100020216</v>
          </cell>
        </row>
        <row r="2575">
          <cell r="B2575" t="str">
            <v>วัฒนธรรมการจับปลาของชาวประมงริมสองฝั่งแม่น้ำโขงไทย-ลาว</v>
          </cell>
          <cell r="C2575">
            <v>70100020217</v>
          </cell>
        </row>
        <row r="2576">
          <cell r="B2576" t="str">
            <v>โครงการศึกษาสภาวะการปลูกลูกกล้วยไม้สกุลกุหลาบในสภาพป่าธรรมชาติ</v>
          </cell>
          <cell r="C2576">
            <v>70100020218</v>
          </cell>
        </row>
        <row r="2577">
          <cell r="B2577" t="str">
            <v>โครงการมาตรฐานการบริการของร้านอาหารประเภทเส้นในจังหวัดอุบลราชธานี</v>
          </cell>
          <cell r="C2577">
            <v>70100020219</v>
          </cell>
        </row>
        <row r="2578">
          <cell r="B2578" t="str">
            <v>โครงการอุทยานศิลปวัฒนธรรมอีสานและลุ่มน้ำโขง ประจำปี 2558</v>
          </cell>
          <cell r="C2578">
            <v>70100020220</v>
          </cell>
        </row>
        <row r="2579">
          <cell r="B2579" t="str">
            <v>โครงการหนังสือรวบรวมนิทานก้อมเป็นภาษาอังกฤษ</v>
          </cell>
          <cell r="C2579">
            <v>70100020221</v>
          </cell>
        </row>
        <row r="2580">
          <cell r="B2580" t="str">
            <v>โครงการกิจกรรมส่งเสริมการเล่านิทานพื้นบ้านในภูมิภาคอาเซียนเป้นภาษาอังกฤษ (ASEAN Folktale Telling Activities) ในโรงเรียนเครือข่ายมหาวิทยาลัยอุบลราชะานี</v>
          </cell>
          <cell r="C2580">
            <v>70100020222</v>
          </cell>
        </row>
        <row r="2581">
          <cell r="B2581" t="str">
            <v>โครงการขุมคลังความรู้ทางภาษาศาสตร์ชาติพันธุ์แห่งอาเซียน : การจัดฐานข้อมูลทางภาษาของกลุ่มชาติพันธุ์ในประเทศจีนตอนใต้</v>
          </cell>
          <cell r="C2581">
            <v>70100020223</v>
          </cell>
        </row>
        <row r="2582">
          <cell r="B2582" t="str">
            <v>โครงการพัฒนาตนเองด้านคุณธรรมและจริยธรรม สำหรับนักศึกษาและบุคลากร มหาวิทยาลัยอุบลราชธานี</v>
          </cell>
          <cell r="C2582">
            <v>70100020224</v>
          </cell>
        </row>
        <row r="2583">
          <cell r="B2583" t="str">
            <v>โครงการอบรมเชิงปฏิบัติการพัฒนาบริการเยือนชุมชนนงานเทศกาลเข้าพรรษาประจำปีของจังหวัดอุบลราชธานี</v>
          </cell>
          <cell r="C2583">
            <v>70100020225</v>
          </cell>
        </row>
        <row r="2584">
          <cell r="B2584" t="str">
            <v>โครงการสร้างทักษะการบริหารผ่านการละเล่นพื้นบ้านอีสาน</v>
          </cell>
          <cell r="C2584">
            <v>70100020226</v>
          </cell>
        </row>
        <row r="2585">
          <cell r="B2585" t="str">
            <v>โครงการการจัดทำฐานข้อมูลสมุนไพรที่ใช้ในตำรายาใบลานอีสานส่วนที่ 1</v>
          </cell>
          <cell r="C2585">
            <v>70100020227</v>
          </cell>
        </row>
        <row r="2586">
          <cell r="B2586" t="str">
            <v>โครงการการศึกษารวบรวมการแปรของคำศัพท์ในภาษาไทยถิ่นอีสาน : 6 จังหวัดตามแนวลุ่มน้ำโขง</v>
          </cell>
          <cell r="C2586">
            <v>70100020228</v>
          </cell>
        </row>
        <row r="2587">
          <cell r="B2587" t="str">
            <v>โครงการการศึกษาองค์ประกอบทางเคมีของยาสมุนไพรตำรับที่มีการใช้ในเขตอีสานใต้เพื่อเป็นฐานข้อมูลในการควบคุมคุณภาพ</v>
          </cell>
          <cell r="C2587">
            <v>70100020229</v>
          </cell>
        </row>
        <row r="2588">
          <cell r="B2588" t="str">
            <v>โครงการอารยธรรมจีนในอาเซียน : การจัดฐานข้อมูลทางวัฒนธรรมชาวไทยเชื้อสายจีนในเขตอีสานใต้เรื่องจิตรกรรมในศาสนสถานจีน</v>
          </cell>
          <cell r="C2588">
            <v>70100020230</v>
          </cell>
        </row>
        <row r="2589">
          <cell r="B2589" t="str">
            <v>โครงการฐานข้อมูลภาษาศาสตร์แห่งอาเซียน : การจัดทำพจนานุกรมภาษาตระกุลมอญ-เขมรในประเทศจีนตอนใต้</v>
          </cell>
          <cell r="C2589">
            <v>70100020231</v>
          </cell>
        </row>
        <row r="2590">
          <cell r="B2590" t="str">
            <v>โครงการการศึกษาปริมาณสารเบต้ากลูแคน โปรตีน และเส้นใยในเห็ป่าที่ใช้บริโภคในจังหวัดอุบลราชธานี</v>
          </cell>
          <cell r="C2590">
            <v>70100020232</v>
          </cell>
        </row>
        <row r="2591">
          <cell r="B2591" t="str">
            <v>โครงการต้นไม้ของพ่อ ปีที่ 6</v>
          </cell>
          <cell r="C2591">
            <v>70100020233</v>
          </cell>
        </row>
        <row r="2592">
          <cell r="B2592" t="str">
            <v>โครงการวรรณกรรม-นาฎการ การอนุรักษ์และเผยแพร่ : ละครชาตรีเครื่องใหญ่เรื่องนางมโนรา</v>
          </cell>
          <cell r="C2592">
            <v>70100020234</v>
          </cell>
        </row>
        <row r="2593">
          <cell r="B2593" t="str">
            <v>โครงการพัฒนาเครื่องการสื่อความหมายแหล่งท่องเที่ยวทางศาสนาโดยการมีส่วนร่วมของชุมชนในพื้นที่อำเภอเมือง จังหวัดอุบลราชธานี</v>
          </cell>
          <cell r="C2593">
            <v>70100020235</v>
          </cell>
        </row>
        <row r="2594">
          <cell r="B2594" t="str">
            <v>โครงการคำศัพท์พื้นฐานภาษาอีสาน "คำภาษาพูดพื้นถิ่นอุบลราชธานี"</v>
          </cell>
          <cell r="C2594">
            <v>70100020236</v>
          </cell>
        </row>
        <row r="2595">
          <cell r="B2595" t="str">
            <v>โครงการการศึกษาผลกระทบภาวะสุขภาพ สภาพแวดล้อม และการปนเปื้อนโหละหนักของเกลือสินเธาว์ในแหล่งผลิตเกลือสินเธาว์ จังหวัดอุบลราชธานี</v>
          </cell>
          <cell r="C2595">
            <v>70100020237</v>
          </cell>
        </row>
        <row r="2596">
          <cell r="B2596" t="str">
            <v>โครงการจัดทำฐานข้อมูลเสียง หมอพราหมณ์บายศรีสู่ขวัญ สืบสานวัฒนธรรมภาคตะวันออกเฉียงเหนือตอนล่างและภูมิภาคลุ่มน้ำโขง</v>
          </cell>
          <cell r="C2596">
            <v>70100020238</v>
          </cell>
        </row>
        <row r="2597">
          <cell r="B2597" t="str">
            <v>โครงการศึกษาและรวบรวมข้อมูลวรรณกรรมท้องถิ่นเมืองอุบลราชธานีเพื่อสร้งสรรค์มิติทางการท่องเที่ยวเชิงวัฒนธรรม</v>
          </cell>
          <cell r="C2597">
            <v>70100020239</v>
          </cell>
        </row>
        <row r="2598">
          <cell r="B2598" t="str">
            <v>โครงการชายคาเรื่องสั้น ครั้งที่ 1 : ส่งเสริมการเขียนและการจัดพิมพ์เรื่องสั้นในภูมิภาคอีสาน</v>
          </cell>
          <cell r="C2598">
            <v>70100020240</v>
          </cell>
        </row>
        <row r="2599">
          <cell r="B2599" t="str">
            <v>โครงการสำรวจและจัดทำฐานข้อมูลภูมิปัญญาท้องถิ่นการย้อมผ้หมักโคลนและผลิตภัณฑ์ผ้าหมักโคลนของพื้นที่ภาคตะวันออกเฉียงเหนือตอนล่างในเขตจังหวัดมุกดาหาร</v>
          </cell>
          <cell r="C2599">
            <v>70100020241</v>
          </cell>
        </row>
        <row r="2600">
          <cell r="B2600" t="str">
            <v>โครงการสำรวจการเก็บข้อมูล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ภาคตะวันออกเฉียงเหนือตอนล่างในเขตจังหวัดมุกดาหาร</v>
          </cell>
          <cell r="C2600">
            <v>70100020242</v>
          </cell>
        </row>
        <row r="2601">
          <cell r="B2601" t="str">
            <v>โครงการรวบรวมเมนูสร้างสรรค์จากผักและสมุนไพรพื้นบ้านอีสาน</v>
          </cell>
          <cell r="C2601">
            <v>70100020243</v>
          </cell>
        </row>
        <row r="2602">
          <cell r="B2602" t="str">
            <v>โครงการศึกษาวิธีการจับและการบริโภคแมลงกินได้ในท้องถิ่นอีสาน</v>
          </cell>
          <cell r="C2602">
            <v>70100020244</v>
          </cell>
        </row>
        <row r="2603">
          <cell r="B2603" t="str">
            <v>โครงการอบรมความรู้ด้านการอนุรักษ์ศิลปะพื้นถิ่นอีสานในศาสนาคารแด่พระสงฆ์และประชาชนทั่วไป</v>
          </cell>
          <cell r="C2603">
            <v>70100020245</v>
          </cell>
        </row>
        <row r="2604">
          <cell r="B2604" t="str">
            <v>โครงการสำรวจ การเก็บข้อมูล 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ภาคตะวันออกเฉียงเหนือตอนล่างในเขตจังหวัดสุรินทร์</v>
          </cell>
          <cell r="C2604">
            <v>70100020246</v>
          </cell>
        </row>
        <row r="2605">
          <cell r="B2605" t="str">
            <v>โครงการแอพพิเคชันแนะนำข้อมูลจังหวัด ศิลปวัฒนธรรมและสถานที่ท่องเที่ยวจังหวัดอุบลราชธานี</v>
          </cell>
          <cell r="C2605">
            <v>70100020247</v>
          </cell>
        </row>
        <row r="2606">
          <cell r="B2606" t="str">
            <v>โครงการแลกเปลี่ยนเรียนรู้การจัดการขยะและของเสียเคมีในชุมชนเพื่ออนุรักษ์วิถีชีวิตแบบดั้งเดิมของชุมชนที่อาศัยอยู่สองฝั่งแม่น้ำโขงจังหวัดอุบลราชธานีและแขวงสหวันนะเขต ประเทศลาว</v>
          </cell>
          <cell r="C2606">
            <v>70100020248</v>
          </cell>
        </row>
        <row r="2607">
          <cell r="B2607" t="str">
            <v>โครงการภูมิปัญญาการใช้สมุนไพรในการเพาะเลี้ยงสัตว์น้ำของชาวบ้านในจังหวัดอุบลราชธานี</v>
          </cell>
          <cell r="C2607">
            <v>70100020249</v>
          </cell>
        </row>
        <row r="2608">
          <cell r="B2608" t="str">
            <v>โครงการดนตรีนาฎศิลป์ภูมิภาคลุ่มน้ำโขงสัมพันธ์</v>
          </cell>
          <cell r="C2608">
            <v>70100020251</v>
          </cell>
        </row>
        <row r="2609">
          <cell r="B2609" t="str">
            <v>โครงการพัฒนาผลิตภัณฑ์บัวบกเพื่อส่งเสริมอุตสาหกรรมบัวบกจังหวัดอุบลราชธานี</v>
          </cell>
          <cell r="C2609">
            <v>70100020252</v>
          </cell>
        </row>
        <row r="2610">
          <cell r="B2610" t="str">
            <v>โครงการแพพลิเคชั่นอาหารเส้นสี่ภาษาห้าวัฒนธรรมของเมืองอุบลฯ</v>
          </cell>
          <cell r="C2610">
            <v>70100020253</v>
          </cell>
        </row>
        <row r="2611">
          <cell r="B2611" t="str">
            <v>โครงการสืบสานภูมิปัญญาและพัฒนาการเรียนรู้ด้านผู้สูงอายุครั้งที่ 3</v>
          </cell>
          <cell r="C2611">
            <v>70100020254</v>
          </cell>
        </row>
        <row r="2612">
          <cell r="B2612" t="str">
            <v>โครงการค่ายสืบทอดศิลปวัฒนธรรม"เซิ้งแซ่ซ้อม ฆ้องทรายมูล"</v>
          </cell>
          <cell r="C2612">
            <v>70100020255</v>
          </cell>
        </row>
        <row r="2613">
          <cell r="B2613" t="str">
            <v>โครงการบำรุงจิตใจใกล้ชิดใจ</v>
          </cell>
          <cell r="C2613">
            <v>70100020256</v>
          </cell>
        </row>
        <row r="2614">
          <cell r="B2614" t="str">
            <v>โครงการสืบสานตามรอยครุ คีตกวี ดนตรีอีสาน</v>
          </cell>
          <cell r="C2614">
            <v>70100020257</v>
          </cell>
        </row>
        <row r="2615">
          <cell r="B2615" t="str">
            <v>โครงการหนังสือมีชีวิตเรื่องประเพณีแห่เทียนพรรษา จังหวัดอุบลราชธานี</v>
          </cell>
          <cell r="C2615">
            <v>70100020258</v>
          </cell>
        </row>
        <row r="2616">
          <cell r="B2616" t="str">
            <v>โครงการผลิตและเผยแพร่การ์ตูนแอนิเมชั่น 2 มิติ นิทานในกลุ่มประเทศอาเซียน</v>
          </cell>
          <cell r="C2616">
            <v>70100020259</v>
          </cell>
        </row>
        <row r="2617">
          <cell r="B2617" t="str">
            <v>โครงการสื่อดิจิตอล "ประเพณีตำข้าวเม่า จากท้องนาสู่ท้องเรา"</v>
          </cell>
          <cell r="C2617">
            <v>70100020260</v>
          </cell>
        </row>
        <row r="2618">
          <cell r="B2618" t="str">
            <v>โครงการเพาะเมล็ดเพื่อการขยายพันธุ์และการเก็บรักษาพันธุ์กล้วยไม้ป่า (ระยะที่ 4 : กล้วยไม้สกุลหวาย)</v>
          </cell>
          <cell r="C2618">
            <v>70100020261</v>
          </cell>
        </row>
        <row r="2619">
          <cell r="B2619" t="str">
            <v>โครงการอนุรักษ์พันธุกรรมไม้ผลพื้นเมืองของจังหวัดอุบลราชธานีและการใช้ประโยชน์</v>
          </cell>
          <cell r="C2619">
            <v>70100020262</v>
          </cell>
        </row>
        <row r="2620">
          <cell r="B2620" t="str">
            <v>โครงการความหลากหลายของพืชวงศ์หญ้า (Poaceae)  ในมหาวิทยาลัยอุบลราชธานี</v>
          </cell>
          <cell r="C2620">
            <v>70100020263</v>
          </cell>
        </row>
        <row r="2621">
          <cell r="B2621" t="str">
            <v>ความหลากหลายของเห็ดในพื้นที่สวนสัตว์อุบลราชธานี</v>
          </cell>
          <cell r="C2621">
            <v>70100020264</v>
          </cell>
        </row>
        <row r="2622">
          <cell r="B2622" t="str">
            <v>โครงการอนุรักษ์พันธุกรรมพืชท้องถิ่น (โครงการตามพระราชดำริตามแผน 5 ปี)</v>
          </cell>
          <cell r="C2622">
            <v>70100020265</v>
          </cell>
        </row>
        <row r="2623">
          <cell r="B2623" t="str">
            <v>การเก็บรักษาพันธุกรรมและขยายพันธุ์กล้วยไม้สกุลม้าวิ่ง</v>
          </cell>
          <cell r="C2623">
            <v>70100020266</v>
          </cell>
        </row>
        <row r="2624">
          <cell r="B2624" t="str">
            <v>โครงการอนุรักษ์กล้วยไม้แดงอุบลในพื้นที่ท่องเที่ยว</v>
          </cell>
          <cell r="C2624">
            <v>70100020267</v>
          </cell>
        </row>
        <row r="2625">
          <cell r="B2625" t="str">
            <v>การจัดเตรียมข้อมูลเพื่อสร้างฐานข้อมูลกล้วยไม้สกุลม้าวิ่ง</v>
          </cell>
          <cell r="C2625">
            <v>70100020268</v>
          </cell>
        </row>
        <row r="2626">
          <cell r="B2626" t="str">
            <v>โครงการสร้างสวนบัวเฉลิมพระเกียรติ</v>
          </cell>
          <cell r="C2626">
            <v>70100020269</v>
          </cell>
        </row>
        <row r="2627">
          <cell r="B2627" t="str">
            <v>โครงการปลูกและขยายพันธุ์บัว</v>
          </cell>
          <cell r="C2627">
            <v>70100020270</v>
          </cell>
        </row>
        <row r="2628">
          <cell r="B2628" t="str">
            <v>โครงการสร้างจิตสำนึกความรักชาติผ่านเสียงเพลง</v>
          </cell>
          <cell r="C2628">
            <v>70100020271</v>
          </cell>
        </row>
        <row r="2629">
          <cell r="B2629" t="str">
            <v>บุญออกพรรษา</v>
          </cell>
          <cell r="C2629">
            <v>70100020272</v>
          </cell>
        </row>
        <row r="2630">
          <cell r="B2630" t="str">
            <v>อัญเชิญเครื่องยศเจ้าเมืองอุบลฯ ในขบวนแห่เทียนพรรษาจังหวัดอุบลราชธานี</v>
          </cell>
          <cell r="C2630">
            <v>70100020273</v>
          </cell>
        </row>
        <row r="2631">
          <cell r="B2631" t="str">
            <v>โครงการสืบสานวัฒนธรรมและประเพณีในมหาวิทยาลัยอุบลราชธานี</v>
          </cell>
          <cell r="C2631">
            <v>70100020274</v>
          </cell>
        </row>
        <row r="2632">
          <cell r="B2632" t="str">
            <v>โครงการบุคลากร นักศึกษาของมหาวิทยาลัยอุบลราชธานีร่วมใจจัดทำดอกไม้จันทน์ 99999 ดอก ถวายแด่พระบาทสมเด็จพระปรมินทรมหาภูมิพลอดุลยเดช</v>
          </cell>
          <cell r="C2632">
            <v>70100020275</v>
          </cell>
        </row>
        <row r="2633">
          <cell r="B2633" t="str">
            <v>โครงการสำรวจและจัดทำผังการใช้พื้นที่เพื่ออนุรักษ์ศาสนสถาน</v>
          </cell>
          <cell r="C2633">
            <v>70100020276</v>
          </cell>
        </row>
        <row r="2634">
          <cell r="B2634" t="str">
            <v>โครงการการศึกษาสภาวะการปลูกลูกกล้วยไม้สกุลกะเรกะร่อนในสภาพป่าธรรมชาติ</v>
          </cell>
          <cell r="C2634">
            <v>70100020277</v>
          </cell>
        </row>
        <row r="2635">
          <cell r="B2635" t="str">
            <v>โครงการประกวดนางสาวอุบลราชธานี</v>
          </cell>
          <cell r="C2635">
            <v>70100020278</v>
          </cell>
        </row>
        <row r="2636">
          <cell r="B2636" t="str">
            <v>โครงการบุญพระเวสสันดร ปิดทองรอยพระพุทธบาทจำลอง</v>
          </cell>
          <cell r="C2636">
            <v>70100020279</v>
          </cell>
        </row>
        <row r="2637">
          <cell r="B2637" t="str">
            <v>โครงการแปลงไม้ผลพื้นเมืองเพื่อการอนุรักษ์และการใช้ประโยชน์</v>
          </cell>
          <cell r="C2637">
            <v>70100020280</v>
          </cell>
        </row>
        <row r="2638">
          <cell r="B2638" t="str">
            <v>โครงการการถ่ายทอดวัฒนธรรมการผลิตอาหารพื้นบ้านในจังหวัดอุบลราชธานี</v>
          </cell>
          <cell r="C2638">
            <v>70100020281</v>
          </cell>
        </row>
        <row r="2639">
          <cell r="B2639" t="str">
            <v>โครงการอนุรักษ์ปลาเสือตอลายเล็กในแม่น้ำมูล</v>
          </cell>
          <cell r="C2639">
            <v>70100020282</v>
          </cell>
        </row>
        <row r="2640">
          <cell r="B2640" t="str">
            <v>โครงการถนนวัฒนธรรมพื้นบ้านอีสาน และสืบตำนานวิถีไทย</v>
          </cell>
          <cell r="C2640">
            <v>70100020283</v>
          </cell>
        </row>
        <row r="2641">
          <cell r="B2641" t="str">
            <v>โครงการบุญสงกรานต์สืบสานประเพณีไทยร่วมกับมหาวิทยาลัยอุบลราชธานี และเทศบาลนครอุบลราชธานี</v>
          </cell>
          <cell r="C2641">
            <v>70100020284</v>
          </cell>
        </row>
        <row r="2642">
          <cell r="B2642" t="str">
            <v>โครงการเก็บข้อมูลสมุนไพรที่มีฤทธิ์ต้านมะเร็งในเขตจังหวัดอุบลราชธานี</v>
          </cell>
          <cell r="C2642">
            <v>70100020285</v>
          </cell>
        </row>
        <row r="2643">
          <cell r="B2643" t="str">
            <v>โครงการสำรวจและศึกษาพืชสมุนไพรพื้นบ้านจังหวัดอุบลราชธานีที่มีฤทธิ์ยับยั้งไวรัสไข้หวัดใหญ่</v>
          </cell>
          <cell r="C2643">
            <v>70100020286</v>
          </cell>
        </row>
        <row r="2644">
          <cell r="B2644" t="str">
            <v>กิจกรรมส่งเสริมด้านศิลปวัฒนธรรม งานบุญอีสาน ฮีต 12 (บุญข้าวจี่)</v>
          </cell>
          <cell r="C2644">
            <v>70100020287</v>
          </cell>
        </row>
        <row r="2645">
          <cell r="B2645" t="str">
            <v>โครงการจัดทำฐานข้อมูลและนำเสนอสารสนเทศด้านวัฒนธรรมด้วย Google Maps</v>
          </cell>
          <cell r="C2645">
            <v>70100020288</v>
          </cell>
        </row>
        <row r="2646">
          <cell r="B2646" t="str">
            <v>โครงการพัฒนาโมบายแอพพลิเคชันเพื่อนำเสนอข้อมูลโบราณสถานในจังหวัดอุบลราชธานี</v>
          </cell>
          <cell r="C2646">
            <v>70100020289</v>
          </cell>
        </row>
        <row r="2647">
          <cell r="B2647" t="str">
            <v>โครงการค่ายเรียนรู้ ศาสนกิจพุทธคริสต์อิสลาม</v>
          </cell>
          <cell r="C2647">
            <v>70100020290</v>
          </cell>
        </row>
        <row r="2648">
          <cell r="B2648" t="str">
            <v>โครงการวีดีทัศน์หัตถกรรม 4 จังหวัดอีสานไทย : สื่อการเรียนการสอนเพื่ออนุรักษ์ภูมิปัญญาท้องถิ่นสำหรับเยาวชน</v>
          </cell>
          <cell r="C2648">
            <v>70100020291</v>
          </cell>
        </row>
        <row r="2649">
          <cell r="B2649" t="str">
            <v>โครงการสืบสานประเพณี “บุญเข้ากรรม”ฮีตสิบสอง</v>
          </cell>
          <cell r="C2649">
            <v>70100020292</v>
          </cell>
        </row>
        <row r="2650">
          <cell r="B2650" t="str">
            <v>โครงการสืบสานอาชีพแกะเทียนพรรษาเพื่อความยั่งยืนของวัฒนธรรม</v>
          </cell>
          <cell r="C2650">
            <v>70100020293</v>
          </cell>
        </row>
        <row r="2651">
          <cell r="B2651" t="str">
            <v>โครงการประเพณีบุญเดือนเจ็ด : บุญซำฮะ</v>
          </cell>
          <cell r="C2651">
            <v>70100020294</v>
          </cell>
        </row>
        <row r="2652">
          <cell r="B2652" t="str">
            <v>โครงการส่งเสริมเส้นทางการท่องเที่ยวเชิงศิลปวัฒธรรมจังหวัดมุกดาหาร</v>
          </cell>
          <cell r="C2652">
            <v>70100020295</v>
          </cell>
        </row>
        <row r="2653">
          <cell r="B2653" t="str">
            <v>โครงการข้าวเม่านัยยะแห่งวิถีชีวิตชุมชนบ้านคำไหล อำเภอตระการพืชผล</v>
          </cell>
          <cell r="C2653">
            <v>70100020296</v>
          </cell>
        </row>
        <row r="2654">
          <cell r="B2654" t="str">
            <v>โครงการค่ายสร้างวัยรุ่นไทยยุคใหม่หัวใจรักษ์และนิยมไทย</v>
          </cell>
          <cell r="C2654">
            <v>70100020297</v>
          </cell>
        </row>
        <row r="2655">
          <cell r="B2655" t="str">
            <v>โครงการนมัสการพระธาตุพนม</v>
          </cell>
          <cell r="C2655">
            <v>70100020298</v>
          </cell>
        </row>
        <row r="2656">
          <cell r="B2656" t="str">
            <v>โครงการสายธารธรรมลุ่มน้ำโขง</v>
          </cell>
          <cell r="C2656">
            <v>70100020299</v>
          </cell>
        </row>
        <row r="2657">
          <cell r="B2657" t="str">
            <v>โครงการสืบสานประเพณี “บุญออกพรรษา”ฮีตสิบสอง</v>
          </cell>
          <cell r="C2657">
            <v>70100020300</v>
          </cell>
        </row>
        <row r="2658">
          <cell r="B2658" t="str">
            <v>โครงการสืบสานวัฒนธรรมลำผญา</v>
          </cell>
          <cell r="C2658">
            <v>70100020301</v>
          </cell>
        </row>
        <row r="2659">
          <cell r="B2659" t="str">
            <v>โครงการเรียนรู้คุณค่าศิลปวัฒนธรรม ฮีตสิบสอง คองสิบสี่ บุญข้าวประดับดิน</v>
          </cell>
          <cell r="C2659">
            <v>70100020302</v>
          </cell>
        </row>
        <row r="2660">
          <cell r="B2660" t="str">
            <v>โครงการแอพพลิเคชันช่วยท่องเที่ยววัดดังในอุบลราชธานี บนมือถือระบบปฏิบัติการแอนดรอยด์ (Android) และกูเกิลแมพ เอพีไอ (Google Map API)</v>
          </cell>
          <cell r="C2660">
            <v>70100020303</v>
          </cell>
        </row>
        <row r="2661">
          <cell r="B2661" t="str">
            <v>โคงการเพาะเมล็ดเพื่อการขยายพันธุ์และการเก็บรักษาพันธุ์กล้วยไม้ป่า (ระยะที่ 5: กล้วยไม้สกุลสิงโต)</v>
          </cell>
          <cell r="C2661">
            <v>70100020304</v>
          </cell>
        </row>
        <row r="2662">
          <cell r="B2662" t="str">
            <v>โครงการจัดทำฐานข้อมูลพรรณไม้ในมหาวิทยาลัยอุบลราชธานี</v>
          </cell>
          <cell r="C2662">
            <v>70100020305</v>
          </cell>
        </row>
        <row r="2663">
          <cell r="B2663" t="str">
            <v>โครงการสำรวจความหลากชนิดของแพลงก์ตอนพืชของแหล่งน้ำภายในมหาวิทยาลัยอุบลราชธานี</v>
          </cell>
          <cell r="C2663">
            <v>70100020306</v>
          </cell>
        </row>
        <row r="2664">
          <cell r="B2664" t="str">
            <v>โครงการกิจกรรมค่ายอนุรักษ์ป่า สำหรับเยาวชนรอบพื้นที่มหาวิทยาลัยอุบลราชธานี</v>
          </cell>
          <cell r="C2664">
            <v>70100020307</v>
          </cell>
        </row>
        <row r="2665">
          <cell r="B2665" t="str">
            <v>โครงการความหลากหลายของเห็ดป่าในพื้นที่ อพสธ สวนสัตว์อุบลราชธานี</v>
          </cell>
          <cell r="C2665">
            <v>70100020308</v>
          </cell>
        </row>
        <row r="2666">
          <cell r="B2666" t="str">
            <v>โครงการปลูกลูกกล้วยไม้สกุลหวายและสิงโตในสภาพป่าธรรมชาติ</v>
          </cell>
          <cell r="C2666">
            <v>70100020309</v>
          </cell>
        </row>
        <row r="2667">
          <cell r="B2667" t="str">
            <v>โครงการส่องเทียนพรรษาจังหวัดอุบลราชธานี ด้วยเทคโนโลยีออกเมนเต็ดเรียลลิตี้และกูเกิลแมป บนระบบปฏิบัติการแอนดรอยด์</v>
          </cell>
          <cell r="C2667">
            <v>70100020310</v>
          </cell>
        </row>
        <row r="2668">
          <cell r="B2668" t="str">
            <v>โครงการหนังสือการ์ตูน 3 มิติ เรื่อง "จดหมายเหตุ ถนนสายสำคัญเมืองอุบลราชธานี" โดยใช้เทคโนโลยีแบบ AR (Augmented Reality)</v>
          </cell>
          <cell r="C2668">
            <v>70100020311</v>
          </cell>
        </row>
        <row r="2669">
          <cell r="B2669" t="str">
            <v>โครงการสำรวจและจัดทำผังการใช้พื้นที่เพื่อการทำนุบำรุงชุมชนท้องถิ่นและสภาพแวดล้อมทางวัฒนธรรม</v>
          </cell>
          <cell r="C2669">
            <v>70100020312</v>
          </cell>
        </row>
        <row r="2670">
          <cell r="B2670" t="str">
            <v>โครงการศึกษาสำรวจศิลปะและสถาปัตยกรรมพื้นถิ่นลุ่มน้ำโขง กรณีศึกษาลาวตอนใต้</v>
          </cell>
          <cell r="C2670">
            <v>70100020313</v>
          </cell>
        </row>
        <row r="2671">
          <cell r="B2671" t="str">
            <v>โครงการสืบสานฮีตสิบสอง (ประเพณีบุญบั้งไฟ)</v>
          </cell>
          <cell r="C2671">
            <v>70100020314</v>
          </cell>
        </row>
        <row r="2672">
          <cell r="B2672" t="str">
            <v>โครงการศึกษาส่วนประดับและลวดลายในศาสนาคาร แขวงสะหวันนะเขต สปป.ลาว</v>
          </cell>
          <cell r="C2672">
            <v>70100020315</v>
          </cell>
        </row>
        <row r="2673">
          <cell r="B2673" t="str">
            <v>โครงการสำรวจและจัดทำเวปไซต์ ข้อมูลหลักฐานลวดลายผ้าโบราณเมืองอุบลฯ จากผู้ถือครองมรดกคลังสะสมผ้าของ หม่อมเจ้าหญิงบุญจิราธร จุฑาธุช เพื่อบูรณาการกับการเรียนการสอน</v>
          </cell>
          <cell r="C2673">
            <v>70100020316</v>
          </cell>
        </row>
        <row r="2674">
          <cell r="B2674" t="str">
            <v>โครงการ “สีสรรพ์วรรณศิลป์ วรรณกรรม ศิลปะ และวัฒนธรรม”</v>
          </cell>
          <cell r="C2674">
            <v>70100020317</v>
          </cell>
        </row>
        <row r="2675">
          <cell r="B2675" t="str">
            <v>โครงการจัดตั้งพิพิธภัณฑ์ชุมชนบ้านเหล่าเสือโก้ก ตำบลเหล่าเสือโก้ก กิ่งอำเภอเหล่าเสือโก้ก จังหวัดอุบลราชธานี</v>
          </cell>
          <cell r="C2675">
            <v>70100020318</v>
          </cell>
        </row>
        <row r="2676">
          <cell r="B2676" t="str">
            <v>โครงการจัดทำฐานข้อมูลเพื่อการวิจัยทางภาษาศาสตร์ลุ่มน้ำโขง และอาเซียน: บทเรียนภาษาตระกูลไทในประเทศจีนตอนใต้ (ไต – ปู้อี – จ้วง)</v>
          </cell>
          <cell r="C2676">
            <v>70100020319</v>
          </cell>
        </row>
        <row r="2677">
          <cell r="B2677" t="str">
            <v>โครงการจัดทำฐานข้อมูลทางการวิจัยภาษาศาสตร์เชิงประวัติศาสตร์: พจนานุกรมภาษาไทย – จีน – จีนโบราณ</v>
          </cell>
          <cell r="C2677">
            <v>70100020320</v>
          </cell>
        </row>
        <row r="2678">
          <cell r="B2678" t="str">
            <v>โครงการศึกษาและรวบรวมนิทานพื้นบ้านอีสานฉบับภาษาญี่ปุ่น</v>
          </cell>
          <cell r="C2678">
            <v>70100020321</v>
          </cell>
        </row>
        <row r="2679">
          <cell r="B2679" t="str">
            <v>โครงการออกแบบรูปแบบบรรจุภัณฑ์สำหรับผลิตภัณฑ์ภูมิปัญญาพื้นบ้านข้าวหอมมะลิอินทรีย์ปลอดสารพิษในจังหวัดอุบลราชธานีโดยการมีส่วนร่วมของชุมชน</v>
          </cell>
          <cell r="C2679">
            <v>70100020322</v>
          </cell>
        </row>
        <row r="2680">
          <cell r="B2680" t="str">
            <v>โครงการความเชื่อเกี่ยวกับแม่ย่านางเรือของชาวอีสาน</v>
          </cell>
          <cell r="C2680">
            <v>70100020323</v>
          </cell>
        </row>
        <row r="2681">
          <cell r="B2681" t="str">
            <v>โครงการความเชื่อเรื่องพระโพธิสัตว์กวนอิม ภาษาและพิธีกรรมที่ใช้ในการบูชาพระโพธิสัตว์กวนอิมของคนไทยเชื้อสายเวียดนามในจ.อุบลราชธานี</v>
          </cell>
          <cell r="C2681">
            <v>70100020324</v>
          </cell>
        </row>
        <row r="2682">
          <cell r="B2682" t="str">
            <v>โครงการชายคาเรื่องสั้น : ส่งเสริมการเขียนและการจัดพิมพ์เรื่องสั้นในภูมิภาคอีสาน</v>
          </cell>
          <cell r="C2682">
            <v>70100020325</v>
          </cell>
        </row>
        <row r="2683">
          <cell r="B2683" t="str">
            <v>โครงการฐานข้อมูลการศึกษาวิจัยชาวไทยเชื้อสายจีนในอีสานใต้ เรื่อง จารึกในศาสนสถานจีน</v>
          </cell>
          <cell r="C2683">
            <v>70100020326</v>
          </cell>
        </row>
        <row r="2684">
          <cell r="B2684" t="str">
            <v>โครงการพิธีกรรมบุญผะเหวด : กรณีศึกษาในแขวงเวียงจันทน์ สาธารณรัฐประชาธิปไตยประชาชนลาว</v>
          </cell>
          <cell r="C2684">
            <v>70100020327</v>
          </cell>
        </row>
        <row r="2685">
          <cell r="B2685" t="str">
            <v>โครงการติดตามประเมินผลและการบริหารจัดการงานทำนุบำรุงศิลปวัฒนธรรม มหาวิทยาลัยอุบลราชธานี</v>
          </cell>
          <cell r="C2685">
            <v>70100020328</v>
          </cell>
        </row>
        <row r="2686">
          <cell r="B2686" t="str">
            <v>โครงการอนุรักษ์พันธุกรรมพืชอันเนื่องมาจากพระราชดำริฯ : กิจกรรมการสนับสนุนการอนุรักษ์พันธุกรรมพืช</v>
          </cell>
          <cell r="C2686">
            <v>70100020329</v>
          </cell>
        </row>
        <row r="2687">
          <cell r="B2687" t="str">
            <v>โครงการอุทยานศิลปวัฒนธรรมอีสานและลุ่มน้ำโขง</v>
          </cell>
          <cell r="C2687">
            <v>70100020330</v>
          </cell>
        </row>
        <row r="2688">
          <cell r="B2688" t="str">
            <v>โครงการมหกรรมการแสดงศิลปวัฒนธรรม</v>
          </cell>
          <cell r="C2688">
            <v>70100020331</v>
          </cell>
        </row>
        <row r="2689">
          <cell r="B2689" t="str">
            <v>โครงการสืบสานวัฒนธรรมและประเพณีภายในมหาวิทยาลัยอุบลราชธานี : บำเพ็ญบุญกุศลวันขึ้นปีใหม่</v>
          </cell>
          <cell r="C2689">
            <v>70100020332</v>
          </cell>
        </row>
        <row r="2690">
          <cell r="B2690" t="str">
            <v>โครงการนิทรรศการสมเด็จพระเทพรัตนราชสุดา สยามบรมราชกุมารี</v>
          </cell>
          <cell r="C2690">
            <v>70100020333</v>
          </cell>
        </row>
        <row r="2691">
          <cell r="B2691" t="str">
            <v>โครงการสืบสานวัฒนธรรมสัมพันธ์น้องพี่บัณฑิต</v>
          </cell>
          <cell r="C2691">
            <v>70100020334</v>
          </cell>
        </row>
        <row r="2692">
          <cell r="B2692" t="str">
            <v>โครงการความหลากหลายของแมลงในสวนสัตว์อุบลราชธานี</v>
          </cell>
          <cell r="C2692">
            <v>70100020335</v>
          </cell>
        </row>
        <row r="2693">
          <cell r="B2693" t="str">
            <v>โครงการมหาวิทยาลัยอุบลราชธานี ร่วมใจเทิดพระเกียรติ "ใต้ร่มพระบารมี 60 ปี ในหลวงทรงเสด็จเยี่ยมชาวอุบลราชธานี"</v>
          </cell>
          <cell r="C2693">
            <v>70100020336</v>
          </cell>
        </row>
        <row r="2694">
          <cell r="B2694" t="str">
            <v>โครงการสืบสานวัฒนธรรม งามล้ำประเพณี ลอยกระทง ม.อุบลฯ</v>
          </cell>
          <cell r="C2694">
            <v>70100020337</v>
          </cell>
        </row>
        <row r="2695">
          <cell r="B2695" t="str">
            <v>โครงการการสำรวจความหลากหลายชนิดของนกภายในมหาวิทยาลัยอุบลราชธานี</v>
          </cell>
          <cell r="C2695">
            <v>70100020338</v>
          </cell>
        </row>
        <row r="2696">
          <cell r="B2696" t="str">
            <v>โครงการแห่เทียนโบราณและขบวนแห่เครื่องยศเจ้าเมืองตามประเพณีโบราณ</v>
          </cell>
          <cell r="C2696">
            <v>70100020339</v>
          </cell>
        </row>
        <row r="2697">
          <cell r="B2697" t="str">
            <v>โครงการศึกษาการขยายพันธุ์กล้วยไม้เพชรหึงเพื่อใช้เป็นพืชสมุนไพร</v>
          </cell>
          <cell r="C2697">
            <v>70100020340</v>
          </cell>
        </row>
        <row r="2698">
          <cell r="B2698" t="str">
            <v>โครงการศึกษาความหลากหลายและรวบรวมพันธุ์ปลาซิวในพื้นที่ป่าต้นน้ำร่องก่อ</v>
          </cell>
          <cell r="C2698">
            <v>70100020341</v>
          </cell>
        </row>
        <row r="2699">
          <cell r="B2699" t="str">
            <v>โครงการศึกษาลักษณะทางสัณฐานวิทยาและคุณภาพผลของมะเม่าและมะม่วงหาวมะนาวโห่</v>
          </cell>
          <cell r="C2699">
            <v>70100020342</v>
          </cell>
        </row>
        <row r="2700">
          <cell r="B2700" t="str">
            <v>โครงการสำรวจการแพร่กระจายและนิเวศวิทยาของกลุ่มหอยโข่งบริเวณแม่น้ำมูลตอนล่าง</v>
          </cell>
          <cell r="C2700">
            <v>70100020343</v>
          </cell>
        </row>
        <row r="2701">
          <cell r="B2701" t="str">
            <v>โครงการสำรวจและรวบรวมพันธุ์ไม้ผลวงศ์ส้ม(Rutaceae) ของจังหวัดอุบลราชธานีเพื่อการอนุรักษ์พันธุกรรม</v>
          </cell>
          <cell r="C2701">
            <v>70100020344</v>
          </cell>
        </row>
        <row r="2702">
          <cell r="B2702" t="str">
            <v>โครงการค่ายอนุรักษ์กล้วยไม้พื้นเมือง</v>
          </cell>
          <cell r="C2702">
            <v>70100020345</v>
          </cell>
        </row>
        <row r="2703">
          <cell r="B2703" t="str">
            <v>โครงการพิพิธภัณฑ์ธรรมชาติวิทยาประมง มหาวิทยาลัยอุบลราชธานี</v>
          </cell>
          <cell r="C2703">
            <v>70100020346</v>
          </cell>
        </row>
        <row r="2704">
          <cell r="B2704" t="str">
            <v>โครงการสำรวจวัฒนธรรม และภูมิปัญญาท้องถิ่น การใช้พืชสมุนไพร ในการดูแลสุขภาพกรณีศึกษาปราชญ์ชาวบ้านในชุมชนตำบลธาตุ อำเภอวารินชำราบ จังหวัดอุบลราชธานี</v>
          </cell>
          <cell r="C2704">
            <v>70100020347</v>
          </cell>
        </row>
        <row r="2705">
          <cell r="B2705" t="str">
            <v>โครงการจัดทำฐานข้อมูลเชื่อมโยงองค์ความรู้ตำรับยาแผนไทยที่ใช้ในโรงพยาบาล กับข้อมูลวิจัยเชิงวิชาการ</v>
          </cell>
          <cell r="C2705">
            <v>70100020348</v>
          </cell>
        </row>
        <row r="2706">
          <cell r="B2706" t="str">
            <v>โครงการรวบรวมและศึกษาภูมิปัญญาพืชสมุนไพรอุบลราชธานีด้านฤทธิ์ป้องกันสมองเสื่อม</v>
          </cell>
          <cell r="C2706">
            <v>70100020349</v>
          </cell>
        </row>
        <row r="2707">
          <cell r="B2707" t="str">
            <v>โครงการสำรวจการใช้หมากจองเพื่อการดูแลสุขภาพตามภูมิปัญญาพื้นบ้านอีสาน</v>
          </cell>
          <cell r="C2707">
            <v>70100020350</v>
          </cell>
        </row>
        <row r="2708">
          <cell r="B2708" t="str">
            <v>โครงการสำรวจและเก็บรวบรวมสมุนไพรในตำรับยาไทย เพื่อจัดทำฐานข้อมูลพรรณไม้แห้งอ้างอิง (Herbarium Database) มหาวิทยาลัยอุบลราชธานี</v>
          </cell>
          <cell r="C2708">
            <v>70100020351</v>
          </cell>
        </row>
        <row r="2709">
          <cell r="B2709" t="str">
            <v>โครงการสัมมนาฟื้นฟูวัฒนธรรมการใช้สมุนไพรและการแพทย์พื้นบ้านในเขตชุมชน</v>
          </cell>
          <cell r="C2709">
            <v>70100020352</v>
          </cell>
        </row>
        <row r="2710">
          <cell r="B2710" t="str">
            <v>โครงการการศึกษาองค์ความรู้และชีวประวัติของปราชญ์ชุมชนด้านเศรษฐกิจ สังคม และวัฒนธรรมในจังหวัดอุบลราชธานี</v>
          </cell>
          <cell r="C2710">
            <v>70100020353</v>
          </cell>
        </row>
        <row r="2711">
          <cell r="B2711" t="str">
            <v>โครงการขยายพันธุ์และการปลูกรักษาพันธุ์กล้วยไม้ป่า</v>
          </cell>
          <cell r="C2711">
            <v>70100020354</v>
          </cell>
        </row>
        <row r="2712">
          <cell r="B2712" t="str">
            <v>โครงการพัฒนาแอพพลิเคชันสมุนไพรขั้นมูลฐานที่น่ารู้บนมือถือ</v>
          </cell>
          <cell r="C2712">
            <v>70100020355</v>
          </cell>
        </row>
        <row r="2713">
          <cell r="B2713" t="str">
            <v>โครงการความหลากหลายของยีสต์ในพื้นที่ อพ.สธ. สวนสัตว์อุบลราชธานี</v>
          </cell>
          <cell r="C2713">
            <v>70100020356</v>
          </cell>
        </row>
        <row r="2714">
          <cell r="B2714" t="str">
            <v>โครงการกวนข้าวทิพย์</v>
          </cell>
          <cell r="C2714">
            <v>70100020357</v>
          </cell>
        </row>
        <row r="2715">
          <cell r="B2715" t="str">
            <v>โครงการสำรวจความหลากหลายของแพลงก์ตอนสัตว์ในแหล่งน้ำบริเวณบึงหนองกระทา</v>
          </cell>
          <cell r="C2715">
            <v>70100020358</v>
          </cell>
        </row>
        <row r="2716">
          <cell r="B2716" t="str">
            <v>โครงการสืบสาน งานบุญอีสาน “บุญข้าวสาก”</v>
          </cell>
          <cell r="C2716">
            <v>70100020359</v>
          </cell>
        </row>
        <row r="2717">
          <cell r="B2717" t="str">
            <v>โครงการจัดทำศูนย์การเรียนรู้ชุมชนคนทำเทียน</v>
          </cell>
          <cell r="C2717">
            <v>70100020360</v>
          </cell>
        </row>
        <row r="2718">
          <cell r="B2718" t="str">
            <v>โครงการปริวรรตเอกสารโบราณล้านช้างในพุทธศตวรรษที่ 21-22</v>
          </cell>
          <cell r="C2718">
            <v>70100020361</v>
          </cell>
        </row>
        <row r="2719">
          <cell r="B2719" t="str">
            <v>โครงการศึกษาเพื่อพัฒนาและเสริมสร้างศักยภาพคน : การจัดทำฐานข้อมูลทางภาษาของกลุ่มชาติพันธุ์ส่วนน้อยในประเทศจีนตอนใต้ โครงการที่ 3</v>
          </cell>
          <cell r="C2719">
            <v>70100020362</v>
          </cell>
        </row>
        <row r="2720">
          <cell r="B2720" t="str">
            <v>โครงการแผนงานยุทธศาสตร์ อนุรักษ์ ส่งเสริมและพัฒนาศาสนา ศิลปะ และวัฒนธรรม: การประยุกต์ใช้ปรัชญาจีนเพื่อส่งเสริมคุณธรรมจริยธรรมและวินัยของนักเรียนนักศึกษาและประชาชน</v>
          </cell>
          <cell r="C2720">
            <v>70100020363</v>
          </cell>
        </row>
        <row r="2721">
          <cell r="B2721" t="str">
            <v>ยุทธศาสตร์ด้านการสร้างความสามารถในการแข่งขัน : การจัดทำศัพทานุกรมไทย-จีน จีน-ไทย ฉบับท่องเที่ยวชุมชน จังหวัดอุบลราชธานี</v>
          </cell>
          <cell r="C2721">
            <v>70100020364</v>
          </cell>
        </row>
        <row r="2722">
          <cell r="B2722" t="str">
            <v>โครงการฐานข้อมูลแหล่งเรียนรู้ศิลปวัฒนธรรมและภูมิปัญญาท้องถิ่นในจังหวัดอุบลราชธานี</v>
          </cell>
          <cell r="C2722">
            <v>70100020365</v>
          </cell>
        </row>
        <row r="2723">
          <cell r="B2723" t="str">
            <v>โครงการเฉลิมพระเกียรติพระบรมวงศานุวงศ์</v>
          </cell>
          <cell r="C2723">
            <v>70100020366</v>
          </cell>
        </row>
        <row r="2724">
          <cell r="B2724" t="str">
            <v>โครงการบริหารจัดการงานทำนุบำรุงศิลปวัฒนธรรม มหาวิทยาลัยอุบลราชธานี</v>
          </cell>
          <cell r="C2724">
            <v>70100020367</v>
          </cell>
        </row>
        <row r="2725">
          <cell r="B2725" t="str">
            <v>โครงการรวบรวมและจัดทำเวบไซต์เผยแพร่ภาพผลงานด้านศิลปวัฒนธรรม และพระพุทธศาสนา (พระสิริพัฒนาภรณ์ อดีตเจ้าอาวาสวัดทุ่งศรีเมือง)</v>
          </cell>
          <cell r="C2725">
            <v>70100020368</v>
          </cell>
        </row>
        <row r="2726">
          <cell r="B2726" t="str">
            <v>โครงการสืบสานประเพณีบุญเข้าพรรษา</v>
          </cell>
          <cell r="C2726">
            <v>70100020369</v>
          </cell>
        </row>
        <row r="2727">
          <cell r="B2727" t="str">
            <v>โครงการสืบสานวัฒนธรรมและประเพณีภายในมหาวิทยาลัยอุบลราชธานี เทิดไท้มหาราชา</v>
          </cell>
          <cell r="C2727">
            <v>70100020370</v>
          </cell>
        </row>
        <row r="2728">
          <cell r="B2728" t="str">
            <v>โครงการอนุรักษ์พันธุกรรมพืชอันเนื่องจากพระราดำริ: พัฒนาพื้นที่แหล่งเรียนรู้เชิงนิเวศ "ป่าต้นน้ำร่องก่อ"</v>
          </cell>
          <cell r="C2728">
            <v>70100020371</v>
          </cell>
        </row>
        <row r="2729">
          <cell r="B2729" t="str">
            <v>โครงการอนุรักษ์พันธุกรรมพืชอันเนื่องจากพระราดำริฯ: "รวมใจภักดิ์ปลูกมเหสักข์-สักสยามินทร์ ถวายพระบาทสมเด็จพระเจ้าอยู่หัว" เนื่องในวโรกาสที่พระบามสมเด็จพระเจ้าอยู่หัวทรงมีพระชนมายุ 90 พรรษา</v>
          </cell>
          <cell r="C2729">
            <v>70100020372</v>
          </cell>
        </row>
        <row r="2730">
          <cell r="B2730" t="str">
            <v>โครงการอนุรักษ์พันธุกรรมพืชอันเนื่องจากพระราดำริฯ: นิทรรศการในงานประชุมวิชาการและนิทรรศการ อพ.สธ.</v>
          </cell>
          <cell r="C2730">
            <v>70100020373</v>
          </cell>
        </row>
        <row r="2731">
          <cell r="B2731" t="str">
            <v>โครงการอนุรักษ์พันธุกรรมพืชอันเนื่องจากพระราดำริฯ: บริหารงานและสนับสนุนการดำเนินงานกิจกรรมต่างๆ ของ อพ.สธ. และเครือข่าย อพ.สธ.</v>
          </cell>
          <cell r="C2731">
            <v>70100020374</v>
          </cell>
        </row>
        <row r="2732">
          <cell r="B2732" t="str">
            <v>โครงการอนุรักษ์พันธุกรรมพืชอันเนื่องจากพระราดำริฯ: เผยแพร่ ประชาสัมพันธ์ ผลงาน อพ.สธ. มหาวิทยาลัยอุบลราชธานี</v>
          </cell>
          <cell r="C2732">
            <v>70100020375</v>
          </cell>
        </row>
        <row r="2733">
          <cell r="B2733" t="str">
            <v>โครงการพัฒนาสื่อแอนนิเมชั่นของสินค้าอารยธรรม 4 ชนเผ่า (ไทย ลาว เขมร และส่วย)</v>
          </cell>
          <cell r="C2733">
            <v>70100020376</v>
          </cell>
        </row>
        <row r="2734">
          <cell r="B2734" t="str">
            <v>โครงการสืบสานประเพณีบุญเข้ากรรม ฮีต 12</v>
          </cell>
          <cell r="C2734">
            <v>70100020377</v>
          </cell>
        </row>
        <row r="2735">
          <cell r="B2735" t="str">
            <v>โครงการสืบสานสืบสานวัฒนธรรมการทำปราสาทผึ้ง และการฉลุลายกาบกล้วย</v>
          </cell>
          <cell r="C2735">
            <v>70100020378</v>
          </cell>
        </row>
        <row r="2736">
          <cell r="B2736" t="str">
            <v>โครงการปลูกจิตสำนึกความมีวินัย อนุรักษ์วัฒนธรรมไทยและสิ่งแวดล้อมผ่านสื่อเอนิเมชัน “วัยใส มีวินัย รักษ์วัฒนธรรมไทย ใส่ใจสิ่งแวดล้อม"</v>
          </cell>
          <cell r="C2736">
            <v>70100020379</v>
          </cell>
        </row>
        <row r="2737">
          <cell r="B2737" t="str">
            <v>โครงการนอนเปลเห่กล่อมวัฒนธรรมอีสานจากแม่สู่ลูก</v>
          </cell>
          <cell r="C2737">
            <v>70100020380</v>
          </cell>
        </row>
        <row r="2738">
          <cell r="B2738" t="str">
            <v>โครงการประกวดผลงานการสร้างสรรค์ทำนองและท่ารำ "ฟ้อนสืบสานตำนานผ้าห้าจังหวัดอีสานใต้”</v>
          </cell>
          <cell r="C2738">
            <v>70100020381</v>
          </cell>
        </row>
        <row r="2739">
          <cell r="B2739" t="str">
            <v>โครงการประกวดผลงานการสร้างสรรค์ทำนองและท่ารำ ฟ้อนลือเลื่องเครื่องทองเหลืองบ้านปะอาว</v>
          </cell>
          <cell r="C2739">
            <v>70100020382</v>
          </cell>
        </row>
        <row r="2740">
          <cell r="B2740" t="str">
            <v>โครงการพัฒนาตลาดเชิงสร้างสรรค์จากวัสดุเหลือใช้เพื่อสืบสานภูมิปัญญาท้องถิ่นอีสาน</v>
          </cell>
          <cell r="C2740">
            <v>70100020383</v>
          </cell>
        </row>
        <row r="2741">
          <cell r="B2741" t="str">
            <v>โครงการยุวศาสนสัมพันธ์ สามศาสนา</v>
          </cell>
          <cell r="C2741">
            <v>70100020384</v>
          </cell>
        </row>
        <row r="2742">
          <cell r="B2742" t="str">
            <v>โครงการสื่อมัลติมีเดียเพื่อนุรักษ์สินค้าภูมิปัญญาไทยอีสาน</v>
          </cell>
          <cell r="C2742">
            <v>70100020385</v>
          </cell>
        </row>
        <row r="2743">
          <cell r="B2743" t="str">
            <v>โครงการเสริมสร้างวิถีไทย วิถีธรรม บ้าน วัด โรงเรียน</v>
          </cell>
          <cell r="C2743">
            <v>70100020386</v>
          </cell>
        </row>
        <row r="2744">
          <cell r="B2744" t="str">
            <v>โครงการศึกษาเปรียบเทียบรูปแบบสถาปัตยกรรมหอไตรไท-อีสาน กับ สปป.ลาว</v>
          </cell>
          <cell r="C2744">
            <v>70100020387</v>
          </cell>
        </row>
        <row r="2745">
          <cell r="B2745" t="str">
            <v>โครงการสิ่งแวดล้อมแห่งภูมิปัญญาสร้างสรรค์ทางวัฒนธรรมงานช่างของวัดในอีสาน</v>
          </cell>
          <cell r="C2745">
            <v>70100020388</v>
          </cell>
        </row>
        <row r="2746">
          <cell r="B2746" t="str">
            <v>โครงการออกพรรษา</v>
          </cell>
          <cell r="C2746">
            <v>70100020389</v>
          </cell>
        </row>
        <row r="2747">
          <cell r="B2747" t="str">
            <v>โครงการระบบแผนที่วัฒนธรรมจังหวัดอุบลราชธานี</v>
          </cell>
          <cell r="C2747">
            <v>70100020390</v>
          </cell>
        </row>
        <row r="2748">
          <cell r="B2748" t="str">
            <v>โครงการทำบุญตักบาตรและฟังเทศน์</v>
          </cell>
          <cell r="C2748">
            <v>70100020391</v>
          </cell>
        </row>
        <row r="2749">
          <cell r="B2749" t="str">
            <v>โครงการน้ำดำหัวผู้อาวุโสเนื่องในวันผู้สูงอายุของไทย</v>
          </cell>
          <cell r="C2749">
            <v>70100020392</v>
          </cell>
        </row>
        <row r="2750">
          <cell r="B2750" t="str">
            <v>การสร้างมูลค่า ผ้าท้องถิ่นโดยการถอดท่าฟ้อนรำ และการตกแต่งห้องพักด้วยผ้าย้อมครามวงศ์ปัดสาผ่านเทคโนโลยีดิทัล</v>
          </cell>
          <cell r="C2750">
            <v>70100020393</v>
          </cell>
        </row>
        <row r="2751">
          <cell r="B2751" t="str">
            <v>สืบสานประเพณี "บุญออกพรรษา"</v>
          </cell>
          <cell r="C2751">
            <v>70100020394</v>
          </cell>
        </row>
        <row r="2752">
          <cell r="B2752" t="str">
            <v>พัฒนาและเพิ่มทักษะด้านดนตรีไทย</v>
          </cell>
          <cell r="C2752">
            <v>70100020395</v>
          </cell>
        </row>
        <row r="2753">
          <cell r="B2753" t="str">
            <v>สืบสานวัฒนธรรมลำผญา เชื่อมโยงผ่านบทรำและคำกลอน เพื่อส่งเสริมคุณธรรมและจริยธรรมเยาวชนไทย</v>
          </cell>
          <cell r="C2753">
            <v>70100020396</v>
          </cell>
        </row>
        <row r="2754">
          <cell r="B2754" t="str">
            <v>โครงการเก็บรวบรวมพืชสมุนไพร (ภูมิปัญญาท้องถิ่น)</v>
          </cell>
          <cell r="C2754">
            <v>70100020397</v>
          </cell>
        </row>
        <row r="2755">
          <cell r="B2755" t="str">
            <v>เก็บความเก่าเล่าเรื่องริมฝั่งแม่น้ำมูล จังหวัดอุบลราชธานี</v>
          </cell>
          <cell r="C2755">
            <v>70100020398</v>
          </cell>
        </row>
        <row r="2756">
          <cell r="B2756" t="str">
            <v>โครงการรวบรวมและสร้างจิตสำนึกในการอนุรักษ์พันธุ์พืชต่างๆของป่าต้นน้ำร่องก่อ</v>
          </cell>
          <cell r="C2756">
            <v>70100020399</v>
          </cell>
        </row>
        <row r="2757">
          <cell r="B2757" t="str">
            <v>โครงการศิลปะสื่อประเด็นสิ่งแวดล้อมและวัฒนธรรมชุมชนลุ่มน้ำโขง</v>
          </cell>
          <cell r="C2757">
            <v>70100020400</v>
          </cell>
        </row>
        <row r="2758">
          <cell r="B2758" t="str">
            <v>โครงการสีสรรพ์วรรณศิลป์ ครั้งที่ 12 รักษ์วรรณกรรม ศิลปะ และวัฒนธรรมไทย ใช่เรื่องยาก</v>
          </cell>
          <cell r="C2758">
            <v>70100020401</v>
          </cell>
        </row>
        <row r="2759">
          <cell r="B2759" t="str">
            <v>โครงการอนุรักษ์และสื่อความหมายอัตลักษณ์ลายบั้งไฟโบราณในพื้นที่จังหวัดศรีสะเกษ</v>
          </cell>
          <cell r="C2759">
            <v>70100020402</v>
          </cell>
        </row>
        <row r="2760">
          <cell r="B2760" t="str">
            <v>การรวบรวมองค์ความรู้ประวัติพระอริยสงฆ์ผู้มีบทบาทเป็นผู้นำภูมิปัญญาและผู้นำชุมชนในอำเภอเมืองอุบลราชธานี : วัดทุ่งศรีเมือง วัดมณีมหาวนาราม และวัดมหาวนาราม</v>
          </cell>
          <cell r="C2760">
            <v>70100020403</v>
          </cell>
        </row>
        <row r="2761">
          <cell r="B2761" t="str">
            <v>การศึกษาเพื่อพัฒนาและเสริมสร้างศักยภาพคน : การจัดทำฐานข้อมูลทางภาษาศาสตร์ชาติพันธุ์ในประเทศจีนตอนใต้(กลุ่มภาษาพบใหม่) โครงการที่ 4</v>
          </cell>
          <cell r="C2761">
            <v>70100020404</v>
          </cell>
        </row>
        <row r="2762">
          <cell r="B2762" t="str">
            <v>การสืบทอดฮีตสิบสอง:บุญผะเหวดของชาวอีสาน</v>
          </cell>
          <cell r="C2762">
            <v>70100020405</v>
          </cell>
        </row>
        <row r="2763">
          <cell r="B2763" t="str">
            <v>ชายคาเรื่องสั้น ครั้งที่ 3 : ส่งเสริมการเขียนและการจัดพิมพ์เรื่องสั้นในภูมิภาคอีสาน</v>
          </cell>
          <cell r="C2763">
            <v>70100020406</v>
          </cell>
        </row>
        <row r="2764">
          <cell r="B2764" t="str">
            <v>นาคสถานในภาคอีสานของไทย</v>
          </cell>
          <cell r="C2764">
            <v>70100020407</v>
          </cell>
        </row>
        <row r="2765">
          <cell r="B2765" t="str">
            <v>ผลิตหนังสือภาพรวมความเชื่อชาวอีสาน (คะลำ) ฉบับแปลภาษาไทย – ญี่ปุ่น</v>
          </cell>
          <cell r="C2765">
            <v>70100020408</v>
          </cell>
        </row>
        <row r="2766">
          <cell r="B2766" t="str">
            <v>ผู้เฒ่าเล่าความหลัง สานสัมพันธ์คนสองวัย</v>
          </cell>
          <cell r="C2766">
            <v>70100020409</v>
          </cell>
        </row>
        <row r="2767">
          <cell r="B2767" t="str">
            <v>พจนานุกรมคำศัพท์ภาษาตระกูลไท กลุ่มภาษาพบใหม่ในประเทศจีนตอนใต้</v>
          </cell>
          <cell r="C2767">
            <v>70100020410</v>
          </cell>
        </row>
        <row r="2768">
          <cell r="B2768" t="str">
            <v>วรรณกรรมจีนส่งเสริมคุณธรรม</v>
          </cell>
          <cell r="C2768">
            <v>70100020411</v>
          </cell>
        </row>
        <row r="2769">
          <cell r="B2769" t="str">
            <v>โครงการกิจกรรมค่ายอนุรักษ์ป่าสำหรับเยาวชน (ค่าย คอย.)</v>
          </cell>
          <cell r="C2769">
            <v>70100020412</v>
          </cell>
        </row>
        <row r="2770">
          <cell r="B2770" t="str">
            <v>โครงการการอบรมเชิงปฏิบัติการพฤกษศาสตร์พื้นบ้านสำหรับยุวนักพฤกษศาสตร์ในโรงเรียนเพื่อการอนุรักษ์พันธุกรรมพืช</v>
          </cell>
          <cell r="C2770">
            <v>70100020413</v>
          </cell>
        </row>
        <row r="2771">
          <cell r="B2771" t="str">
            <v>โครงการแอพพลิเคชั่นพรรณไม้น่ารู้ในสวนสัตว์อุบลราชธานีบนระบบปฏิบัติการแอนดรอยด์</v>
          </cell>
          <cell r="C2771">
            <v>70100020414</v>
          </cell>
        </row>
        <row r="2772">
          <cell r="B2772" t="str">
            <v>โครงการปลูกรักษาพันธุ์กล้วยไม้ป่า และการเพิ่มศักยภาพการขยายพันธุ์กล้วไม้เถางูเขียว (Vanilla aphylla Blume) โดยการเพาะเลี้ยงเนื้อเยื่อ</v>
          </cell>
          <cell r="C2772">
            <v>70100020415</v>
          </cell>
        </row>
        <row r="2773">
          <cell r="B2773" t="str">
            <v>ส่งเสริมการเรียนรู้ศิลปวัฒนธรรมอีสาน ด้วยเทคโนโลยีการผลิตสื่อเสมือนจริง  (AR : Augmented Reality Technology)  เรื่อง “เทคนิคการแกะสลักลวดลายเทียน”</v>
          </cell>
          <cell r="C2773">
            <v>70100020416</v>
          </cell>
        </row>
        <row r="2774">
          <cell r="B2774" t="str">
            <v>การศึกษาสภาพแวดล้อมและนิเวศวิทยาแหล่งที่อยู่อาศัยและแหล่งสืบพันธ์ของกลุ่มปลาซิว</v>
          </cell>
          <cell r="C2774">
            <v>70100020417</v>
          </cell>
        </row>
        <row r="2775">
          <cell r="B2775" t="str">
            <v>โครงการทำนุบำรุงและฟื้นฟูศิลปวัฒนธรรมการปฏิบัติต่อผู้สูงวัยชุมชนชนบท อีสานใต้</v>
          </cell>
          <cell r="C2775">
            <v>70100020418</v>
          </cell>
        </row>
        <row r="2776">
          <cell r="B2776" t="str">
            <v>โครงการสำรวจและรวบรวมองค์ความรู้พื้นบ้านในการรักษาไข้ออกผื่นของจังหวัดอุบลราชธานี</v>
          </cell>
          <cell r="C2776">
            <v>70100020419</v>
          </cell>
        </row>
        <row r="2777">
          <cell r="B2777" t="str">
            <v>การสำรวจและจัดทำเวปไซต์ ข้อมูลลวดลายผ้าโบราณเมืองอุบลฯ จากทายาทของ หม่อมเจียงคำ ชุมพล ณ อยุธยา และเครือญาติ เพื่อบูรณาการกับการเรียนการสอน</v>
          </cell>
          <cell r="C2777">
            <v>70100020420</v>
          </cell>
        </row>
        <row r="2778">
          <cell r="B2778" t="str">
            <v>โครงการดนตรีในการให้สุขศึกษาเพื่อให้เกิดความสนุกสนาน (เดิม โครงการให้สุขศึกษาโดยใช้สื่อพื้นบ้าน)</v>
          </cell>
          <cell r="C2778">
            <v>70100020421</v>
          </cell>
        </row>
        <row r="2779">
          <cell r="B2779" t="str">
            <v>โครงการพฤติกรรมการบริโภคผักพื้นบ้านของประชาชนในเขตพื้นที่ อ.วารินชำราบ  จ.อุบลราชธานี</v>
          </cell>
          <cell r="C2779">
            <v>70100020422</v>
          </cell>
        </row>
        <row r="2780">
          <cell r="B2780" t="str">
            <v>โครงการอุทยานศิลปวัฒนธรรมอีสานและลุ่มน้ำโขง: แหล่งเรียนรู้การจัดการพลังงานและโซล่าเซลล์ในอุทยานฯ</v>
          </cell>
          <cell r="C2780">
            <v>70100020423</v>
          </cell>
        </row>
        <row r="2781">
          <cell r="B2781" t="str">
            <v>โครงการอุทยานศิลปวัฒนธรรมอีสานและลุ่มน้ำโขง: แหล่งเรียนรู้การจัดการระบบหมุนเวียนน้ำในอุทยานฯ</v>
          </cell>
          <cell r="C2781">
            <v>70100020424</v>
          </cell>
        </row>
        <row r="2782">
          <cell r="B2782" t="str">
            <v xml:space="preserve"> การจัดงานประชุมวิชาการ นิทรรศการต่าง ๆ ของหน่วยงานที่ร่วมสนองพระราชดำริฯ</v>
          </cell>
          <cell r="C2782">
            <v>70100020425</v>
          </cell>
        </row>
        <row r="2783">
          <cell r="B2783" t="str">
            <v>โครงการเฉลิมพระเกียรติพระบรมวงศานุวง ประจำปี 2561</v>
          </cell>
          <cell r="C2783">
            <v>70100020426</v>
          </cell>
        </row>
        <row r="2784">
          <cell r="B2784" t="str">
            <v>โครงการเผยแพร่งานบุญอีสาน บุญเดือน 8 - 12 และงานบุญจุลกฐิน</v>
          </cell>
          <cell r="C2784">
            <v>70100020427</v>
          </cell>
        </row>
        <row r="2785">
          <cell r="B2785" t="str">
            <v>โครงการเผยแพร่ผลงานโครงการอนุรักษ์พันธุกรรมพืชอันเนื่องมาจากพระราชดำริ</v>
          </cell>
          <cell r="C2785">
            <v>70100020428</v>
          </cell>
        </row>
        <row r="2786">
          <cell r="B2786" t="str">
            <v>โครงการความร่วมมือด้านศิลปวัฒนธรรมกับจังหวัดอุบลราชธานีและหน่วยงานอื่นๆและตามนโยบาย</v>
          </cell>
          <cell r="C2786">
            <v>70100020429</v>
          </cell>
        </row>
        <row r="2787">
          <cell r="B2787" t="str">
            <v>โครงการถวายรายงานพร้อมกับนิทรรศการ อพ.สธ.ในพิธีพระราทานปริญญาบัตร ประจำปี 2560</v>
          </cell>
          <cell r="C2787">
            <v>70100020430</v>
          </cell>
        </row>
        <row r="2788">
          <cell r="B2788" t="str">
            <v>โครงการบริหารจัดการอุทยานศิลปวัฒนธรรมอีสานและลุ่มน้ำโขง ปะจำปี 2561</v>
          </cell>
          <cell r="C2788">
            <v>70100020431</v>
          </cell>
        </row>
        <row r="2789">
          <cell r="B2789" t="str">
            <v>การจัดทำเว็บไซต์ อพ.สธ.-มหาวิทยาลัยอุบลราชธานี</v>
          </cell>
          <cell r="C2789">
            <v>70100020432</v>
          </cell>
        </row>
        <row r="2790">
          <cell r="B2790" t="str">
            <v>การบริหารโครงการและสนับสนุนการดำเนินงานในกิจกรรมต่าง ๆ ของ อพ.สธ. และเครือข่าย อพ.สธ.</v>
          </cell>
          <cell r="C2790">
            <v>70100020433</v>
          </cell>
        </row>
        <row r="2791">
          <cell r="B2791" t="str">
            <v>บริหารงานทำนุบำรุงศิลปวัฒนธรรม มหาวิทยาลัยอุบลราชธานี ประจำปี 2561</v>
          </cell>
          <cell r="C2791">
            <v>70100020434</v>
          </cell>
        </row>
        <row r="2792">
          <cell r="B2792" t="str">
            <v>สืบสานวัฒนธรรมและประเพณีภายในมหาวิทยาลัยอุบลราชธานี ปีงบประมาณ 2561</v>
          </cell>
          <cell r="C2792">
            <v>70100020435</v>
          </cell>
        </row>
        <row r="2793">
          <cell r="B2793" t="str">
            <v xml:space="preserve"> โครงการพฤกษานุรักษ์มเหสักข์ นวมินทรานุสร</v>
          </cell>
          <cell r="C2793">
            <v>70100020436</v>
          </cell>
        </row>
        <row r="2794">
          <cell r="B2794" t="str">
            <v>โครงการอุทยานศิลปวัฒนธรรมอีสานและลุ่มน้ำโขง: ปรับพื้นที่ป่าโดยรอบอุทยานฯ</v>
          </cell>
          <cell r="C2794">
            <v>70100020437</v>
          </cell>
        </row>
        <row r="2795">
          <cell r="B2795" t="str">
            <v>โครงการสานสัมพันธ์มิตรภาพ ไทย – ลาว  ครั้งที่ 14</v>
          </cell>
          <cell r="C2795">
            <v>70100020438</v>
          </cell>
        </row>
        <row r="2796">
          <cell r="B2796" t="str">
            <v>จิตอาสาทำบุญ ตุนความดี วิธีธรรม ณ วัดหนองป่าพง</v>
          </cell>
          <cell r="C2796">
            <v>70100020439</v>
          </cell>
        </row>
        <row r="2797">
          <cell r="B2797" t="str">
            <v>พิธีบายศรีสู่ขวัญนักศึกษาใหม่ ม.อุบลฯ ประจำปีการศึกษา 2561</v>
          </cell>
          <cell r="C2797">
            <v>70100020440</v>
          </cell>
        </row>
        <row r="2798">
          <cell r="B2798" t="str">
            <v>วันรำลึกแห่งความดีร่วมกับจังหวัดอุบลราชธานี</v>
          </cell>
          <cell r="C2798">
            <v>70100020441</v>
          </cell>
        </row>
        <row r="2799">
          <cell r="B2799" t="str">
            <v>สดุดีวีรกรรมพระประทุมวรราชสุริยวงศ์ ปี 2561</v>
          </cell>
          <cell r="C2799">
            <v>70100020442</v>
          </cell>
        </row>
        <row r="2800">
          <cell r="B2800" t="str">
            <v>สืบสานประเพณีแห่เทียนพรรษาจังหวัดอุบลราชธานี</v>
          </cell>
          <cell r="C2800">
            <v>70100020443</v>
          </cell>
        </row>
        <row r="2801">
          <cell r="B2801" t="str">
            <v>โครงการอนุรักษ์ศิลปะและวัฒนธรรมอีสาน : ไหว้พระ นำฮอย มูนมัง พุทธศิลป์อีสาน</v>
          </cell>
          <cell r="C2801">
            <v>70100020444</v>
          </cell>
        </row>
        <row r="2802">
          <cell r="B2802" t="str">
            <v>โครงการทำนุบำรุงและฟื้นฟูศิลปวัฒนธรรมการปฏิบัติต่อผู้สูงวัยชุมชนชนบท อีสานใต้</v>
          </cell>
          <cell r="C2802">
            <v>70100070398</v>
          </cell>
        </row>
        <row r="2803">
          <cell r="B2803" t="str">
            <v>โครงการเรียนฟรี 15 ปี</v>
          </cell>
          <cell r="C2803">
            <v>80100010001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6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7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>
        <row r="20">
          <cell r="A20" t="str">
            <v>ด้านการผลิตบัณฑิต</v>
          </cell>
          <cell r="B20">
            <v>1</v>
          </cell>
        </row>
        <row r="21">
          <cell r="A21" t="str">
            <v>ด้านพัฒนาขีดความสามารถด้านการวิจัย</v>
          </cell>
          <cell r="B21">
            <v>2</v>
          </cell>
        </row>
        <row r="22">
          <cell r="A22" t="str">
            <v>ด้านให้บริการวิชาการและถ่ายทอดเทคโนโลยี</v>
          </cell>
          <cell r="B22">
            <v>3</v>
          </cell>
        </row>
        <row r="23">
          <cell r="A23" t="str">
            <v>ด้านสืบสานเผยแพร่ฟื้นฟูและอนุรักษ์ศิลปวัฒนธรรม</v>
          </cell>
          <cell r="B23">
            <v>4</v>
          </cell>
        </row>
        <row r="24">
          <cell r="A24" t="str">
            <v>ด้านพัฒนาระบบบริหารจัดการ</v>
          </cell>
          <cell r="B24">
            <v>5</v>
          </cell>
        </row>
        <row r="25">
          <cell r="A25" t="str">
            <v>ด้านพัฒนาทรัพยากรมนุษย์</v>
          </cell>
          <cell r="B25">
            <v>6</v>
          </cell>
        </row>
        <row r="26">
          <cell r="A26" t="str">
            <v>ด้านพัฒนาโครงสร้างพื้นฐานด้านเทคโนโลยีสารสนสนเทศการสื่อสาร</v>
          </cell>
          <cell r="B26">
            <v>7</v>
          </cell>
        </row>
      </sheetData>
      <sheetData sheetId="10" refreshError="1">
        <row r="2"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  <cell r="C2">
            <v>1000001</v>
          </cell>
        </row>
        <row r="3">
          <cell r="B3" t="str">
            <v>โครงการปรับปรุงกฎหมายและนิติการเพื่อการปฏิบัติงาน</v>
          </cell>
          <cell r="C3">
            <v>1000002</v>
          </cell>
        </row>
        <row r="4">
          <cell r="B4" t="str">
            <v>โครงการพัฒนาระบบบริหารและจัดการภายใน</v>
          </cell>
          <cell r="C4">
            <v>1000003</v>
          </cell>
        </row>
        <row r="5">
          <cell r="B5" t="str">
            <v>โครงการพัฒนาระบบฐานข้อมูลสารสนเทศเพื่อการบริหารจัดการ</v>
          </cell>
          <cell r="C5">
            <v>1000004</v>
          </cell>
        </row>
        <row r="6">
          <cell r="B6" t="str">
            <v>โครงการพัฒนาระบบบริหารทรัพยากรมนุษย์</v>
          </cell>
          <cell r="C6">
            <v>1000005</v>
          </cell>
        </row>
        <row r="7">
          <cell r="B7" t="str">
            <v>โครงการพัฒนาบุคลากรสายสนับสนุน</v>
          </cell>
          <cell r="C7">
            <v>1000006</v>
          </cell>
        </row>
        <row r="8">
          <cell r="B8" t="str">
            <v>โครงการพัฒนากายภาพระบบสาธารณูปโภคและโครงสร้างพื้นฐานของมหาวิทยาลัย</v>
          </cell>
          <cell r="C8">
            <v>1000007</v>
          </cell>
        </row>
        <row r="9">
          <cell r="B9" t="str">
            <v>โครงการจัดการความรู้เพื่อมุ่งสู่สถาบันแห่งการเรียนรู้</v>
          </cell>
          <cell r="C9">
            <v>1000008</v>
          </cell>
        </row>
        <row r="10"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  <cell r="C10">
            <v>1000009</v>
          </cell>
        </row>
        <row r="11">
          <cell r="B11" t="str">
            <v>โครงการสนับสนุนการบริหารทั่วไป</v>
          </cell>
          <cell r="C11">
            <v>1000010</v>
          </cell>
        </row>
        <row r="12">
          <cell r="B12" t="str">
            <v>โครงการพัฒนาบุคลากร</v>
          </cell>
          <cell r="C12">
            <v>1000011</v>
          </cell>
        </row>
        <row r="13">
          <cell r="B13" t="str">
            <v>โครงการการพัฒนาระบบกลไกการประกันคุณภาพการศึกษาระดับอุดมศึกษา</v>
          </cell>
          <cell r="C13">
            <v>1000012</v>
          </cell>
        </row>
        <row r="14">
          <cell r="B14" t="str">
            <v>โครงการพิธีพระราชทานปริญญาบัตร</v>
          </cell>
          <cell r="C14">
            <v>1000013</v>
          </cell>
        </row>
        <row r="15">
          <cell r="B15" t="str">
            <v>โครงการสนับสนุนการจัดการศึกษา</v>
          </cell>
          <cell r="C15">
            <v>1010000</v>
          </cell>
        </row>
        <row r="16">
          <cell r="B16" t="str">
            <v>โครงการสนับสนุนการผลิตบัณฑิตสาขาวิชาวิทยาศาสตร์</v>
          </cell>
          <cell r="C16">
            <v>1010001</v>
          </cell>
        </row>
        <row r="17">
          <cell r="B17" t="str">
            <v>โครงการสนับสนุนการผลิตบัณฑิตสาขาวิชาเกษตรศาสตร์</v>
          </cell>
          <cell r="C17">
            <v>1010002</v>
          </cell>
        </row>
        <row r="18">
          <cell r="B18" t="str">
            <v>โครงการสนับสนุนการผลิตบัณฑิตสาขาวิชาวิศวกรรมศาสตร์</v>
          </cell>
          <cell r="C18">
            <v>1010003</v>
          </cell>
        </row>
        <row r="19">
          <cell r="B19" t="str">
            <v>โครงการสนับสนุนการผลิตบัณฑิตสาขาวิชาศิลปประยุกต์และการออกแบบ</v>
          </cell>
          <cell r="C19">
            <v>1010004</v>
          </cell>
        </row>
        <row r="20">
          <cell r="B20" t="str">
            <v>โครงการสนับสนุนการผลิตบัณฑิตสาขาวิชาเภสัชศาสตร์</v>
          </cell>
          <cell r="C20">
            <v>1010006</v>
          </cell>
        </row>
        <row r="21">
          <cell r="B21" t="str">
            <v>โครงการสนับสนุนการผลิตบัณฑิตสาขาวิชาแพทยศาสตร์</v>
          </cell>
          <cell r="C21">
            <v>1010007</v>
          </cell>
        </row>
        <row r="22">
          <cell r="B22" t="str">
            <v>โครงการสนับสนุนการผลิตบัณฑิตสาขาวิชาพยาบาลศาสตร์</v>
          </cell>
          <cell r="C22">
            <v>1010009</v>
          </cell>
        </row>
        <row r="23">
          <cell r="B23" t="str">
            <v>โครงการสนับสนุนการผลิตบัณฑิตสาขาวิชาศิลปศาสตร์</v>
          </cell>
          <cell r="C23">
            <v>1010010</v>
          </cell>
        </row>
        <row r="24">
          <cell r="B24" t="str">
            <v>โครงการสนับสนุนการผลิตบัณฑิตสาขาวิชาบริหารธุรกิจ</v>
          </cell>
          <cell r="C24">
            <v>1010011</v>
          </cell>
        </row>
        <row r="25">
          <cell r="B25" t="str">
            <v>โครงการสนับสนุนการผลิตบัณฑิตสาขาวิชานิติศาสตร์</v>
          </cell>
          <cell r="C25">
            <v>1010012</v>
          </cell>
        </row>
        <row r="26">
          <cell r="B26" t="str">
            <v>โครงการสนับสนุนการผลิตบัณฑิตสาขาวิชารัฐศาสตร์</v>
          </cell>
          <cell r="C26">
            <v>1010013</v>
          </cell>
        </row>
        <row r="27">
          <cell r="B27" t="str">
            <v>โครงการสนับสนุนการผลิตบัณฑิตสาขาวิชารัฐประศาสนศาสตร์</v>
          </cell>
          <cell r="C27">
            <v>1010014</v>
          </cell>
        </row>
        <row r="28"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  <cell r="C28">
            <v>1010051</v>
          </cell>
        </row>
        <row r="29">
          <cell r="B29" t="str">
            <v>โครงการพัฒนาบุคลากรสายวิชาการ</v>
          </cell>
          <cell r="C29">
            <v>1010052</v>
          </cell>
        </row>
        <row r="30"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  <cell r="C30">
            <v>1010053</v>
          </cell>
        </row>
        <row r="31"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  <cell r="C31">
            <v>1010054</v>
          </cell>
        </row>
        <row r="32">
          <cell r="B32" t="str">
            <v>โครงการพัฒนาบุคลากรด้านการท่องเที่ยว</v>
          </cell>
          <cell r="C32">
            <v>1010055</v>
          </cell>
        </row>
        <row r="33">
          <cell r="B33" t="str">
            <v>โครงการผลิตบัณฑิตสาขาวิชาวิทยาศาสตร์</v>
          </cell>
          <cell r="C33">
            <v>2010000</v>
          </cell>
        </row>
        <row r="34">
          <cell r="B34" t="str">
            <v>โครงการผลิตบัณฑิตสาขาวิชาเกษตรศาสตร์</v>
          </cell>
          <cell r="C34">
            <v>2020000</v>
          </cell>
        </row>
        <row r="35">
          <cell r="B35" t="str">
            <v>โครงการผลิตบัณฑิตสาขาวิชาวิศวกรรมศาสตร์</v>
          </cell>
          <cell r="C35">
            <v>2030000</v>
          </cell>
        </row>
        <row r="36">
          <cell r="B36" t="str">
            <v>โครงการผลิตบัณฑิตสาขาวิชาศิลปประยุกต์และการออกแบบ</v>
          </cell>
          <cell r="C36">
            <v>2040000</v>
          </cell>
        </row>
        <row r="37">
          <cell r="B37" t="str">
            <v>โครงการผลิตบัณฑิตสาขาวิชาเภสัชศาสตร์</v>
          </cell>
          <cell r="C37">
            <v>2050000</v>
          </cell>
        </row>
        <row r="38">
          <cell r="B38" t="str">
            <v>โครงการผลิตบัณฑิตสาขาวิชาแพทยศาสตร์</v>
          </cell>
          <cell r="C38">
            <v>2060000</v>
          </cell>
        </row>
        <row r="39">
          <cell r="B39" t="str">
            <v>โครงการผลิตบัณฑิตสาขาวิชาสาธารณสุขศาสตร์</v>
          </cell>
          <cell r="C39">
            <v>2070000</v>
          </cell>
        </row>
        <row r="40">
          <cell r="B40" t="str">
            <v>โครงการผลิตบัณฑิตสาขาวิชาพยาบาลศาสตร์</v>
          </cell>
          <cell r="C40">
            <v>2080000</v>
          </cell>
        </row>
        <row r="41">
          <cell r="B41" t="str">
            <v>โครงการผลิตบัณฑิตสาขาวิชาศิลปศาสตร์</v>
          </cell>
          <cell r="C41">
            <v>2090000</v>
          </cell>
        </row>
        <row r="42">
          <cell r="B42" t="str">
            <v>โครงการผลิตบัณฑิตสาขาวิชาบริหารธุรกิจ</v>
          </cell>
          <cell r="C42">
            <v>2100000</v>
          </cell>
        </row>
        <row r="43">
          <cell r="B43" t="str">
            <v>โครงการผลิตบัณฑิตสาขาวิชานิติศาสตร์</v>
          </cell>
          <cell r="C43">
            <v>2110000</v>
          </cell>
        </row>
        <row r="44">
          <cell r="B44" t="str">
            <v>โครงการผลิตบัณฑิตสาขาวิชารัฐศาสตร์</v>
          </cell>
          <cell r="C44">
            <v>2120001</v>
          </cell>
        </row>
        <row r="45">
          <cell r="B45" t="str">
            <v>โครงการผลิตบัณฑิตสาขาวิชารัฐประศาสนศาสตร์</v>
          </cell>
          <cell r="C45">
            <v>2120002</v>
          </cell>
        </row>
        <row r="46">
          <cell r="B46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  <cell r="C46">
            <v>3010001</v>
          </cell>
        </row>
        <row r="47">
          <cell r="B47" t="str">
            <v>โครงการบริการด้านทะเบียนและประมวลผลนักศึกษา</v>
          </cell>
          <cell r="C47">
            <v>3010002</v>
          </cell>
        </row>
        <row r="48">
          <cell r="B48" t="str">
            <v>โครงการบริหารและพัฒนาหลักสูตร</v>
          </cell>
          <cell r="C48">
            <v>3010003</v>
          </cell>
        </row>
        <row r="49">
          <cell r="B49" t="str">
            <v>โครงการจัดหาและพัฒนาสื่อการเรียนรู้แก่นักศึกษา</v>
          </cell>
          <cell r="C49">
            <v>3010004</v>
          </cell>
        </row>
        <row r="50">
          <cell r="B50" t="str">
            <v>โครงการสนับสนุนการพัฒนาวิชาการ</v>
          </cell>
          <cell r="C50">
            <v>3010005</v>
          </cell>
        </row>
        <row r="51">
          <cell r="B51" t="str">
            <v>โครงการค่าใช้จ่ายบุคลากรภาครัฐ ยกระดับคุณภาพการศึกษาและการเรียนรู้</v>
          </cell>
          <cell r="C51">
            <v>4000002</v>
          </cell>
        </row>
        <row r="52">
          <cell r="B52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52">
            <v>4000003</v>
          </cell>
        </row>
        <row r="53">
          <cell r="B53" t="str">
            <v>โครงการส่งเสริมและสนับสนุนกิจกรรมเสริมหลักสูตรและกิจกรรมนอกหลักสูตร</v>
          </cell>
          <cell r="C53">
            <v>4010001</v>
          </cell>
        </row>
        <row r="54">
          <cell r="B54" t="str">
            <v>โครงการสนับสนุนและส่งเสริมสวัสดิการและสวัสดิภาพของนักศึกษา</v>
          </cell>
          <cell r="C54">
            <v>4010002</v>
          </cell>
        </row>
        <row r="55">
          <cell r="B55" t="str">
            <v>โครงการวิจัยเพื่อสร้าง สะสมองค์ความรู้_โครงการวิจัยที่สามารถนำไปใช้ในการพัฒนาชุมชนและสังคม</v>
          </cell>
          <cell r="C55">
            <v>5000001</v>
          </cell>
        </row>
        <row r="56">
          <cell r="B56" t="str">
            <v>โครงการวิจัยประยุกต์</v>
          </cell>
          <cell r="C56">
            <v>5000002</v>
          </cell>
        </row>
        <row r="57">
          <cell r="B57" t="str">
            <v>โครงการวิจัยพื้นฐาน</v>
          </cell>
          <cell r="C57">
            <v>5000003</v>
          </cell>
        </row>
        <row r="58">
          <cell r="B58" t="str">
            <v>โครงการวิจัยและพัฒนา</v>
          </cell>
          <cell r="C58">
            <v>5000004</v>
          </cell>
        </row>
        <row r="59">
          <cell r="B59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  <cell r="C59">
            <v>5000005</v>
          </cell>
        </row>
        <row r="60">
          <cell r="B60" t="str">
            <v>โครงกการวิจัยและนวัตกรรม_โครงการวิจัยที่สามารถนำไปใช้ในการพัฒนาชุมชนและสังคม</v>
          </cell>
          <cell r="C60">
            <v>5000006</v>
          </cell>
        </row>
        <row r="61">
          <cell r="B61" t="str">
            <v>โครงการวิจัยและนวัตกรรมในอุตสาหกรรมยุทธศาสตร์และเป้าหมายของประเทศ</v>
          </cell>
          <cell r="C61">
            <v>5000007</v>
          </cell>
        </row>
        <row r="62">
          <cell r="B62" t="str">
            <v>โครงการวิจัยเพื่อพัฒนาโครงสร้างพื้นฐาน บุคลากรและระบบมาตรฐานการวิจัย</v>
          </cell>
          <cell r="C62">
            <v>5000008</v>
          </cell>
        </row>
        <row r="63">
          <cell r="B63" t="str">
            <v>โครงการพัฒนาระบบกลไกการบริหารงานวิจัย</v>
          </cell>
          <cell r="C63">
            <v>5010001</v>
          </cell>
        </row>
        <row r="64">
          <cell r="B64" t="str">
            <v>โครงการวิจัยเพื่อสร้างองค์ความรู้</v>
          </cell>
          <cell r="C64">
            <v>5010002</v>
          </cell>
        </row>
        <row r="65">
          <cell r="B65" t="str">
            <v>โครงการวิจัยเพื่อถ่ายทอดเทคโนโลยี</v>
          </cell>
          <cell r="C65">
            <v>5010003</v>
          </cell>
        </row>
        <row r="66">
          <cell r="B66" t="str">
            <v>โครงการพัฒนาระบบกลไกการบริหารงานบริการวิชาการ</v>
          </cell>
          <cell r="C66">
            <v>6010001</v>
          </cell>
        </row>
        <row r="67">
          <cell r="B67" t="str">
            <v>โครงการบริการวิชาการ</v>
          </cell>
          <cell r="C67">
            <v>6010002</v>
          </cell>
        </row>
        <row r="68">
          <cell r="B68" t="str">
            <v>โครงการเครือข่ายความร่วมมือกับชุมชน หน่วยงานของรัฐ และ ภาคธุรกิจอุตสาหกรรม</v>
          </cell>
          <cell r="C68">
            <v>6010003</v>
          </cell>
        </row>
        <row r="69">
          <cell r="B69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  <cell r="C69">
            <v>6010004</v>
          </cell>
        </row>
        <row r="70">
          <cell r="B70" t="str">
            <v>โครงการสร้างเสริมสุขภาวะและบริการสุขภาพแก่ชุมชน</v>
          </cell>
          <cell r="C70">
            <v>6010005</v>
          </cell>
        </row>
        <row r="71">
          <cell r="B71" t="str">
            <v>โครงการปรับปรุงการเรียนรู้</v>
          </cell>
          <cell r="C71">
            <v>6210000</v>
          </cell>
        </row>
        <row r="72">
          <cell r="B72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72">
            <v>6220000</v>
          </cell>
        </row>
        <row r="73">
          <cell r="B73" t="str">
            <v>โครงการศูนย์นวัตกรรมการศึกษาและพัฒนาสื่อการเรียนการสอน</v>
          </cell>
          <cell r="C73">
            <v>6230000</v>
          </cell>
        </row>
        <row r="74">
          <cell r="B74" t="str">
            <v>โครงการยกระดับการเรียนรู้ทางวิชาการในโรงเรียนเครือข่ายทางวิชาการ</v>
          </cell>
          <cell r="C74">
            <v>6240000</v>
          </cell>
        </row>
        <row r="75">
          <cell r="B75" t="str">
            <v>โครงการพัฒนาเศรษฐกิจดิจิทัล</v>
          </cell>
          <cell r="C75">
            <v>6250000</v>
          </cell>
        </row>
        <row r="76">
          <cell r="B76" t="str">
            <v>โครงการพัฒนาศักยภาพบุคลากรด้าน ICT รองรับ Digital Economy</v>
          </cell>
          <cell r="C76">
            <v>6260000</v>
          </cell>
        </row>
        <row r="77">
          <cell r="B77" t="str">
            <v>ครงการพัฒนาด้าน ICT ให้ผู้ประกอบการเพื่อการแข่งขัน</v>
          </cell>
          <cell r="C77">
            <v>6270000</v>
          </cell>
        </row>
        <row r="78">
          <cell r="B78" t="str">
            <v>โครงการบริหารจัดการขยะและสิ่งแวดล้อม</v>
          </cell>
          <cell r="C78">
            <v>6280000</v>
          </cell>
        </row>
        <row r="79">
          <cell r="B79" t="str">
            <v>โครงการพัฒนาโครงสร้างพื้นฐานและระบบโลจิสติกส์</v>
          </cell>
          <cell r="C79">
            <v>6300000</v>
          </cell>
        </row>
        <row r="80">
          <cell r="B80" t="str">
            <v>โครงการพัฒนาความรู้และทักษะชีวิตสำหรับวัยเรียน</v>
          </cell>
          <cell r="C80">
            <v>6320000</v>
          </cell>
        </row>
        <row r="81">
          <cell r="B81" t="str">
            <v>โครงการพัฒนาและเพิ่มประสิทธิภาพการใช้พลังงานที่เป็นมิตรกับสิ่งแวดล้อม</v>
          </cell>
          <cell r="C81">
            <v>6330000</v>
          </cell>
        </row>
        <row r="82">
          <cell r="B82" t="str">
            <v xml:space="preserve">โครงการพัฒนาระบบและกลไกการบริหารงานทำนุบำรุงศิลปวัฒนธรรม </v>
          </cell>
          <cell r="C82">
            <v>7010001</v>
          </cell>
        </row>
        <row r="83">
          <cell r="B83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  <cell r="C83">
            <v>7010002</v>
          </cell>
        </row>
        <row r="84">
          <cell r="B84" t="str">
            <v>โครงการสนับสนุนจัดการศึกษาขั้นพื้นฐาน</v>
          </cell>
          <cell r="C84">
            <v>8010001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สรุป DATA_PROJECT"/>
      <sheetName val="สรุป DATA_PROJECTแบบเสนอโครงการ"/>
      <sheetName val="DATA_PROJECT"/>
      <sheetName val="หน่วยงานหลัก"/>
      <sheetName val="หน่วยงานย่อย"/>
      <sheetName val="แหล่งเงิน"/>
      <sheetName val="กองทุน"/>
      <sheetName val="งาน-โครงการ"/>
      <sheetName val="โครงการย่อย"/>
      <sheetName val="กิจกรรม"/>
      <sheetName val="โอเล่รายงาน"/>
      <sheetName val="คำอธิบายการกรอกแบบฟอร์ม"/>
      <sheetName val="PROJECT_1"/>
      <sheetName val="PROJECT_2"/>
      <sheetName val="การจำแนกประเภทงบรายจ่าย"/>
      <sheetName val="ขอใช้เงินคงเหลือ(ถ้ามี)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</v>
          </cell>
          <cell r="B2" t="str">
            <v>สำนักงานอธิการบดี</v>
          </cell>
        </row>
        <row r="3">
          <cell r="A3">
            <v>11</v>
          </cell>
          <cell r="B3" t="str">
            <v>คณะวิทยาศาสตร์</v>
          </cell>
        </row>
        <row r="4">
          <cell r="A4">
            <v>12</v>
          </cell>
          <cell r="B4" t="str">
            <v>คณะเกษตรศาสตร์</v>
          </cell>
        </row>
        <row r="5">
          <cell r="A5">
            <v>13</v>
          </cell>
          <cell r="B5" t="str">
            <v>คณะวิศวกรรมศาสตร์</v>
          </cell>
        </row>
        <row r="6">
          <cell r="A6">
            <v>14</v>
          </cell>
          <cell r="B6" t="str">
            <v>คณะศิลปศาสตร์</v>
          </cell>
        </row>
        <row r="7">
          <cell r="A7">
            <v>15</v>
          </cell>
          <cell r="B7" t="str">
            <v>คณะเภสัชศาสตร์</v>
          </cell>
        </row>
        <row r="8">
          <cell r="A8">
            <v>17</v>
          </cell>
          <cell r="B8" t="str">
            <v>คณะบริหารศาสตร์</v>
          </cell>
        </row>
        <row r="9">
          <cell r="A9">
            <v>19</v>
          </cell>
          <cell r="B9" t="str">
            <v>วิทยาลัยแพทยศาสตร์และการสาธารณสุข</v>
          </cell>
        </row>
        <row r="10">
          <cell r="A10">
            <v>20</v>
          </cell>
          <cell r="B10" t="str">
            <v>คณะศิลปประยุกต์และการออกแบบ</v>
          </cell>
        </row>
        <row r="11">
          <cell r="A11">
            <v>21</v>
          </cell>
          <cell r="B11" t="str">
            <v>คณะนิติศาสตร์</v>
          </cell>
        </row>
        <row r="12">
          <cell r="A12">
            <v>23</v>
          </cell>
          <cell r="B12" t="str">
            <v>คณะรัฐศาสตร์</v>
          </cell>
        </row>
        <row r="13">
          <cell r="A13">
            <v>24</v>
          </cell>
          <cell r="B13" t="str">
            <v>วิทยาเขตมุกดาหาร</v>
          </cell>
        </row>
        <row r="14">
          <cell r="A14">
            <v>25</v>
          </cell>
          <cell r="B14" t="str">
            <v>คณะพยาบาลศาสตร์</v>
          </cell>
        </row>
        <row r="15">
          <cell r="A15">
            <v>90</v>
          </cell>
          <cell r="B15" t="str">
            <v>สำนักวิทยบริการ</v>
          </cell>
        </row>
        <row r="16">
          <cell r="A16">
            <v>91</v>
          </cell>
          <cell r="B16" t="str">
            <v>สำนักคอมพิวเตอร์และเครือข่าย</v>
          </cell>
        </row>
        <row r="17">
          <cell r="A17">
            <v>92</v>
          </cell>
          <cell r="B17" t="str">
            <v>สำนักบริหารทรัพย์สินและสิทธิประโยชน์</v>
          </cell>
        </row>
        <row r="18">
          <cell r="A18">
            <v>93</v>
          </cell>
          <cell r="B18" t="str">
            <v>สำนักงานโครงการพัฒนาบุคลากรท้องถิ่น</v>
          </cell>
        </row>
        <row r="19">
          <cell r="A19">
            <v>94</v>
          </cell>
          <cell r="B19" t="str">
            <v>สถานปฏิบัติการโรงแรมและการท่องเที่ยว</v>
          </cell>
        </row>
        <row r="20">
          <cell r="A20">
            <v>95</v>
          </cell>
          <cell r="B20" t="str">
            <v>โรงพิมพ์มหาวิทยาลัยอุบลราชธานี</v>
          </cell>
        </row>
      </sheetData>
      <sheetData sheetId="4" refreshError="1">
        <row r="2">
          <cell r="A2">
            <v>1001</v>
          </cell>
          <cell r="B2" t="str">
            <v>กองกลาง</v>
          </cell>
        </row>
        <row r="3">
          <cell r="A3">
            <v>1002</v>
          </cell>
          <cell r="B3" t="str">
            <v>กองคลัง</v>
          </cell>
        </row>
        <row r="4">
          <cell r="A4">
            <v>1003</v>
          </cell>
          <cell r="B4" t="str">
            <v>กองบริการการศึกษา</v>
          </cell>
        </row>
        <row r="5">
          <cell r="A5">
            <v>1004</v>
          </cell>
          <cell r="B5" t="str">
            <v>กองแผนงาน</v>
          </cell>
        </row>
        <row r="6">
          <cell r="A6">
            <v>1005</v>
          </cell>
          <cell r="B6" t="str">
            <v>สำนักงานกฏหมายและนิติการ</v>
          </cell>
        </row>
        <row r="7">
          <cell r="A7">
            <v>1006</v>
          </cell>
          <cell r="B7" t="str">
            <v>กองการเจ้าหน้าที่</v>
          </cell>
        </row>
        <row r="8">
          <cell r="A8">
            <v>1007</v>
          </cell>
          <cell r="B8" t="str">
            <v>สำนักงานพัฒนานักศึกษา</v>
          </cell>
        </row>
        <row r="9">
          <cell r="A9">
            <v>1008</v>
          </cell>
          <cell r="B9" t="str">
            <v>สำนักงานบริหารกายภาพและสิ่งแวดล้อม</v>
          </cell>
        </row>
        <row r="10">
          <cell r="A10">
            <v>1009</v>
          </cell>
          <cell r="B10" t="str">
            <v>สำนักงานวิเทศสัมพันธ์</v>
          </cell>
        </row>
        <row r="11">
          <cell r="A11">
            <v>1010</v>
          </cell>
          <cell r="B11" t="str">
            <v>สำนักงานส่งเสริมบริหารการวิจัย บริการวิชาการและศิลปวัฒนธรรม</v>
          </cell>
        </row>
        <row r="12">
          <cell r="A12">
            <v>1011</v>
          </cell>
          <cell r="B12" t="str">
            <v>สำนักงานสภามหาวิทยาลัย</v>
          </cell>
        </row>
        <row r="13">
          <cell r="A13">
            <v>1012</v>
          </cell>
          <cell r="B13" t="str">
            <v>สำนักงานสภาอาจารย์</v>
          </cell>
        </row>
        <row r="14">
          <cell r="A14">
            <v>1013</v>
          </cell>
          <cell r="B14" t="str">
            <v>สำนักงานประกันคุณภาพการศึกษาและสารสนเทศ</v>
          </cell>
        </row>
        <row r="15">
          <cell r="A15">
            <v>1014</v>
          </cell>
          <cell r="B15" t="str">
            <v>สำนักงานตรวจสอบภายใน</v>
          </cell>
        </row>
        <row r="16">
          <cell r="A16">
            <v>1015</v>
          </cell>
          <cell r="B16" t="str">
            <v>ส่วนกลางมหาวิทยาลัยด้านวิทยาศาสตร์และเทคโนโลยี</v>
          </cell>
        </row>
        <row r="17">
          <cell r="A17">
            <v>1016</v>
          </cell>
          <cell r="B17" t="str">
            <v>สำนักงานสระว่ายน้ำยอดเศรณี</v>
          </cell>
        </row>
        <row r="18">
          <cell r="A18">
            <v>1017</v>
          </cell>
          <cell r="B18" t="str">
            <v>ส่วนกลางสำนักงานอธิการบดี</v>
          </cell>
        </row>
        <row r="19">
          <cell r="A19">
            <v>1018</v>
          </cell>
          <cell r="B19" t="str">
            <v>หน้าห้องอธิการบดี</v>
          </cell>
        </row>
        <row r="20">
          <cell r="A20">
            <v>1019</v>
          </cell>
          <cell r="B20" t="str">
            <v>สำนักงานพัฒนาคุณภาพการศึกษา</v>
          </cell>
        </row>
        <row r="21">
          <cell r="A21">
            <v>1020</v>
          </cell>
          <cell r="B21" t="str">
            <v>สำนักงานบริหารบัณฑิตศึกษา</v>
          </cell>
        </row>
        <row r="22">
          <cell r="A22">
            <v>1021</v>
          </cell>
          <cell r="B22" t="str">
            <v>สำนักงานรักษาความปลอดภัยและสวัสดิภาพบุคลากร</v>
          </cell>
        </row>
        <row r="23">
          <cell r="A23">
            <v>1101</v>
          </cell>
          <cell r="B23" t="str">
            <v>ภาควิชาวิทยาศาสตร์ชีวภาพ</v>
          </cell>
        </row>
        <row r="24">
          <cell r="A24">
            <v>1102</v>
          </cell>
          <cell r="B24" t="str">
            <v>ภาควิชาเคมี</v>
          </cell>
        </row>
        <row r="25">
          <cell r="A25">
            <v>1103</v>
          </cell>
          <cell r="B25" t="str">
            <v>ภาควิชาฟิสิกส์</v>
          </cell>
        </row>
        <row r="26">
          <cell r="A26">
            <v>1104</v>
          </cell>
          <cell r="B26" t="str">
            <v>ภาควิชาคณิตศาสตร์ สถิติและคอมพิวเตอร์</v>
          </cell>
        </row>
        <row r="27">
          <cell r="A27">
            <v>1105</v>
          </cell>
          <cell r="B27" t="str">
            <v>สำนักงานเลขานุการคณะวิทยาศาสตร์</v>
          </cell>
        </row>
        <row r="28">
          <cell r="A28">
            <v>1206</v>
          </cell>
          <cell r="B28" t="str">
            <v>สำนักงานเลขานุการคณะเกษตรศาสตร์</v>
          </cell>
        </row>
        <row r="29">
          <cell r="A29">
            <v>1301</v>
          </cell>
          <cell r="B29" t="str">
            <v>ภาควิชาวิศวกรรมเคมี</v>
          </cell>
        </row>
        <row r="30">
          <cell r="A30">
            <v>1302</v>
          </cell>
          <cell r="B30" t="str">
            <v>ภาควิชาวิศวกรรมโยธา</v>
          </cell>
        </row>
        <row r="31">
          <cell r="A31">
            <v>1303</v>
          </cell>
          <cell r="B31" t="str">
            <v>ภาควิชาวิศวกรรมไฟฟ้าและอิเล็กทรอนิกส์</v>
          </cell>
        </row>
        <row r="32">
          <cell r="A32">
            <v>1304</v>
          </cell>
          <cell r="B32" t="str">
            <v>งานบริการสารสนเทศทางวิศวกรรม</v>
          </cell>
        </row>
        <row r="33">
          <cell r="A33">
            <v>1305</v>
          </cell>
          <cell r="B33" t="str">
            <v>งานบัณฑิตศึกษา</v>
          </cell>
        </row>
        <row r="34">
          <cell r="A34">
            <v>1306</v>
          </cell>
          <cell r="B34" t="str">
            <v>สำนักงานเลขานุการคณะวิศวกรรมศาสตร์</v>
          </cell>
        </row>
        <row r="35">
          <cell r="A35">
            <v>1307</v>
          </cell>
          <cell r="B35" t="str">
            <v>ภาควิชาวิศวกรรมเครื่องกล</v>
          </cell>
        </row>
        <row r="36">
          <cell r="A36">
            <v>1308</v>
          </cell>
          <cell r="B36" t="str">
            <v>ภาควิชาวิศวกรรมอุตสาหการ</v>
          </cell>
        </row>
        <row r="37">
          <cell r="A37">
            <v>1309</v>
          </cell>
          <cell r="B37" t="str">
            <v>งานสนันสนุนงานวิจัยและบริการวิชาการ</v>
          </cell>
        </row>
        <row r="38">
          <cell r="A38">
            <v>1413</v>
          </cell>
          <cell r="B38" t="str">
            <v>สำนักงานเลขานุการคณะศิลปศาสตร์</v>
          </cell>
        </row>
        <row r="39">
          <cell r="A39">
            <v>1501</v>
          </cell>
          <cell r="B39" t="str">
            <v>สำนักงานเลขานุการคณะเภสัชศาสตร์</v>
          </cell>
        </row>
        <row r="40">
          <cell r="A40">
            <v>1701</v>
          </cell>
          <cell r="B40" t="str">
            <v>กลุ่มสาขาวิชาการเงินและบัญชี</v>
          </cell>
        </row>
        <row r="41">
          <cell r="A41">
            <v>1702</v>
          </cell>
          <cell r="B41" t="str">
            <v>กลุ่มสาขาวิชาบริหารธุรกิจ</v>
          </cell>
        </row>
        <row r="42">
          <cell r="A42">
            <v>1703</v>
          </cell>
          <cell r="B42" t="str">
            <v>กลุ่มสาขาวิชานวัตกรรมการจัดการ</v>
          </cell>
        </row>
        <row r="43">
          <cell r="A43">
            <v>1704</v>
          </cell>
          <cell r="B43" t="str">
            <v>กลุ่มสาขาวิชาสหวิทยาการ</v>
          </cell>
        </row>
        <row r="44">
          <cell r="A44">
            <v>1705</v>
          </cell>
          <cell r="B44" t="str">
            <v>สำนักงานเลขานุการคณะบริหารศาสตร์</v>
          </cell>
        </row>
        <row r="45">
          <cell r="A45">
            <v>1901</v>
          </cell>
          <cell r="B45" t="str">
            <v>กลุ่มสาขาวิชาแพทยศาสตร์</v>
          </cell>
        </row>
        <row r="46">
          <cell r="A46">
            <v>1902</v>
          </cell>
          <cell r="B46" t="str">
            <v>กลุ่มสาขาวิชาสาธารณสุขศาสตร์</v>
          </cell>
        </row>
        <row r="47">
          <cell r="A47">
            <v>1903</v>
          </cell>
          <cell r="B47" t="str">
            <v>สำนักงานเลขานุการวิทยาลัยแพทยศาสตร์</v>
          </cell>
        </row>
        <row r="48">
          <cell r="A48">
            <v>1904</v>
          </cell>
          <cell r="B48" t="str">
            <v>ศูนย์พัฒนาเด็กวิทยาลัยแพทยศาสตร์</v>
          </cell>
        </row>
        <row r="49">
          <cell r="A49">
            <v>1905</v>
          </cell>
          <cell r="B49" t="str">
            <v>ศูนย์สุขภาพวิทยาลัยแพทยศาสตร์</v>
          </cell>
        </row>
        <row r="50">
          <cell r="A50">
            <v>2001</v>
          </cell>
          <cell r="B50" t="str">
            <v>สำนักงานเลขานุการคณะศิลปประยุกต์และการออกแบบ</v>
          </cell>
        </row>
        <row r="51">
          <cell r="A51">
            <v>2002</v>
          </cell>
          <cell r="B51" t="str">
            <v>หลักสูตรปริญญาโทร-เอก สาขาการออกแบบผลิตภัณฑ์</v>
          </cell>
        </row>
        <row r="52">
          <cell r="A52">
            <v>2003</v>
          </cell>
          <cell r="B52" t="str">
            <v>หลักสูตรปริญญาตรี สาขาการออกแบบผลิตภัณฑ์</v>
          </cell>
        </row>
        <row r="53">
          <cell r="A53">
            <v>2101</v>
          </cell>
          <cell r="B53" t="str">
            <v>สำนักงานเลขานุการคณะนิติศาสตร์</v>
          </cell>
        </row>
        <row r="54">
          <cell r="A54">
            <v>2102</v>
          </cell>
          <cell r="B54" t="str">
            <v>หลักสูตรนิติศาสตร์</v>
          </cell>
        </row>
        <row r="55">
          <cell r="A55">
            <v>2103</v>
          </cell>
          <cell r="B55" t="str">
            <v>หลักสูตรรัฐศาสตร์และรัฐประศาสนศาสตร์</v>
          </cell>
        </row>
        <row r="56">
          <cell r="A56">
            <v>2104</v>
          </cell>
          <cell r="B56" t="str">
            <v>หลักสูตรบัณฑิตศึกษา</v>
          </cell>
        </row>
        <row r="57">
          <cell r="A57">
            <v>2301</v>
          </cell>
          <cell r="B57" t="str">
            <v>สำนักงานเลขานุการคณะรัฐศาสตร์</v>
          </cell>
        </row>
        <row r="58">
          <cell r="A58">
            <v>2302</v>
          </cell>
          <cell r="B58" t="str">
            <v>กลุ่มสาขาวิชาการปกครอง</v>
          </cell>
        </row>
        <row r="59">
          <cell r="A59">
            <v>2303</v>
          </cell>
          <cell r="B59" t="str">
            <v>กลุ่มสาขาวิชารัฐประศาสนศาสตร์</v>
          </cell>
        </row>
        <row r="60">
          <cell r="A60">
            <v>2401</v>
          </cell>
          <cell r="B60" t="str">
            <v>สำนักงานวิทยาเขตมุกดาหาร</v>
          </cell>
        </row>
        <row r="61">
          <cell r="A61">
            <v>2501</v>
          </cell>
          <cell r="B61" t="str">
            <v>สำนักงานเลขานุการคณะพยาบาลศาสตร์</v>
          </cell>
        </row>
        <row r="62">
          <cell r="A62">
            <v>2502</v>
          </cell>
          <cell r="B62" t="str">
            <v>กลุ่มสาขาวิชาพยาบาลศาสตร์</v>
          </cell>
        </row>
        <row r="63">
          <cell r="A63">
            <v>9001</v>
          </cell>
          <cell r="B63" t="str">
            <v>สำนักงานเลขานุการสำนักวิทยบริการ</v>
          </cell>
        </row>
        <row r="64">
          <cell r="A64">
            <v>9002</v>
          </cell>
          <cell r="B64" t="str">
            <v>ฝ่ายหอสมุด</v>
          </cell>
        </row>
        <row r="65">
          <cell r="A65">
            <v>9003</v>
          </cell>
          <cell r="B65" t="str">
            <v>ฝ่ายเทคโนโลยีทางการศึกษา</v>
          </cell>
        </row>
        <row r="66">
          <cell r="A66">
            <v>9101</v>
          </cell>
          <cell r="B66" t="str">
            <v>สำนักงานเลขานุการสำนักคอมพิวเตอร์และเครือข่าย</v>
          </cell>
        </row>
        <row r="67">
          <cell r="A67">
            <v>9102</v>
          </cell>
          <cell r="B67" t="str">
            <v>ฝ่ายพัฒนาซอฟต์แวร์</v>
          </cell>
        </row>
        <row r="68">
          <cell r="A68">
            <v>9103</v>
          </cell>
          <cell r="B68" t="str">
            <v>ฝ่ายพัฒนาเครือข่าย</v>
          </cell>
        </row>
        <row r="69">
          <cell r="A69">
            <v>9104</v>
          </cell>
          <cell r="B69" t="str">
            <v>ฝ่ายบริการวิชาการและซ่อมบำรุง</v>
          </cell>
        </row>
        <row r="70">
          <cell r="A70">
            <v>9201</v>
          </cell>
          <cell r="B70" t="str">
            <v>สำนักบริหารทรัพย์สินและสิทธิประโยชน์</v>
          </cell>
        </row>
        <row r="71">
          <cell r="A71">
            <v>9202</v>
          </cell>
          <cell r="B71" t="str">
            <v>ฝ่ายหอพักนักศึกษา</v>
          </cell>
        </row>
        <row r="72">
          <cell r="A72">
            <v>9203</v>
          </cell>
          <cell r="B72" t="str">
            <v>ฝ่ายบริหารจัดการทรัพย์สินและสิทธิประโยชน์</v>
          </cell>
        </row>
        <row r="73">
          <cell r="A73">
            <v>9301</v>
          </cell>
          <cell r="B73" t="str">
            <v>สำนักงานโครงการฝึกอบรมและพัฒนาทรัพยากรมนุษย์</v>
          </cell>
        </row>
        <row r="74">
          <cell r="A74">
            <v>9401</v>
          </cell>
          <cell r="B74" t="str">
            <v>สำนักงานสถานปฏิบัติการโรงแรมและการท่องเที่ยว</v>
          </cell>
        </row>
        <row r="75">
          <cell r="A75">
            <v>9501</v>
          </cell>
          <cell r="B75" t="str">
            <v>สำนักงานโรงพิมพ์มหาวิทยาลัยอุบลราชธานี</v>
          </cell>
        </row>
        <row r="76">
          <cell r="A76">
            <v>9601</v>
          </cell>
          <cell r="B76" t="str">
            <v>ศูนย์หนังสือมหาวิทยาลัยอุบลราชธานี</v>
          </cell>
        </row>
      </sheetData>
      <sheetData sheetId="5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6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7" refreshError="1">
        <row r="2">
          <cell r="A2">
            <v>150</v>
          </cell>
          <cell r="B2" t="str">
            <v>งานสนับสนุนการบริหารจัดการทั่วไปด้านวิทยาศาสตร์และเทคโนโลยี</v>
          </cell>
        </row>
        <row r="3">
          <cell r="A3">
            <v>110</v>
          </cell>
          <cell r="B3" t="str">
            <v>งานสนับสนุนการบริหารจัดการทั่วไปด้านวิทยาศาสตร์สุขภาพ</v>
          </cell>
        </row>
        <row r="4">
          <cell r="A4">
            <v>120</v>
          </cell>
          <cell r="B4" t="str">
            <v>งานสนับสนุนการบริหารจัดการทั่วไปด้านสังคมศาสตร์</v>
          </cell>
        </row>
        <row r="5">
          <cell r="A5">
            <v>115</v>
          </cell>
          <cell r="B5" t="str">
            <v>งานสนับสนุนการจัดการศึกษาระดับอุดมศึกษาด้านวิทยาศาสตร์และเทคโนโลยี</v>
          </cell>
        </row>
        <row r="6">
          <cell r="A6">
            <v>111</v>
          </cell>
          <cell r="B6" t="str">
            <v>งานสนับสนุนการจัดการศึกษาระดับอุดมศึกษาด้านวิทยาศาสตร์สุขภาพ</v>
          </cell>
        </row>
        <row r="7">
          <cell r="A7">
            <v>112</v>
          </cell>
          <cell r="B7" t="str">
            <v>งานสนับสนุนการจัดการศึกษาระดับอุดมศึกษาด้านสังคมศาสตร์</v>
          </cell>
        </row>
        <row r="8">
          <cell r="A8">
            <v>201</v>
          </cell>
          <cell r="B8" t="str">
            <v>งานจัดการศึกษาสาขาวิทยาศาสตร์</v>
          </cell>
        </row>
        <row r="9">
          <cell r="A9">
            <v>202</v>
          </cell>
          <cell r="B9" t="str">
            <v>งานจัดการศึกษาสาขาเกษตรศาสตร์</v>
          </cell>
        </row>
        <row r="10">
          <cell r="A10">
            <v>203</v>
          </cell>
          <cell r="B10" t="str">
            <v>งานจัดการศึกษาสาขาวิศวกรรมศาสตร์</v>
          </cell>
        </row>
        <row r="11">
          <cell r="A11">
            <v>204</v>
          </cell>
          <cell r="B11" t="str">
            <v>งานจัดการศึกษาสาขาศิลปกรรมศาสตร์</v>
          </cell>
        </row>
        <row r="12">
          <cell r="A12">
            <v>205</v>
          </cell>
          <cell r="B12" t="str">
            <v>งานจัดการศึกษาสาขาเภสัชศาสตร์</v>
          </cell>
        </row>
        <row r="13">
          <cell r="A13">
            <v>206</v>
          </cell>
          <cell r="B13" t="str">
            <v>งานจัดการศึกษาสาขาแพทยศาสตร์</v>
          </cell>
        </row>
        <row r="14">
          <cell r="A14">
            <v>207</v>
          </cell>
          <cell r="B14" t="str">
            <v>งานจัดการศึกษาสาขาสาธารณสุขศาสตร์</v>
          </cell>
        </row>
        <row r="15">
          <cell r="A15">
            <v>208</v>
          </cell>
          <cell r="B15" t="str">
            <v>งานจัดการศึกษาสาขาพยาบาลศาสตร์</v>
          </cell>
        </row>
        <row r="16">
          <cell r="A16">
            <v>209</v>
          </cell>
          <cell r="B16" t="str">
            <v>งานจัดการศึกษาสาขาศิลปศาสตร์</v>
          </cell>
        </row>
        <row r="17">
          <cell r="A17">
            <v>210</v>
          </cell>
          <cell r="B17" t="str">
            <v>งานจัดการศึกษาสาขาบริหารธุรกิจ</v>
          </cell>
        </row>
        <row r="18">
          <cell r="A18">
            <v>211</v>
          </cell>
          <cell r="B18" t="str">
            <v>งานจัดการศึกษาสาขานิติศาสตร์</v>
          </cell>
        </row>
        <row r="19">
          <cell r="A19">
            <v>212</v>
          </cell>
          <cell r="B19" t="str">
            <v>งานจัดการศึกษาสาขารัฐศาสตร์</v>
          </cell>
        </row>
        <row r="20">
          <cell r="A20">
            <v>315</v>
          </cell>
          <cell r="B20" t="str">
            <v>งานปรับปรุงคุณภาพการศึกษาระดับอุดมศึกษาด้านวิทยาศาสตร์และเทคโนโลยี</v>
          </cell>
        </row>
        <row r="21">
          <cell r="A21">
            <v>311</v>
          </cell>
          <cell r="B21" t="str">
            <v>งานปรับปรุงคุณภาพการศึกษาระดับอุดมศึกษาด้านวิทยาศาสตร์สุขภาพ</v>
          </cell>
        </row>
        <row r="22">
          <cell r="A22">
            <v>312</v>
          </cell>
          <cell r="B22" t="str">
            <v>งานปรับปรุงคุณภาพการศึกษาระดับอุดมศึกษาด้านสังคมศาสตร์</v>
          </cell>
        </row>
        <row r="23">
          <cell r="A23">
            <v>415</v>
          </cell>
          <cell r="B23" t="str">
            <v>งานกิจการนักศึกษาด้านวิทยาศาสตร์และเทคโนโลยี</v>
          </cell>
        </row>
        <row r="24">
          <cell r="A24">
            <v>411</v>
          </cell>
          <cell r="B24" t="str">
            <v>งานกิจการนักศึกษาด้านวิทยาศาสตร์สุขภาพ</v>
          </cell>
        </row>
        <row r="25">
          <cell r="A25">
            <v>412</v>
          </cell>
          <cell r="B25" t="str">
            <v>งานกิจการนักศึกษาด้านสังคมศาสตร์</v>
          </cell>
        </row>
        <row r="26">
          <cell r="A26">
            <v>516</v>
          </cell>
          <cell r="B26" t="str">
            <v>งานวิจัยระดับอุดมศึกษาเพื่อสร้างองค์ความรู้</v>
          </cell>
        </row>
        <row r="27">
          <cell r="A27">
            <v>517</v>
          </cell>
          <cell r="B27" t="str">
            <v>งานวิจัยระดับอุดมศึกษาเพื่อถ่ายทอดเทคโนโลยี</v>
          </cell>
        </row>
        <row r="28">
          <cell r="A28">
            <v>611</v>
          </cell>
          <cell r="B28" t="str">
            <v>งานบริการวิชาการแก่ชุมชน</v>
          </cell>
        </row>
        <row r="29">
          <cell r="A29">
            <v>612</v>
          </cell>
          <cell r="B29" t="str">
            <v>งานบริการวิชาการกับชุมชนเพื่อพัฒนาสังคมแบบยั่งยืน</v>
          </cell>
        </row>
        <row r="30">
          <cell r="A30">
            <v>613</v>
          </cell>
          <cell r="B30" t="str">
            <v>งานบริการวิชาการด้านสุขภาพ</v>
          </cell>
        </row>
        <row r="31">
          <cell r="A31">
            <v>614</v>
          </cell>
          <cell r="B31" t="str">
            <v>โครงการประชุมวิชาการระดับชาติและระดับนานาชาติ</v>
          </cell>
        </row>
        <row r="32">
          <cell r="A32">
            <v>701</v>
          </cell>
          <cell r="B32" t="str">
            <v xml:space="preserve">งานทำนุบำรุงศิลปวัฒนธรรม </v>
          </cell>
        </row>
        <row r="33">
          <cell r="A33">
            <v>801</v>
          </cell>
          <cell r="B33" t="str">
            <v>งานสนับสนุนการจัดการศึกษาขั้นพื้นฐาน</v>
          </cell>
        </row>
      </sheetData>
      <sheetData sheetId="8" refreshError="1">
        <row r="2">
          <cell r="A2">
            <v>1000001</v>
          </cell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</row>
        <row r="3">
          <cell r="A3">
            <v>1000002</v>
          </cell>
          <cell r="B3" t="str">
            <v>โครงการปรับปรุงกฎหมายและนิติการเพื่อการปฏิบัติงาน</v>
          </cell>
        </row>
        <row r="4">
          <cell r="A4">
            <v>1000003</v>
          </cell>
          <cell r="B4" t="str">
            <v>โครงการพัฒนาระบบบริหารและจัดการภายใน</v>
          </cell>
        </row>
        <row r="5">
          <cell r="A5">
            <v>1000004</v>
          </cell>
          <cell r="B5" t="str">
            <v>โครงการพัฒนาระบบฐานข้อมูลสารสนเทศเพื่อการบริหารจัดการ</v>
          </cell>
        </row>
        <row r="6">
          <cell r="A6">
            <v>1000005</v>
          </cell>
          <cell r="B6" t="str">
            <v>โครงการพัฒนาระบบบริหารทรัพยากรมนุษย์</v>
          </cell>
        </row>
        <row r="7">
          <cell r="A7">
            <v>1000006</v>
          </cell>
          <cell r="B7" t="str">
            <v>โครงการพัฒนาบุคลากรสายสนับสนุน</v>
          </cell>
        </row>
        <row r="8">
          <cell r="A8">
            <v>1000007</v>
          </cell>
          <cell r="B8" t="str">
            <v>โครงการพัฒนากายภาพ ระบบสาธารณูปโภคและโครงสร้างพื้นฐานของมหาวิทยาลัย</v>
          </cell>
        </row>
        <row r="9">
          <cell r="A9">
            <v>1000008</v>
          </cell>
          <cell r="B9" t="str">
            <v>โครงการจัดการความรู้เพื่อมุ่งสู่สถาบันแห่งการเรียนรู้</v>
          </cell>
        </row>
        <row r="10">
          <cell r="A10">
            <v>1000009</v>
          </cell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</row>
        <row r="11">
          <cell r="A11">
            <v>1000010</v>
          </cell>
          <cell r="B11" t="str">
            <v>โครงการสนับสนุนการบริหารทั่วไป</v>
          </cell>
        </row>
        <row r="12">
          <cell r="A12">
            <v>1000011</v>
          </cell>
          <cell r="B12" t="str">
            <v>โครงการพัฒนาบุคลากร</v>
          </cell>
        </row>
        <row r="13">
          <cell r="A13">
            <v>1000012</v>
          </cell>
          <cell r="B13" t="str">
            <v>โครงการการพัฒนาระบบกลไกการประกันคุณภาพการศึกษาระดับอุดมศึกษา</v>
          </cell>
        </row>
        <row r="14">
          <cell r="A14">
            <v>1010001</v>
          </cell>
          <cell r="B14" t="str">
            <v>โครงการสนับสนุนการผลิตบัณฑิตสาขาวิชาวิทยาศาสตร์</v>
          </cell>
        </row>
        <row r="15">
          <cell r="A15">
            <v>1010002</v>
          </cell>
          <cell r="B15" t="str">
            <v>โครงการสนับสนุนการผลิตบัณฑิตสาขาวิชาเกษตรศาสตร์</v>
          </cell>
        </row>
        <row r="16">
          <cell r="A16">
            <v>1010003</v>
          </cell>
          <cell r="B16" t="str">
            <v>โครงการสนับสนุนการผลิตบัณฑิตสาขาวิชาวิศวกรรมศาสตร์</v>
          </cell>
        </row>
        <row r="17">
          <cell r="A17">
            <v>1010004</v>
          </cell>
          <cell r="B17" t="str">
            <v>โครงการสนับสนุนการผลิตบัณฑิตสาขาวิชาศิลปประยุกต์และการออกแบบ</v>
          </cell>
        </row>
        <row r="18">
          <cell r="A18">
            <v>1010005</v>
          </cell>
          <cell r="B18" t="str">
            <v>โครงการสนับสนุนการผลิตบัณฑิตด้านวิทยาศาสตร์สุขภาพ</v>
          </cell>
        </row>
        <row r="19">
          <cell r="A19">
            <v>1010006</v>
          </cell>
          <cell r="B19" t="str">
            <v>โครงการสนับสนุนการผลิตบัณฑิตสาขาวิชาเภสัชศาสตร์</v>
          </cell>
        </row>
        <row r="20">
          <cell r="A20">
            <v>1010007</v>
          </cell>
          <cell r="B20" t="str">
            <v>โครงการสนับสนุนการผลิตบัณฑิตสาขาวิชาแพทยศาสตร์</v>
          </cell>
        </row>
        <row r="21">
          <cell r="A21">
            <v>1010008</v>
          </cell>
          <cell r="B21" t="str">
            <v>โครงการสนับสนุนการผลิตบัณฑิตสาขาวิชาสาธารณสุขศาสตร์</v>
          </cell>
        </row>
        <row r="22">
          <cell r="A22">
            <v>1010009</v>
          </cell>
          <cell r="B22" t="str">
            <v>โครงการสนับสนุนการผลิตบัณฑิตสาขาวิชาพยาบาลศาสตร์</v>
          </cell>
        </row>
        <row r="23">
          <cell r="A23">
            <v>1010010</v>
          </cell>
          <cell r="B23" t="str">
            <v>โครงการสนับสนุนการผลิตบัณฑิตสาขาวิชาศิลปศาสตร์</v>
          </cell>
        </row>
        <row r="24">
          <cell r="A24">
            <v>1010011</v>
          </cell>
          <cell r="B24" t="str">
            <v>โครงการสนับสนุนการผลิตบัณฑิตสาขาวิชาบริหารธุรกิจ</v>
          </cell>
        </row>
        <row r="25">
          <cell r="A25">
            <v>1010012</v>
          </cell>
          <cell r="B25" t="str">
            <v>โครงการสนับสนุนการผลิตบัณฑิตสาขาวิชานิติศาสตร์</v>
          </cell>
        </row>
        <row r="26">
          <cell r="A26">
            <v>1010013</v>
          </cell>
          <cell r="B26" t="str">
            <v>โครงการสนับสนุนการผลิตบัณฑิตสาขาวิชารัฐศาสตร์</v>
          </cell>
        </row>
        <row r="27">
          <cell r="A27">
            <v>1010014</v>
          </cell>
          <cell r="B27" t="str">
            <v>โครงการสนับสนุนการผลิตบัณฑิตสาขาวิชารัฐประศาสนศาสตร์</v>
          </cell>
        </row>
        <row r="28">
          <cell r="A28">
            <v>1010051</v>
          </cell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</row>
        <row r="29">
          <cell r="A29">
            <v>1010052</v>
          </cell>
          <cell r="B29" t="str">
            <v>โครงการพัฒนาบุคลากรสายวิชาการ</v>
          </cell>
        </row>
        <row r="30">
          <cell r="A30">
            <v>1010053</v>
          </cell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</row>
        <row r="31">
          <cell r="A31">
            <v>1010054</v>
          </cell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</row>
        <row r="32">
          <cell r="A32">
            <v>1010301</v>
          </cell>
          <cell r="B32" t="str">
            <v>โครงการสนับสนุนการผลิตบัณฑิตสาขาวิชาวิทยาศาสตร์ (วิทยาเขตมุกดาหาร)</v>
          </cell>
        </row>
        <row r="33">
          <cell r="A33">
            <v>1010311</v>
          </cell>
          <cell r="B33" t="str">
            <v>โครงการสนับสนุนการผลิตบัณฑิตสาขาวิชาบริหารธุรกิจ (วิทยาเขตมุกดาหาร)</v>
          </cell>
        </row>
        <row r="34">
          <cell r="A34">
            <v>2010000</v>
          </cell>
          <cell r="B34" t="str">
            <v>โครงการผลิตบัณฑิตสาขาวิชาวิทยาศาสตร์</v>
          </cell>
        </row>
        <row r="35">
          <cell r="A35">
            <v>2010300</v>
          </cell>
          <cell r="B35" t="str">
            <v>โครงการผลิตบัณฑิตสาขาวิชาวิทยาศาสตร์ (วิทยาเขตมุกดาหาร)</v>
          </cell>
        </row>
        <row r="36">
          <cell r="A36">
            <v>2020000</v>
          </cell>
          <cell r="B36" t="str">
            <v>โครงการผลิตบัณฑิตสาขาวิชาเกษตรศาสตร์</v>
          </cell>
        </row>
        <row r="37">
          <cell r="A37">
            <v>2030000</v>
          </cell>
          <cell r="B37" t="str">
            <v>โครงการผลิตบัณฑิตสาขาวิชาวิศวกรรมศาสตร์</v>
          </cell>
        </row>
        <row r="38">
          <cell r="A38">
            <v>2040000</v>
          </cell>
          <cell r="B38" t="str">
            <v>โครงการผลิตบัณฑิตสาขาวิชาศิลปประยุกต์และการออกแบบ</v>
          </cell>
        </row>
        <row r="39">
          <cell r="A39">
            <v>2050000</v>
          </cell>
          <cell r="B39" t="str">
            <v>โครงการผลิตบัณฑิตสาขาวิชาเภสัชศาสตร์</v>
          </cell>
        </row>
        <row r="40">
          <cell r="A40">
            <v>2060000</v>
          </cell>
          <cell r="B40" t="str">
            <v>โครงการผลิตบัณฑิตสาขาวิชาแพทยศาสตร์</v>
          </cell>
        </row>
        <row r="41">
          <cell r="A41">
            <v>2070000</v>
          </cell>
          <cell r="B41" t="str">
            <v>โครงการผลิตบัณฑิตสาขาวิชาสาธารณสุขศาสตร์</v>
          </cell>
        </row>
        <row r="42">
          <cell r="A42">
            <v>2080000</v>
          </cell>
          <cell r="B42" t="str">
            <v>โครงการผลิตบัณฑิตสาขาวิชาพยาบาลศาสตร์</v>
          </cell>
        </row>
        <row r="43">
          <cell r="A43">
            <v>2090000</v>
          </cell>
          <cell r="B43" t="str">
            <v>โครงการผลิตบัณฑิตสาขาวิชาศิลปศาสตร์</v>
          </cell>
        </row>
        <row r="44">
          <cell r="A44">
            <v>2100000</v>
          </cell>
          <cell r="B44" t="str">
            <v>โครงการผลิตบัณฑิตสาขาวิชาบริหารธุรกิจ</v>
          </cell>
        </row>
        <row r="45">
          <cell r="A45">
            <v>2100300</v>
          </cell>
          <cell r="B45" t="str">
            <v>โครงการผลิตบัณฑิตสาขาวิชาบริหารธุรกิจ (วิทยาเขตมุกดาหาร)</v>
          </cell>
        </row>
        <row r="46">
          <cell r="A46">
            <v>2110000</v>
          </cell>
          <cell r="B46" t="str">
            <v>โครงการผลิตบัณฑิตสาขาวิชานิติศาสตร์</v>
          </cell>
        </row>
        <row r="47">
          <cell r="A47">
            <v>2120001</v>
          </cell>
          <cell r="B47" t="str">
            <v>โครงการผลิตบัณฑิตสาขาวิชารัฐศาสตร์</v>
          </cell>
        </row>
        <row r="48">
          <cell r="A48">
            <v>2120002</v>
          </cell>
          <cell r="B48" t="str">
            <v>โครงการผลิตบัณฑิตสาขาวิชารัฐประศาสนศาสตร์</v>
          </cell>
        </row>
        <row r="49">
          <cell r="A49">
            <v>3010001</v>
          </cell>
          <cell r="B49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</row>
        <row r="50">
          <cell r="A50">
            <v>3010002</v>
          </cell>
          <cell r="B50" t="str">
            <v>โครงการบริการด้านทะเบียนและประมวลผลนักศึกษา</v>
          </cell>
        </row>
        <row r="51">
          <cell r="A51">
            <v>3010003</v>
          </cell>
          <cell r="B51" t="str">
            <v>โครงการบริหารและพัฒนาหลักสูตร</v>
          </cell>
        </row>
        <row r="52">
          <cell r="A52">
            <v>3010004</v>
          </cell>
          <cell r="B52" t="str">
            <v>โครงการจัดหาและพัฒนาสื่อการเรียนรู้แก่นักศึกษา</v>
          </cell>
        </row>
        <row r="53">
          <cell r="A53">
            <v>3010005</v>
          </cell>
          <cell r="B53" t="str">
            <v>โครงการสนับสนุนการพัฒนาวิชาการ</v>
          </cell>
        </row>
        <row r="54">
          <cell r="A54">
            <v>4010001</v>
          </cell>
          <cell r="B54" t="str">
            <v>โครงการส่งเสริมและสนับสนุนกิจกรรมเสริมหลักสูตรและกิจกรรมนอกหลักสูตร</v>
          </cell>
        </row>
        <row r="55">
          <cell r="A55">
            <v>4010002</v>
          </cell>
          <cell r="B55" t="str">
            <v>โครงการสนับสนุนและส่งเสริมสวัสดิการและสวัสดิภาพของนักศึกษา</v>
          </cell>
        </row>
        <row r="56">
          <cell r="A56">
            <v>5010001</v>
          </cell>
          <cell r="B56" t="str">
            <v>โครงการพัฒนาระบบกลไกการบริหารงานวิจัย</v>
          </cell>
        </row>
        <row r="57">
          <cell r="A57">
            <v>5010002</v>
          </cell>
          <cell r="B57" t="str">
            <v>โครงการวิจัยเพื่อสร้างองค์ความรู้</v>
          </cell>
        </row>
        <row r="58">
          <cell r="A58">
            <v>5010003</v>
          </cell>
          <cell r="B58" t="str">
            <v>โครงการวิจัยเพื่อถ่ายทอดเทคโนโลยี</v>
          </cell>
        </row>
        <row r="59">
          <cell r="A59">
            <v>6010001</v>
          </cell>
          <cell r="B59" t="str">
            <v>โครงการพัฒนาระบบกลไกการบริหารงานบริการวิชาการ</v>
          </cell>
        </row>
        <row r="60">
          <cell r="A60">
            <v>6010002</v>
          </cell>
          <cell r="B60" t="str">
            <v>โครงการบริการวิชาการ</v>
          </cell>
        </row>
        <row r="61">
          <cell r="A61">
            <v>6010003</v>
          </cell>
          <cell r="B61" t="str">
            <v>โครงการเครือข่ายความร่วมมือกับชุมชน หน่วยงานของรัฐ และ ภาคธุรกิจอุตสาหกรรม</v>
          </cell>
        </row>
        <row r="62">
          <cell r="A62">
            <v>6010004</v>
          </cell>
          <cell r="B62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</row>
        <row r="63">
          <cell r="A63">
            <v>6010005</v>
          </cell>
          <cell r="B63" t="str">
            <v>โครงการสร้างเสริมสุขภาวะและบริการสุขภาพแก่ชุมชน</v>
          </cell>
        </row>
        <row r="64">
          <cell r="A64">
            <v>7010001</v>
          </cell>
          <cell r="B64" t="str">
            <v xml:space="preserve">โครงการพัฒนาระบบและกลไกการบริหารงานทำนุบำรุงศิลปวัฒนธรรม </v>
          </cell>
        </row>
        <row r="65">
          <cell r="A65">
            <v>7010002</v>
          </cell>
          <cell r="B65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</row>
        <row r="66">
          <cell r="A66">
            <v>8010001</v>
          </cell>
          <cell r="B66" t="str">
            <v>โครงการสนับสนุนจัดการศึกษาขั้นพื้นฐาน</v>
          </cell>
        </row>
      </sheetData>
      <sheetData sheetId="9" refreshError="1">
        <row r="2">
          <cell r="A2">
            <v>10000010001</v>
          </cell>
          <cell r="B2" t="str">
            <v>โครงการส่งเสริมจรรยาบรรณวิชาชีพ</v>
          </cell>
        </row>
        <row r="3">
          <cell r="A3">
            <v>10000020001</v>
          </cell>
          <cell r="B3" t="str">
            <v>โครงการอบรมกฎหมายการบริหารงานบุคคลสำหรับผู้บริหารและบุคลากร</v>
          </cell>
        </row>
        <row r="4">
          <cell r="A4">
            <v>10000020002</v>
          </cell>
          <cell r="B4" t="str">
            <v>โครงการเผยแพร่ความรู้ทางกฎหมายสำหรับองค์กรปกครองส่วนท้องถิ่น</v>
          </cell>
        </row>
        <row r="5">
          <cell r="A5">
            <v>10000030001</v>
          </cell>
          <cell r="B5" t="str">
            <v xml:space="preserve"> โครงการประชุมเพือสรุปแผนปฏิบัติการประจำปี</v>
          </cell>
        </row>
        <row r="6">
          <cell r="A6">
            <v>10000030002</v>
          </cell>
          <cell r="B6" t="str">
            <v>โครงการกองทุนส่งเสริมและพัฒนาการผลิตบัณฑิตสาขาวิทยาศาสตร์</v>
          </cell>
        </row>
        <row r="7">
          <cell r="A7">
            <v>10000030003</v>
          </cell>
          <cell r="B7" t="str">
            <v>โครงการกองทุนสำรองจ่ายทั่วไป</v>
          </cell>
        </row>
        <row r="8">
          <cell r="A8">
            <v>10000030004</v>
          </cell>
          <cell r="B8" t="str">
            <v xml:space="preserve">โครงการการจัดฝึกอบรมในพื้นที่อีสานใต้ </v>
          </cell>
        </row>
        <row r="9">
          <cell r="A9">
            <v>10000030005</v>
          </cell>
          <cell r="B9" t="str">
            <v>โครงการควบคุมภายในและบริหารความเสี่ยง</v>
          </cell>
        </row>
        <row r="10">
          <cell r="A10">
            <v>10000030006</v>
          </cell>
          <cell r="B10" t="str">
            <v>โครงการค่าใช้จ่ายในการรักษาความปลอดภัยมหาวิทยาลัย</v>
          </cell>
        </row>
        <row r="11">
          <cell r="A11">
            <v>10000030007</v>
          </cell>
          <cell r="B11" t="str">
            <v>โครงการคืนเงินผลประโยชน์</v>
          </cell>
        </row>
        <row r="12">
          <cell r="A12">
            <v>10000030008</v>
          </cell>
          <cell r="B12" t="str">
            <v>โครงการงานพิธีพระราชทานปริญญาบัตร</v>
          </cell>
        </row>
        <row r="13">
          <cell r="A13">
            <v>10000030009</v>
          </cell>
          <cell r="B13" t="str">
            <v>โครงการเงินทุนสำรองของมหาวิทยาลัย</v>
          </cell>
        </row>
        <row r="14">
          <cell r="A14">
            <v>10000030010</v>
          </cell>
          <cell r="B14" t="str">
            <v>โครงการเงินทุนสำรองจ่ายทั่วไป</v>
          </cell>
        </row>
        <row r="15">
          <cell r="A15">
            <v>10000030011</v>
          </cell>
          <cell r="B15" t="str">
            <v>โครงการเงินสำรองจ่ายทั่วไปมหาวิทยาลัยอุบลราชธานี</v>
          </cell>
        </row>
        <row r="16">
          <cell r="A16">
            <v>10000030012</v>
          </cell>
          <cell r="B16" t="str">
            <v>โครงการจัดจ้างพนักงานเงินรายได้</v>
          </cell>
        </row>
        <row r="17">
          <cell r="A17">
            <v>10000030013</v>
          </cell>
          <cell r="B17" t="str">
            <v>โครงการจัดจ้างพนักงานมหาวิทยาลัย คณะศิลปประยุกต์และการออกแบบ</v>
          </cell>
        </row>
        <row r="18">
          <cell r="A18">
            <v>10000030014</v>
          </cell>
          <cell r="B18" t="str">
            <v>โครงการจัดจ้างลูกจ้างชั่วคราว  คณะศิลปประยุกต์และการออกแบบ</v>
          </cell>
        </row>
        <row r="19">
          <cell r="A19">
            <v>10000030015</v>
          </cell>
          <cell r="B19" t="str">
            <v>โครงการจัดจ้างลูกจ้างชั่วคราวเงินรายได้</v>
          </cell>
        </row>
        <row r="20">
          <cell r="A20">
            <v>10000030016</v>
          </cell>
          <cell r="B20" t="str">
            <v>โครงการจัดจ้างลูกจ้างประจำ</v>
          </cell>
        </row>
        <row r="21">
          <cell r="A21">
            <v>10000030017</v>
          </cell>
          <cell r="B21" t="str">
            <v>โครงการจัดทำรายงานประจำปี</v>
          </cell>
        </row>
        <row r="22">
          <cell r="A22">
            <v>10000030018</v>
          </cell>
          <cell r="B22" t="str">
            <v>โครงการจัดหาครุภัณฑ์ของโรงพิมพ์มหาวิทยาลัยอุบลราชธานี</v>
          </cell>
        </row>
        <row r="23">
          <cell r="A23">
            <v>10000030019</v>
          </cell>
          <cell r="B23" t="str">
            <v>โครงการจัดหาครุภัณฑ์ของหน่วยงาน</v>
          </cell>
        </row>
        <row r="24">
          <cell r="A24">
            <v>10000030021</v>
          </cell>
          <cell r="B24" t="str">
            <v>โครงการจัดหาครุภัณฑ์และสิ่งก่อสร้างของคณะศิลปศาสตร์</v>
          </cell>
        </row>
        <row r="25">
          <cell r="A25">
            <v>10000030022</v>
          </cell>
          <cell r="B25" t="str">
            <v>โครงการจัดหาครุภัณฑ์สำหรับการบริหารและการเรียนการสอน</v>
          </cell>
        </row>
        <row r="26">
          <cell r="A26">
            <v>10000030023</v>
          </cell>
          <cell r="B26" t="str">
            <v xml:space="preserve">โครงการจัดหาและบำรุงรักษาครุภัณฑ์ </v>
          </cell>
        </row>
        <row r="27">
          <cell r="A27">
            <v>10000030024</v>
          </cell>
          <cell r="B27" t="str">
            <v xml:space="preserve">โครงการจ้างเหมาทำความสะอาดกลุ่มอาคารคณะเกษตรศาสตร์ </v>
          </cell>
        </row>
        <row r="28">
          <cell r="A28">
            <v>10000030025</v>
          </cell>
          <cell r="B28" t="str">
            <v>โครงการจ้างเหมาทำความสะอาดกลุ่มอาคารคณะวิศวกรรมศาสตร์</v>
          </cell>
        </row>
        <row r="29">
          <cell r="A29">
            <v>10000030026</v>
          </cell>
          <cell r="B29" t="str">
            <v>โครงการจ้างเหมาทำความสะอาดอาคารคณะศิลปศาสตร์</v>
          </cell>
        </row>
        <row r="30">
          <cell r="A30">
            <v>10000030027</v>
          </cell>
          <cell r="B30" t="str">
            <v>โครงการจ้างเหมาแม่บ้านทำความสะอาดและพนักงานรักษาความปลอดภัย</v>
          </cell>
        </row>
        <row r="31">
          <cell r="A31">
            <v>10000030028</v>
          </cell>
          <cell r="B31" t="str">
            <v xml:space="preserve">โครงการจ้างเหมาแรงงานคนงานแปลงทดลองเกษตร* </v>
          </cell>
        </row>
        <row r="32">
          <cell r="A32">
            <v>10000030029</v>
          </cell>
          <cell r="B32" t="str">
            <v>โครงการจ้างอาจารย์ผู้เกษียณอายุราชการและชาวต่างประเทศ</v>
          </cell>
        </row>
        <row r="33">
          <cell r="A33">
            <v>10000030030</v>
          </cell>
          <cell r="B33" t="str">
            <v>โครงการตลาดนัดมหาวิทยาลัยอุบลราชธานี</v>
          </cell>
        </row>
        <row r="34">
          <cell r="A34">
            <v>10000030031</v>
          </cell>
          <cell r="B34" t="str">
            <v>โครงการบริหารงานภายใน</v>
          </cell>
        </row>
        <row r="35">
          <cell r="A35">
            <v>10000030032</v>
          </cell>
          <cell r="B35" t="str">
            <v>โครงการบริหารงานภายในสำนักงานโครงการพัฒนาบุคลากรท้องถิ่น</v>
          </cell>
        </row>
        <row r="36">
          <cell r="A36">
            <v>10000030033</v>
          </cell>
          <cell r="B36" t="str">
            <v>โครงการบริหารจัดการความเสี่ยง</v>
          </cell>
        </row>
        <row r="37">
          <cell r="A37">
            <v>10000030034</v>
          </cell>
          <cell r="B37" t="str">
            <v>โครงการบริหารจัดการเงินรายได้</v>
          </cell>
        </row>
        <row r="38">
          <cell r="A38">
            <v>10000030035</v>
          </cell>
          <cell r="B38" t="str">
            <v xml:space="preserve">โครงการบริหารจัดการทั่วไปคณะศิลปประยุกต์และการออกแบบ </v>
          </cell>
        </row>
        <row r="39">
          <cell r="A39">
            <v>10000030036</v>
          </cell>
          <cell r="B39" t="str">
            <v>โครงการบริหารจัดการทั่วไป</v>
          </cell>
        </row>
        <row r="40">
          <cell r="A40">
            <v>10000030037</v>
          </cell>
          <cell r="B40" t="str">
            <v xml:space="preserve">โครงการบริหารจัดการภายในคณะศิลปศาสตร์ </v>
          </cell>
        </row>
        <row r="41">
          <cell r="A41">
            <v>10000030039</v>
          </cell>
          <cell r="B41" t="str">
            <v>โครงการบริหารจัดการภายในสำนักวิทยบริการ</v>
          </cell>
        </row>
        <row r="42">
          <cell r="A42">
            <v>10000030040</v>
          </cell>
          <cell r="B42" t="str">
            <v>โครงการบริหารจัดการวิทยาเขต</v>
          </cell>
        </row>
        <row r="43">
          <cell r="A43">
            <v>10000030041</v>
          </cell>
          <cell r="B43" t="str">
            <v>โครงการบริหารจัดการส่วนกลาง</v>
          </cell>
        </row>
        <row r="44">
          <cell r="A44">
            <v>10000030042</v>
          </cell>
          <cell r="B44" t="str">
            <v>โครงการบริหารและจัดการภายใน</v>
          </cell>
        </row>
        <row r="45">
          <cell r="A45">
            <v>10000030043</v>
          </cell>
          <cell r="B45" t="str">
            <v>โครงการบริหารและจัดการสระว่ายน้ำยอดเศรณี</v>
          </cell>
        </row>
        <row r="46">
          <cell r="A46">
            <v>10000030044</v>
          </cell>
          <cell r="B46" t="str">
            <v>โครงการบริหารและจัดการส่วนกลาง (เงินรายได้)</v>
          </cell>
        </row>
        <row r="47">
          <cell r="A47">
            <v>10000030045</v>
          </cell>
          <cell r="B47" t="str">
            <v>โครงการบริหารและจัดการสำนักงานอธิการบดี</v>
          </cell>
        </row>
        <row r="48">
          <cell r="A48">
            <v>10000030046</v>
          </cell>
          <cell r="B48" t="str">
            <v>โครงการบริหารและจัดการหน่วยงาน</v>
          </cell>
        </row>
        <row r="49">
          <cell r="A49">
            <v>10000030049</v>
          </cell>
          <cell r="B49" t="str">
            <v>โครงการประชาสัมพันธ์ข้อมูลการศึกษาของวิทยาเขตมุกดาหาร</v>
          </cell>
        </row>
        <row r="50">
          <cell r="A50">
            <v>10000030050</v>
          </cell>
          <cell r="B50" t="str">
            <v>โครงการประชาสัมพันธ์เชิงรุก</v>
          </cell>
        </row>
        <row r="51">
          <cell r="A51">
            <v>10000030051</v>
          </cell>
          <cell r="B51" t="str">
            <v>โครงการประชาสัมพันธ์และรับน้องเข้าหอพักนักศึกษา</v>
          </cell>
        </row>
        <row r="52">
          <cell r="A52">
            <v>10000030052</v>
          </cell>
          <cell r="B52" t="str">
            <v xml:space="preserve">โครงการประชุมเชิงปฏิบัติการเพื่อจัดทำแผนดำเนินงานประกันคุณภาพ </v>
          </cell>
        </row>
        <row r="53">
          <cell r="A53">
            <v>10000030053</v>
          </cell>
          <cell r="B53" t="str">
            <v>โครงการประเมินผู้บริหาร</v>
          </cell>
        </row>
        <row r="54">
          <cell r="A54">
            <v>10000030054</v>
          </cell>
          <cell r="B54" t="str">
            <v>โครงการปรับปรุงและพัฒนาระบบแผนงบประมาณ พัสดุ การเงินกองทุน โดยเกณฑ์พึงรับ-พึงจ่าย ลักษณะ 3 มิติ และระบบบัญชีต้นทุนกิจกรรมโดยความร่วมมือทางวิชาการ</v>
          </cell>
        </row>
        <row r="55">
          <cell r="A55">
            <v>10000030055</v>
          </cell>
          <cell r="B55" t="str">
            <v>โครงการปรับปรุงห้องพักรับรอง</v>
          </cell>
        </row>
        <row r="56">
          <cell r="A56">
            <v>10000030056</v>
          </cell>
          <cell r="B56" t="str">
            <v>โครงการปรับปรุงอาคารของหน่วยงาน</v>
          </cell>
        </row>
        <row r="57">
          <cell r="A57">
            <v>10000030057</v>
          </cell>
          <cell r="B57" t="str">
            <v>โครงการผู้บริหารพบปะบุคลากรมหาวิทยาลัยอุบลราชธานี</v>
          </cell>
        </row>
        <row r="58">
          <cell r="A58">
            <v>10000030058</v>
          </cell>
          <cell r="B58" t="str">
            <v>โครงการพัฒนางานนโยบายและแผน</v>
          </cell>
        </row>
        <row r="59">
          <cell r="A59">
            <v>10000030060</v>
          </cell>
          <cell r="B59" t="str">
            <v>โครงการพัฒนาระบบกำกับติดตามการดำเนินงานตามกลยุทธ์และแผนการดำเนินงานของมหาวิทยาลัย</v>
          </cell>
        </row>
        <row r="60">
          <cell r="A60">
            <v>10000030061</v>
          </cell>
          <cell r="B60" t="str">
            <v>โครงการพัฒนาระบบบริหารที่มีหลัก  ธรรมาภิบาล ศูนย์พัฒนาเด็ก</v>
          </cell>
        </row>
        <row r="61">
          <cell r="A61">
            <v>10000030062</v>
          </cell>
          <cell r="B61" t="str">
            <v>โครงการพัฒนาระบบบริหารที่มีหลักธรรมาภิบาล</v>
          </cell>
        </row>
        <row r="62">
          <cell r="A62">
            <v>10000030063</v>
          </cell>
          <cell r="B62" t="str">
            <v>โครงการพัฒนาสำนักวิทยบริการ</v>
          </cell>
        </row>
        <row r="63">
          <cell r="A63">
            <v>10000030064</v>
          </cell>
          <cell r="B63" t="str">
            <v>โครงการยกระดับขีดความสามารถและประสิทธิภาพของหน่วยตรวจสอบภายใน</v>
          </cell>
        </row>
        <row r="64">
          <cell r="A64">
            <v>10000030065</v>
          </cell>
          <cell r="B64" t="str">
            <v>โครงการรณรงค์ประหยัดพลังงาน</v>
          </cell>
        </row>
        <row r="65">
          <cell r="A65">
            <v>10000030066</v>
          </cell>
          <cell r="B65" t="str">
            <v>โครงการวันคล้ายวันสถาปนาคณะ</v>
          </cell>
        </row>
        <row r="66">
          <cell r="A66">
            <v>10000030067</v>
          </cell>
          <cell r="B66" t="str">
            <v>โครงการวันสถาปนามหาวิทยาลัย</v>
          </cell>
        </row>
        <row r="67">
          <cell r="A67">
            <v>10000030068</v>
          </cell>
          <cell r="B67" t="str">
            <v>โครงการส่งเสริมและสนับสนุนการสร้างเครือข่ายความร่วมมือทางวิชาการกับสถาบันอุดมศึกษาและหน่วยงานทั้งในประเทศและต่างประเทศ</v>
          </cell>
        </row>
        <row r="68">
          <cell r="A68">
            <v>10000030069</v>
          </cell>
          <cell r="B68" t="str">
            <v>โครงการสถานที่ทำงานน่าอยู</v>
          </cell>
        </row>
        <row r="69">
          <cell r="A69">
            <v>10000030070</v>
          </cell>
          <cell r="B69" t="str">
            <v>โครงการสนับสนุนการดำเนินคดีต่างๆ และการบังคับคดี</v>
          </cell>
        </row>
        <row r="70">
          <cell r="A70">
            <v>10000030071</v>
          </cell>
          <cell r="B70" t="str">
            <v>โครงการสนับสนุนการประชุมคณะกรรมการต่างๆ ของมหาวิทยาลัย</v>
          </cell>
        </row>
        <row r="71">
          <cell r="A71">
            <v>10000030072</v>
          </cell>
          <cell r="B71" t="str">
            <v>โครงการสนับสนุนการผลิตสื่อประชาสัมพันธ์มหาวิทยาลัย</v>
          </cell>
        </row>
        <row r="72">
          <cell r="A72">
            <v>10000030073</v>
          </cell>
          <cell r="B72" t="str">
            <v>โครงการสนับสนุนค่าใช้จ่ายบุคลากรส่วนกลางด้านวิทยาศาสตร์และเทคโนโลยี</v>
          </cell>
        </row>
        <row r="73">
          <cell r="A73">
            <v>10000030074</v>
          </cell>
          <cell r="B73" t="str">
            <v>โครงการสนับสนุนค่าใช้จ่ายบุคลากรส่วนกลางด้านวิทยาศาสตร์สุขภาพ</v>
          </cell>
        </row>
        <row r="74">
          <cell r="A74">
            <v>10000030075</v>
          </cell>
          <cell r="B74" t="str">
            <v>โครงการสนับสนุนค่าใช้จ่ายบุคลากรส่วนกลางด้านสังคมศาสตร์</v>
          </cell>
        </row>
        <row r="75">
          <cell r="A75">
            <v>10000030076</v>
          </cell>
          <cell r="B75" t="str">
            <v>โครงการสนับสนุนค่าใช้จ่ายบุคลากรสำนักงานอธิการบดี</v>
          </cell>
        </row>
        <row r="76">
          <cell r="A76">
            <v>10000030077</v>
          </cell>
          <cell r="B76" t="str">
            <v>โครงการสนับสนุนค่าบำรุงสมาชิกหรือค่าวารสารด้านต่างๆ ของมหาวิทยาลัย</v>
          </cell>
        </row>
        <row r="77">
          <cell r="A77">
            <v>10000030078</v>
          </cell>
          <cell r="B77" t="str">
            <v>โครงการสมทบค่าก่อสร้าง</v>
          </cell>
        </row>
        <row r="78">
          <cell r="A78">
            <v>10000030079</v>
          </cell>
          <cell r="B78" t="str">
            <v>โครงการสวัสดิการเครื่องดื่มบุคลากร</v>
          </cell>
        </row>
        <row r="79">
          <cell r="A79">
            <v>10000030080</v>
          </cell>
          <cell r="B79" t="str">
            <v>โครงการสัมมนาเชิงปฏิบัติการเพื่อจัดทำแผนปฏิบัติการประจำปี</v>
          </cell>
        </row>
        <row r="80">
          <cell r="A80">
            <v>10000030081</v>
          </cell>
          <cell r="B80" t="str">
            <v>โครงการอบรมเชิงปฏิบัติการการจัดวางระบบการควบคุมภายใน และการจัดทำรายงานตามระเบียบคณะกรรมการตรวจเงินแผ่นดินว่าด้วยการกำหนดมาตรฐานการควบคุมภายใน พ.ศ. 2544</v>
          </cell>
        </row>
        <row r="81">
          <cell r="A81">
            <v>10000030082</v>
          </cell>
          <cell r="B81" t="str">
            <v xml:space="preserve">โครงการอบรมวิธีการดำเนินการสอบสวนทางวินัยบุคลากรมหาวิทยาลัยอุบลราชธานี
</v>
          </cell>
        </row>
        <row r="82">
          <cell r="A82">
            <v>10000030083</v>
          </cell>
          <cell r="B82" t="str">
            <v>โครงการอบรมให้ความรู้และจัดทำประกันคุณภาพการศึกษาภายในคณะศิลปศาสตร์</v>
          </cell>
        </row>
        <row r="83">
          <cell r="A83">
            <v>10000030084</v>
          </cell>
          <cell r="B83" t="str">
            <v>โครงการอาหารสะอาดรสชาติอร่อย</v>
          </cell>
        </row>
        <row r="84">
          <cell r="A84">
            <v>10000030085</v>
          </cell>
          <cell r="B84" t="str">
            <v>จัดหาของขวัญปีใหม่ให้กับหน่วยงานต่างๆ</v>
          </cell>
        </row>
        <row r="85">
          <cell r="A85">
            <v>10000030086</v>
          </cell>
          <cell r="B85" t="str">
            <v>โครงการจ้างเหมาทำความสะอาด</v>
          </cell>
        </row>
        <row r="86">
          <cell r="A86">
            <v>10000030087</v>
          </cell>
          <cell r="B86" t="str">
            <v>โครงการบริหารและจัดการคณะรัฐศาสตร์</v>
          </cell>
        </row>
        <row r="87">
          <cell r="A87">
            <v>10000030088</v>
          </cell>
          <cell r="B87" t="str">
            <v>โครงการประชุมเชิงปฏิบัติการเพื่อทบทวนการปฏิบัติงานตามแผนปฏิบัติการประจำปี</v>
          </cell>
        </row>
        <row r="88">
          <cell r="A88">
            <v>10000030089</v>
          </cell>
          <cell r="B88" t="str">
            <v>โครงการประชุมเชิงปฏิบัติการเพื่อการวางแผนพัฒนาแผนกลยุทธ์วิทยาเขตและแผนปฏิบัติราชการประจำปี</v>
          </cell>
        </row>
        <row r="89">
          <cell r="A89">
            <v>10000030090</v>
          </cell>
          <cell r="B89" t="str">
            <v>โครงการค่าใช้จ่ายค่าจ้างเจ้าหน้าที่</v>
          </cell>
        </row>
        <row r="90">
          <cell r="A90">
            <v>10000030091</v>
          </cell>
          <cell r="B90" t="str">
            <v>โครงการสนับสนุนการบริหารจัดการ และบริหารความเสี่ยง</v>
          </cell>
        </row>
        <row r="91">
          <cell r="A91">
            <v>10000030092</v>
          </cell>
          <cell r="B91" t="str">
            <v>โครงการรักษาเสถียรภาพทางการเงิน</v>
          </cell>
        </row>
        <row r="92">
          <cell r="A92">
            <v>10000030093</v>
          </cell>
          <cell r="B92" t="str">
            <v>โครงการจัดซื้อ จัดหาครุภัณฑ์ สิ่งก่อสร้างประกอบการเรียนการสอนและปรับปรุงอาคาร</v>
          </cell>
        </row>
        <row r="93">
          <cell r="A93">
            <v>10000030094</v>
          </cell>
          <cell r="B93" t="str">
            <v>โครงการพัฒนาระบบการบริหารจัดการหน่วยงาน</v>
          </cell>
        </row>
        <row r="94">
          <cell r="A94">
            <v>10000030095</v>
          </cell>
          <cell r="B94" t="str">
            <v>การบริหารจัดการค่าจ้างบุคลากร</v>
          </cell>
        </row>
        <row r="95">
          <cell r="A95">
            <v>10000030096</v>
          </cell>
          <cell r="B95" t="str">
            <v>โครงการติดตามประเมินผลการปฏิบัติงานตามแผน</v>
          </cell>
        </row>
        <row r="96">
          <cell r="A96">
            <v>10000030097</v>
          </cell>
          <cell r="B96" t="str">
            <v>โครงการบริหารและจัดการการศึกษา</v>
          </cell>
        </row>
        <row r="97">
          <cell r="A97">
            <v>10000030098</v>
          </cell>
          <cell r="B97" t="str">
            <v>โครงการสนับสนุนภาระกิจด้านการบริหารหน่วยงาน</v>
          </cell>
        </row>
        <row r="98">
          <cell r="A98">
            <v>10000030099</v>
          </cell>
          <cell r="B98" t="str">
            <v>โครงการบริหารจัดการเพื่อจ้างบุคลากร</v>
          </cell>
        </row>
        <row r="99">
          <cell r="A99">
            <v>10000030100</v>
          </cell>
          <cell r="B99" t="str">
            <v>โครงการวิจัยประเมินผล อบต.</v>
          </cell>
        </row>
        <row r="100">
          <cell r="A100">
            <v>10000030101</v>
          </cell>
          <cell r="B100" t="str">
            <v>การปรับปรุงหอพักนักศึกษา</v>
          </cell>
        </row>
        <row r="101">
          <cell r="A101">
            <v>10000030102</v>
          </cell>
          <cell r="B101" t="str">
            <v>โครงการภาระกิจเร่งด่วนและรองรับนโยบายการพัฒนาคณะ</v>
          </cell>
        </row>
        <row r="102">
          <cell r="A102">
            <v>10000030103</v>
          </cell>
          <cell r="B102" t="str">
            <v>โครงการปรับปรุงศูนย์อาหาร</v>
          </cell>
        </row>
        <row r="103">
          <cell r="A103">
            <v>10000030105</v>
          </cell>
          <cell r="B103" t="str">
            <v>โครงการค่าใช้จ่ายค่าสาธารณูปโภค</v>
          </cell>
        </row>
        <row r="104">
          <cell r="A104">
            <v>10000030106</v>
          </cell>
          <cell r="B104" t="str">
            <v>โครงการค่าใช้จ่ายค่าส่งเอกสารทางรถไฟหรือเครื่องบิน</v>
          </cell>
        </row>
        <row r="105">
          <cell r="A105">
            <v>10000030107</v>
          </cell>
          <cell r="B105" t="str">
            <v>โครงการค่าใช้จ่ายในการพัฒนาความร่วมมือกับต่างประเทศ</v>
          </cell>
        </row>
        <row r="106">
          <cell r="A106">
            <v>10000030108</v>
          </cell>
          <cell r="B106" t="str">
            <v>โครงการค่าใช้จ่ายสมทบค่าจ้างเหมาทำความสะอาด</v>
          </cell>
        </row>
        <row r="107">
          <cell r="A107">
            <v>10000030109</v>
          </cell>
          <cell r="B107" t="str">
            <v>โครงการค่าใช้จ่ายค่าซ่อมบำรุงระบบสาธารณูปโภค</v>
          </cell>
        </row>
        <row r="108">
          <cell r="A108">
            <v>10000030110</v>
          </cell>
          <cell r="B108" t="str">
            <v>โครงการค่าใช้จ่ายในการปฏิบัติงานนอกเวลาราชการ</v>
          </cell>
        </row>
        <row r="109">
          <cell r="A109">
            <v>10000030111</v>
          </cell>
          <cell r="B109" t="str">
            <v>โครงการค่าใช้จ่ายค่าเดินทางไปราชการสำหรับบุคลากรสำนักงานอธิการบดี</v>
          </cell>
        </row>
        <row r="110">
          <cell r="A110">
            <v>10000030112</v>
          </cell>
          <cell r="B110" t="str">
            <v>โครงการค่าใช้จ่ายในการจ้างเหมาแรงงาน</v>
          </cell>
        </row>
        <row r="111">
          <cell r="A111">
            <v>10000030113</v>
          </cell>
          <cell r="B111" t="str">
            <v>โครงการค่าใช้จ่ายค่าเช่าบ้าน (เงินรายได้) สำนักงานอธิการบดี</v>
          </cell>
        </row>
        <row r="112">
          <cell r="A112">
            <v>10000030114</v>
          </cell>
          <cell r="B112" t="str">
            <v>โครงการค่าใช้จ่ายเงินประจำตำแหน่ง</v>
          </cell>
        </row>
        <row r="113">
          <cell r="A113">
            <v>10000030116</v>
          </cell>
          <cell r="B113" t="str">
            <v>โครงการกองทุนบำเหน็จบำนาญข้าราชการ</v>
          </cell>
        </row>
        <row r="114">
          <cell r="A114">
            <v>10000030117</v>
          </cell>
          <cell r="B114" t="str">
            <v>โครงการสนับสนุนการดำเนินงานด้านเลขานุการอธิการบดี</v>
          </cell>
        </row>
        <row r="115">
          <cell r="A115">
            <v>10000030118</v>
          </cell>
          <cell r="B115" t="str">
            <v>โครงการค่าใช้จ่ายงบกลางค่าเล่าเรียนบุตร</v>
          </cell>
        </row>
        <row r="116">
          <cell r="A116">
            <v>10000030119</v>
          </cell>
          <cell r="B116" t="str">
            <v>โครงการกองทุนสำรองเลี้ยงชีพลูกจ้างประจำ (กสจ.)</v>
          </cell>
        </row>
        <row r="117">
          <cell r="A117">
            <v>10000030120</v>
          </cell>
          <cell r="B117" t="str">
            <v>โครงการบำเหน็จปกติลูกจ้างชั่วคราวชาวต่างประเทศ</v>
          </cell>
        </row>
        <row r="118">
          <cell r="A118">
            <v>10000030121</v>
          </cell>
          <cell r="B118" t="str">
            <v>โครงการตุ้มโฮมน้องพี่ สามัคคี ม.อุบลฯ</v>
          </cell>
        </row>
        <row r="119">
          <cell r="A119">
            <v>10000030122</v>
          </cell>
          <cell r="B119" t="str">
            <v>โครงการปรับปรุงสำนักงาน</v>
          </cell>
        </row>
        <row r="120">
          <cell r="A120">
            <v>10000030123</v>
          </cell>
          <cell r="B120" t="str">
            <v>โครงการขายแบบงานก่อสร้างมหาวิทยาลัยอุบลราชธานี</v>
          </cell>
        </row>
        <row r="121">
          <cell r="A121">
            <v>10000030124</v>
          </cell>
          <cell r="B121" t="str">
            <v>โครงการประชุมกลุ่มนิติกรประจำมหาวิทยาลัยและสถาบัน</v>
          </cell>
        </row>
        <row r="122">
          <cell r="A122">
            <v>10000030125</v>
          </cell>
          <cell r="B122" t="str">
            <v>โครงการจัดหาครุภัณฑ์เพื่อสนับสนุนการศึกษา</v>
          </cell>
        </row>
        <row r="123">
          <cell r="A123">
            <v>10000030126</v>
          </cell>
          <cell r="B123" t="str">
            <v>โครงการพัฒนาและบริหารจัดการคณะศิลปประยุกต์และการออกแบบ</v>
          </cell>
        </row>
        <row r="124">
          <cell r="A124">
            <v>10000030127</v>
          </cell>
          <cell r="B124" t="str">
            <v>โครงการพัฒนาและปรับปรุงแผนกลยุทธ์การพัฒนาคณะศิลปประยุกต์และการออกแบบ</v>
          </cell>
        </row>
        <row r="125">
          <cell r="A125">
            <v>10000030128</v>
          </cell>
          <cell r="B125" t="str">
            <v>โครงการลงทุนเพื่อสร้างรายได้</v>
          </cell>
        </row>
        <row r="126">
          <cell r="A126">
            <v>10000030129</v>
          </cell>
          <cell r="B126" t="str">
            <v>โครงการสนับสนุนการประชุมคณะกรรมการสำนักงานอธิการบดี</v>
          </cell>
        </row>
        <row r="127">
          <cell r="A127">
            <v>10000030130</v>
          </cell>
          <cell r="B127" t="str">
            <v>โครงการอบรมความรู้เกี่ยวกับกฎหมาย</v>
          </cell>
        </row>
        <row r="128">
          <cell r="A128">
            <v>10000030131</v>
          </cell>
          <cell r="B128" t="str">
            <v>โครงการอบรมการจัดวางระบบควบคุมภายในและการบริหารความเสี่ยง</v>
          </cell>
        </row>
        <row r="129">
          <cell r="A129">
            <v>10000030132</v>
          </cell>
          <cell r="B129" t="str">
            <v>โครงการค่าใช้จ่ายด้านยานพาหนะส่วนกลางมหาวิทยาลัย</v>
          </cell>
        </row>
        <row r="130">
          <cell r="A130">
            <v>10000030133</v>
          </cell>
          <cell r="B130" t="str">
            <v>โครงการค่าใช้จ่ายสนับสนุนการดำเนินงานของสมาคมศิษย์เก่ามหาวิทยาลัยอุบลราชธานี</v>
          </cell>
        </row>
        <row r="131">
          <cell r="A131">
            <v>10000030134</v>
          </cell>
          <cell r="B131" t="str">
            <v>โครงการค่าใช้จ่ายในการรักษาความสะอาด</v>
          </cell>
        </row>
        <row r="132">
          <cell r="A132">
            <v>10000030135</v>
          </cell>
          <cell r="B132" t="str">
            <v>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</v>
          </cell>
        </row>
        <row r="133">
          <cell r="A133">
            <v>10000030136</v>
          </cell>
          <cell r="B133" t="str">
            <v>โครงการบริหารจัดการคณะเกษตรศาสตร์ (เงินรับฝาก)</v>
          </cell>
        </row>
        <row r="134">
          <cell r="A134">
            <v>10000030137</v>
          </cell>
          <cell r="B134" t="str">
            <v>โครงการเงินรับฝาก สำนักคอมพิวเตอร์และเครือข่าย</v>
          </cell>
        </row>
        <row r="135">
          <cell r="A135">
            <v>10000030138</v>
          </cell>
          <cell r="B135" t="str">
            <v>โครงการจัดหาวัสดุเพื่อสนับสนุนการเรียนการสอนและการบริหารจัดการสาขาวิทยาศาสตร์</v>
          </cell>
        </row>
        <row r="136">
          <cell r="A136">
            <v>10000030139</v>
          </cell>
          <cell r="B136" t="str">
            <v>โครงการซ่อมบำรุง และจัดหาพัสดุที่มีความจำเป็นเร่งด่วน ต่อการบริหารและจัดการศึกษาสาขาวิทยาศาสตร์</v>
          </cell>
        </row>
        <row r="137">
          <cell r="A137">
            <v>10000030140</v>
          </cell>
          <cell r="B137" t="str">
            <v>โครงการเงินผลประโยชน์จากการดำเนินงานเพื่อพัฒนางานตามภารกิจหลัก (อาคารสัมมนาวิชาการและที่พักนักศึกษาฝึกงาน)</v>
          </cell>
        </row>
        <row r="138">
          <cell r="A138">
            <v>10000030141</v>
          </cell>
          <cell r="B138" t="str">
            <v>โครงการเงินผลประโยชน์จากการดำเนินงานเพื่อพัฒนางานตามภารกิจหลัก (ผลิตน้ำดื่มสะอาด ม.อุบล)</v>
          </cell>
        </row>
        <row r="139">
          <cell r="A139">
            <v>10000030142</v>
          </cell>
          <cell r="B139" t="str">
            <v>โครงการเงินผลประโยชน์จากการดำเนินงานเพื่อพัฒนางานตามภารกิจหลัก (ความร่วมมือกับเครือเจริญโภคภัณฑ์)</v>
          </cell>
        </row>
        <row r="140">
          <cell r="A140">
            <v>10000030143</v>
          </cell>
          <cell r="B140" t="str">
            <v>โครงการเงินผลประโยชน์จากการดำเนินงานเพื่อพัฒนางานตามภารกิจหลัก (ปลูกไม้กันลม-ยูคาลิปตัส)</v>
          </cell>
        </row>
        <row r="141">
          <cell r="A141">
            <v>10000030144</v>
          </cell>
          <cell r="B141" t="str">
            <v>โครงการเงินผลประโยชน์จากการดำเนินงานเพื่อพัฒนางานตามภารกิจหลัก (การปรับปรุงแปลงไม้ผล)</v>
          </cell>
        </row>
        <row r="142">
          <cell r="A142">
            <v>10000030145</v>
          </cell>
          <cell r="B142" t="str">
            <v>โครงการเงินผลประโยชน์จากการดำเนินงานเพื่อพัฒนางานตามภารกิจหลัก (การผลิตปาล์มน้ำมัน)</v>
          </cell>
        </row>
        <row r="143">
          <cell r="A143">
            <v>10000030146</v>
          </cell>
          <cell r="B143" t="str">
            <v>โครงการเงินผลประโยชน์จากการดำเนินงานเพื่อพัฒนางานตามภารกิจหลัก (ป่าไม้ยางพารา)</v>
          </cell>
        </row>
        <row r="144">
          <cell r="A144">
            <v>10000030147</v>
          </cell>
          <cell r="B144" t="str">
            <v>โครงการเงินผลประโยชน์จากการดำเนินงานเพื่อพัฒนางานตามภารกิจหลัก (รับตรวจวิเคราะห์น้ำ)</v>
          </cell>
        </row>
        <row r="145">
          <cell r="A145">
            <v>10000030148</v>
          </cell>
          <cell r="B145" t="str">
            <v>โครงการการบริหารและพัฒนาบุคลากร</v>
          </cell>
        </row>
        <row r="146">
          <cell r="A146">
            <v>10000030149</v>
          </cell>
          <cell r="B146" t="str">
            <v>โครงการพัฒนาศักยภาพภาควิชา</v>
          </cell>
        </row>
        <row r="147">
          <cell r="A147">
            <v>10000030150</v>
          </cell>
          <cell r="B147" t="str">
            <v>โครงการพัฒนาระบบงบประมาณและการเงิน</v>
          </cell>
        </row>
        <row r="148">
          <cell r="A148">
            <v>10000030151</v>
          </cell>
          <cell r="B148" t="str">
            <v>โครงการส่งเสริมการทำงานอย่างมีความสุข</v>
          </cell>
        </row>
        <row r="149">
          <cell r="A149">
            <v>10000030152</v>
          </cell>
          <cell r="B149" t="str">
            <v>โครงการสำรองเงินกองทุนส่งเสริมและพัฒนาการผลิตบัณฑิต</v>
          </cell>
        </row>
        <row r="150">
          <cell r="A150">
            <v>10000030153</v>
          </cell>
          <cell r="B150" t="str">
            <v>โครงการบริหารจัดการเงินรับฝากของหน่วยงาน</v>
          </cell>
        </row>
        <row r="151">
          <cell r="A151">
            <v>10000030154</v>
          </cell>
          <cell r="B151" t="str">
            <v>โครงการบริหารจัดการรายได้จากการให้บริการของหน่วยงาน</v>
          </cell>
        </row>
        <row r="152">
          <cell r="A152">
            <v>10000030155</v>
          </cell>
          <cell r="B152" t="str">
            <v>โครงการทุนจากหน่วยงานภายนอก</v>
          </cell>
        </row>
        <row r="153">
          <cell r="A153">
            <v>10000030156</v>
          </cell>
          <cell r="B153" t="str">
            <v>โครงการพัฒนาบุคลากรรายบุคคลให้เป็นมืออาชีพ</v>
          </cell>
        </row>
        <row r="154">
          <cell r="A154">
            <v>10000030157</v>
          </cell>
          <cell r="B154" t="str">
            <v>โครงการทำความสะอาดอาคารเฉลิมพระเกียรติ 7 รอบ พระชนมพรรษา</v>
          </cell>
        </row>
        <row r="155">
          <cell r="A155">
            <v>10000030158</v>
          </cell>
          <cell r="B155" t="str">
            <v>โครงการบริหารและจัดการเงินบริจาค</v>
          </cell>
        </row>
        <row r="156">
          <cell r="A156">
            <v>10000030159</v>
          </cell>
          <cell r="B156" t="str">
            <v>โครงการรณรงค์ป้องกันและแก้ไขปัญหายาเสพติดในสถานศึกษา</v>
          </cell>
        </row>
        <row r="157">
          <cell r="A157">
            <v>10000030160</v>
          </cell>
          <cell r="B157" t="str">
            <v>โครงการความสัมพันธ์กับหน่วยงานและชุมชน</v>
          </cell>
        </row>
        <row r="158">
          <cell r="A158">
            <v>10000030161</v>
          </cell>
          <cell r="B158" t="str">
            <v>โครงการสอบทานความถูกต้องในการจัดทำบัญชีรายงานทางการเงินระดับมหาวิทยาลัย</v>
          </cell>
        </row>
        <row r="159">
          <cell r="A159">
            <v>10000030162</v>
          </cell>
          <cell r="B159" t="str">
            <v>โครงการเพิ่มประสิทธิภาพการดำเนินงานของมหาวิทยาลัยด้านนโยบายและแผน การบริหารความเสี่ยง และการควบคุมภายใน</v>
          </cell>
        </row>
        <row r="160">
          <cell r="A160">
            <v>10000030163</v>
          </cell>
          <cell r="B160" t="str">
            <v>โครงการตามแผนปฏิบัติการประจำปี</v>
          </cell>
        </row>
        <row r="161">
          <cell r="A161">
            <v>10000030164</v>
          </cell>
          <cell r="B161" t="str">
            <v>โครงการอบรมเกณฑ์การประเมินผลการปฏิบัติงานด้านบัญชีของส่วนราชการ</v>
          </cell>
        </row>
        <row r="162">
          <cell r="A162">
            <v>10000030165</v>
          </cell>
          <cell r="B162" t="str">
            <v>โครงการจัดทำวารสาร</v>
          </cell>
        </row>
        <row r="163">
          <cell r="A163">
            <v>10000030166</v>
          </cell>
          <cell r="B163" t="str">
            <v>โครงการพัฒนาระบบบริการและให้คำปรึกษา</v>
          </cell>
        </row>
        <row r="164">
          <cell r="A164">
            <v>10000030167</v>
          </cell>
          <cell r="B164" t="str">
            <v>โครงการสนับสนุนการบริหารงานองค์กร</v>
          </cell>
        </row>
        <row r="165">
          <cell r="A165">
            <v>10000030168</v>
          </cell>
          <cell r="B165" t="str">
            <v>โครงการสนับสนุนการบริหารงานองค์กร</v>
          </cell>
        </row>
        <row r="166">
          <cell r="A166">
            <v>10000030169</v>
          </cell>
          <cell r="B166" t="str">
            <v>โครงการประชาสัมพันธ์หอพักนักศึกษา</v>
          </cell>
        </row>
        <row r="167">
          <cell r="A167">
            <v>10000030170</v>
          </cell>
          <cell r="B167" t="str">
            <v>โครงการจ้างเหมาแม่บ้านทำความสะอาดห้องพักรับรอง</v>
          </cell>
        </row>
        <row r="168">
          <cell r="A168">
            <v>10000030171</v>
          </cell>
          <cell r="B168" t="str">
            <v>โครงการอาหารสะอาดรสชาดอร่อย</v>
          </cell>
        </row>
        <row r="169">
          <cell r="A169">
            <v>10000030172</v>
          </cell>
          <cell r="B169" t="str">
            <v>โครงการตลาดนัด ม.อุบล ฯ</v>
          </cell>
        </row>
        <row r="170">
          <cell r="A170">
            <v>10000030173</v>
          </cell>
          <cell r="B170" t="str">
            <v>โครงการประชาสัมพันธ์ส่งเสริมการตลาดกิจกรรมหารายได้จากการจำน่ายสินค้า</v>
          </cell>
        </row>
        <row r="171">
          <cell r="A171">
            <v>10000030174</v>
          </cell>
          <cell r="B171" t="str">
            <v>โครงการจัดทำของที่ระลึก ม.อุบล ฯ</v>
          </cell>
        </row>
        <row r="172">
          <cell r="A172">
            <v>10000030175</v>
          </cell>
          <cell r="B172" t="str">
            <v>โครงการส่งเสริมศักยภาพและพัฒนาผู้ประกอบการ</v>
          </cell>
        </row>
        <row r="173">
          <cell r="A173">
            <v>10000030176</v>
          </cell>
          <cell r="B173" t="str">
            <v>โครงการสำรวจและจัดทำฐานข้อมูลสารสนเทศของผู้ประกอบการภายในมหาวิทยาลัยอุบลราชธานี</v>
          </cell>
        </row>
        <row r="174">
          <cell r="A174">
            <v>10000030177</v>
          </cell>
          <cell r="B174" t="str">
            <v>โครงการจัดกิจกรรมเพื่อหารายได้พัฒนามหาวิทยาลัย ฯ</v>
          </cell>
        </row>
        <row r="175">
          <cell r="A175">
            <v>10000030178</v>
          </cell>
          <cell r="B175" t="str">
            <v>โครงการเตรียมความพร้อมป้องกันอัคคีภัยในหอพักนักศึกษา</v>
          </cell>
        </row>
        <row r="176">
          <cell r="A176">
            <v>10000030179</v>
          </cell>
          <cell r="B176" t="str">
            <v>โครงการหอพักนักศึกษาสัมพันธ์</v>
          </cell>
        </row>
        <row r="177">
          <cell r="A177">
            <v>10000030180</v>
          </cell>
          <cell r="B177" t="str">
            <v>โครงการจัดทำกิจกรรมสนับสนุนการพัฒนานักศึกษาภายในหอพัก</v>
          </cell>
        </row>
        <row r="178">
          <cell r="A178">
            <v>10000030181</v>
          </cell>
          <cell r="B178" t="str">
            <v>โครงการจัดหาอุปกรณ์ช่างและภูมิทัศน์</v>
          </cell>
        </row>
        <row r="179">
          <cell r="A179">
            <v>10000030182</v>
          </cell>
          <cell r="B179" t="str">
            <v>โครงการจ้างเหมาพนักงานรักษาความปลอดภัย</v>
          </cell>
        </row>
        <row r="180">
          <cell r="A180">
            <v>10000030183</v>
          </cell>
          <cell r="B180" t="str">
            <v>โครงการตรวจสอบบัญชีโดยผู้ตรวจสอบรับอนุญาต</v>
          </cell>
        </row>
        <row r="181">
          <cell r="A181">
            <v>10000030184</v>
          </cell>
          <cell r="B181" t="str">
            <v>โครงการตรวจสุภาพประจำปี</v>
          </cell>
        </row>
        <row r="182">
          <cell r="A182">
            <v>10000030185</v>
          </cell>
          <cell r="B182" t="str">
            <v>โครงการคืนเงินค่าบำรุงหอพักนักศึกษากรณีลาออกและสละสิทธิ์</v>
          </cell>
        </row>
        <row r="183">
          <cell r="A183">
            <v>10000030186</v>
          </cell>
          <cell r="B183" t="str">
            <v>โครงการเสริมสร้างสวัสดิการและสวัสดิภาพของบุคลากร</v>
          </cell>
        </row>
        <row r="184">
          <cell r="A184">
            <v>10000030187</v>
          </cell>
          <cell r="B184" t="str">
            <v>โครงการสำนักงบประมาณศึกษาดูงานและเยี่ยมชมมหาวิทยาลัยอุบลฯ และหน่วยจัดการเรียนการสอนมุกดาหาร</v>
          </cell>
        </row>
        <row r="185">
          <cell r="A185">
            <v>10000030188</v>
          </cell>
          <cell r="B185" t="str">
            <v>โครงการทบทวน ปรับปรุงแผนกลยุทธ์เพื่อการพัฒนามหาวิทยาลัย ระยะ 5 ปี</v>
          </cell>
        </row>
        <row r="186">
          <cell r="A186">
            <v>10000030189</v>
          </cell>
          <cell r="B186" t="str">
            <v>โครงการพัฒนาเอกลักษณ์เครื่องแต่งกายผู้บริหารมหาวิทยาลัย</v>
          </cell>
        </row>
        <row r="187">
          <cell r="A187">
            <v>10000030190</v>
          </cell>
          <cell r="B187" t="str">
            <v>โครงการจัดประชุมคณะกรรมการตรวจสอบข้อตกลงการจัดตั้งสถานีน้ำมันเชื่อเพลิงเพื่อสวัสดิการมหาวิทยาลัยอุบลราชธานี</v>
          </cell>
        </row>
        <row r="188">
          <cell r="A188">
            <v>10000030191</v>
          </cell>
          <cell r="B188" t="str">
            <v>โครงการเงินสำรองจ่ายเพื่อโครงการพิเศษ</v>
          </cell>
        </row>
        <row r="189">
          <cell r="A189">
            <v>10000030192</v>
          </cell>
          <cell r="B189" t="str">
            <v>โครงการประชุมคณะกรรมการโครงการจัดตั้งวิทยาเขตมุกดาหาร</v>
          </cell>
        </row>
        <row r="190">
          <cell r="A190">
            <v>10000030193</v>
          </cell>
          <cell r="B190" t="str">
            <v>ชมรมฟุตบอลบุคลากร</v>
          </cell>
        </row>
        <row r="191">
          <cell r="A191">
            <v>10000030194</v>
          </cell>
          <cell r="B191" t="str">
            <v>โครงการสนับสนุนกิจกรรมคณะศิลปประยุกต์และการออกแบบ</v>
          </cell>
        </row>
        <row r="192">
          <cell r="A192">
            <v>10000030195</v>
          </cell>
          <cell r="B192" t="str">
            <v>โครงการสนับสนุนการบริหารจัดการของหน่วยงาน</v>
          </cell>
        </row>
        <row r="193">
          <cell r="A193">
            <v>10000030196</v>
          </cell>
          <cell r="B193" t="str">
            <v>โครงการบริหารจัดการรายการที่ค้างเบิกจ่าย</v>
          </cell>
        </row>
        <row r="194">
          <cell r="A194">
            <v>10000030197</v>
          </cell>
          <cell r="B194" t="str">
            <v>โครงการจัดหาครุภัณฑ์ห้องพักรับรอง</v>
          </cell>
        </row>
        <row r="195">
          <cell r="A195">
            <v>10000030198</v>
          </cell>
          <cell r="B195" t="str">
            <v>โครงการจัดทำตัวชี้วัดและแผนพัฒนาบุคลากรรายบุคคลสายสนับสนุนวิชาการ</v>
          </cell>
        </row>
        <row r="196">
          <cell r="A196">
            <v>10000030199</v>
          </cell>
          <cell r="B196" t="str">
            <v>โครงการจัดการประชุมที่ประชุมอธิการบดีแห่งประเทศไทย</v>
          </cell>
        </row>
        <row r="197">
          <cell r="A197">
            <v>10000030200</v>
          </cell>
          <cell r="B197" t="str">
            <v>โครงการจัดประชุมนานาชาติ World Congress on Clinical Nutrition (WCCN)</v>
          </cell>
        </row>
        <row r="198">
          <cell r="A198">
            <v>10000030201</v>
          </cell>
          <cell r="B198" t="str">
            <v>โครงการการประชุมเชิงปฏิบัติการเพื่อจัดทำแผนกลยุทธ์และแผนการปฏิบัติงาน</v>
          </cell>
        </row>
        <row r="199">
          <cell r="A199">
            <v>10000030202</v>
          </cell>
          <cell r="B199" t="str">
            <v>โครงการประชุมต้อนรับคณะศึกษาดูงานจากสถาบันการศึกษาอื่น</v>
          </cell>
        </row>
        <row r="200">
          <cell r="A200">
            <v>10000030203</v>
          </cell>
          <cell r="B200" t="str">
            <v>โครงการธนาคารขยะรีไซเคิล</v>
          </cell>
        </row>
        <row r="201">
          <cell r="A201">
            <v>10000030204</v>
          </cell>
          <cell r="B201" t="str">
            <v>โครงการบริหารจัดการขยะและของเสียอันตรายภายในมหาวิทยาลัยอุบลราชธานี</v>
          </cell>
        </row>
        <row r="202">
          <cell r="A202">
            <v>10000030205</v>
          </cell>
          <cell r="B202" t="str">
            <v>โครงการบริหารจัดการเงินค่าผิดสัญญาลาศึกษา</v>
          </cell>
        </row>
        <row r="203">
          <cell r="A203">
            <v>10000030206</v>
          </cell>
          <cell r="B203" t="str">
            <v>โครงการบริหารจัดการงานประสานงาน</v>
          </cell>
        </row>
        <row r="204">
          <cell r="A204">
            <v>10000040001</v>
          </cell>
          <cell r="B204" t="str">
            <v>โครงการจัดหาเครื่องคอมพิวเตอร์และปรับปรุงห้องปฏิบัติการและอินเตอร์เน็ต</v>
          </cell>
        </row>
        <row r="205">
          <cell r="A205">
            <v>10000040002</v>
          </cell>
          <cell r="B205" t="str">
            <v>โครงการบำรุงรักษาและพัฒนาระบบสารสนเทศเพื่อการบริหารมหาวิทยาลัย</v>
          </cell>
        </row>
        <row r="206">
          <cell r="A206">
            <v>10000040003</v>
          </cell>
          <cell r="B206" t="str">
            <v>โครงการพัฒนาระบบเทคโนโลยีและสารสนเทศ สิ่งสนับสนุนการเรียนการสอนและแหล่งเรียนรู้</v>
          </cell>
        </row>
        <row r="207">
          <cell r="A207">
            <v>10000040004</v>
          </cell>
          <cell r="B207" t="str">
            <v>โครงการพัฒนาระบบเทคโนโลยีสารสนเทศและการสื่อสาร</v>
          </cell>
        </row>
        <row r="208">
          <cell r="A208">
            <v>10000040005</v>
          </cell>
          <cell r="B208" t="str">
            <v>โครงการพัฒนาระบบรายงานสารสนเทศมหาวิทยาลัย</v>
          </cell>
        </row>
        <row r="209">
          <cell r="A209">
            <v>10000040006</v>
          </cell>
          <cell r="B209" t="str">
            <v>โครงการพัฒนาระบบสารสนเทศเพื่อการบริหาร</v>
          </cell>
        </row>
        <row r="210">
          <cell r="A210">
            <v>10000040007</v>
          </cell>
          <cell r="B210" t="str">
            <v>โครงการพัฒนาส่งเสริมนักศึกษาสนับสนุนงานด้านบริการเทคโนโลยีสารสนเทศ</v>
          </cell>
        </row>
        <row r="211">
          <cell r="A211">
            <v>10000040008</v>
          </cell>
          <cell r="B211" t="str">
            <v>โครงการเพื่อพัฒนาฐานข้อมูลกลางของมหาวิทยาลัย</v>
          </cell>
        </row>
        <row r="212">
          <cell r="A212">
            <v>10000040009</v>
          </cell>
          <cell r="B212" t="str">
            <v>โครงการเพิ่มประสิทธิภาพการให้บริการเครือข่ายคอมพิวเตอร์</v>
          </cell>
        </row>
        <row r="213">
          <cell r="A213">
            <v>10000040010</v>
          </cell>
          <cell r="B213" t="str">
            <v>โครงการพัฒนาระบบเทคโนโลยีสารสนเทศเพื่อการบริหาร (MIS)</v>
          </cell>
        </row>
        <row r="214">
          <cell r="A214">
            <v>10000040102</v>
          </cell>
          <cell r="B214" t="str">
            <v>โครงการบำรุงและพัฒนาระบบสารสนเทศเพื่อการบริหารมหาวิทยาลัย</v>
          </cell>
        </row>
        <row r="215">
          <cell r="A215">
            <v>10000040103</v>
          </cell>
          <cell r="B215" t="str">
            <v>โครงการจัดทำสารสนเทศและติดตามผลการดำเนินงานของมหาวิทยาลัย</v>
          </cell>
        </row>
        <row r="216">
          <cell r="A216">
            <v>10000050001</v>
          </cell>
          <cell r="B216" t="str">
            <v>โครงการเชิดชูเกียรติบุคลากร</v>
          </cell>
        </row>
        <row r="217">
          <cell r="A217">
            <v>10000050002</v>
          </cell>
          <cell r="B217" t="str">
            <v>โครงการพัฒนาระบบบริหารทรัพยากรมนุษย์</v>
          </cell>
        </row>
        <row r="218">
          <cell r="A218">
            <v>10000050003</v>
          </cell>
          <cell r="B218" t="str">
            <v>โครงการมุทิตาจิต</v>
          </cell>
        </row>
        <row r="219">
          <cell r="A219">
            <v>10000050004</v>
          </cell>
          <cell r="B219" t="str">
            <v>โครงการสนับสนุนและส่งเสริมความก้าวหน้าของบุคลากร</v>
          </cell>
        </row>
        <row r="220">
          <cell r="A220">
            <v>10000050005</v>
          </cell>
          <cell r="B220" t="str">
            <v>โครงการเสริมสร้างสวัสดิการและสวัสดิภาพของบุคลากร</v>
          </cell>
        </row>
        <row r="221">
          <cell r="A221">
            <v>10000050006</v>
          </cell>
          <cell r="B221" t="str">
            <v>โครงการสร้างเสริมแรงจูงใจในการทำงานของบุคลากร</v>
          </cell>
        </row>
        <row r="222">
          <cell r="A222">
            <v>10000050007</v>
          </cell>
          <cell r="B222" t="str">
            <v>โครงการเสริมสร้างความรู้ความเข้าใจให้กับสมาชิกกองทุนบำเหน็จบำนาญข้าราชการ มหาวิทยาลัยอุบลราชธานี</v>
          </cell>
        </row>
        <row r="223">
          <cell r="A223">
            <v>10000050008</v>
          </cell>
          <cell r="B223" t="str">
            <v>โครงการพัฒนาระบบบริหารจัดการที่มีธรรมมาภิบาล</v>
          </cell>
        </row>
        <row r="224">
          <cell r="A224">
            <v>10000050009</v>
          </cell>
          <cell r="B224" t="str">
            <v>โครงการสนับสนุนสวัสดิการและเงินเดือนพนักงาน</v>
          </cell>
        </row>
        <row r="225">
          <cell r="A225">
            <v>10000050011</v>
          </cell>
          <cell r="B225" t="str">
            <v>โครงการแลกเปลี่ยนประสบการณ์การทำงานก่อนเกษียณอายุราชการ</v>
          </cell>
        </row>
        <row r="226">
          <cell r="A226">
            <v>10000060001</v>
          </cell>
          <cell r="B226" t="str">
            <v>โครงการพัฒนาบุคลากรสายสนับสนุนคณะเกษตรศาสตร์</v>
          </cell>
        </row>
        <row r="227">
          <cell r="A227">
            <v>10000060002</v>
          </cell>
          <cell r="B227" t="str">
            <v>โครงการพัฒนาบุคลากรสายสนับสนุน</v>
          </cell>
        </row>
        <row r="228">
          <cell r="A228">
            <v>10000060003</v>
          </cell>
          <cell r="B228" t="str">
            <v>โครงการส่งเสริมพัฒนาบุคลากรสายสนับสนุนสู่ตำแหน่งวิชาชีพเฉพาะ หรือเชี่ยวชาญเฉพาะ</v>
          </cell>
        </row>
        <row r="229">
          <cell r="A229">
            <v>10000070001</v>
          </cell>
          <cell r="B229" t="str">
            <v>โครงการควบคุมงานก่อสร้าง</v>
          </cell>
        </row>
        <row r="230">
          <cell r="A230">
            <v>10000070002</v>
          </cell>
          <cell r="B230" t="str">
            <v>โครงการค่าก่อสร้างอาคารเฉลิมพระเกียรติ 84 พรรษา มหาราชา</v>
          </cell>
        </row>
        <row r="231">
          <cell r="A231">
            <v>10000070003</v>
          </cell>
          <cell r="B231" t="str">
            <v>โครงการค่าก่อสร้างอาคารศูนย์เครื่องมือกลาง และปฏิบัติการเทคโนโลยีชีวภาพ</v>
          </cell>
        </row>
        <row r="232">
          <cell r="A232">
            <v>10000070004</v>
          </cell>
          <cell r="B232" t="str">
            <v>โครงการค่าสาธารณูปโภค</v>
          </cell>
        </row>
        <row r="233">
          <cell r="A233">
            <v>10000070005</v>
          </cell>
          <cell r="B233" t="str">
            <v>โครงการบริหารโครงการก่อสร้างอาคาร</v>
          </cell>
        </row>
        <row r="234">
          <cell r="A234">
            <v>10000070006</v>
          </cell>
          <cell r="B234" t="str">
            <v>โครงการบริหารจัดการวิทยาเขต</v>
          </cell>
        </row>
        <row r="235">
          <cell r="A235">
            <v>10000070007</v>
          </cell>
          <cell r="B235" t="str">
            <v>โครงการบำรุงรักษาและค่าน้ำมันรถพยาบาลฉุกเฉิน</v>
          </cell>
        </row>
        <row r="236">
          <cell r="A236">
            <v>10000070008</v>
          </cell>
          <cell r="B236" t="str">
            <v>โครงการบำรุงรักษาและพัฒนาระบบสาธารณูปโภค</v>
          </cell>
        </row>
        <row r="237">
          <cell r="A237">
            <v>10000070009</v>
          </cell>
          <cell r="B237" t="str">
            <v>โครงการปรับปรุงภูมิทัศน์ของหน่วยงาน</v>
          </cell>
        </row>
        <row r="238">
          <cell r="A238">
            <v>10000070010</v>
          </cell>
          <cell r="B238" t="str">
            <v>โครงการปรับปรุงอาคาร ระบบสาธารณูปโภคและพื้นที่มหาวิทยาลัย</v>
          </cell>
        </row>
        <row r="239">
          <cell r="A239">
            <v>10000070011</v>
          </cell>
          <cell r="B239" t="str">
            <v>โครงการพัฒนาระบบสาธารณูปโภค</v>
          </cell>
        </row>
        <row r="240">
          <cell r="A240">
            <v>10000070012</v>
          </cell>
          <cell r="B240" t="str">
            <v>โครงการปรับปรุงอาคารและสถานที่เพื่อการให้บริการ</v>
          </cell>
        </row>
        <row r="241">
          <cell r="A241">
            <v>10000070013</v>
          </cell>
          <cell r="B241" t="str">
            <v>โครงการบริหารจัดการด้านสาธารณูปโภค</v>
          </cell>
        </row>
        <row r="242">
          <cell r="A242">
            <v>10000070014</v>
          </cell>
          <cell r="B242" t="str">
            <v>โครงการงบสาธารณูปโภค</v>
          </cell>
        </row>
        <row r="243">
          <cell r="A243">
            <v>10000070015</v>
          </cell>
          <cell r="B243" t="str">
            <v>โครงการควบคุมงานก่อสร้างอาคารเฉลิมพระเกียรติ 84 พรรษา มหาราชา</v>
          </cell>
        </row>
        <row r="244">
          <cell r="A244">
            <v>10000070019</v>
          </cell>
          <cell r="B244" t="str">
            <v>โครงการค่าใช้จ่ายสมทบค่าก่อสร้างอาคารศูนย์เครื่องมือกลางและปฏิบัติการเทคโนโลยีชีวภาพ</v>
          </cell>
        </row>
        <row r="245">
          <cell r="A245">
            <v>10000070020</v>
          </cell>
          <cell r="B245" t="str">
            <v>โครงการค่าใช้จ่ายสมทบค่าก่อสร้างอาคารเฉลิมพระเกียรติ 84 พรรษา มหาราชา</v>
          </cell>
        </row>
        <row r="246">
          <cell r="A246">
            <v>10000070021</v>
          </cell>
          <cell r="B246" t="str">
            <v>โครงการค่าใช้จ่ายสมทบค่าก่อสร้างอาคารศูนย์การศึกษาและวิจัยทางการแพทย์</v>
          </cell>
        </row>
        <row r="247">
          <cell r="A247">
            <v>10000070022</v>
          </cell>
          <cell r="B247" t="str">
            <v>โครงการก่อสร้างระบบสาธารณูปโภคอาคารกิจกรรมด้านสุขภาพ</v>
          </cell>
        </row>
        <row r="248">
          <cell r="A248">
            <v>10000070023</v>
          </cell>
          <cell r="B248" t="str">
            <v>ค่าก่อสร้างระบบสาธารณูปโภคภายในมหาวิทยาลัย</v>
          </cell>
        </row>
        <row r="249">
          <cell r="A249">
            <v>10000070024</v>
          </cell>
          <cell r="B249" t="str">
            <v>โครงการปรับปรุงอาคารและระบบสาธารณูปโภค</v>
          </cell>
        </row>
        <row r="250">
          <cell r="A250">
            <v>10000070025</v>
          </cell>
          <cell r="B250" t="str">
            <v>โครงการจัดหารถสวัสดิการบุคลากร</v>
          </cell>
        </row>
        <row r="251">
          <cell r="A251">
            <v>10000070026</v>
          </cell>
          <cell r="B251" t="str">
            <v>โครงการก่อสร้างอาคารอเนกประสงค์เฉลิมพระเกียรติ 80 พรรษา</v>
          </cell>
        </row>
        <row r="252">
          <cell r="A252">
            <v>10000070027</v>
          </cell>
          <cell r="B252" t="str">
            <v>โครงการปรับปรุงโรงอาหาร</v>
          </cell>
        </row>
        <row r="253">
          <cell r="A253">
            <v>10000070028</v>
          </cell>
          <cell r="B253" t="str">
            <v>โครงการซ่อมแซมอาคารปฏิบัติการเพื่อการส่งเสริมและวิจัยด้านการบริหารธุรกิจ</v>
          </cell>
        </row>
        <row r="254">
          <cell r="A254">
            <v>10000070029</v>
          </cell>
          <cell r="B254" t="str">
            <v>โครงการก่อสร้างอาคารปฏิบัติการรวม</v>
          </cell>
        </row>
        <row r="255">
          <cell r="A255">
            <v>10000070030</v>
          </cell>
          <cell r="B255" t="str">
            <v>โครงการปรับปรุง ซ่อมบำรุง อาคารและสถานที่</v>
          </cell>
        </row>
        <row r="256">
          <cell r="A256">
            <v>10000070031</v>
          </cell>
          <cell r="B256" t="str">
            <v>โครงการซ่อมแซมครุภัณฑ์และสิ่งก่อสร้าง</v>
          </cell>
        </row>
        <row r="257">
          <cell r="A257">
            <v>10000070032</v>
          </cell>
          <cell r="B257" t="str">
            <v>โครงการปรับปรุงซ่อมแซมอาคารภาควิชาวิศวกรรมโยธา</v>
          </cell>
        </row>
        <row r="258">
          <cell r="A258">
            <v>10000070033</v>
          </cell>
          <cell r="B258" t="str">
            <v>โครงการออกแบบก่อสร้างอาคารปฏิบัติการรวม</v>
          </cell>
        </row>
        <row r="259">
          <cell r="A259">
            <v>10000070034</v>
          </cell>
          <cell r="B259" t="str">
            <v>โครงการปรับปรุงอาคารเฉลิมพระเกียรติ 7 รอบ พระชนมพรรษา</v>
          </cell>
        </row>
        <row r="260">
          <cell r="A260">
            <v>10000070035</v>
          </cell>
          <cell r="B260" t="str">
            <v>โครงการปรับปรุงระบบประกอบอาคารศูนย์เครื่องมือกลางและปฏิบัติการเทคโนโลยี</v>
          </cell>
        </row>
        <row r="261">
          <cell r="A261">
            <v>10000070036</v>
          </cell>
          <cell r="B261" t="str">
            <v>โครงการปรับปรุงอาคารและสภาพแวดล้อม</v>
          </cell>
        </row>
        <row r="262">
          <cell r="A262">
            <v>10000070037</v>
          </cell>
          <cell r="B262" t="str">
            <v>โครงการพัฒนากายภาพ ระบบสาธารณูปโภคและโครงสร้างพื้นฐานของมหาวิทยาลัย</v>
          </cell>
        </row>
        <row r="263">
          <cell r="A263">
            <v>10000070038</v>
          </cell>
          <cell r="B263" t="str">
            <v>โครงการสมทบค่าก่อสร้างอาคารปฏิบัติการรวม</v>
          </cell>
        </row>
        <row r="264">
          <cell r="A264">
            <v>10000070039</v>
          </cell>
          <cell r="B264" t="str">
            <v>โครงการจัดหาครุภัณฑ์และสิ่งก่อสร้าง</v>
          </cell>
        </row>
        <row r="265">
          <cell r="A265">
            <v>10000070040</v>
          </cell>
          <cell r="B265" t="str">
            <v>ปรับปรุงร้านสวัสดิการ (จำหน่ายสิ้นค้าที่ระลึก)</v>
          </cell>
        </row>
        <row r="266">
          <cell r="A266">
            <v>10000070041</v>
          </cell>
          <cell r="B266" t="str">
            <v>โครงการปรับปรุงห้องพักรับรอง</v>
          </cell>
        </row>
        <row r="267">
          <cell r="A267">
            <v>10000070042</v>
          </cell>
          <cell r="B267" t="str">
            <v>โครงการดูแลรักษาอาคารและครุภัณฑ์ของอาคารเฉลิมพระเกียรติ 7 รอบ พระชนมพรรษา</v>
          </cell>
        </row>
        <row r="268">
          <cell r="A268">
            <v>10000070043</v>
          </cell>
          <cell r="B268" t="str">
            <v>โครงการคืนเงินค่าปรับค่าก่อสร้างอาคารศูนย์เครื่องมือกลางและปฏิบัติการเทคโนโลยีชีวภาพ</v>
          </cell>
        </row>
        <row r="269">
          <cell r="A269">
            <v>10000070044</v>
          </cell>
          <cell r="B269" t="str">
            <v>โครงการค่าควบคุมงานก่อสร้างอาคารปฏิบัติการรวม</v>
          </cell>
        </row>
        <row r="270">
          <cell r="A270">
            <v>10000070045</v>
          </cell>
          <cell r="B270" t="str">
            <v>โครงการค่าควบคุมงานก่อสร้างอาคารโรงประลองวิศวกรรมไฟฟ้าและศูนย์วิจัยร่วม</v>
          </cell>
        </row>
        <row r="271">
          <cell r="A271">
            <v>10000070046</v>
          </cell>
          <cell r="B271" t="str">
            <v>โครงการค่าควบคุมงานก่อสร้างอาคารกายวิภาคศาสตร์</v>
          </cell>
        </row>
        <row r="272">
          <cell r="A272">
            <v>10000070047</v>
          </cell>
          <cell r="B272" t="str">
            <v>โครงการซ่อมเแซมอาคารศูนย์อาหารและโรงอาหารกลาง</v>
          </cell>
        </row>
        <row r="273">
          <cell r="A273">
            <v>10000070048</v>
          </cell>
          <cell r="B273" t="str">
            <v>โครงการชำระหนี้ค่ากระแสไฟฟ้า</v>
          </cell>
        </row>
        <row r="274">
          <cell r="A274">
            <v>10000080001</v>
          </cell>
          <cell r="B274" t="str">
            <v>โครงการจัดการความรู้</v>
          </cell>
        </row>
        <row r="275">
          <cell r="A275">
            <v>10000080002</v>
          </cell>
          <cell r="B275" t="str">
            <v>โครงการจัดการและถ่ายทอดความรู้ในคณะศิลปศาสตร์</v>
          </cell>
        </row>
        <row r="276">
          <cell r="A276">
            <v>10000080003</v>
          </cell>
          <cell r="B276" t="str">
            <v>โครงการพัฒนาการจัดการความรู้</v>
          </cell>
        </row>
        <row r="277">
          <cell r="A277">
            <v>10000080004</v>
          </cell>
          <cell r="B277" t="str">
            <v>โครงการพัฒนาคณะวิทยาศาสตร์สู่องค์กรแห่งการเรียนรู้</v>
          </cell>
        </row>
        <row r="278">
          <cell r="A278">
            <v>10000080005</v>
          </cell>
          <cell r="B278" t="str">
            <v>โครงการจัดการความรู้ Mini_UKM</v>
          </cell>
        </row>
        <row r="279">
          <cell r="A279">
            <v>10000090001</v>
          </cell>
          <cell r="B279" t="str">
            <v>โครงการพัฒนาศักยภาพด้านภาษาต่างประเทศ</v>
          </cell>
        </row>
        <row r="280">
          <cell r="A280">
            <v>10000090002</v>
          </cell>
          <cell r="B280" t="str">
            <v>โครงการพัฒนาสมรรถนะบุคลากรรองรับอาเซียน</v>
          </cell>
        </row>
        <row r="281">
          <cell r="A281">
            <v>10000090003</v>
          </cell>
          <cell r="B281" t="str">
            <v>โครงการความร่วมมือกับต่างประเทศเพื่อพัฒนาคุณภาพอุดมศึกษาไทย</v>
          </cell>
        </row>
        <row r="282">
          <cell r="A282">
            <v>10000090004</v>
          </cell>
          <cell r="B282" t="str">
            <v>โครงการพัฒนาศักยภาพของนักศึกษาและบุคลากรเพื่อรองรับการเข้าสู่ประชาคมอาเซียน</v>
          </cell>
        </row>
        <row r="283">
          <cell r="A283">
            <v>10000090005</v>
          </cell>
          <cell r="B283" t="str">
            <v>โครงการพัฒนาสมรรถนะบุคลากร</v>
          </cell>
        </row>
        <row r="284">
          <cell r="A284">
            <v>10000090006</v>
          </cell>
          <cell r="B284" t="str">
            <v>โครงการพัฒนาสมรรถนะผู้บริหาร</v>
          </cell>
        </row>
        <row r="285">
          <cell r="A285">
            <v>10000100001</v>
          </cell>
          <cell r="B285" t="str">
            <v>โครงการค่าจ้างชั่วคราวผู้เกษียนอายุราชการและมีความรู้ความสามารถ</v>
          </cell>
        </row>
        <row r="286">
          <cell r="A286">
            <v>10000100002</v>
          </cell>
          <cell r="B286" t="str">
            <v>โครงการบริหารและจัดการส่วนกลางด้านวิทยาศาสตร์และเทคโนโลยี</v>
          </cell>
        </row>
        <row r="287">
          <cell r="A287">
            <v>10000100003</v>
          </cell>
          <cell r="B287" t="str">
            <v>โครงการบริหารและจัดการส่วนกลางด้านวิทยาศาสตร์สุขภาพ</v>
          </cell>
        </row>
        <row r="288">
          <cell r="A288">
            <v>10000100004</v>
          </cell>
          <cell r="B288" t="str">
            <v>โครงการบริหารและจัดการส่วนกลางด้านสังคมศาสตร์</v>
          </cell>
        </row>
        <row r="289">
          <cell r="A289">
            <v>10000100005</v>
          </cell>
          <cell r="B289" t="str">
            <v>โครงการบำรุงอาคารเรียนและโสตทัศนูปกรณ์</v>
          </cell>
        </row>
        <row r="290">
          <cell r="A290">
            <v>10000100006</v>
          </cell>
          <cell r="B290" t="str">
            <v>โครงการบริการให้คำปรึกษาและการให้บริการ</v>
          </cell>
        </row>
        <row r="291">
          <cell r="A291">
            <v>10000100007</v>
          </cell>
          <cell r="B291" t="str">
            <v>โครงการชำระค่าอาคารหอพักนักศึกษา</v>
          </cell>
        </row>
        <row r="292">
          <cell r="A292">
            <v>10000100008</v>
          </cell>
          <cell r="B292" t="str">
            <v>โครงการจ่ายคืนเงินทุนโครงการเครือข่ายเชิงกลยุทธ์</v>
          </cell>
        </row>
        <row r="293">
          <cell r="A293">
            <v>10000100009</v>
          </cell>
          <cell r="B293" t="str">
            <v>โครงการบริหารจัดการศูนย์หนังสือมหาวิทยาลัยอุบลราชธานี</v>
          </cell>
        </row>
        <row r="294">
          <cell r="A294">
            <v>10000100010</v>
          </cell>
          <cell r="B294" t="str">
            <v>โครงการวันสำคัญของมหาวิทยาลัย</v>
          </cell>
        </row>
        <row r="295">
          <cell r="A295">
            <v>10000100011</v>
          </cell>
          <cell r="B295" t="str">
            <v>โครงการปรับปรุงระบบสายไฟและสายสัญญาณในห้องปฏิบัติการคอมพิวเตอร์</v>
          </cell>
        </row>
        <row r="296">
          <cell r="A296">
            <v>10000100012</v>
          </cell>
          <cell r="B296" t="str">
            <v>โครงการสาธารณประโยชน์</v>
          </cell>
        </row>
        <row r="297">
          <cell r="A297">
            <v>10000100013</v>
          </cell>
          <cell r="B297" t="str">
            <v>โครงการปรับปรุงและเพิ่มประสิทธิภาพการบริการ</v>
          </cell>
        </row>
        <row r="298">
          <cell r="A298">
            <v>10000100014</v>
          </cell>
          <cell r="B298" t="str">
            <v>โครงการปรับปรุงและจัดทำห้องปฏิบัติการคอมพิวเตอร์สมรรถนะสูง</v>
          </cell>
        </row>
        <row r="299">
          <cell r="A299">
            <v>10000100015</v>
          </cell>
          <cell r="B299" t="str">
            <v>ค่าใช้จ่ายในการรักษาความสะอาดด้านสังคมศาสตร์</v>
          </cell>
        </row>
        <row r="300">
          <cell r="A300">
            <v>10000100016</v>
          </cell>
          <cell r="B300" t="str">
            <v>ค่าใช้จ่ายในการรักษาความสะอาดด้านวิทยาศาสตร์และเทคโนโลยี</v>
          </cell>
        </row>
        <row r="301">
          <cell r="A301">
            <v>10000100017</v>
          </cell>
          <cell r="B301" t="str">
            <v>ค่าใช้จ่ายในการรักษาความสะอาดด้านวิทยาศาสตร์สุขภาพ</v>
          </cell>
        </row>
        <row r="302">
          <cell r="A302">
            <v>10000100018</v>
          </cell>
          <cell r="B302" t="str">
            <v>โครงการลูกหนี้เงินอุดหนุนทั่วไป</v>
          </cell>
        </row>
        <row r="303">
          <cell r="A303">
            <v>10000110001</v>
          </cell>
          <cell r="B303" t="str">
            <v>โครงการกองทุนพัฒนาบุคลากร</v>
          </cell>
        </row>
        <row r="304">
          <cell r="A304">
            <v>10000110002</v>
          </cell>
          <cell r="B304" t="str">
            <v>โครงการบริหารจัดการด้านบุคลากร</v>
          </cell>
        </row>
        <row r="305">
          <cell r="A305">
            <v>10000110004</v>
          </cell>
          <cell r="B305" t="str">
            <v>โครงการพัฒนาบุคลากร</v>
          </cell>
        </row>
        <row r="306">
          <cell r="A306">
            <v>10000110005</v>
          </cell>
          <cell r="B306" t="str">
            <v>โครงการพัฒนาบุคลากรคณะเกษตรศาสตร์</v>
          </cell>
        </row>
        <row r="307">
          <cell r="A307">
            <v>10000110006</v>
          </cell>
          <cell r="B307" t="str">
            <v>โครงการพัฒนาระบบและกลไกการบริหารงานบุคคล</v>
          </cell>
        </row>
        <row r="308">
          <cell r="A308">
            <v>10000110007</v>
          </cell>
          <cell r="B308" t="str">
            <v>โครงการพัฒนาศักยภาพบุคลากร</v>
          </cell>
        </row>
        <row r="309">
          <cell r="A309">
            <v>10000110008</v>
          </cell>
          <cell r="B309" t="str">
            <v>โครงการพัฒนาศักยภาพบุคลากรคณะวิศวกรรมศาสตร์</v>
          </cell>
        </row>
        <row r="310">
          <cell r="A310">
            <v>10000110009</v>
          </cell>
          <cell r="B310" t="str">
            <v>โครงการพัฒนาอาจารย์และบุคลากรในการใช้เครื่องมือด้านสารสนเทศสนับสนุนการทำงานได้อย่างมีประสิทธภาพ</v>
          </cell>
        </row>
        <row r="311">
          <cell r="A311">
            <v>10000110010</v>
          </cell>
          <cell r="B311" t="str">
            <v>โครงการส่งเสริมและพัฒนาขีดความสามารถของบุคลากร</v>
          </cell>
        </row>
        <row r="312">
          <cell r="A312">
            <v>10000110011</v>
          </cell>
          <cell r="B312" t="str">
            <v>โครงการสัมมนาอาจารย์ที่ปรึกษาและคณะกรรมการหอพักนักศึกษา</v>
          </cell>
        </row>
        <row r="313">
          <cell r="A313">
            <v>10000110012</v>
          </cell>
          <cell r="B313" t="str">
            <v>โครงการอบรมพัฒนาผู้นำและการบริหารจัดการสำหรับผู้บริหาร</v>
          </cell>
        </row>
        <row r="314">
          <cell r="A314">
            <v>10000110013</v>
          </cell>
          <cell r="B314" t="str">
            <v>โครงการอบรมพัฒนาสมรรถนะของบุคลากร</v>
          </cell>
        </row>
        <row r="315">
          <cell r="A315">
            <v>10000110014</v>
          </cell>
          <cell r="B315" t="str">
            <v>การเพิ่มพูนความรู้และพัฒนาศักยภาพของบุคลากร</v>
          </cell>
        </row>
        <row r="316">
          <cell r="A316">
            <v>10000110015</v>
          </cell>
          <cell r="B316" t="str">
            <v>โครงการส่งเสริมและพัฒนาทักษะการปฏิบัติงานของบุคลากร</v>
          </cell>
        </row>
        <row r="317">
          <cell r="A317">
            <v>10000110016</v>
          </cell>
          <cell r="B317" t="str">
            <v>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</v>
          </cell>
        </row>
        <row r="318">
          <cell r="A318">
            <v>10000110017</v>
          </cell>
          <cell r="B318" t="str">
            <v>โครงการค่าใช้จ่ายค่าประกันสังคมพนักงานและลูกจ้างชั่วคราวสำนักงานอธิการบดี</v>
          </cell>
        </row>
        <row r="319">
          <cell r="A319">
            <v>10000110018</v>
          </cell>
          <cell r="B319" t="str">
            <v>โครงการค่าใช้จ่ายผู้บริหาร</v>
          </cell>
        </row>
        <row r="320">
          <cell r="A320">
            <v>10000110019</v>
          </cell>
          <cell r="B320" t="str">
            <v>โครงการค่าใช้จ่ายในการพัฒนาบุคลากรสำนักงานอธิการบดี</v>
          </cell>
        </row>
        <row r="321">
          <cell r="A321">
            <v>10000110020</v>
          </cell>
          <cell r="B321" t="str">
            <v>โครงการจัดหาเสื้อแจ็คเก๊ตสำหรับผู้บริหาร</v>
          </cell>
        </row>
        <row r="322">
          <cell r="A322">
            <v>10000110021</v>
          </cell>
          <cell r="B322" t="str">
            <v>โครงการส่งเสริมและพัฒนาศักยภาพบุคลากรสายวิชาการและสายสนับสนุน</v>
          </cell>
        </row>
        <row r="323">
          <cell r="A323">
            <v>10000110022</v>
          </cell>
          <cell r="B323" t="str">
            <v>โครงการจ้างบุคลากรเงินรายได้คณะเกษตรศาสตร์</v>
          </cell>
        </row>
        <row r="324">
          <cell r="A324">
            <v>10000110023</v>
          </cell>
          <cell r="B324" t="str">
            <v>โครงการส่งเสริมสนับสนุนการพัฒนาบุคลากรด้านวิชาการ</v>
          </cell>
        </row>
        <row r="325">
          <cell r="A325">
            <v>10000110024</v>
          </cell>
          <cell r="B325" t="str">
            <v>โครงการพัฒนาบุคลากรรายบุคคลให้เป็นมืออาชีพ</v>
          </cell>
        </row>
        <row r="326">
          <cell r="A326">
            <v>10000110025</v>
          </cell>
          <cell r="B326" t="str">
            <v>โครงการแข่งขันกีฬาบุคลากร</v>
          </cell>
        </row>
        <row r="327">
          <cell r="A327">
            <v>10000110026</v>
          </cell>
          <cell r="B327" t="str">
            <v>โครงการเพิ่มประสิทธิภาพการปฏิบัติงานของบุคลากร</v>
          </cell>
        </row>
        <row r="328">
          <cell r="A328">
            <v>10000110027</v>
          </cell>
          <cell r="B328" t="str">
            <v>โครงการสัมมนาเพื่อพัฒนาและเพิ่มประสิทธิภาพบุคลากรด้านวินัยสวัสดิภาพนักศึกษา</v>
          </cell>
        </row>
        <row r="329">
          <cell r="A329">
            <v>10000110028</v>
          </cell>
          <cell r="B329" t="str">
            <v>โครงการอบรมเชิงปฏิบัติการเพื่อพัฒนาศักยภาพการปฏิบัติงานของบุคลากรและศิษย์เก่า</v>
          </cell>
        </row>
        <row r="330">
          <cell r="A330">
            <v>10000120001</v>
          </cell>
          <cell r="B330" t="str">
            <v>โครงการการเข้าร่วมโครงการนำร่องการพัฒนาองค์กรโดยใช้เกณฑ์คุณภาพการศึกษาเพื่อการดำเนินงานที่เป็นเลิศ (EdPEx)</v>
          </cell>
        </row>
        <row r="331">
          <cell r="A331">
            <v>10000120002</v>
          </cell>
          <cell r="B331" t="str">
            <v>โครงการตรวจประเมินคุณภาพการศึกษาภายในคณะพยาบาลศาสตร์</v>
          </cell>
        </row>
        <row r="332">
          <cell r="A332">
            <v>10000120003</v>
          </cell>
          <cell r="B332" t="str">
            <v xml:space="preserve">โครงการเตรียมความพร้อมในการตรวจประเมินคุณภาพภายใน </v>
          </cell>
        </row>
        <row r="333">
          <cell r="A333">
            <v>10000120004</v>
          </cell>
          <cell r="B333" t="str">
            <v xml:space="preserve">โครงการเตรียมความพร้อมในการตรวจประเมินภายนอก </v>
          </cell>
        </row>
        <row r="334">
          <cell r="A334">
            <v>10000120005</v>
          </cell>
          <cell r="B334" t="str">
            <v>โครงการเตรียมความพร้อมเพื่อตรวจประเมินคุณภาพทางการศึกษา</v>
          </cell>
        </row>
        <row r="335">
          <cell r="A335">
            <v>10000120006</v>
          </cell>
          <cell r="B335" t="str">
            <v>โครงการประกันคุณภาพการศึกษาและการบริหารความเสี่ยง</v>
          </cell>
        </row>
        <row r="336">
          <cell r="A336">
            <v>10000120007</v>
          </cell>
          <cell r="B336" t="str">
            <v xml:space="preserve">โครงการพัฒนาเครือข่ายการประกันคุณภาพ </v>
          </cell>
        </row>
        <row r="337">
          <cell r="A337">
            <v>10000120010</v>
          </cell>
          <cell r="B337" t="str">
            <v>โครงการสร้างความรู้ความเข้าใจงานประกันคุณภาพการศึกษาบุคลากร และนักศึกษา</v>
          </cell>
        </row>
        <row r="338">
          <cell r="A338">
            <v>10000120011</v>
          </cell>
          <cell r="B338" t="str">
            <v>โครงการสร้างเครือข่ายประกันคุณภาพการศึกษา</v>
          </cell>
        </row>
        <row r="339">
          <cell r="A339">
            <v>10000120012</v>
          </cell>
          <cell r="B339" t="str">
            <v xml:space="preserve">โครงการอบรมความรู้ด้านประกันคุณภาพให้กับนักศึกษา </v>
          </cell>
        </row>
        <row r="340">
          <cell r="A340">
            <v>10000120013</v>
          </cell>
          <cell r="B340" t="str">
            <v xml:space="preserve">โครงการอบรมความรู้ด้านประกันคุณภาพให้กับอาจารย์และบุคลากร </v>
          </cell>
        </row>
        <row r="341">
          <cell r="A341">
            <v>10000120014</v>
          </cell>
          <cell r="B341" t="str">
            <v>โครงการอบรมจรรยาบรรณวิชาชีพ</v>
          </cell>
        </row>
        <row r="342">
          <cell r="A342">
            <v>10000120015</v>
          </cell>
          <cell r="B342" t="str">
            <v>ระบบและกลไกการประกันคุณภาพ ระดับมหาวิทยาลัย</v>
          </cell>
        </row>
        <row r="343">
          <cell r="A343">
            <v>10000120016</v>
          </cell>
          <cell r="B343" t="str">
            <v>ระบบและกลไกการประกันคุณภาพ ระดับสำนักงานอธิการบดี</v>
          </cell>
        </row>
        <row r="344">
          <cell r="A344">
            <v>10000120017</v>
          </cell>
          <cell r="B344" t="str">
            <v>โครงการพัฒนาระบบการประกันคุณภาพการศึกษาภายใน</v>
          </cell>
        </row>
        <row r="345">
          <cell r="A345">
            <v>10000120018</v>
          </cell>
          <cell r="B345" t="str">
            <v>โครงการเตรียมความพร้อมในการตรวจประเมินคุณภาพการศึกษาภายนอก (สมศ.)</v>
          </cell>
        </row>
        <row r="346">
          <cell r="A346">
            <v>10000120019</v>
          </cell>
          <cell r="B346" t="str">
            <v>โครงการการพัฒนาระบบราชการตามคำรับรองการปฏิบัติราชการ(ก.พ.ร)</v>
          </cell>
        </row>
        <row r="347">
          <cell r="A347">
            <v>10000120020</v>
          </cell>
          <cell r="B347" t="str">
            <v>โครงการส่งเสริมและพัฒนาการประกันคุณภาพ</v>
          </cell>
        </row>
        <row r="348">
          <cell r="A348">
            <v>10000120021</v>
          </cell>
          <cell r="B348" t="str">
            <v>โครงการบริหารจัดการระบบประกันคุณภาพการศึกษาภายในคณะ</v>
          </cell>
        </row>
        <row r="349">
          <cell r="A349">
            <v>10000120022</v>
          </cell>
          <cell r="B349" t="str">
            <v>โครงการฝึกอบรมผู้ตรวจประเมินประกันคุณภาพการศึกษา</v>
          </cell>
        </row>
        <row r="350">
          <cell r="A350">
            <v>10000120023</v>
          </cell>
          <cell r="B350" t="str">
            <v>โครงการอบรมสัมมนาเชิงปฏิบัติการอย่างมีส่วนร่วมในการประกันคุณภาพการศึกษาแก่บุคลากรและนักศึกษา</v>
          </cell>
        </row>
        <row r="351">
          <cell r="A351">
            <v>10000120024</v>
          </cell>
          <cell r="B351" t="str">
            <v>โครงการอบรมเครือข่ายการประกันคุณภาพ</v>
          </cell>
        </row>
        <row r="352">
          <cell r="A352">
            <v>10000120025</v>
          </cell>
          <cell r="B352" t="str">
            <v>ประชุมเชิงปฏิบัติการด้านการประกันคุณภาพ</v>
          </cell>
        </row>
        <row r="353">
          <cell r="A353">
            <v>10000120026</v>
          </cell>
          <cell r="B353" t="str">
            <v>โครงการประกันคุณภาพการศึกษา : การผลิตบัณฑิต</v>
          </cell>
        </row>
        <row r="354">
          <cell r="A354">
            <v>10100010001</v>
          </cell>
          <cell r="B354" t="str">
            <v>โครงการจัดจ้างผู้เชี่ยวชาญ
ชาวต่างประเทศ</v>
          </cell>
        </row>
        <row r="355">
          <cell r="A355">
            <v>10100010002</v>
          </cell>
          <cell r="B355" t="str">
            <v>โครงการสำรองเงินกองทุนส่งเสริมและพัฒนาการผลิตบัณฑิตคณะวิทยาศาสตร์</v>
          </cell>
        </row>
        <row r="356">
          <cell r="A356">
            <v>10100020001</v>
          </cell>
          <cell r="B356" t="str">
            <v>โครงการบริหารจัดการและสนับสนุนการผลิตบัณฑิตคณะเกษตรศาสตร์</v>
          </cell>
        </row>
        <row r="357">
          <cell r="A357">
            <v>10100020002</v>
          </cell>
          <cell r="B357" t="str">
            <v>โครงการสนับสนุนการผลิตบัณฑิต_สำนักงานไร่ฝึกทดลองฯ</v>
          </cell>
        </row>
        <row r="358">
          <cell r="A358">
            <v>10100020003</v>
          </cell>
          <cell r="B358" t="str">
            <v>โครงการสนับสนุนการผลิตบัณฑิต_สำนักเลขานุการ</v>
          </cell>
        </row>
        <row r="359">
          <cell r="A359">
            <v>10100020004</v>
          </cell>
          <cell r="B359" t="str">
            <v>โครงการพัฒนานักศึกษาให้เป็นเลิศด้านการศึกษาและวิจัยทางการเกษตร</v>
          </cell>
        </row>
        <row r="360">
          <cell r="A360">
            <v>10100030001</v>
          </cell>
          <cell r="B360" t="str">
            <v>โครงการก่อสร้างอาคารโรงประลองวิศวกรรมไฟฟ้าและศูนย์วิจัยร่วม (EN7)</v>
          </cell>
        </row>
        <row r="361">
          <cell r="A361">
            <v>10100030002</v>
          </cell>
          <cell r="B361" t="str">
            <v>โครงการจัดซื้อ จัดหาครุภัณฑ์และอุปกรณ์ประกอบการศึกษาค้นคว้าวิจัยระดับบัณฑิตศึกษา</v>
          </cell>
        </row>
        <row r="362">
          <cell r="A362">
            <v>10100030003</v>
          </cell>
          <cell r="B362" t="str">
            <v>โครงการจัดหาผู้มีความรู้ความสามารถ</v>
          </cell>
        </row>
        <row r="363">
          <cell r="A363">
            <v>10100030004</v>
          </cell>
          <cell r="B363" t="str">
            <v xml:space="preserve">โครงการปรับปรุงซ่อมแซมกลุ่มอาคารภาควิชาวิศวกรรมโยธา </v>
          </cell>
        </row>
        <row r="364">
          <cell r="A364">
            <v>10100030005</v>
          </cell>
          <cell r="B364" t="str">
            <v>โครงการสนับสนุนการทำโครงงานนักศึกษาคณะวิศวกรรมศาสตร์ระดับปริญญาตรี</v>
          </cell>
        </row>
        <row r="365">
          <cell r="A365">
            <v>10100030006</v>
          </cell>
          <cell r="B365" t="str">
            <v>โครงการสนับสนุนการทำวิทยานิพนธ์ ค้นคว้าอิสระ สำหรับนักศึกษาบัณฑิตศึกษา</v>
          </cell>
        </row>
        <row r="366">
          <cell r="A366">
            <v>10100040001</v>
          </cell>
          <cell r="B366" t="str">
            <v>โครงการจัดจ้างผู้เชี่ยวชาญผู้มีความรู้ความสามารถพิเศษ</v>
          </cell>
        </row>
        <row r="367">
          <cell r="A367">
            <v>10100060001</v>
          </cell>
          <cell r="B367" t="str">
            <v>โครงการกองทุนเพื่อภารกิจการพัฒนาคณะเภสัชศาสตร์ที่มีความจำเป็นและเร่งด่วน</v>
          </cell>
        </row>
        <row r="368">
          <cell r="A368">
            <v>10100070001</v>
          </cell>
          <cell r="B368" t="str">
            <v>อาคารศูนย์การศึกษาและวิจัยทางการแพทย์</v>
          </cell>
        </row>
        <row r="369">
          <cell r="A369">
            <v>10100070002</v>
          </cell>
          <cell r="B369" t="str">
            <v>โครงการการให้บริการรักษาพยาบาลและส่งเสริมสุขภาพเพื่อการศึกษาและวิจัย</v>
          </cell>
        </row>
        <row r="370">
          <cell r="A370">
            <v>10100090002</v>
          </cell>
          <cell r="B370" t="str">
            <v>โครงการจัดหาครุภัณฑ์เพื่อสนับสนุนการผลิตบัณฑิต</v>
          </cell>
        </row>
        <row r="371">
          <cell r="A371">
            <v>10100090003</v>
          </cell>
          <cell r="B371" t="str">
            <v>โครงการจัดหาทรัพยากรเพื่อสนับสนุนการเรียนการสอน</v>
          </cell>
        </row>
        <row r="372">
          <cell r="A372">
            <v>10100090005</v>
          </cell>
          <cell r="B372" t="str">
            <v>โครงการสนับสนุนการจัดการเรียนการสอนสาขาพยาบาลศาสตร์</v>
          </cell>
        </row>
        <row r="373">
          <cell r="A373">
            <v>10100090006</v>
          </cell>
          <cell r="B373" t="str">
            <v>โครงการจัดการเรียนการสอนรายวิชาในหลักสูตร</v>
          </cell>
        </row>
        <row r="374">
          <cell r="A374">
            <v>10100090007</v>
          </cell>
          <cell r="B374" t="str">
            <v>จัดหาพัสดุเพื่อสนับสนุนการผลิตบัณฑิต</v>
          </cell>
        </row>
        <row r="375">
          <cell r="A375">
            <v>10100090008</v>
          </cell>
          <cell r="B375" t="str">
            <v>โครงการพัฒนากิจกรรมการเรียนรู้</v>
          </cell>
        </row>
        <row r="376">
          <cell r="A376">
            <v>10100100001</v>
          </cell>
          <cell r="B376" t="str">
            <v xml:space="preserve">โครงการจ้างพนักงานคณะศิลปศาสตร์ </v>
          </cell>
        </row>
        <row r="377">
          <cell r="A377">
            <v>10100100002</v>
          </cell>
          <cell r="B377" t="str">
            <v>โครงการจ้างลูกจ้างชั่วคราวชาวต่างประเทศ</v>
          </cell>
        </row>
        <row r="378">
          <cell r="A378">
            <v>10100110001</v>
          </cell>
          <cell r="B378" t="str">
            <v>โครงการพัฒนาทักษะความรู้ด้านวิชาการของนักศึกษาคณะบริหารศาสตร์</v>
          </cell>
        </row>
        <row r="379">
          <cell r="A379">
            <v>10100110002</v>
          </cell>
          <cell r="B379" t="str">
            <v>โครงการส่งเสริมการประชาสัมพันธ์หลักสูตรคณะบริหารศาสตร์</v>
          </cell>
        </row>
        <row r="380">
          <cell r="A380">
            <v>10100520001</v>
          </cell>
          <cell r="B380" t="str">
            <v>โครงการประชุมสัมมนาอาจารย์ที่ปรึกษา/ อาจารย์ประจำหลักสูตร</v>
          </cell>
        </row>
        <row r="381">
          <cell r="A381">
            <v>10100520002</v>
          </cell>
          <cell r="B381" t="str">
            <v>โครงการพัฒนาทักษะของอาจารย์ในการจัดการเรียนรู้ที่แน้นผู้เรียนเป็นสำคัญ</v>
          </cell>
        </row>
        <row r="382">
          <cell r="A382">
            <v>10100520003</v>
          </cell>
          <cell r="B382" t="str">
            <v>โครงการพัฒนาประสิทธิภาพอาจารย์ ระบบงานวิชาการ</v>
          </cell>
        </row>
        <row r="383">
          <cell r="A383">
            <v>10100520004</v>
          </cell>
          <cell r="B383" t="str">
            <v>โครงการอบรมด้านการออกแบบการวัดผลและประเมินผลทางการศึกษา</v>
          </cell>
        </row>
        <row r="384">
          <cell r="A384">
            <v>10100520005</v>
          </cell>
          <cell r="B384" t="str">
            <v>โครงการพัฒนาเส้นทางสู่ตำแหน่งทางวิชาการ</v>
          </cell>
        </row>
        <row r="385">
          <cell r="A385">
            <v>10100520006</v>
          </cell>
          <cell r="B385" t="str">
            <v>โครงการพัฒนาศักยภาพอาจารย์ด้านการเรียนการสอน</v>
          </cell>
        </row>
        <row r="386">
          <cell r="A386">
            <v>10100520007</v>
          </cell>
          <cell r="B386" t="str">
            <v>โครงการพัฒนาบุคลากรสายวิชาการคณะเกษตรศาสตร์</v>
          </cell>
        </row>
        <row r="387">
          <cell r="A387">
            <v>10100520008</v>
          </cell>
          <cell r="B387" t="str">
            <v>โครงการพัฒนาบุคลากรสายวิชาการ</v>
          </cell>
        </row>
        <row r="388">
          <cell r="A388">
            <v>10100520009</v>
          </cell>
          <cell r="B388" t="str">
            <v>โครงการพัฒนาบุคลิกภาพอาจารย์ที่ปรึกษา</v>
          </cell>
        </row>
        <row r="389">
          <cell r="A389">
            <v>10100530001</v>
          </cell>
          <cell r="B389" t="str">
            <v>โครงการจัดจ้างอาจารย์ภาษาจีนเพื่อสอนภาษาจีน</v>
          </cell>
        </row>
        <row r="390">
          <cell r="A390">
            <v>10100530002</v>
          </cell>
          <cell r="B390" t="str">
            <v>โครงการพัฒนาหลักสูตรร่วมกับมหาวิทยาลัยแห่งเมืองฉงจั่ว</v>
          </cell>
        </row>
        <row r="391">
          <cell r="A391">
            <v>10100530003</v>
          </cell>
          <cell r="B391" t="str">
            <v>โครงการอบรมภาษาต่างประเทศ(อังกฤษ,เวียตนาม)ให้กับนักศึกษา</v>
          </cell>
        </row>
        <row r="392">
          <cell r="A392">
            <v>10100540001</v>
          </cell>
          <cell r="B392" t="str">
            <v>โครงการดำเนินงานด้านวิเทศสัมพันธ์</v>
          </cell>
        </row>
        <row r="393">
          <cell r="A393">
            <v>10100540002</v>
          </cell>
          <cell r="B393" t="str">
            <v>โครงการเตรียมความพร้อมของบัณฑิตเพื่อรองรับการเปิดประชาคมอาเซียน</v>
          </cell>
        </row>
        <row r="394">
          <cell r="A394">
            <v>10100540003</v>
          </cell>
          <cell r="B394" t="str">
            <v>โครงการเตรียมความพร้อมรับอาเซียนสำหรับนักศึกษา</v>
          </cell>
        </row>
        <row r="395">
          <cell r="A395">
            <v>10100540004</v>
          </cell>
          <cell r="B395" t="str">
            <v>โครงการเตรียมความพร้อมรับอาเซียนสำหรับบุคลากร</v>
          </cell>
        </row>
        <row r="396">
          <cell r="A396">
            <v>10100540005</v>
          </cell>
          <cell r="B396" t="str">
            <v>โครงการพัฒนาความร่วมมือกับ MBS</v>
          </cell>
        </row>
        <row r="397">
          <cell r="A397">
            <v>10100540006</v>
          </cell>
          <cell r="B397" t="str">
            <v>โครงการวิเทศสัมพันธ์</v>
          </cell>
        </row>
        <row r="398">
          <cell r="A398">
            <v>10100540007</v>
          </cell>
          <cell r="B398" t="str">
            <v>โครงการสร้างความสัมพันธ์กับสถาบันการศึกษาในต่างประเทศโดยเฉพาะ GMS และ ASEAN</v>
          </cell>
        </row>
        <row r="399">
          <cell r="A399">
            <v>10100540008</v>
          </cell>
          <cell r="B399" t="str">
            <v>โครงการสร้างบรรยากาศในการเรียนรู้ในรูปแบบนานาชาติ</v>
          </cell>
        </row>
        <row r="400">
          <cell r="A400">
            <v>10100540009</v>
          </cell>
          <cell r="B400" t="str">
            <v>โครงการสนับสนุนทุนการศึกษาแก่นักศึกษาต่างชาติ</v>
          </cell>
        </row>
        <row r="401">
          <cell r="A401">
            <v>20100000001</v>
          </cell>
          <cell r="B401" t="str">
            <v>โครงการกองทุนส่งเสริมและพัฒนาการผลิตบัณฑิตสาขาวิทยาศาสตร์</v>
          </cell>
        </row>
        <row r="402">
          <cell r="A402">
            <v>20100000002</v>
          </cell>
          <cell r="B402" t="str">
            <v>โครงการจัดการศึกษาสาขาวิทยาศาสตร์</v>
          </cell>
        </row>
        <row r="403">
          <cell r="A403">
            <v>20100000003</v>
          </cell>
          <cell r="B403" t="str">
            <v>โครงการพัฒนากำลังคนด้านวิทยาศาสตร์ (ทุนเรียนดีวิทยาศาสตร์แห่งประเทศไทย)</v>
          </cell>
        </row>
        <row r="404">
          <cell r="A404">
            <v>20100000004</v>
          </cell>
          <cell r="B404" t="str">
            <v>โครงการนำร่องเพื่อการผลิตและพัฒนาอาจารย์ในสถาบันอุดมศึกษา</v>
          </cell>
        </row>
        <row r="405">
          <cell r="A405">
            <v>20100000005</v>
          </cell>
          <cell r="B405" t="str">
            <v>โครงการจัดการศึกษาและบริหารจัดการของภาควิชาวิทยาศาสตร์ชีวภาพ</v>
          </cell>
        </row>
        <row r="406">
          <cell r="A406">
            <v>20100000006</v>
          </cell>
          <cell r="B406" t="str">
            <v>โครงการจัดการศึกษาและบริหารจัดการของภาควิชาเคมี</v>
          </cell>
        </row>
        <row r="407">
          <cell r="A407">
            <v>20100000007</v>
          </cell>
          <cell r="B407" t="str">
            <v>โครงการจัดการศึกษาและบริหารจัดการของภาควิชาฟิสิกส์</v>
          </cell>
        </row>
        <row r="408">
          <cell r="A408">
            <v>20100000008</v>
          </cell>
          <cell r="B408" t="str">
            <v>โครงการจัดการศึกษาและบริหารจัดการของภาควิชาคณิตศาสตร์ สถิติ และคอมพิวเตอร์</v>
          </cell>
        </row>
        <row r="409">
          <cell r="A409">
            <v>20100000009</v>
          </cell>
          <cell r="B409" t="str">
            <v>โครงการสนับสนุนการจัดการศึกษาและบริหารจัดการของสำนักงานเลขานุการ</v>
          </cell>
        </row>
        <row r="410">
          <cell r="A410">
            <v>20100000010</v>
          </cell>
          <cell r="B410" t="str">
            <v>โครงการเงินอุดหนุนโครงการปฏิรูปหลักสูตร สื่อและการจัดการเรียนการสอนเพื่อยกระดับคุณภาพการศึกษา</v>
          </cell>
        </row>
        <row r="411">
          <cell r="A411">
            <v>20103000001</v>
          </cell>
          <cell r="B411" t="str">
            <v>โครงการจัดทำโครงการพิเศษ</v>
          </cell>
        </row>
        <row r="412">
          <cell r="A412">
            <v>20103000002</v>
          </cell>
          <cell r="B412" t="str">
            <v>โครงการพัฒนาทักษะวิชาชีพสำหรับนักศึกษา</v>
          </cell>
        </row>
        <row r="413">
          <cell r="A413">
            <v>20200000001</v>
          </cell>
          <cell r="B413" t="str">
            <v>โครงการกองทุนส่งเสริมและพัฒนาการผลิตบัณฑิต</v>
          </cell>
        </row>
        <row r="414">
          <cell r="A414">
            <v>20200000002</v>
          </cell>
          <cell r="B414" t="str">
            <v>โครงการผลิตบัณฑิตระดับบัณฑิตศึกษา</v>
          </cell>
        </row>
        <row r="415">
          <cell r="A415">
            <v>20200000003</v>
          </cell>
          <cell r="B415" t="str">
            <v>โครงการผลิตบัณฑิตระดับปริญญาตรีวิทยาศาสตร์การเกษตรสาขาประมง</v>
          </cell>
        </row>
        <row r="416">
          <cell r="A416">
            <v>20200000004</v>
          </cell>
          <cell r="B416" t="str">
            <v>โครงการผลิตบัณฑิตระดับปริญญาตรีวิทยาศาสตร์การเกษตรสาขาพืขไร่</v>
          </cell>
        </row>
        <row r="417">
          <cell r="A417">
            <v>20200000005</v>
          </cell>
          <cell r="B417" t="str">
            <v>โครงการผลิตบัณฑิตระดับปริญญาตรีวิทยาศาสตร์การเกษตรสาขาพืชสวน</v>
          </cell>
        </row>
        <row r="418">
          <cell r="A418">
            <v>20200000006</v>
          </cell>
          <cell r="B418" t="str">
            <v>โครงการผลิตบัณฑิตระดับปริญญาตรีวิทยาศาสตร์การเกษตรสาขาสัตวศาสตร์</v>
          </cell>
        </row>
        <row r="419">
          <cell r="A419">
            <v>20200000007</v>
          </cell>
          <cell r="B419" t="str">
            <v>โครงการผลิตบัณฑิตระดับปริญญาตรีวิทยาศาสตร์การเกษตรสาขาอุตสาหกรรมเกษตร</v>
          </cell>
        </row>
        <row r="420">
          <cell r="A420">
            <v>20200000009</v>
          </cell>
          <cell r="B420" t="str">
            <v>โครงการสหกิจศึกษาสาขาเกษตรศาสตร์ ประมงและเทคโนโลยีการอาหาร</v>
          </cell>
        </row>
        <row r="421">
          <cell r="A421">
            <v>20200000010</v>
          </cell>
          <cell r="B421" t="str">
            <v>โครงการผลิตบัณฑิตระดับปริญญาตรีคณะเกษตรศาสตร์</v>
          </cell>
        </row>
        <row r="422">
          <cell r="A422">
            <v>20200000011</v>
          </cell>
          <cell r="B422" t="str">
            <v>โครงการสหกิจศึกษา</v>
          </cell>
        </row>
        <row r="423">
          <cell r="A423">
            <v>20300000001</v>
          </cell>
          <cell r="B423" t="str">
            <v>โครงการผลิตบัณฑิต ระดับปริญญาตรี</v>
          </cell>
        </row>
        <row r="424">
          <cell r="A424">
            <v>20300000002</v>
          </cell>
          <cell r="B424" t="str">
            <v>โครงการผลิตบัณฑิตนักศึกษา ระดับบัณฑิตศึกษา</v>
          </cell>
        </row>
        <row r="425">
          <cell r="A425">
            <v>20400000001</v>
          </cell>
          <cell r="B425" t="str">
            <v>โครงการผลิตบัณฑิตคณะศิลปประยุกต์และการออกแบบระดับปริญญาตรี</v>
          </cell>
        </row>
        <row r="426">
          <cell r="A426">
            <v>20400000002</v>
          </cell>
          <cell r="B426" t="str">
            <v>โครงการผลิตบัณฑิตคณะศิลปประยุกต์และการออกแบบระดับบัณฑิตศึกษา</v>
          </cell>
        </row>
        <row r="427">
          <cell r="A427">
            <v>20500000001</v>
          </cell>
          <cell r="B427" t="str">
            <v>โครงการกองทุนส่งเสริมและพัฒนาการผลิตบัณฑิตคณะเภสัชศาสตร์</v>
          </cell>
        </row>
        <row r="428">
          <cell r="A428">
            <v>20500000002</v>
          </cell>
          <cell r="B428" t="str">
            <v>โครงการผลิตบัณฑิตระดับบัณฑิตศึกษา</v>
          </cell>
        </row>
        <row r="429">
          <cell r="A429">
            <v>20500000003</v>
          </cell>
          <cell r="B429" t="str">
            <v>โครงการผลิตบัณฑิตระดับปริญญาตรี</v>
          </cell>
        </row>
        <row r="430">
          <cell r="A430">
            <v>20500000004</v>
          </cell>
          <cell r="B430" t="str">
            <v>โครงการผลิตบัณฑิตระดับประกาศนียบัตรบัณฑิต</v>
          </cell>
        </row>
        <row r="431">
          <cell r="A431">
            <v>20500000005</v>
          </cell>
          <cell r="B431" t="str">
            <v>โครงการเงินบริจาคเพื่อสนับสนุนการเรียนการสอน</v>
          </cell>
        </row>
        <row r="432">
          <cell r="A432">
            <v>20500000006</v>
          </cell>
          <cell r="B432" t="str">
            <v>โครงการผลิตบัณฑิตระดับบัณฑิตศึกษาและประกาศนียบัตรบัณฑิต</v>
          </cell>
        </row>
        <row r="433">
          <cell r="A433">
            <v>20500000007</v>
          </cell>
          <cell r="B433" t="str">
            <v>โครงการฝึกปฏิบัติงานวิชาชีพ</v>
          </cell>
        </row>
        <row r="434">
          <cell r="A434">
            <v>20500000008</v>
          </cell>
          <cell r="B434" t="str">
            <v>โครงการสนับสนุนการจัดการศึกษาคณะเภสัชศาสตร์ (เงินบริจาคเพื่อสนับสนุนการศึกษา)</v>
          </cell>
        </row>
        <row r="435">
          <cell r="A435">
            <v>20500000009</v>
          </cell>
          <cell r="B435" t="str">
            <v>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</v>
          </cell>
        </row>
        <row r="436">
          <cell r="A436">
            <v>20500000010</v>
          </cell>
          <cell r="B436" t="str">
            <v>โครงการรองรับความจำเป็นเร่งด่วนในการพัฒนาคณะเภสัชศาสตร์</v>
          </cell>
        </row>
        <row r="437">
          <cell r="A437">
            <v>20500000011</v>
          </cell>
          <cell r="B437" t="str">
            <v>โครงการเงินกองทุนรายได้จากการชดใช้ทุนของนักศึกษาคณะเภสัชศาสตร์ผู้ผิดสัญญา</v>
          </cell>
        </row>
        <row r="438">
          <cell r="A438">
            <v>20600000001</v>
          </cell>
          <cell r="B438" t="str">
            <v>โครงการผลิตแพทย์เพิ่ม</v>
          </cell>
        </row>
        <row r="439">
          <cell r="A439">
            <v>20600000002</v>
          </cell>
          <cell r="B439" t="str">
            <v>โครงการผลิตแพทย์เพิ่ม (สบพช.)</v>
          </cell>
        </row>
        <row r="440">
          <cell r="A440">
            <v>20700000001</v>
          </cell>
          <cell r="B440" t="str">
            <v>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</v>
          </cell>
        </row>
        <row r="441">
          <cell r="A441">
            <v>20800000001</v>
          </cell>
          <cell r="B441" t="str">
            <v>โครงการผลิตบัณฑิตสาขาพยาบาลศาสตร์</v>
          </cell>
        </row>
        <row r="442">
          <cell r="A442">
            <v>20900000001</v>
          </cell>
          <cell r="B442" t="str">
            <v>โครงการผลิตบัณฑิตคณะศิลปศาสตร์</v>
          </cell>
        </row>
        <row r="443">
          <cell r="A443">
            <v>21000000001</v>
          </cell>
          <cell r="B443" t="str">
            <v>โครงการผลิตบัณฑิตสาขาการเงินและบัญชี</v>
          </cell>
        </row>
        <row r="444">
          <cell r="A444">
            <v>21000000002</v>
          </cell>
          <cell r="B444" t="str">
            <v>โครงการผลิตบัณฑิตคณะบริหารศาสตร์</v>
          </cell>
        </row>
        <row r="445">
          <cell r="A445">
            <v>21000000003</v>
          </cell>
          <cell r="B445" t="str">
            <v>โครงการผลิตบัณฑิตสาขานวัตกรรมการจัดการ</v>
          </cell>
        </row>
        <row r="446">
          <cell r="A446">
            <v>21000000004</v>
          </cell>
          <cell r="B446" t="str">
            <v>โครงการผลิตบัณฑิตสาขาบริหารธุรกิจ</v>
          </cell>
        </row>
        <row r="447">
          <cell r="A447">
            <v>21000000005</v>
          </cell>
          <cell r="B447" t="str">
            <v>โครงการผลิตบัณฑิตสาขาสหวิทยาการ</v>
          </cell>
        </row>
        <row r="448">
          <cell r="A448">
            <v>21000000006</v>
          </cell>
          <cell r="B448" t="str">
            <v>โครงการผลิตบัณฑิตสาขาการเงินและการธนาคาร</v>
          </cell>
        </row>
        <row r="449">
          <cell r="A449">
            <v>21000000007</v>
          </cell>
          <cell r="B449" t="str">
            <v>โครงการผลิตบัณฑิตสาขาการบัญชี</v>
          </cell>
        </row>
        <row r="450">
          <cell r="A450">
            <v>21000000008</v>
          </cell>
          <cell r="B450" t="str">
            <v>โครงการผลิตบัณฑิตสาขาการจัดการ</v>
          </cell>
        </row>
        <row r="451">
          <cell r="A451">
            <v>21000000009</v>
          </cell>
          <cell r="B451" t="str">
            <v>โครงการผลิตบัณฑิตสาขาการตลาด</v>
          </cell>
        </row>
        <row r="452">
          <cell r="A452">
            <v>21000000010</v>
          </cell>
          <cell r="B452" t="str">
            <v>โครงการผลิตมหาบัณฑิตสาขาบริหารธุรกิจ</v>
          </cell>
        </row>
        <row r="453">
          <cell r="A453">
            <v>21000000011</v>
          </cell>
          <cell r="B453" t="str">
            <v>โครงการผลิตบัณฑิตสาขาระบบสารสนเทศเพื่อการจัดการ</v>
          </cell>
        </row>
        <row r="454">
          <cell r="A454">
            <v>21000000012</v>
          </cell>
          <cell r="B454" t="str">
            <v>โครงการผลิตบัณฑิตสาขาการจัดการการโรงแรม</v>
          </cell>
        </row>
        <row r="455">
          <cell r="A455">
            <v>21000000013</v>
          </cell>
          <cell r="B455" t="str">
            <v>โครงการผลิตบัณฑิตสาขาธุรกิจระหว่างประเทศ</v>
          </cell>
        </row>
        <row r="456">
          <cell r="A456">
            <v>21000000014</v>
          </cell>
          <cell r="B456" t="str">
            <v>โครงการผลิตบัณฑิตสาขาเศรษฐกิจพอเพียง</v>
          </cell>
        </row>
        <row r="457">
          <cell r="A457">
            <v>21000000015</v>
          </cell>
          <cell r="B457" t="str">
            <v>โครงการผลิตมหาบัณฑิตสาขาพัฒนบูรณาการศาสตร์</v>
          </cell>
        </row>
        <row r="458">
          <cell r="A458">
            <v>21000000016</v>
          </cell>
          <cell r="B458" t="str">
            <v>โครงการผลิตบัณฑิตสาขาการตลาด (ค้าปลีก)</v>
          </cell>
        </row>
        <row r="459">
          <cell r="A459">
            <v>21003000001</v>
          </cell>
          <cell r="B459" t="str">
            <v>โครงการพัฒนาทักษะวิชาชีพบัญชีเพื่อสร้างนักบัญชียุคใหม่</v>
          </cell>
        </row>
        <row r="460">
          <cell r="A460">
            <v>21003000002</v>
          </cell>
          <cell r="B460" t="str">
            <v>โครงการบริษัทจำลอง</v>
          </cell>
        </row>
        <row r="461">
          <cell r="A461">
            <v>21100000001</v>
          </cell>
          <cell r="B461" t="str">
            <v>โครงการผลิตบัณฑิตคณะนิติศาสตร์</v>
          </cell>
        </row>
        <row r="462">
          <cell r="A462">
            <v>21200010001</v>
          </cell>
          <cell r="B462" t="str">
            <v>โครงการสนับสนุนการเรียนการสอนหลักสูตรรัฐประศาสนศาสตรบัณฑิต บริหารองค์การ</v>
          </cell>
        </row>
        <row r="463">
          <cell r="A463">
            <v>21200010002</v>
          </cell>
          <cell r="B463" t="str">
            <v>โครงการสนับสนุนการเรียนการสอนหลักสูตรรัฐศาสตร์บัณฑิต สาขาการปกครอง</v>
          </cell>
        </row>
        <row r="464">
          <cell r="A464">
            <v>21200020001</v>
          </cell>
          <cell r="B464" t="str">
            <v>โครงการบริหารและจัดการหลักสูตรรัฐประศาสนศาสตรดุษฎีบัณฑิต</v>
          </cell>
        </row>
        <row r="465">
          <cell r="A465">
            <v>21200020002</v>
          </cell>
          <cell r="B465" t="str">
            <v>โครงการบริหารและจัดการหลักสูตรรัฐประศาสนศาสตรมหาบัณฑิต</v>
          </cell>
        </row>
        <row r="466">
          <cell r="A466">
            <v>21200020003</v>
          </cell>
          <cell r="B466" t="str">
            <v>โครงการบริหารและจัดการหลักสูตรรัฐประศาสนศาสตรบัณฑิต สาขาปกครองท้องถิ่น</v>
          </cell>
        </row>
        <row r="467">
          <cell r="A467">
            <v>30100010001</v>
          </cell>
          <cell r="B467" t="str">
            <v>โครงการพัฒนากระบวนการจัดการเรียนรู้ที่เน้นผู้เรียนเป็นสำคัญ</v>
          </cell>
        </row>
        <row r="468">
          <cell r="A468">
            <v>30100010002</v>
          </cell>
          <cell r="B468" t="str">
            <v>โครงการพัฒนากระบวนการเรียนรู้เพื่อฝึกทักษะ/ประสบการณ์จากการทำงานจริงร่วมกับชุมชนและหน่วยงานทั้งภาครัฐและเอกชน</v>
          </cell>
        </row>
        <row r="469">
          <cell r="A469">
            <v>30100010003</v>
          </cell>
          <cell r="B469" t="str">
            <v>โครงการพัฒนาระบบการเรียนการสอน</v>
          </cell>
        </row>
        <row r="470">
          <cell r="A470">
            <v>30100010004</v>
          </cell>
          <cell r="B470" t="str">
            <v>โครงการสัมนาทางวิชาการการนวัตกรรมใหม่และการแลกเปลี่ยนเรียนรู้</v>
          </cell>
        </row>
        <row r="471">
          <cell r="A471">
            <v>30100010005</v>
          </cell>
          <cell r="B471" t="str">
            <v>โครงการจัดจ้างอาจารย์พิเศษ</v>
          </cell>
        </row>
        <row r="472">
          <cell r="A472">
            <v>30100010006</v>
          </cell>
          <cell r="B472" t="str">
            <v>โครงการพัฒนาระบบการเรียนการสอนและการบริหารจัดการศึกษาสาขาวิทยาศาสตร์</v>
          </cell>
        </row>
        <row r="473">
          <cell r="A473">
            <v>30100010007</v>
          </cell>
          <cell r="B473" t="str">
            <v>โครงการพัฒนาการจัดการเรียนการสอนที่เน้นผู้เรียนเป็นสำคัญ</v>
          </cell>
        </row>
        <row r="474">
          <cell r="A474">
            <v>30100020001</v>
          </cell>
          <cell r="B474" t="str">
            <v>โครงการพัฒนาการให้บริการและจัดการข้อมูลทางการศึกษา</v>
          </cell>
        </row>
        <row r="475">
          <cell r="A475">
            <v>30100020002</v>
          </cell>
          <cell r="B475" t="str">
            <v>โครงการพัฒนาระบบการรับนักศึกษา</v>
          </cell>
        </row>
        <row r="476">
          <cell r="A476">
            <v>30100020003</v>
          </cell>
          <cell r="B476" t="str">
            <v>โครงการพัฒนาและติดตามประมวลผลด้านทะเบียนนักศึกษาระดับบัณฑิตศึกษา</v>
          </cell>
        </row>
        <row r="477">
          <cell r="A477">
            <v>30100020004</v>
          </cell>
          <cell r="B477" t="str">
            <v>โครงการรับสมัครนักศึกษาระดับบัณฑิตศึกษา มหาวิทยาลัยอุบลราชธานี</v>
          </cell>
        </row>
        <row r="478">
          <cell r="A478">
            <v>30100020005</v>
          </cell>
          <cell r="B478" t="str">
            <v>โครงการผลิตคู่มือการศึกษาและหลักสูตรระดับปริญญาตรี</v>
          </cell>
        </row>
        <row r="479">
          <cell r="A479">
            <v>30100020006</v>
          </cell>
          <cell r="B479" t="str">
            <v>โครงการจัดทำคู่มือการศึกษาและหลักสูตรระดับบัณฑิตศึกษา</v>
          </cell>
        </row>
        <row r="480">
          <cell r="A480">
            <v>30100020007</v>
          </cell>
          <cell r="B480" t="str">
            <v>โครงการเงินอุดหนุนสำหรับโครงการแนะแนวทางการศึกษา</v>
          </cell>
        </row>
        <row r="481">
          <cell r="A481">
            <v>30100020008</v>
          </cell>
          <cell r="B481" t="str">
            <v>โครงการจำหน่ายระเบียบการคัดเลือกบุคคลเข้าศึกษาในสถาบันอุดมศึกษา</v>
          </cell>
        </row>
        <row r="482">
          <cell r="A482">
            <v>30100020009</v>
          </cell>
          <cell r="B482" t="str">
            <v>โครงการจัดการทดสอบทางการศึกษาระดับชาติขั้นพื้นฐาน (O-NET)</v>
          </cell>
        </row>
        <row r="483">
          <cell r="A483">
            <v>30100020010</v>
          </cell>
          <cell r="B483" t="str">
            <v>โครงการจัดการทดสอบความถนัดทั่วไปและความถนัดทางวิชาการและวิชาชีพ (GAT/PAT)</v>
          </cell>
        </row>
        <row r="484">
          <cell r="A484">
            <v>30100030001</v>
          </cell>
          <cell r="B484" t="str">
            <v>โครงการบริหารและพัฒนาหลักสูตร</v>
          </cell>
        </row>
        <row r="485">
          <cell r="A485">
            <v>30100030002</v>
          </cell>
          <cell r="B485" t="str">
            <v>โครงการบริหารหลักสูตรรัฐศาสตรมหาบัณฑิต</v>
          </cell>
        </row>
        <row r="486">
          <cell r="A486">
            <v>30100030003</v>
          </cell>
          <cell r="B486" t="str">
            <v>โครงการพัฒนาระบบและกลไกในการบริหารหลักสูตร</v>
          </cell>
        </row>
        <row r="487">
          <cell r="A487">
            <v>30100030004</v>
          </cell>
          <cell r="B487" t="str">
            <v>โครงการพัฒนาหลักสูตร</v>
          </cell>
        </row>
        <row r="488">
          <cell r="A488">
            <v>30100030005</v>
          </cell>
          <cell r="B488" t="str">
            <v>โครงการพัฒนาหลักสูตรตามกรอบ TQF</v>
          </cell>
        </row>
        <row r="489">
          <cell r="A489">
            <v>30100040001</v>
          </cell>
          <cell r="B489" t="str">
            <v>โครงการจัดหาตำรา สารสนเทศสนับสนุนการสอน</v>
          </cell>
        </row>
        <row r="490">
          <cell r="A490">
            <v>30100040002</v>
          </cell>
          <cell r="B490" t="str">
            <v>โครงการผลิตสื่อ นวัตกรรมและเทคโนโลยีการเรียนการสอนเพื่อเพิ่มศักยภาพและส่งเสริมการเรียนรู้ด้วยตนเอง</v>
          </cell>
        </row>
        <row r="491">
          <cell r="A491">
            <v>30100040003</v>
          </cell>
          <cell r="B491" t="str">
            <v>โครงการผลิตหนังสือตำราเรียนทางเกษตร</v>
          </cell>
        </row>
        <row r="492">
          <cell r="A492">
            <v>30100040004</v>
          </cell>
          <cell r="B492" t="str">
            <v>โครงการส่งเสริมการผลิตตำราที่มีคุณภาพ</v>
          </cell>
        </row>
        <row r="493">
          <cell r="A493">
            <v>30100040005</v>
          </cell>
          <cell r="B493" t="str">
            <v>โครงการสนับสนุนสื่อการเรียนรู้สาขาวิศวกรรมศาสตร์</v>
          </cell>
        </row>
        <row r="494">
          <cell r="A494">
            <v>30100040006</v>
          </cell>
          <cell r="B494" t="str">
            <v>โครงการจัดซื้อทรัพยากรสารสนเทศเพื่อสนับสนุนการเรียนการสอนด้านวิทยาศาสตร์สุขภาพ</v>
          </cell>
        </row>
        <row r="495">
          <cell r="A495">
            <v>30100040007</v>
          </cell>
          <cell r="B495" t="str">
            <v>โครงการพัฒนาห้องสมุดและฝ่ายเทคโนโลยีทางการศึกษาเพื่อเป็นแหล่งเรียนรู้ของนักศึกษามหาวิทยาลัย</v>
          </cell>
        </row>
        <row r="496">
          <cell r="A496">
            <v>30100040008</v>
          </cell>
          <cell r="B496" t="str">
            <v>โครงการจัดหาครุภัณฑ์เพื่อสนับสนุนการศึกษา</v>
          </cell>
        </row>
        <row r="497">
          <cell r="A497">
            <v>30100040009</v>
          </cell>
          <cell r="B497" t="str">
            <v>โครงการพัฒนาการวิเคราะห์และจัดหาทรัพยากร</v>
          </cell>
        </row>
        <row r="498">
          <cell r="A498">
            <v>30100040010</v>
          </cell>
          <cell r="B498" t="str">
            <v>โครงการจัดซื้อทรัพยากรสารสนเทศเพื่อสนับสนุนการเรียนการสอนด้านวิทยาศาสตร์และเทคโนโลยี</v>
          </cell>
        </row>
        <row r="499">
          <cell r="A499">
            <v>30100040011</v>
          </cell>
          <cell r="B499" t="str">
            <v>โครงการจัดซื้อทรัพยากรสารสนเทศเพื่อสนับสนุนการเรียนการสอนด้านสังคมศาสตร์</v>
          </cell>
        </row>
        <row r="500">
          <cell r="A500">
            <v>30100040012</v>
          </cell>
          <cell r="B500" t="str">
            <v>โครงการเครือข่ายห้องสมุดมหาวิทยาลัยไทย</v>
          </cell>
        </row>
        <row r="501">
          <cell r="A501">
            <v>30100040013</v>
          </cell>
          <cell r="B501" t="str">
            <v>จัดหาครุภัณฑ์เพื่อสนับสนุนการศึกษาคณะเกษตรศาสตร์</v>
          </cell>
        </row>
        <row r="502">
          <cell r="A502">
            <v>30100040014</v>
          </cell>
          <cell r="B502" t="str">
            <v>โครงการผลิตสื่อ ตำรา นวัตกรรมเพื่อพัฒนาการเรียนรู้</v>
          </cell>
        </row>
        <row r="503">
          <cell r="A503">
            <v>30100040015</v>
          </cell>
          <cell r="B503" t="str">
            <v>โครงการศูนย์พัฒนาการเรียนรู้</v>
          </cell>
        </row>
        <row r="504">
          <cell r="A504">
            <v>30100040016</v>
          </cell>
          <cell r="B504" t="str">
            <v>โครงการพัฒนาการเรียนการสอน</v>
          </cell>
        </row>
        <row r="505">
          <cell r="A505">
            <v>30100050001</v>
          </cell>
          <cell r="B505" t="str">
            <v>โครงการจัดตั้งสำนักงานพัฒนานวัตกรรมและคุณภาพการศึกษา</v>
          </cell>
        </row>
        <row r="506">
          <cell r="A506">
            <v>30100050002</v>
          </cell>
          <cell r="B506" t="str">
            <v>โครงการดำเนินงานวิชาการ</v>
          </cell>
        </row>
        <row r="507">
          <cell r="A507">
            <v>30100050003</v>
          </cell>
          <cell r="B507" t="str">
            <v>โครงการพัฒนาความร่วมมือกับเครือข่ายอุดมศึกษา</v>
          </cell>
        </row>
        <row r="508">
          <cell r="A508">
            <v>30100050004</v>
          </cell>
          <cell r="B508" t="str">
            <v>โครงการพัฒนางานวิชาการการศึกษา</v>
          </cell>
        </row>
        <row r="509">
          <cell r="A509">
            <v>30100050005</v>
          </cell>
          <cell r="B509" t="str">
            <v>โครงการส่งเสริมและสนับสนุนกิจกรรมเสริมหลักสูตรของนักศึกษา</v>
          </cell>
        </row>
        <row r="510">
          <cell r="A510">
            <v>30100050007</v>
          </cell>
          <cell r="B510" t="str">
            <v>โครงการบริหารจัดการด้านวิชาการ</v>
          </cell>
        </row>
        <row r="511">
          <cell r="A511">
            <v>30100050008</v>
          </cell>
          <cell r="B511" t="str">
            <v>โครงการสอบวัดความรู้ภาษาอังกฤษสำหรับนักศึกษาระดับบัณฑิตศึกษา</v>
          </cell>
        </row>
        <row r="512">
          <cell r="A512">
            <v>30100050009</v>
          </cell>
          <cell r="B512" t="str">
            <v>โครงการบริหารจัดการด้านวิชาการระดับปริญญาตรีคณะศิลปประยุกต์และการออกแบบ</v>
          </cell>
        </row>
        <row r="513">
          <cell r="A513">
            <v>30100050010</v>
          </cell>
          <cell r="B513" t="str">
            <v>โครงการบริหารจัดการด้านวิชาการระดับบัณฑิตศึกษาคณะศิลปประยุกต์และการออกแบบ</v>
          </cell>
        </row>
        <row r="514">
          <cell r="A514">
            <v>30100050011</v>
          </cell>
          <cell r="B514" t="str">
            <v>โครงการสอบวัดความรู้ภาษาอังกฤษสำหรับนักศึกษาระดับปริญญาตรี</v>
          </cell>
        </row>
        <row r="515">
          <cell r="A515">
            <v>30100050012</v>
          </cell>
          <cell r="B515" t="str">
            <v>โครงการพัฒนาศักยภาพด้านวิชาการนักศึกษาคณะเกษตรศาสตร์</v>
          </cell>
        </row>
        <row r="516">
          <cell r="A516">
            <v>30100050013</v>
          </cell>
          <cell r="B516" t="str">
            <v>โครงการสนับสนุนความร่วมมือทางวิชาการกับหน่วยงานทั้งในและต่างประเทศ</v>
          </cell>
        </row>
        <row r="517">
          <cell r="A517">
            <v>30100050014</v>
          </cell>
          <cell r="B517" t="str">
            <v>โครงการอบรมและสอบวัดความรู้ภาษาอังกฤษระดับบัณฑิตศึกษา</v>
          </cell>
        </row>
        <row r="518">
          <cell r="A518">
            <v>30100050015</v>
          </cell>
          <cell r="B518" t="str">
            <v>โครงการจัดการความรู้ด้านบัณฑิตศึกษา</v>
          </cell>
        </row>
        <row r="519">
          <cell r="A519">
            <v>30100050016</v>
          </cell>
          <cell r="B519" t="str">
            <v>โครงการติดตามผู้สำเร็จการศึกษา</v>
          </cell>
        </row>
        <row r="520">
          <cell r="A520">
            <v>30100050017</v>
          </cell>
          <cell r="B520" t="str">
            <v>โครงการส่งเสริมและพัฒนาคุณลักษณะบัณฑิตที่พึงประสงค์</v>
          </cell>
        </row>
        <row r="521">
          <cell r="A521">
            <v>30100050018</v>
          </cell>
          <cell r="B521" t="str">
            <v>โครงการเตรียมความพร้อมนักศึกษาสหกิจศึกษา</v>
          </cell>
        </row>
        <row r="522">
          <cell r="A522">
            <v>40100010001</v>
          </cell>
          <cell r="B522" t="str">
            <v>โครงการกองทุนบำรุงกีฬาและกิจกรรมนักศึกษา</v>
          </cell>
        </row>
        <row r="523">
          <cell r="A523">
            <v>40100010002</v>
          </cell>
          <cell r="B523" t="str">
            <v>โครงการกิจกรรมกีฬาลูกช้างน้าวสัมพันธ์</v>
          </cell>
        </row>
        <row r="524">
          <cell r="A524">
            <v>40100010003</v>
          </cell>
          <cell r="B524" t="str">
            <v>โครงการกิจกรรมคนรุ่นใหม่ใส่ใจคุณธรรม</v>
          </cell>
        </row>
        <row r="525">
          <cell r="A525">
            <v>40100010004</v>
          </cell>
          <cell r="B525" t="str">
            <v>โครงการกิจกรรมเชียร์และรับน้อง</v>
          </cell>
        </row>
        <row r="526">
          <cell r="A526">
            <v>40100010005</v>
          </cell>
          <cell r="B526" t="str">
            <v>โครงการกิจกรรมปฐมนิเทศนักศึกษา</v>
          </cell>
        </row>
        <row r="527">
          <cell r="A527">
            <v>40100010006</v>
          </cell>
          <cell r="B527" t="str">
            <v>โครงการกิจกรรมปลูกต้นไม้เฉลิมพระเกียรติ</v>
          </cell>
        </row>
        <row r="528">
          <cell r="A528">
            <v>40100010007</v>
          </cell>
          <cell r="B528" t="str">
            <v>โครงการกิจกรรมพี่สอนน้อง</v>
          </cell>
        </row>
        <row r="529">
          <cell r="A529">
            <v>40100010008</v>
          </cell>
          <cell r="B529" t="str">
            <v>โครงการกิจกรรมลูกช้างน้าวอุ้มพระขึ้นภู</v>
          </cell>
        </row>
        <row r="530">
          <cell r="A530">
            <v>40100010009</v>
          </cell>
          <cell r="B530" t="str">
            <v>โครงการกิจกรรมเสริมทักษะการคิดวิเคราะห์</v>
          </cell>
        </row>
        <row r="531">
          <cell r="A531">
            <v>40100010010</v>
          </cell>
          <cell r="B531" t="str">
            <v>โครงการกิจกรรมเสริมสร้างทักษะทางปัญญา</v>
          </cell>
        </row>
        <row r="532">
          <cell r="A532">
            <v>40100010011</v>
          </cell>
          <cell r="B532" t="str">
            <v>โครงการกิจกรรมไหว้ครู</v>
          </cell>
        </row>
        <row r="533">
          <cell r="A533">
            <v>40100010012</v>
          </cell>
          <cell r="B533" t="str">
            <v>โครงการกิจกรรรมเสริมสร้างความสัมพันธ์ระหว่างบุคคล</v>
          </cell>
        </row>
        <row r="534">
          <cell r="A534">
            <v>40100010013</v>
          </cell>
          <cell r="B534" t="str">
            <v>โครงการแข่งขันกีฬา</v>
          </cell>
        </row>
        <row r="535">
          <cell r="A535">
            <v>40100010014</v>
          </cell>
          <cell r="B535" t="str">
            <v>โครงการงานกิจการนักศึกษา</v>
          </cell>
        </row>
        <row r="536">
          <cell r="A536">
            <v>40100010015</v>
          </cell>
          <cell r="B536" t="str">
            <v>โครงการจัดตั้งสโมสรนักศึกษา</v>
          </cell>
        </row>
        <row r="537">
          <cell r="A537">
            <v>40100010016</v>
          </cell>
          <cell r="B537" t="str">
            <v>โครงการฝึกปฏิบัติงานวิชาชีพ</v>
          </cell>
        </row>
        <row r="538">
          <cell r="A538">
            <v>40100010017</v>
          </cell>
          <cell r="B538" t="str">
            <v>โครงการพัฒนานักศึกษา</v>
          </cell>
        </row>
        <row r="539">
          <cell r="A539">
            <v>40100010018</v>
          </cell>
          <cell r="B539" t="str">
            <v>โครงการพัฒนานักศึกษาคณะศิลปศาสตร์</v>
          </cell>
        </row>
        <row r="540">
          <cell r="A540">
            <v>40100010019</v>
          </cell>
          <cell r="B540" t="str">
            <v>โครงการพัฒนาศักยภาพนักศึกษา</v>
          </cell>
        </row>
        <row r="541">
          <cell r="A541">
            <v>40100010020</v>
          </cell>
          <cell r="B541" t="str">
            <v>โครงการพัฒนาศักยภาพนักศึกษาให้เป็นบัณฑิตที่พึงประสงค์ของมหาวิทยาลัย</v>
          </cell>
        </row>
        <row r="542">
          <cell r="A542">
            <v>40100010021</v>
          </cell>
          <cell r="B542" t="str">
            <v>โครงการพัฒนาศักยภาพและเสริมสร้างกิจกรรมคุณธรรมจริยธรรมของนักศึกษาคณะเกษตรศาสตร์</v>
          </cell>
        </row>
        <row r="543">
          <cell r="A543">
            <v>40100010022</v>
          </cell>
          <cell r="B543" t="str">
            <v>โครงการส่งเสริมกิจกรรมนักศึกษา ระดับปริญญาตรี</v>
          </cell>
        </row>
        <row r="544">
          <cell r="A544">
            <v>40100010023</v>
          </cell>
          <cell r="B544" t="str">
            <v>โครงการส่งเสริมคุณธรรมจริยธรรม</v>
          </cell>
        </row>
        <row r="545">
          <cell r="A545">
            <v>40100010024</v>
          </cell>
          <cell r="B545" t="str">
            <v>โครงการส่งเสริมและสนับสนุนกิจกรรมเสริมหลักสูตรของนักศึกษา</v>
          </cell>
        </row>
        <row r="546">
          <cell r="A546">
            <v>40100010025</v>
          </cell>
          <cell r="B546" t="str">
            <v>โครงการสนับสนุนการจัดกิจกรรมเสริมหลักสูตรและกิจกรรมนอกหลักสูตร</v>
          </cell>
        </row>
        <row r="547">
          <cell r="A547">
            <v>40100010026</v>
          </cell>
          <cell r="B547" t="str">
            <v>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</v>
          </cell>
        </row>
        <row r="548">
          <cell r="A548">
            <v>40100010027</v>
          </cell>
          <cell r="B548" t="str">
            <v>โครงการสนับสนุนการบริหารสถานศึกษาวิชากิจกรรมพละศึกษา</v>
          </cell>
        </row>
        <row r="549">
          <cell r="A549">
            <v>40100010028</v>
          </cell>
          <cell r="B549" t="str">
            <v>โครงการสัมนาสโมสรนักศึกษา</v>
          </cell>
        </row>
        <row r="550">
          <cell r="A550">
            <v>40100010029</v>
          </cell>
          <cell r="B550" t="str">
            <v>โครงการอบรมบุคลิกภาพให้กับนักศึกษา</v>
          </cell>
        </row>
        <row r="551">
          <cell r="A551">
            <v>40100010030</v>
          </cell>
          <cell r="B551" t="str">
            <v>โครงการอาสาพัฒนาชนบท</v>
          </cell>
        </row>
        <row r="552">
          <cell r="A552">
            <v>40100010031</v>
          </cell>
          <cell r="B552" t="str">
            <v>โครงอบรมทักษะการใช้คอมพิวเตอร์ให้กับนักศึกษา</v>
          </cell>
        </row>
        <row r="553">
          <cell r="A553">
            <v>40100010032</v>
          </cell>
          <cell r="B553" t="str">
            <v>โครงการพัฒนานักศึกษาทางวิชาการ</v>
          </cell>
        </row>
        <row r="554">
          <cell r="A554">
            <v>40100010033</v>
          </cell>
          <cell r="B554" t="str">
            <v>โครงการฝึกงานของนักศึกษา</v>
          </cell>
        </row>
        <row r="555">
          <cell r="A555">
            <v>40100010034</v>
          </cell>
          <cell r="B555" t="str">
            <v>โครงการพัฒนาคุณภาพนักศึกษา</v>
          </cell>
        </row>
        <row r="556">
          <cell r="A556">
            <v>40100010035</v>
          </cell>
          <cell r="B556" t="str">
            <v>โครงการศึกษาดูงานของนักศึกษา</v>
          </cell>
        </row>
        <row r="557">
          <cell r="A557">
            <v>40100010036</v>
          </cell>
          <cell r="B557" t="str">
            <v>โครงการฝึกประสบการณ์วิชาชีพ</v>
          </cell>
        </row>
        <row r="558">
          <cell r="A558">
            <v>40100010037</v>
          </cell>
          <cell r="B558" t="str">
            <v>โครงการพัฒนากิจกรรมกลุ่มลูกช้างน้าว</v>
          </cell>
        </row>
        <row r="559">
          <cell r="A559">
            <v>40100010038</v>
          </cell>
          <cell r="B559" t="str">
            <v>โครงการหอพักนักศึกษาสัมพันธ์</v>
          </cell>
        </row>
        <row r="560">
          <cell r="A560">
            <v>40100010039</v>
          </cell>
          <cell r="B560" t="str">
            <v>โครงการค่ายศิลปะเพื่อมวลมนุษย์ Art for all: ความต่างคือความงาม</v>
          </cell>
        </row>
        <row r="561">
          <cell r="A561">
            <v>40100010040</v>
          </cell>
          <cell r="B561" t="str">
            <v>โครงการน้อมเกล้าสดุดี 12 สิงหา ปลูกต้นกล้า ถวายองค์ราชินี</v>
          </cell>
        </row>
        <row r="562">
          <cell r="A562">
            <v>40100010041</v>
          </cell>
          <cell r="B562" t="str">
            <v>โครงการอาหาร 1 มื้อ หนังสือ 1 เล่ม</v>
          </cell>
        </row>
        <row r="563">
          <cell r="A563">
            <v>40100010042</v>
          </cell>
          <cell r="B563" t="str">
            <v>โครงการ Bridge 2 Inventor challenges</v>
          </cell>
        </row>
        <row r="564">
          <cell r="A564">
            <v>40100010043</v>
          </cell>
          <cell r="B564" t="str">
            <v>โครงการค่ายจริยธรรมเพื่อการพัฒนาเยาวชน</v>
          </cell>
        </row>
        <row r="565">
          <cell r="A565">
            <v>40100010044</v>
          </cell>
          <cell r="B565" t="str">
            <v>โครงการกิจกรรมนักศึกษาด้านยาเสพติด</v>
          </cell>
        </row>
        <row r="566">
          <cell r="A566">
            <v>40100010045</v>
          </cell>
          <cell r="B566" t="str">
            <v>โครงการส่งเสริมและสนับสนุนกิจกรรมพัฒนานักศึกษา</v>
          </cell>
        </row>
        <row r="567">
          <cell r="A567">
            <v>40100010046</v>
          </cell>
          <cell r="B567" t="str">
            <v>โครงการส่งเสริมบริการกิจกรรมนักศึกษา</v>
          </cell>
        </row>
        <row r="568">
          <cell r="A568">
            <v>40100010047</v>
          </cell>
          <cell r="B568" t="str">
            <v>โครงการปลุกจิตสำนึก</v>
          </cell>
        </row>
        <row r="569">
          <cell r="A569">
            <v>40100010048</v>
          </cell>
          <cell r="B569" t="str">
            <v>โครงการสร้างเสริมมาตรฐานนักศึกษา</v>
          </cell>
        </row>
        <row r="570">
          <cell r="A570">
            <v>40100010049</v>
          </cell>
          <cell r="B570" t="str">
            <v>โครงการสร้างสามัคคีมีเอกลักษณ์</v>
          </cell>
        </row>
        <row r="571">
          <cell r="A571">
            <v>40100010050</v>
          </cell>
          <cell r="B571" t="str">
            <v>โครงการสานสัมพันธ์ศิษย์เก่า</v>
          </cell>
        </row>
        <row r="572">
          <cell r="A572">
            <v>40100010051</v>
          </cell>
          <cell r="B572" t="str">
            <v>โครงการส่งเสริมกีฬาเพื่อสุขภาพในสถาบันอุดมศึกษาเครื่อข่ายภาคตะวันออกเฉียงเหนือตอนล่าง</v>
          </cell>
        </row>
        <row r="573">
          <cell r="A573">
            <v>40100010052</v>
          </cell>
          <cell r="B573" t="str">
            <v>โครงการอบรมและสอบวัดความรู้ภาษาอังกฤษระดับบัณฑิตศึกษา</v>
          </cell>
        </row>
        <row r="574">
          <cell r="A574">
            <v>40100010053</v>
          </cell>
          <cell r="B574" t="str">
            <v>โครงการทดสอบมาตรฐานทางเทคนิคของเครื่องส่งวิทยุกระจายเสียง</v>
          </cell>
        </row>
        <row r="575">
          <cell r="A575">
            <v>40100010054</v>
          </cell>
          <cell r="B575" t="str">
            <v>โครงการกิจกรรมสโมสรนักศึกษา</v>
          </cell>
        </row>
        <row r="576">
          <cell r="A576">
            <v>40100010055</v>
          </cell>
          <cell r="B576" t="str">
            <v>โครงการพัฒนากิจกรรมนักศึกษาตาม TQF และคุณลักษณะบัณฑิตที่พึงประสงค์</v>
          </cell>
        </row>
        <row r="577">
          <cell r="A577">
            <v>40100010056</v>
          </cell>
          <cell r="B577" t="str">
            <v>โครงการจัดทำกิจกรรมสนับสนุนการพัฒนานักศึกษาภายในหอพัก</v>
          </cell>
        </row>
        <row r="578">
          <cell r="A578">
            <v>40100010057</v>
          </cell>
          <cell r="B578" t="str">
            <v>โครงการสนับสนุนกิจกรรมด้านกีฬาและกิจกรรมนักศึกษา</v>
          </cell>
        </row>
        <row r="579">
          <cell r="A579">
            <v>40100010058</v>
          </cell>
          <cell r="B579" t="str">
            <v>โครงการศิษย์เก่าและนักศึกษากองทุนฯ กยศ./กรอ. ดีเด่น</v>
          </cell>
        </row>
        <row r="580">
          <cell r="A580">
            <v>40100010059</v>
          </cell>
          <cell r="B580" t="str">
            <v>UBU JOBFAIR</v>
          </cell>
        </row>
        <row r="581">
          <cell r="A581">
            <v>40100020001</v>
          </cell>
          <cell r="B581" t="str">
            <v>การเตรียมความพร้อมซ้อมรับอุบัติภัย</v>
          </cell>
        </row>
        <row r="582">
          <cell r="A582">
            <v>40100020003</v>
          </cell>
          <cell r="B582" t="str">
            <v>โครงการ ม.อุบลฯ น่าอยู่ (UBU WATCH)</v>
          </cell>
        </row>
        <row r="583">
          <cell r="A583">
            <v>40100020004</v>
          </cell>
          <cell r="B583" t="str">
            <v>โครงการประกันสุขภาพนักศึกษา</v>
          </cell>
        </row>
        <row r="584">
          <cell r="A584">
            <v>40100020005</v>
          </cell>
          <cell r="B584" t="str">
            <v>โครงการสนับสนุนการดำเนินงานเกี่ยวกับนักศึกษาประสบอุบัติเหตุบาดเจ็บ/เสียชีวิต</v>
          </cell>
        </row>
        <row r="585">
          <cell r="A585">
            <v>40100020006</v>
          </cell>
          <cell r="B585" t="str">
            <v>โครงการสนับสนุนการดำเนินงานศูนย์บริการจัดหางานระหว่างเรียน</v>
          </cell>
        </row>
        <row r="586">
          <cell r="A586">
            <v>40100020007</v>
          </cell>
          <cell r="B586" t="str">
            <v>โครงการสนับสนุนทุนการศึกษา</v>
          </cell>
        </row>
        <row r="587">
          <cell r="A587">
            <v>40100020008</v>
          </cell>
          <cell r="B587" t="str">
            <v>โครงการสำรวจความพึงพอใจของนักศึกษาและศิษย์เก่าต่อการให้บริการของมหาวิทยาลัยอุบลราชธานี</v>
          </cell>
        </row>
        <row r="588">
          <cell r="A588">
            <v>40100020009</v>
          </cell>
          <cell r="B588" t="str">
            <v>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v>
          </cell>
        </row>
        <row r="589">
          <cell r="A589">
            <v>40100020010</v>
          </cell>
          <cell r="B589" t="str">
            <v>โครงการสนับสนุนทุนการศึกษาต่อระดับปริญญาตรีในประเทศ</v>
          </cell>
        </row>
        <row r="590">
          <cell r="A590">
            <v>40100020011</v>
          </cell>
          <cell r="B590" t="str">
            <v>โครงการค่าใช้จ่ายสำหรับนักศึกษาพิการในสถานศึกษาระดับอุดมศึกษา</v>
          </cell>
        </row>
        <row r="591">
          <cell r="A591">
            <v>40100020012</v>
          </cell>
          <cell r="B591" t="str">
            <v>โครงการจัดทำคู่มือการใช้ชีวิตนักศึกษามหาวิทยาลัยอุบลราชธานี</v>
          </cell>
        </row>
        <row r="592">
          <cell r="A592">
            <v>40100020013</v>
          </cell>
          <cell r="B592" t="str">
            <v>โครงการส่งเสริมบริการกิจกรรมนักศึกษา</v>
          </cell>
        </row>
        <row r="593">
          <cell r="A593">
            <v>40100020014</v>
          </cell>
          <cell r="B593" t="str">
            <v>โครงการเชิดชูเกียรติผู้สร้างชื่อเสียงให้มหาวิทยาลัยด้านกิจกรรมและกีฬา</v>
          </cell>
        </row>
        <row r="594">
          <cell r="A594">
            <v>40100020015</v>
          </cell>
          <cell r="B594" t="str">
            <v>โครงการประกันอุบัติเหตุนักศึกษามหาวิทยาลัยอุบลราชธานี</v>
          </cell>
        </row>
        <row r="595">
          <cell r="A595">
            <v>40100020016</v>
          </cell>
          <cell r="B595" t="str">
            <v>เงินอุดหนุนโครงการทุนการศึกษาเฉลิมราชกกุมารี</v>
          </cell>
        </row>
        <row r="596">
          <cell r="A596">
            <v>40100020017</v>
          </cell>
          <cell r="B596" t="str">
            <v>โครงการสนับสนุนค่าครองชีพนักศึกษาจากการทำงาน (เพื่อบรรเทาความเดือดร้อนจากอุทกภัน ครั้งที่ 2)</v>
          </cell>
        </row>
        <row r="597">
          <cell r="A597">
            <v>40100020018</v>
          </cell>
          <cell r="B597" t="str">
            <v>โครงการส่งเสริมบริการนักศึกษา</v>
          </cell>
        </row>
        <row r="598">
          <cell r="A598">
            <v>40100020019</v>
          </cell>
          <cell r="B598" t="str">
            <v>โครงการนักเรียนทุนต่างชาติ</v>
          </cell>
        </row>
        <row r="599">
          <cell r="A599">
            <v>40100020020</v>
          </cell>
          <cell r="B599" t="str">
            <v>โครงการเงินรับฝากค่าบริการทางการแพทย์ เครือข่ายการบริการแพทย์ฉุกเฉิน</v>
          </cell>
        </row>
        <row r="600">
          <cell r="A600">
            <v>40100020021</v>
          </cell>
          <cell r="B600" t="str">
            <v>โครงการสนับสนุนทุนการศึกษาจากแหล่งทุนภายนอก</v>
          </cell>
        </row>
        <row r="601">
          <cell r="A601">
            <v>40100020022</v>
          </cell>
          <cell r="B601" t="str">
            <v>โครงการสนับสนุนค่าครองชีพนักศึกษาจากการทำงาน</v>
          </cell>
        </row>
        <row r="602">
          <cell r="A602">
            <v>40100020023</v>
          </cell>
          <cell r="B602" t="str">
            <v>โครงการแอโรบิกเพื่อสุขภาพ</v>
          </cell>
        </row>
        <row r="603">
          <cell r="A603">
            <v>40100020024</v>
          </cell>
          <cell r="B603" t="str">
            <v>โครงการหอพักนักศึกษาสัมพันธ์</v>
          </cell>
        </row>
        <row r="604">
          <cell r="A604">
            <v>40100020025</v>
          </cell>
          <cell r="B604" t="str">
            <v>โครงการทุนการศึกษา สควค. สำหรับข้าราชการครู</v>
          </cell>
        </row>
        <row r="605">
          <cell r="A605">
            <v>40100020026</v>
          </cell>
          <cell r="B605" t="str">
            <v>โครงการเงินทุนการศึกษาโครงการเตรียมความพร้อมเข้าสู่ประชาคมอาเซียน</v>
          </cell>
        </row>
        <row r="606">
          <cell r="A606">
            <v>40100020027</v>
          </cell>
          <cell r="B606" t="str">
            <v>โครงการทุนการศึกษา นักศึกษาระดับปริญญาเอก</v>
          </cell>
        </row>
        <row r="607">
          <cell r="A607">
            <v>40100020028</v>
          </cell>
          <cell r="B607" t="str">
            <v>โครงการสวัสดิการนักศึกษากองทุนฯ กยศ./กรอ.</v>
          </cell>
        </row>
        <row r="608">
          <cell r="A608">
            <v>50100010001</v>
          </cell>
          <cell r="B608" t="str">
            <v>โครงการงานบริหารงานวิจัย</v>
          </cell>
        </row>
        <row r="609">
          <cell r="A609">
            <v>50100010002</v>
          </cell>
          <cell r="B609" t="str">
            <v>โครงการจัดการความรู้สู่งานวิจัย</v>
          </cell>
        </row>
        <row r="610">
          <cell r="A610">
            <v>50100010003</v>
          </cell>
          <cell r="B610" t="str">
            <v>โครงการจัดทำฐานข้อมูล/แหล่งสารสนเทศด้านวิจัย</v>
          </cell>
        </row>
        <row r="611">
          <cell r="A611">
            <v>50100010004</v>
          </cell>
          <cell r="B611" t="str">
            <v>โครงการจัดทำระบบการบริหารงานวิจัย</v>
          </cell>
        </row>
        <row r="612">
          <cell r="A612">
            <v>50100010005</v>
          </cell>
          <cell r="B612" t="str">
            <v>โครงการทุนวิจัยเพื่อท้องถิ่น</v>
          </cell>
        </row>
        <row r="613">
          <cell r="A613">
            <v>50100010006</v>
          </cell>
          <cell r="B613" t="str">
            <v>โครงการบริหารงานวิจัย</v>
          </cell>
        </row>
        <row r="614">
          <cell r="A614">
            <v>50100010007</v>
          </cell>
          <cell r="B614" t="str">
            <v>โครงการเผยแพร่งานวิจัย</v>
          </cell>
        </row>
        <row r="615">
          <cell r="A615">
            <v>50100010008</v>
          </cell>
          <cell r="B615" t="str">
            <v>โครงการพัฒนางานวิจัยคณะศิลปศาสตร์</v>
          </cell>
        </row>
        <row r="616">
          <cell r="A616">
            <v>50100010009</v>
          </cell>
          <cell r="B616" t="str">
            <v>โครงการพัฒนาทักษะด้านงานวิจัย</v>
          </cell>
        </row>
        <row r="617">
          <cell r="A617">
            <v>50100010010</v>
          </cell>
          <cell r="B617" t="str">
            <v>โครงการพัฒนาระบบบริหารงานวิจัย</v>
          </cell>
        </row>
        <row r="618">
          <cell r="A618">
            <v>50100010011</v>
          </cell>
          <cell r="B618" t="str">
            <v>โครงการวิจัยเพื่อความก้าวหน้าทางวิชาการ</v>
          </cell>
        </row>
        <row r="619">
          <cell r="A619">
            <v>50100010012</v>
          </cell>
          <cell r="B619" t="str">
            <v>โครงการส่งเสริมและบริหารงานวิจัย</v>
          </cell>
        </row>
        <row r="620">
          <cell r="A620">
            <v>50100010013</v>
          </cell>
          <cell r="B620" t="str">
            <v>โครงการสนับสนุนการวิจัยเพื่อถ่ายทอดเทคโนโลยี</v>
          </cell>
        </row>
        <row r="621">
          <cell r="A621">
            <v>50100010014</v>
          </cell>
          <cell r="B621" t="str">
            <v>โครงการสร้างเครือข่ายด้านงานวิจัย</v>
          </cell>
        </row>
        <row r="622">
          <cell r="A622">
            <v>50100010015</v>
          </cell>
          <cell r="B622" t="str">
            <v>โครงการทุนวิจัยท้องถิ่น</v>
          </cell>
        </row>
        <row r="623">
          <cell r="A623">
            <v>50100010016</v>
          </cell>
          <cell r="B623" t="str">
            <v>โครงการสนับสนุนงานวิจัยฝ่ายสังคมและชุมชน</v>
          </cell>
        </row>
        <row r="624">
          <cell r="A624">
            <v>50100010017</v>
          </cell>
          <cell r="B624" t="str">
            <v>โครงการสนับสนุนทุนวิจัยเพื่อท้องถิ่น (ศูนย์ประสานงานชุมชน)</v>
          </cell>
        </row>
        <row r="625">
          <cell r="A625">
            <v>50100010018</v>
          </cell>
          <cell r="B625" t="str">
            <v>โครงการส่งเสริมและพัฒนาศักยภาพการวิจัย</v>
          </cell>
        </row>
        <row r="626">
          <cell r="A626">
            <v>50100010019</v>
          </cell>
          <cell r="B626" t="str">
            <v>โครงการทุนอุดหนุนการวิจัย</v>
          </cell>
        </row>
        <row r="627">
          <cell r="A627">
            <v>50100010020</v>
          </cell>
          <cell r="B627" t="str">
            <v>โครงการเผยแพร่และใช้ประโยชน์จากผลงานวิจัย</v>
          </cell>
        </row>
        <row r="628">
          <cell r="A628">
            <v>50100010021</v>
          </cell>
          <cell r="B628" t="str">
            <v>โครงการบริหารจัดการทรัพย์สินทางปัญญา</v>
          </cell>
        </row>
        <row r="629">
          <cell r="A629">
            <v>50100010022</v>
          </cell>
          <cell r="B629" t="str">
            <v>โครงการพัฒนามาตรฐานงานวิจัย</v>
          </cell>
        </row>
        <row r="630">
          <cell r="A630">
            <v>50100010175</v>
          </cell>
          <cell r="B630" t="str">
            <v>โครงการจัดทำแผนบริหารจัดการและพัฒนาทรัพยากรน้ำแบบบูรณาการ จัดหวัดยโสธร</v>
          </cell>
        </row>
        <row r="631">
          <cell r="A631">
            <v>50100010176</v>
          </cell>
          <cell r="B631" t="str">
            <v>โครงการจัดทำแผนบริหารจัดการและพัฒนาทรัพยากรน้ำแบบบูรณาการ จัดหวัดหนองบัวลำภู</v>
          </cell>
        </row>
        <row r="632">
          <cell r="A632">
            <v>50100020001</v>
          </cell>
          <cell r="B632" t="str">
            <v xml:space="preserve">“เสียมแซะวัชพืช (Weeding spade) </v>
          </cell>
        </row>
        <row r="633">
          <cell r="A633">
            <v>50100020002</v>
          </cell>
          <cell r="B633" t="str">
            <v>การคัดเลือกและการจัดจำแนกชนิดแบคทีเรียแลคติกที่สำคัญในผลิตภัณฑ์ปลาหมักและสมบัติเบื้องต้นของแบคทีเรียแลคติก</v>
          </cell>
        </row>
        <row r="634">
          <cell r="A634">
            <v>50100020003</v>
          </cell>
          <cell r="B634" t="str">
            <v>การคัดเลือกเอนไซม์โปรติเอสจากแบคทีเรียชอบเกลือจากอาหารหมักเค็มหมากนัด</v>
          </cell>
        </row>
        <row r="635">
          <cell r="A635">
            <v>50100020004</v>
          </cell>
          <cell r="B635" t="str">
            <v xml:space="preserve">การประเมินความสัมพันธ์ทางพันธุกรรมของเชื้อพันธุกรรมพันธุ์งา โดยเครื่องหมายไอเอสเอสอาร์เพื่อการเลือกคู่ผสมในการปรับปรุงพันธุ์งาต้านทานโรคเน่าดำโดยเทคนิคไอเอสเอสอาร์ </v>
          </cell>
        </row>
        <row r="636">
          <cell r="A636">
            <v>50100020005</v>
          </cell>
          <cell r="B636" t="str">
            <v xml:space="preserve">การประเมินเชื้อพันธุกรรมฝรั่งเพื่อคัดเลือกเป็นพ่อแม่พันธุ์ </v>
          </cell>
        </row>
        <row r="637">
          <cell r="A637">
            <v>50100020006</v>
          </cell>
          <cell r="B637" t="str">
            <v xml:space="preserve">การพัฒนาเครื่องต้นแบบสวนประดับพืชไร้ดินแนวตั้งแบบเคลื่อนย้ายได้ </v>
          </cell>
        </row>
        <row r="638">
          <cell r="A638">
            <v>50100020007</v>
          </cell>
          <cell r="B638" t="str">
            <v>การพัฒนานาโนคอมพอสิทเจลอิเล็กโตรไลต์ชนิดใหม่ โดยใช้พอลิเมอร์ผสม PEO/PVDF-HFP เป็นเมทริกซ์เพื่อการประยุกต์ใช้ในเซลล์แสงอาทิตย์ชนิดสีย้อมไวแสง</v>
          </cell>
        </row>
        <row r="639">
          <cell r="A639">
            <v>50100020008</v>
          </cell>
          <cell r="B639" t="str">
            <v xml:space="preserve">การพัฒนาผลิตภัณฑ์หมูแผ่นอบแห้งคืนรูป </v>
          </cell>
        </row>
        <row r="640">
          <cell r="A640">
            <v>50100020009</v>
          </cell>
          <cell r="B640" t="str">
            <v>การแยกและศึกษาคุณสมบัติของไลติกเฟจที่ทำลาย Lactococcus lactis RP359 ซึ่งเป็นหัวเชื้อในการหมักเค็มบักนัด</v>
          </cell>
        </row>
        <row r="641">
          <cell r="A641">
            <v>50100020010</v>
          </cell>
          <cell r="B641" t="str">
            <v>การศึกษาความเป็นไปได้ของการใช้น้ำมันงาที่อุดมไปด้วยสารไฟโตเอสโตรเจน</v>
          </cell>
        </row>
        <row r="642">
          <cell r="A642">
            <v>50100020011</v>
          </cell>
          <cell r="B642" t="str">
            <v>การศึกษาคุณลักษณะการกระแทกของลำพุ่งความเร็วสูงภายในของเหลว</v>
          </cell>
        </row>
        <row r="643">
          <cell r="A643">
            <v>50100020012</v>
          </cell>
          <cell r="B643" t="str">
            <v>การศึกษาตัวแปรและการดูดซับพลังงานของท่อทรงเรียวผนังบางโดยใช้วัสดุประกอบเสริมแรงภายใต้แรงกระทำตามแนวแกน</v>
          </cell>
        </row>
        <row r="644">
          <cell r="A644">
            <v>50100020013</v>
          </cell>
          <cell r="B644" t="str">
            <v>การศึกษาทางทฤษฎี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(สร้างองค์ความรู้)</v>
          </cell>
        </row>
        <row r="645">
          <cell r="A645">
            <v>50100020014</v>
          </cell>
          <cell r="B645" t="str">
            <v xml:space="preserve">การสังเคราะห์และศึกษาสมบัติของไฮโดรเจลที่สามารถดูดซับน้ำได้มากสำหรับการประยุกต์ใช้กำจัดโลหะหนัก </v>
          </cell>
        </row>
        <row r="646">
          <cell r="A646">
            <v>50100020015</v>
          </cell>
          <cell r="B646" t="str">
            <v>การสังเคราะห์สารแอลฟากาแลคโตซิลเซราไมค์ (KRN7000)</v>
          </cell>
        </row>
        <row r="647">
          <cell r="A647">
            <v>50100020016</v>
          </cell>
          <cell r="B647" t="str">
            <v xml:space="preserve">การออกแบบและประดิษฐ์วัสดุเซรามิก PMN-PZT ที่เจือด้วย MnO2 สำหรับการประยุกต์เป็นหม้อแปลงเพียโซอิเล็กทริก </v>
          </cell>
        </row>
        <row r="648">
          <cell r="A648">
            <v>50100020017</v>
          </cell>
          <cell r="B648" t="str">
            <v xml:space="preserve">โครงการการตรวจวินิจฉัยในระดับโมเลกุล เพื่อพยากรณ์โรคผู้ป่วยมะเร็งปากมดลูก ในศูนย์มะเร็งจังหวัดอุบลราชธานี (Molecular diagnostic detection for prognosis on cervical cancer patients in Ubon Ratchathani </v>
          </cell>
        </row>
        <row r="649">
          <cell r="A649">
            <v>50100020018</v>
          </cell>
          <cell r="B649" t="str">
            <v>โครงการศึกษาประสิทธิภาพและความปลอดภัยของสารสกัดไฟโตเอสโตรเจนในรูปแบบครีมที่ใช้ทางช่องคลอดในหนูแรทที่ตัดรังไข่ (ปีที่ 2)</v>
          </cell>
        </row>
        <row r="650">
          <cell r="A650">
            <v>50100020019</v>
          </cell>
          <cell r="B650" t="str">
            <v>โครงการศึกษาผลของน้ำนมราชสีห์เล็กต่อการป้องกันเซลล์ตับเพาะเลี้ยงจากภาวะ oxidative stress (การวิจัยสร้างองค์ความรู้)</v>
          </cell>
        </row>
        <row r="651">
          <cell r="A651">
            <v>50100020020</v>
          </cell>
          <cell r="B651" t="str">
            <v>โครงการศึกษาฤทธิ์ระงับปวดของสารสกัดหอมแดง (การวิจัยสร้างองค์ความรู้)</v>
          </cell>
        </row>
        <row r="652">
          <cell r="A652">
            <v>50100020021</v>
          </cell>
          <cell r="B652" t="str">
            <v>โครงการสารที่มีฤทธิ์ยับยั้งเอนไซม์อะเซทิลโคลีนเอสเทอเรสและต้านอนุมูลอิสระจากช้าพลู (การวิจัยสร้างองค์ความรู้)</v>
          </cell>
        </row>
        <row r="653">
          <cell r="A653">
            <v>50100020022</v>
          </cell>
          <cell r="B653" t="str">
            <v>ชุดการพัฒนาสายพันธุ์กล้วยไม้สกุลม้าวิ่งเพื่อเพิ่มศักยภาพในเชิงพาณิชย์ (ปีที่ 2) ประกอบด้วย</v>
          </cell>
        </row>
        <row r="654">
          <cell r="A654">
            <v>50100020023</v>
          </cell>
          <cell r="B654" t="str">
            <v>มรดกร่วมทางภูมินิเวศ ประวัติศาสตร์ สังคมวัฒนธรรมและสถาปัตยกรรมในอนุภูมิภาคลุ่มน้ำโขง : สะพานเชื่อมความสัมพันธ์ระหว่างไทยกับประเทศเพื่อนบ้านใน GMS</v>
          </cell>
        </row>
        <row r="655">
          <cell r="A655">
            <v>50100020024</v>
          </cell>
          <cell r="B655" t="str">
            <v xml:space="preserve">เรื่องการคัดกรองเชื้อราก่อโรคแมลงจากป่าและพื้นที่ทำการเกษตรในจังหวัดอุบลราชธานี </v>
          </cell>
        </row>
        <row r="656">
          <cell r="A656">
            <v>50100020025</v>
          </cell>
          <cell r="B656" t="str">
            <v>สารต้านอนุมูลอิสระในปลาร้า</v>
          </cell>
        </row>
        <row r="657">
          <cell r="A657">
            <v>50100020026</v>
          </cell>
          <cell r="B657" t="str">
            <v>องค์ประกอบ สมบัติเชิงหน้าที่ของแป้งมันข้าวก่ำ และการประยุกต์ใช้ในผลิตภัณฑ์อาหารบางชนิด</v>
          </cell>
        </row>
        <row r="658">
          <cell r="A658">
            <v>50100020027</v>
          </cell>
          <cell r="B658" t="str">
            <v>โครงการส่งเสริมการวิจัยในอุดมศึกษา 69 แห่ง เพื่อสร้างองค์ความรู้</v>
          </cell>
        </row>
        <row r="659">
          <cell r="A659">
            <v>50100020028</v>
          </cell>
          <cell r="B659" t="str">
            <v>โครงการที่ได้รับสนับสนุนจากแหล่งทุนภายนอก</v>
          </cell>
        </row>
        <row r="660">
          <cell r="A660">
            <v>50100020030</v>
          </cell>
          <cell r="B660" t="str">
            <v>โครงการวิจัยการพัฒนาศักยภาพปลาพื้นเมืองในวงศ์ปลาสวาย (Family Pangasiidae) เพื่อเป็นปลาสวยงามและสำหรับบริโภค (2549)</v>
          </cell>
        </row>
        <row r="661">
          <cell r="A661">
            <v>50100020031</v>
          </cell>
          <cell r="B661" t="str">
            <v>โครงการวิจัยชุดโครงการ: การวัดคุณภาพของไอน้ำโดยใช้ Vortex Flowmeter เทียบผลการคำนวณการจำลองการไหลเชิงตัวเลข (2549)</v>
          </cell>
        </row>
        <row r="662">
          <cell r="A662">
            <v>50100020032</v>
          </cell>
          <cell r="B662" t="str">
            <v>โครงการวิจัยการศึกษาการเสียหายของชิ้นส่วนโครงสร้างรถยนต์โดยสารที่ผลิตภายในประเทศภายใต้แรงกระแทก (2549)</v>
          </cell>
        </row>
        <row r="663">
          <cell r="A663">
            <v>50100020033</v>
          </cell>
          <cell r="B663" t="str">
            <v>โครงการวิจัยการศึกษาการทำความเย็นและความร้อนโดยใช้แผงเก็บสะสมพลังงาน (2549)</v>
          </cell>
        </row>
        <row r="664">
          <cell r="A664">
            <v>50100020034</v>
          </cell>
          <cell r="B664" t="str">
            <v>โครงการวิจัยการศึกษาความต้านทานต่อสารรมฟอสฟีนและการวิเคราะห์เครื่องหมายดีเอ็นเอในมอดข้าวเปลือก (2549)</v>
          </cell>
        </row>
        <row r="665">
          <cell r="A665">
            <v>50100020035</v>
          </cell>
          <cell r="B665" t="str">
            <v>โครงการวิจัยการตรวจหาและศึกษาคุณสมบัติบางประการของ bacteriophage ที่สามารถทำลาย Lactobacillus plantarum N014  (2549)</v>
          </cell>
        </row>
        <row r="666">
          <cell r="A666">
            <v>50100020036</v>
          </cell>
          <cell r="B666" t="str">
            <v>โครงการวิจัยชุดโครงการ: ภาษาและวรรณกรรมท้องถิ่นอีสานในกระแสการเปลี่ยนแปลงของสังคม  (2549)</v>
          </cell>
        </row>
        <row r="667">
          <cell r="A667">
            <v>50100020037</v>
          </cell>
          <cell r="B667" t="str">
            <v>โครงการวิจัยชุดโครงการ: อัตลักษณ์ทางวัฒนธรรมของคนอีสาน (2549)</v>
          </cell>
        </row>
        <row r="668">
          <cell r="A668">
            <v>50100020038</v>
          </cell>
          <cell r="B668" t="str">
            <v>โครงการวิจัยโครงการย่อยที่ 3 การผลิตไบโอเอทานอลแบบต่อเนื่องจากรำข้าวและปลายข้าว (2549)</v>
          </cell>
        </row>
        <row r="669">
          <cell r="A669">
            <v>50100020039</v>
          </cell>
          <cell r="B669" t="str">
            <v>โครงการวิจัยแหล่งที่อยู่เหมาะสมและปัจจัยต่อการอยู่รอดของลูกปลาวัยอ่อนในแหล่งน้ำธรรมชาติ (2550)</v>
          </cell>
        </row>
        <row r="670">
          <cell r="A670">
            <v>50100020040</v>
          </cell>
          <cell r="B670" t="str">
            <v>โครงการวิจัยแรงงานย้ายถิ่นเวียดนามใน สปป. ลาว: กรณีศึกษาช่างเสริมสวยชาวเวียดนามที่ให้บริการถึงบ้าน ในเขตเมืองคันทะบุลี แขวงสะหวันนะเขต  สาธารณรัฐประชาธิปไตยประชาชนลาว (2550)</v>
          </cell>
        </row>
        <row r="671">
          <cell r="A671">
            <v>50100020041</v>
          </cell>
          <cell r="B671" t="str">
            <v>โครงการวิจัยการศึกษาจำแนกระดับความรุนแรงของเชื้อฮิวแมนปาปิโลมาไวรัสในรอยโรค ASCSU จาก  Archival Papanocoloau Smears  (2550)</v>
          </cell>
        </row>
        <row r="672">
          <cell r="A672">
            <v>50100020042</v>
          </cell>
          <cell r="B672" t="str">
            <v>โครงการวิจัยการพัฒนาวิธีวิเคราะห์ใหม่ด้วยเครื่องมือ Capillary Electrophoresis เพื่อวัดปริมาณสารอินทรีย์ในเขม่าปืนและดินปืน (2550)</v>
          </cell>
        </row>
        <row r="673">
          <cell r="A673">
            <v>50100020043</v>
          </cell>
          <cell r="B673" t="str">
            <v>โครงการวิจัยการเตรียมซิลิกาอสัณฐานจากแกลบข้าวและการประยุกต์ใช้งานของซิลิกาอสัณฐานที่เตรียมได้ (2550)</v>
          </cell>
        </row>
        <row r="674">
          <cell r="A674">
            <v>50100020044</v>
          </cell>
          <cell r="B674" t="str">
            <v>โครงการวิจัยการผลิตเอทานอลด้วยกระบวนการทางชีวภาพ (2550)</v>
          </cell>
        </row>
        <row r="675">
          <cell r="A675">
            <v>50100020045</v>
          </cell>
          <cell r="B675" t="str">
            <v>โครงการวิจัยการใช้สัญญาณเซนเซอร์จากเครื่องมือวัดของไหลแบบเฟสเดียว เพื่อใช้เป็นข้อมูลในการตรวจสอบและวิเคราะห์สภาวะการทำงานของระบบ (2550)</v>
          </cell>
        </row>
        <row r="676">
          <cell r="A676">
            <v>50100020046</v>
          </cell>
          <cell r="B676" t="str">
            <v>โครงการวิจัยการศึกษาคุณลักษณะของสเปรย์เชื้อเพลิงเหลวความเร็วสูง และความเป็นไปได้ในการประยุกต์ใช้กับหัวฉีดเครื่องยนต์โดยทำการทดลอง (2550)</v>
          </cell>
        </row>
        <row r="677">
          <cell r="A677">
            <v>50100020047</v>
          </cell>
          <cell r="B677" t="str">
            <v>โครงการวิจัยการวิเคราะห์การพังทลายของตลิ่งริมแม่น้ำมูลในช่วงอำเภอเมืองอุบลราชธานี (2550)</v>
          </cell>
        </row>
        <row r="678">
          <cell r="A678">
            <v>50100020048</v>
          </cell>
          <cell r="B678" t="str">
            <v>โครงการวิจัยชุดโครงการวิจัย:การพัฒนาลุ่มน้ำห้วยข้าวสารเพื่อแก้ปัญหาความยากจน (2550)</v>
          </cell>
        </row>
        <row r="679">
          <cell r="A679">
            <v>50100020049</v>
          </cell>
          <cell r="B679" t="str">
            <v>โครงการวิจัยการศึกษาฤทธิ์ทางชีวภาพของพืชสมุนไพรสายพันธุ์ใหม่ Curcuma cf.comosa Roxb. และพัฒนาเป็นตำรับยารักษาแผล (2550)</v>
          </cell>
        </row>
        <row r="680">
          <cell r="A680">
            <v>50100020050</v>
          </cell>
          <cell r="B680" t="str">
            <v>โครงการวิจัยการศึกษาฤทธิ์ทางชีวภาพของพืชผักพื้นบ้านและสมุนไพรไทยบางชนิดและพัฒนาให้ได้ตำรับอาหารเสริมสุขภาพ เวชภัณฑ์และเครื่องสำอาง (2550)</v>
          </cell>
        </row>
        <row r="681">
          <cell r="A681">
            <v>50100020051</v>
          </cell>
          <cell r="B681" t="str">
            <v>โครงการวิจัยการศึกษาเชิงบูรณาการเพื่อเพิ่มศักยภาพในการเลี้ยงปลาสวายโมงเพื่อการส่งออก (2551)</v>
          </cell>
        </row>
        <row r="682">
          <cell r="A682">
            <v>50100020052</v>
          </cell>
          <cell r="B682" t="str">
            <v>โครงการวิจัยการพัฒนาระบบผู้เชี่ยวชาญในการวินิจฉัยปัญหาการควบคุมคุณภาพของผ้าทอมือ (2551)</v>
          </cell>
        </row>
        <row r="683">
          <cell r="A683">
            <v>50100020053</v>
          </cell>
          <cell r="B683" t="str">
            <v>โครงการวิจัยการวิเคราะห์ผลกระทบของสารปนเปื้อนจากการใช้ที่ดินต่อระบบน้ำใต้ดินในเขตเมือง: กรณีศึกษา จังหวัดอุบลราชธานี (2551)</v>
          </cell>
        </row>
        <row r="684">
          <cell r="A684">
            <v>50100020054</v>
          </cell>
          <cell r="B684" t="str">
            <v>โครงการวิจัยการพัฒนาแผนภาพการพังทลายภายใต้แรงดัดของคานคอนกรีตเสริมเหล็กที่เสริมความแข็งแรงด้วยแผ่นคาร์บอนไฟเบอร์ (2551)</v>
          </cell>
        </row>
        <row r="685">
          <cell r="A685">
            <v>50100020055</v>
          </cell>
          <cell r="B685" t="str">
            <v>โครงการวิจัยการประยุกต์ใช้แบบจำลองการไหลเชิงพลศาสตร์ช่วยออกแบบตู้อบพลังงานแสงอาทิตย์ (2551)</v>
          </cell>
        </row>
        <row r="686">
          <cell r="A686">
            <v>50100020056</v>
          </cell>
          <cell r="B686" t="str">
            <v>โครงการวิจัยการพัฒนาลุ่มน้ำห้วยข้าวสารเพื่อแก้ปัญหาความยากจน (2551)</v>
          </cell>
        </row>
        <row r="687">
          <cell r="A687">
            <v>50100020057</v>
          </cell>
          <cell r="B687" t="str">
            <v>โครงการวิจัยการศึกษาอิทธิพลของสารควบคุมการเจริญเติบโตของพืชต่อการเพิ่มการผลิต ribosome-inactivating Protein ของมะระขี้นก (2551)</v>
          </cell>
        </row>
        <row r="688">
          <cell r="A688">
            <v>50100020058</v>
          </cell>
          <cell r="B688" t="str">
            <v>โครงการวิจัยแนวทางการลดพิษของหัวกลอยและหาสารที่มีฤทธิ์ในการกำจัดแมลงจากน้ำล้างหัวกลอย (2551)</v>
          </cell>
        </row>
        <row r="689">
          <cell r="A689">
            <v>50100020059</v>
          </cell>
          <cell r="B689" t="str">
            <v>โครงการวิจัยนวนิยายลาว : โลกทัศน์ของคนในสังคม (2551)</v>
          </cell>
        </row>
        <row r="690">
          <cell r="A690">
            <v>50100020060</v>
          </cell>
          <cell r="B690" t="str">
            <v>โครงการวิจัยการวิเคราะห์การเปลี่ยนเป็นคำไวยากรณ์ในภาษาไทยและภาษาจีนโดย เทียบเคียงกับลักษณะทางวากยสัมพันธ์ของภาษาอังกฤษ (2551)</v>
          </cell>
        </row>
        <row r="691">
          <cell r="A691">
            <v>50100020061</v>
          </cell>
          <cell r="B691" t="str">
            <v>โครงการวิจัยการพัฒนารูปแบบกระบวนการเรียนรู้แบบมีส่วนร่วม ในการป้องกันและควบคุมโรคอุจจาระร่วง ในสถานศึกษา จังหวัดอุบลราชธานี ปี 2551 (2551)</v>
          </cell>
        </row>
        <row r="692">
          <cell r="A692">
            <v>50100020062</v>
          </cell>
          <cell r="B692" t="str">
            <v>โครงการวิจัยอัตราส่วนโปรตีนและพลังงานที่เหมาะสมในอาหารของปลากดคังและผลต่อคุณภาพเนื้อ (2552)</v>
          </cell>
        </row>
        <row r="693">
          <cell r="A693">
            <v>50100020063</v>
          </cell>
          <cell r="B693" t="str">
            <v>โครงการวิจัยการศึกษาองค์ประกอบของยีน Gonadotropin releasing hormone (GnRH) ในรูปแบบ cDNA และ การแสดงออกในปลาดุกอุย (Clarias macrocephalus) ในรอบปี (2552)</v>
          </cell>
        </row>
        <row r="694">
          <cell r="A694">
            <v>50100020064</v>
          </cell>
          <cell r="B694" t="str">
            <v>โครงการวิจัยการตรวจค้นจีโนมข้าวพันธุ์พื้นเมืองไทยเพื่อหายีนต้านทานโรคเชื้อราใบไหม้และปฏิกิริยาการตอบสนองของข้าวที่มียีนต้านทานต่อเชื้อราใบไหม้สายพันธุ์ต่างๆ ในประเทศไทย (2552)</v>
          </cell>
        </row>
        <row r="695">
          <cell r="A695">
            <v>50100020065</v>
          </cell>
          <cell r="B695" t="str">
            <v>โครงการวิจัยแบบจำลองการพังทลายของตลิ่งริมแม่น้ำมูลช่วงอำเภอเมืองอุบลราชธานี (2552)</v>
          </cell>
        </row>
        <row r="696">
          <cell r="A696">
            <v>50100020066</v>
          </cell>
          <cell r="B696" t="str">
            <v>โครงการวิจัยเทคนิคการประเมินความล้าและการฟื้นฟูสภาพของโครงสร้างสะพานเหล็กชนิด Girder Bridge (2552)</v>
          </cell>
        </row>
        <row r="697">
          <cell r="A697">
            <v>50100020067</v>
          </cell>
          <cell r="B697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(2552)</v>
          </cell>
        </row>
        <row r="698">
          <cell r="A698">
            <v>50100020068</v>
          </cell>
          <cell r="B698" t="str">
            <v>โครงการวิจัยการใช้คาวิเทชั่นกระตุ้นปฏิกิริยาเพื่อพัฒนาวิธีการสังเคราะห์ไบโอดีเซลแบบต่อเนื่อง (2552)</v>
          </cell>
        </row>
        <row r="699">
          <cell r="A699">
            <v>50100020069</v>
          </cell>
          <cell r="B699" t="str">
            <v>โครงการวิจัยการศึกษาสัดส่วนการใช้พลังงานในชีวิตประจำวันของพื้นที่ชนบท (กรณีศึกษาจังหวัดอุบลราชธานี) (2552)</v>
          </cell>
        </row>
        <row r="700">
          <cell r="A700">
            <v>50100020070</v>
          </cell>
          <cell r="B700" t="str">
            <v>โครงการวิจัยการวิเคราะห์ผลกระทบของสารปนเปื้อนจากการใช้ที่ดินต่อระบบน้ำใต้ดินในเขตเมือง: กรณีศึกษา จังหวัดอุบลราชธานี (2552)</v>
          </cell>
        </row>
        <row r="701">
          <cell r="A701">
            <v>50100020071</v>
          </cell>
          <cell r="B701" t="str">
            <v>โครงการวิจัยคุณลักษณะการสเปรย์และการเผาไหม้ของเชื้อเพลิงผสมดีเซล-ไบโอดีเซล (2552)</v>
          </cell>
        </row>
        <row r="702">
          <cell r="A702">
            <v>50100020072</v>
          </cell>
          <cell r="B702" t="str">
            <v>โครงการวิจัยการประยุกต์ใช้แบบจำลองการไหลเชิงพลศาสตร์ช่วยออกแบบตู้อบพลังงานแสงอาทิตย์ (2552)</v>
          </cell>
        </row>
        <row r="703">
          <cell r="A703">
            <v>50100020073</v>
          </cell>
          <cell r="B703" t="str">
            <v>โครงการวิจัยการใช้สารประกอบทองแดงเป็นตัวเร่งปฏิกิริยาการขจัดคาร์บอนไดออกไซด์ของกรดเอริลคาร์บอกซิลิกแล้วทำปฏิกิริยากับเอริลไอโอไดด์เพื่อสังเคราะห์หมู่ไบเอริล (2552)</v>
          </cell>
        </row>
        <row r="704">
          <cell r="A704">
            <v>50100020074</v>
          </cell>
          <cell r="B704" t="str">
            <v>โครงการวิจัยการผลิตซิลิกอนบริสุทธิ์สำหรับเซลล์แสงอาทิตย์จากเถ้าแกลบ (2552)</v>
          </cell>
        </row>
        <row r="705">
          <cell r="A705">
            <v>50100020075</v>
          </cell>
          <cell r="B705" t="str">
            <v>โครงการวิจัยการสังเคราะห์ฟิล์มบางท่อนาโนของไททาเนียม-ไอรอน-ออกไซด์ เพื่อผลิตไฮโดรเจนด้วยแสงอาทิตย์ (2552)</v>
          </cell>
        </row>
        <row r="706">
          <cell r="A706">
            <v>50100020076</v>
          </cell>
          <cell r="B706" t="str">
            <v>โครงการวิจัยแนวทางการลดพิษของหัวกลอยและหาสารที่มีฤทธิ์ในการกำจัดแมลงจากน้ำล้างหัวกลอย (2552)</v>
          </cell>
        </row>
        <row r="707">
          <cell r="A707">
            <v>50100020077</v>
          </cell>
          <cell r="B707" t="str">
            <v>โครงการวิจัยสถานภาพผลงานทางวิชาการด้านลุ่มน้ำโขงศึกษา สาขาศิลปะและศิลปประยุกต์  ในประเทศไทยและสปป.ลาว (2552)</v>
          </cell>
        </row>
        <row r="708">
          <cell r="A708">
            <v>50100020078</v>
          </cell>
          <cell r="B708" t="str">
            <v>โครงการวิจัยการออกแบบและพัฒนางานออกแบบตกแต่งภายในโรงแรมแบบมีส่วนร่วม เพื่อส่งเสริมการท่องเที่ยวลุ่มน้ำโขง : กรณีศึกษา อ.โขงเจียม จ.อุบลราชธานี (2552)</v>
          </cell>
        </row>
        <row r="709">
          <cell r="A709">
            <v>50100020079</v>
          </cell>
          <cell r="B709" t="str">
            <v>โครงการวิจัยการศึกษาปัจจัยเสี่ยงต่อการเกิดมะเร็งรังไข่ในคนไทย (2552)</v>
          </cell>
        </row>
        <row r="710">
          <cell r="A710">
            <v>50100020080</v>
          </cell>
          <cell r="B710" t="str">
            <v>โครงการวิจัยปัจจัยที่มีความสัมพันธ์กับการเกิดโรคมะเร็งท่อน้ำดีในเขตภาคตะวันออกเฉียงเหนือตอนล่าง ประเทศไทย : การศึกษาแบบ Hospital-based case-control Study (2552)</v>
          </cell>
        </row>
        <row r="711">
          <cell r="A711">
            <v>50100020081</v>
          </cell>
          <cell r="B711" t="str">
            <v>โครงการวิจัยการศึกษาภาวะโภชนาการในเด็ก จังหวัดอุบลราชธานี (2552)</v>
          </cell>
        </row>
        <row r="712">
          <cell r="A712">
            <v>50100020082</v>
          </cell>
          <cell r="B712" t="str">
            <v>โครงการวิจัยปัญหาการมีส่วนร่วมขององค์กรปกครองส่วนท้องถิ่นในกระบวนการยุติธรรมชุมชน : ศึกษาเฉพาะกรณีองค์กรปกครองส่วนท้องถิ่นในพื้นที่ จังหวัดอุบลราชธานี (2552)</v>
          </cell>
        </row>
        <row r="713">
          <cell r="A713">
            <v>50100020083</v>
          </cell>
          <cell r="B713" t="str">
            <v>โครงการวิจัยการตรวจค้นจีโนมข้าวพันธุ์พื้นเมืองไทยเพื่อหายีนต้านทานโรคเชื้อราใบไหม้ และปฏิกิริยาการตอบสนองของข้าวที่มียีนต้านทานต่อเชื้อราใบไหม้สายพันธุ์ต่างๆ ในประเทศไทย (2553)</v>
          </cell>
        </row>
        <row r="714">
          <cell r="A714">
            <v>50100020084</v>
          </cell>
          <cell r="B714" t="str">
            <v>โครงการวิจัยการใช้คาวิเทชั่นกระตุ้นปฏิกิริยาเพื่อพัฒนาวิธีการสังเคราะห์ไบโอดีเซลแบบต่อเนื่อง (2553)</v>
          </cell>
        </row>
        <row r="715">
          <cell r="A715">
            <v>50100020085</v>
          </cell>
          <cell r="B715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(2553)</v>
          </cell>
        </row>
        <row r="716">
          <cell r="A716">
            <v>50100020086</v>
          </cell>
          <cell r="B716" t="str">
            <v>โครงการวิจัยการศึกษาจุดเหมาะสมของการซ่อมบำรุงคานคอนกรีตเสริมเหล็กด้วยวัสดุคอมโพสิต (2553)</v>
          </cell>
        </row>
        <row r="717">
          <cell r="A717">
            <v>50100020087</v>
          </cell>
          <cell r="B717" t="str">
            <v>โครงการวิจัยการพัฒนาฮิวรีสติกอัลกอริทึมสำหรับการเลือกสถานที่ตั้งและเส้นทางการขนส่งในอุตสาหกรรมการผลิตเอทานอลจากชานอ้อยและมันสำปะหลังในภาคตะวันออกเฉียงเหนือ (2553)</v>
          </cell>
        </row>
        <row r="718">
          <cell r="A718">
            <v>50100020088</v>
          </cell>
          <cell r="B718" t="str">
            <v>โครงการวิจัยการศึกษาเชิงทฤษฎีของการเร่งปฏิกิริยาการเสียน้ำของเอทานอลด้วยซีโอไลต์ธรรมชาติชนิดคลินอพทิลโอไลต์ (2553)</v>
          </cell>
        </row>
        <row r="719">
          <cell r="A719">
            <v>50100020089</v>
          </cell>
          <cell r="B719" t="str">
            <v>โครงการวิจัยการจำลองแบบ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(2553)</v>
          </cell>
        </row>
        <row r="720">
          <cell r="A720">
            <v>50100020090</v>
          </cell>
          <cell r="B720" t="str">
            <v>โครงการวิจัยการเตรียมและศึกษาสมบัติแผ่นเส้นใยโครงร่างขนาดนาโนจากสารละลายไหมด้วยวิธีอิเล็คโตรสปันนิ่ง เพื่อการประยุกต์ใช้ในชีววิทยาทางการแพทย์ (2553)</v>
          </cell>
        </row>
        <row r="721">
          <cell r="A721">
            <v>50100020091</v>
          </cell>
          <cell r="B721" t="str">
            <v>โครงการวิจัยการประดิษฐ์อุปกรณ์เคมีไฟฟ้าด้วยการใช้ไททาเนียท่อนาโนเพื่อผลิตไฮโดรเจนด้วยแสงอาทิตย์ (2553)</v>
          </cell>
        </row>
        <row r="722">
          <cell r="A722">
            <v>50100020092</v>
          </cell>
          <cell r="B722" t="str">
            <v>โครงการวิจัยการสังเคราะห์  พิสูจน์เอกลักษณ์และศึกษาเคมีคำนวณเชิงควอนตัมของอนุพันธ์ไทโอฟินิลพอร์ไฟรินสำหรับอุปกรณ์เซลล์แสงอาทิตย์ชนิดสีย้อมไวแสง (2553)</v>
          </cell>
        </row>
        <row r="723">
          <cell r="A723">
            <v>50100020093</v>
          </cell>
          <cell r="B723" t="str">
            <v>โครงการวิจัยการผลิตซิลิกอนคาร์ไบด์และโครงสร้างนาโนจากเถ้าแกลบ (2553)</v>
          </cell>
        </row>
        <row r="724">
          <cell r="A724">
            <v>50100020094</v>
          </cell>
          <cell r="B724" t="str">
            <v>โครงการวิจัยการศึกษาสมบัติทางเทอร์โมอิเล็กทริกของวัสดุโดยใช้วิธี First principles (2553)</v>
          </cell>
        </row>
        <row r="725">
          <cell r="A725">
            <v>50100020095</v>
          </cell>
          <cell r="B725" t="str">
            <v>โครงการวิจัยประสิทธิภาพของพืชสมุนไพรต่อรา Fusarium sp. และ Colletotrichum sp. สาเหตุโรคพืชของพืชเศรษฐกิจในจังหวัดอุบลราชธานี (2553)</v>
          </cell>
        </row>
        <row r="726">
          <cell r="A726">
            <v>50100020096</v>
          </cell>
          <cell r="B726" t="str">
            <v>โครงการวิจัยซิมเพิลพัวส์ซองมอดูลและสมบัติบางประการ (2553)</v>
          </cell>
        </row>
        <row r="727">
          <cell r="A727">
            <v>50100020097</v>
          </cell>
          <cell r="B727" t="str">
            <v>โครงการวิจัยการศึกษาสารที่มีฤทธิ์ลดการสร้างเม็ดสีและฤทธิ์ต้านอนุมูลอิสระจากกระดังงาจีน (2553)</v>
          </cell>
        </row>
        <row r="728">
          <cell r="A728">
            <v>50100020098</v>
          </cell>
          <cell r="B728" t="str">
            <v>โครงการวิจัยและพัฒนาเวชสำอางจากสารธรรมชาติที่มีฤทธิ์ทางชีวภาพ เพื่อป้องกันและรักษาอาการผมร่วงและเร่งการงอกของผมใหม่ (2553)</v>
          </cell>
        </row>
        <row r="729">
          <cell r="A729">
            <v>50100020099</v>
          </cell>
          <cell r="B729" t="str">
            <v>โครงการวิจัยการศึกษาผลของน้ำนมราชสีห์เล็กต่อการป้องกันเซลล์ตับเพาะเลี้ยงจากภาวะ oxidative stress (2553)</v>
          </cell>
        </row>
        <row r="730">
          <cell r="A730">
            <v>50100020100</v>
          </cell>
          <cell r="B730" t="str">
            <v>โครงการวิจัยการศึกษาองค์ประกอบทางเคมีและฤทธิ์ทางชีวภาพของน้ำนมราชสีห์ (2553)</v>
          </cell>
        </row>
        <row r="731">
          <cell r="A731">
            <v>50100020101</v>
          </cell>
          <cell r="B731" t="str">
            <v>โครงการวิจัยอนุภูมิภาคลุ่มน้ำโขงภายใต้กระแสการเปลี่ยนผ่าน: กรณีศึกษานิเวศวิทยาการเมืองเรื่องการปลูกป่าเชิงพาณิชย์ในอนุภูมิภาคลุ่มน้ำโขง: จากยูคาลิปตัสถึงยางพารา  ระยะที่ 2 (ลุ่มน้ำโขงตอนล่าง) (2553)</v>
          </cell>
        </row>
        <row r="732">
          <cell r="A732">
            <v>50100020102</v>
          </cell>
          <cell r="B732" t="str">
            <v>โครงการวิจัยฤทธิ์ต้านแบคทีเรียของสารสกัดสมุนไพรไทยต่อเชื้อ  Burkholderia pseudomallei (2553)</v>
          </cell>
        </row>
        <row r="733">
          <cell r="A733">
            <v>50100020103</v>
          </cell>
          <cell r="B733" t="str">
            <v>โครงการวิจัยคุณสมบัติเชิงหน้าที่ของใยอาหารจากรำข้าว และการประยุกต์ใช้ในผลิตภัณฑ์อาหาร (2554)</v>
          </cell>
        </row>
        <row r="734">
          <cell r="A734">
            <v>50100020104</v>
          </cell>
          <cell r="B734" t="str">
            <v>โครงการวิจัยการศึกษาประสิทธิภาพและความปลอดภัยของสารสกัดไฟโตเอสโตรเจนในรูปแบบครีมที่ใช้ทางช่องคลอดในหนูแรทที่ตัดรังไข่ (2554)</v>
          </cell>
        </row>
        <row r="735">
          <cell r="A735">
            <v>50100020105</v>
          </cell>
          <cell r="B735" t="str">
            <v>โครงการวิจัยการพัฒนาสายพันธุ์กล้วยไม้สกุลม้าวิ่งเพื่อเพิ่มศักยภาพในเชิงพาณิชย์ (2554)</v>
          </cell>
        </row>
        <row r="736">
          <cell r="A736">
            <v>50100020106</v>
          </cell>
          <cell r="B736" t="str">
            <v>โครงการวิจัยอัตราการปลดปล่อยฟอร์มัลดีไฮด์จากผลิตภัณฑ์ไม้อัด (2554)</v>
          </cell>
        </row>
        <row r="737">
          <cell r="A737">
            <v>50100020107</v>
          </cell>
          <cell r="B737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(2554)</v>
          </cell>
        </row>
        <row r="738">
          <cell r="A738">
            <v>50100020108</v>
          </cell>
          <cell r="B738" t="str">
            <v>โครงการวิจัยการเลือกสถานที่ตั้งและจัดเส้นทางการขนส่งสำหรับอุตสาหกรรมการผลิตแป้งมันสำปะหลังในภาคตะวันออกเฉียงเหนือ (2554)</v>
          </cell>
        </row>
        <row r="739">
          <cell r="A739">
            <v>50100020109</v>
          </cell>
          <cell r="B739" t="str">
            <v>โครงการวิจัยผลกระทบของการปรับปรุงตัวประกอบกำลังไฟฟ้าที่มีต่อประสิทธิภาพการใช้พลังงานของระบบไฟฟ้าในโรงงานอุตสาหกรรมโดยพิจารณาแบบจำลองโหลดจริงที่ขึ้นกับแรงดันไฟฟ้า (2554)</v>
          </cell>
        </row>
        <row r="740">
          <cell r="A740">
            <v>50100020110</v>
          </cell>
          <cell r="B740" t="str">
            <v>โครงการวิจัยการพัฒนาไบโอแคโทดและไบโอแอโนชนิดใหม่โดยใช้เอนไซม์เพื่อการประยุกต์ใช้ในเซลล์เชื้อเพลิงชีวภาพ (2554)</v>
          </cell>
        </row>
        <row r="741">
          <cell r="A741">
            <v>50100020111</v>
          </cell>
          <cell r="B741" t="str">
            <v>โครงการวิจัยการศึกษาเชิงทฤษฎีและทดลองหาสมบัติโครงสร้างอิเล็กทรอนิกและสมบัติเชิงแสงของดีบุกออกไซด์เจือแอนติโมนี (2554)</v>
          </cell>
        </row>
        <row r="742">
          <cell r="A742">
            <v>50100020112</v>
          </cell>
          <cell r="B742" t="str">
            <v>โครงการวิจัยการศึกษาเชิงทฤษฎีการเร่งปฏิกิริยาออกซิเดชันของคาร์บอนมอนอกไซด์ด้วยอนุภาคเงินขนาดนาโนที่เกาะบนผิวท่อคาร์บอนผนังเดี่ยวขนาดนาโน (2554)</v>
          </cell>
        </row>
        <row r="743">
          <cell r="A743">
            <v>50100020113</v>
          </cell>
          <cell r="B743" t="str">
            <v>โครงการวิจัยการศึกษาทางทฤษฎี 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(2554)</v>
          </cell>
        </row>
        <row r="744">
          <cell r="A744">
            <v>50100020114</v>
          </cell>
          <cell r="B744" t="str">
            <v>โครงการวิจัยการสังเคราะห์และลักษณะบ่งชี้ของตัวตรวจจับแกสคอปเปอร์ออกไซด์และทินไดออกไซด์โครงสร้างนาโน (2554)</v>
          </cell>
        </row>
        <row r="745">
          <cell r="A745">
            <v>50100020115</v>
          </cell>
          <cell r="B745" t="str">
            <v>โครงการวิจัยลิแกนด์ P-Heterocyclic ที่มีความหนาแน่นอิเลคตรอนสูง: การสังเคราะห์และการนำไปประยุกต์ในปฏิกิริยา Pd-catalyzed cross-coupling เพื่อสร้างพันธะ C-C, C-N, C-S และ C-O (2554)</v>
          </cell>
        </row>
        <row r="746">
          <cell r="A746">
            <v>50100020116</v>
          </cell>
          <cell r="B746" t="str">
            <v>โครงการวิจัยสารที่มีฤทธิ์ยับยั้งเอนไซม์อะเซทิลโคลีนเอสเทอเรส และต้านอนุมูลอิสระจากช้าพลู (2554)</v>
          </cell>
        </row>
        <row r="747">
          <cell r="A747">
            <v>50100020117</v>
          </cell>
          <cell r="B747" t="str">
            <v>โครงการวิจัยการศึกษาองค์ประกอบทางเคมีและฤทธิ์ทางชีวภาพของน้ำนมราชสีห์ (2554)</v>
          </cell>
        </row>
        <row r="748">
          <cell r="A748">
            <v>50100020118</v>
          </cell>
          <cell r="B748" t="str">
            <v>โครงการวิจัยการศึกษาผลของน้ำนมราชสีห์เล็กต่อการป้องกันเซลล์ตับเพาะเลี้ยงจากภาวะ oxidative stress (2554)</v>
          </cell>
        </row>
        <row r="749">
          <cell r="A749">
            <v>50100020119</v>
          </cell>
          <cell r="B749" t="str">
            <v>โครงการวิจัยการศึกษาฤทธิ์ระงับปวดของสารสกัดหอมแดง (2554)</v>
          </cell>
        </row>
        <row r="750">
          <cell r="A750">
            <v>50100020120</v>
          </cell>
          <cell r="B750" t="str">
            <v>โครงการวิจัยเส้นทางการท่องเที่ยวมรดกทางวัฒนธรรม โดยชุมชนมีส่วนร่วม พื้นที่จังหวัดอุบลราชธานี (2554)</v>
          </cell>
        </row>
        <row r="751">
          <cell r="A751">
            <v>50100020121</v>
          </cell>
          <cell r="B751" t="str">
            <v>โครงการวิจัยการพัฒนาองค์ความรู้ด้านการวางแผนกำไรและการควบคุมของกลุ่มวิสาหกิจชุมชนเกษตรอินทรีย์  จังหวัดอุบลราชธานี (2554)</v>
          </cell>
        </row>
        <row r="752">
          <cell r="A752">
            <v>50100020122</v>
          </cell>
          <cell r="B752" t="str">
            <v>โครงการ “Engaging Citizens in Governance”</v>
          </cell>
        </row>
        <row r="753">
          <cell r="A753">
            <v>50100020123</v>
          </cell>
          <cell r="B753" t="str">
            <v>โครงการอุดหนุนการวิจัยเพื่อสร้างองค์ความรู้จากแหล่งทุนภายนอกคณะเกษตรศาสตร์</v>
          </cell>
        </row>
        <row r="754">
          <cell r="A754">
            <v>50100020124</v>
          </cell>
          <cell r="B754" t="str">
            <v>โครงการสนับสนุนงานวิจัยจากแหล่งทุนภายนอกคณะวิศวกรรมศาสตร์</v>
          </cell>
        </row>
        <row r="755">
          <cell r="A755">
            <v>50100020125</v>
          </cell>
          <cell r="B755" t="str">
            <v>โครงการการตรวจวินิจฉัยในระดับโมเลกุล เพื่อพยากรณ์โรคผู้ป่วยมะเร็งปากมดลูก ในศูนย์มะเร็งจังหวัดอุบลราชธานี</v>
          </cell>
        </row>
        <row r="756">
          <cell r="A756">
            <v>50100020126</v>
          </cell>
          <cell r="B756" t="str">
            <v>การเพิ่มคุณภาพผลและการจัดการเพื่อการส่งออกผลมะม่วงพันธุ์มหาชนก</v>
          </cell>
        </row>
        <row r="757">
          <cell r="A757">
            <v>50100020127</v>
          </cell>
          <cell r="B757" t="str">
            <v>การใช้เครื่องหมายดีเอ็นเอช่วยในการผนวกยีนต้านทานโรคไหม้เข้าสู่ข้าวสายพันธุ์ปรับปรุง IR 57514 เพื่อเพิ่มศักยภาพการผลิตข้าวในที่ราบลุ่มอาศัยน้ำฝนบริเวณลุ่มแม่น้ำโขง</v>
          </cell>
        </row>
        <row r="758">
          <cell r="A758">
            <v>50100020128</v>
          </cell>
          <cell r="B758" t="str">
            <v>การผลิตและการประยุกต์ใช้โปรตีนไฮโดรไลเสทจากเศษปลาสวาย</v>
          </cell>
        </row>
        <row r="759">
          <cell r="A759">
            <v>50100020129</v>
          </cell>
          <cell r="B759" t="str">
            <v>การศึกษาผลของคองยักกลูโคแมนแนนไฮโดรไลเสทในฐานะพรีไบโอติกส์ต่อการตอบสนองของภูมิคุ้มกัน และความต้านทานโรคในปลาดุกอุย</v>
          </cell>
        </row>
        <row r="760">
          <cell r="A760">
            <v>50100020130</v>
          </cell>
          <cell r="B760" t="str">
            <v>โครงการแผ่นไฟฟ้าประหยัดพลังงาน จากไดโอดเรืองแสงสารอินทรีย์</v>
          </cell>
        </row>
        <row r="761">
          <cell r="A761">
            <v>50100020131</v>
          </cell>
          <cell r="B761" t="str">
            <v>โครงการการแยกแบคเทอริโอเฟจที่จำเพาะต่อเชื้อก่อโรคปลา Streptococcus agalactiae เพื่อใช้เป็นตัวควบคุมโรคทางชีวภาพในปลานิล</v>
          </cell>
        </row>
        <row r="762">
          <cell r="A762">
            <v>50100020132</v>
          </cell>
          <cell r="B762" t="str">
            <v>โครงการการจำลองแบบและการออกเเบบโมเลกุลด้วยการคำนวนเพื่อการศึกษาอันตรกิริยาของกลุ่มสารอนุพันธ์ไตรโคลซานและอัลคิลไดฟีนิลอีเธอร์</v>
          </cell>
        </row>
        <row r="763">
          <cell r="A763">
            <v>50100020133</v>
          </cell>
          <cell r="B763" t="str">
            <v>โครงการการพัฒนาเทคนิคแอมเพอร์โรเมทรีแบบใหม่สำหรับวิเคราะห์ปริมาณซัลไฟต์ในตัวอย่างผลไม้และเครื่องดื่ม</v>
          </cell>
        </row>
        <row r="764">
          <cell r="A764">
            <v>50100020134</v>
          </cell>
          <cell r="B764" t="str">
            <v>โครงการการพัฒนานาโนคอมพอสิทเจลอิเล็กโตรไลต์ชนิดใหม่โดยใช้พอลิเมอร์ผสม PEO/PVDF-HFP เป็นเมทริกซ์เพื่อการประยุกต์ใช้ในเซลล์แสงอาทิตย์ชนิดสีย้อมไวแสง</v>
          </cell>
        </row>
        <row r="765">
          <cell r="A765">
            <v>50100020135</v>
          </cell>
          <cell r="B765" t="str">
            <v>โครงการการพัฒนาสีย้อมรูทีเนียมชนิดไม่มีไทโอไซยาเนตเพื่อเป็นสีย้อมไวแสงในเซลล์พลังงานแสงอาทิตย์</v>
          </cell>
        </row>
        <row r="766">
          <cell r="A766">
            <v>50100020136</v>
          </cell>
          <cell r="B766" t="str">
            <v>โครงการการศึกษาผลของหมู่แทนที่ในสีย้อมชนิดพอร์ไพรินเพื่อใช้ในเซลล์แสงอาทิตย์ชนิดสีย้อมไวแสงประสิทธิภาพสูง</v>
          </cell>
        </row>
        <row r="767">
          <cell r="A767">
            <v>50100020137</v>
          </cell>
          <cell r="B767" t="str">
            <v>โครงการสนับสนุนงานวิจัยและนวัตกรรม</v>
          </cell>
        </row>
        <row r="768">
          <cell r="A768">
            <v>50100020138</v>
          </cell>
          <cell r="B768" t="str">
            <v>โครงการวิจัยเงินรายได้คณะเกษตรศาสตร์</v>
          </cell>
        </row>
        <row r="769">
          <cell r="A769">
            <v>50100020139</v>
          </cell>
          <cell r="B769" t="str">
            <v>การพัฒนาชุมชนให้เป็นแหล่งท่องเที่ยวเชิงวัฒนธรรม: กรณีศึกษาชุมชนบ้านปากน้ำ ตำบลกุดลาด อำเภอเมือง จังหวัดอุบลราชธานี</v>
          </cell>
        </row>
        <row r="770">
          <cell r="A770">
            <v>50100020140</v>
          </cell>
          <cell r="B770" t="str">
            <v>โครงการการวางแผนและควบคุมกำลังไฟฟ้าจินตภาพในระบบจำหน่ายไฟฟ้าที่มีเครื่องกำเนิดไฟฟ้าแบบกระจายตัวเชื่อมต่อ</v>
          </cell>
        </row>
        <row r="771">
          <cell r="A771">
            <v>50100020141</v>
          </cell>
          <cell r="B771" t="str">
            <v>โครงการการหาค่าพารามิเตอร์ที่เหมาะสมในการเชื่อมเสียดทานด้วยขั้นตอนวิธีเชิงพันธุกรรม</v>
          </cell>
        </row>
        <row r="772">
          <cell r="A772">
            <v>50100020142</v>
          </cell>
          <cell r="B772" t="str">
            <v>โครงการวิจัยเพื่อสร้างองค์ความรู้ที่ได้รับสนับสนุนจากแหล่งทุนภายนอก</v>
          </cell>
        </row>
        <row r="773">
          <cell r="A773">
            <v>50100020143</v>
          </cell>
          <cell r="B773" t="str">
            <v>โครงการฤทธิ์ป้องกันและยับยั้งการเพิ่มจำนวนของเซลล์สมอง SK-N-SH ของสารสกัด Hydroxychavicol จากใบพูล</v>
          </cell>
        </row>
        <row r="774">
          <cell r="A774">
            <v>50100020144</v>
          </cell>
          <cell r="B774" t="str">
            <v>โครงการวิจัยลุ่มน้ำมูลตอนล่างแบบบูรณาการเพื่อแก้ไขปัญหาความยากจนและพัฒนาหลักสูตรเศรษฐกิจพอเพียง</v>
          </cell>
        </row>
        <row r="775">
          <cell r="A775">
            <v>50100020145</v>
          </cell>
          <cell r="B775" t="str">
            <v>โครงการวิจัยสำรวจและประเมินผลความพึงพอใจของผู้รับบริการของเทศบาลคำน้ำแซบ</v>
          </cell>
        </row>
        <row r="776">
          <cell r="A776">
            <v>50100020146</v>
          </cell>
          <cell r="B776" t="str">
            <v>โครงการงานวิจัยจากหน่วยงานภายนอก</v>
          </cell>
        </row>
        <row r="777">
          <cell r="A777">
            <v>50100020147</v>
          </cell>
          <cell r="B777" t="str">
            <v>โครงการวิจัยการพนัน สังคมวิทยาการพนันและนัยเชิงนโยบาย กรณีศึกษา การพนันในพื้นที่จังหวัดชายแดนอีสานใต้ (อุบลราชธานี อำนาจเจริญ ยโสธร มุกดาหาร สุรินทร์ และศรีสะเกษ)</v>
          </cell>
        </row>
        <row r="778">
          <cell r="A778">
            <v>50100020148</v>
          </cell>
          <cell r="B778" t="str">
            <v>โครงการวิจัยแบบจำลองทางคณิตศาสตร์ของสมบัติไฮเปอร์อิลาสติกและวิสโคอิลาสติกในยางธรรมชาติหลังอบคงรูป</v>
          </cell>
        </row>
        <row r="779">
          <cell r="A779">
            <v>50100020149</v>
          </cell>
          <cell r="B779" t="str">
            <v>โครงการสิทธิของประเทศไทยในการผ่านแดนทางบกจาก สปป.ลาว ไปยังประเทศเวียดนามและจากเวียดนามผ่านลาวมายังประเทศไทย</v>
          </cell>
        </row>
        <row r="780">
          <cell r="A780">
            <v>50100020150</v>
          </cell>
          <cell r="B780" t="str">
            <v>โครงการศักยภาพการสื่อความหมายของแหล่งท่องเที่ยวทางวัฒนธรรมในเส้นทางกลุ่มท่องเที่ยวอารยธรรมอีสานใต้ของประเทศไทยเพื่อขีดความสามารถในการแข่งขันประชาคมเศรษฐกิจอาเซียน (AEC)</v>
          </cell>
        </row>
        <row r="781">
          <cell r="A781">
            <v>50100020151</v>
          </cell>
          <cell r="B781" t="str">
            <v>การพัฒนาระบบฐานข้อมูลด้านโลจิสติกส์ทางการท่องเที่ยวด้วยการแสดงผลรูปแบบระบบสารสนเทศภูมิศาสตร์ (GIS) เพื่อเป็นศูนย์กลางในพื้นที่อีสานตอนล่างของประเทศไทย</v>
          </cell>
        </row>
        <row r="782">
          <cell r="A782">
            <v>50100020152</v>
          </cell>
          <cell r="B782" t="str">
            <v>โครงการศึกษาศักยภาพของโซ่อุปทานทางการท่องเที่ยวในพื้นที่อีสานตอนล่างของประเทศไทยเพื่อเตรียมความพร้อมและเพิ่มประสิทธิภาพในการแข่งขันด้านโซ่อุปทานทางการท่องเที่ยวในกลุ่มประเทศอาเซียน</v>
          </cell>
        </row>
        <row r="783">
          <cell r="A783">
            <v>50100020153</v>
          </cell>
          <cell r="B783" t="str">
            <v>โครงการความสัมพันธ์ทางการเมือง การค้า และวัฒนธรรมระหว่างนครพนม คำม่วน และเมืองในเวียดนามกลาง ตั้งแต่ ค.ศ. 1907 ถึงปัจจุบัน คำม่วน และเมืองในเวียดนามกลาง ตั้งแต่ ค.ศ. 1907 ถึงปัจจุบัน</v>
          </cell>
        </row>
        <row r="784">
          <cell r="A784">
            <v>50100020154</v>
          </cell>
          <cell r="B784" t="str">
            <v>โครงการศึกษาเอกลักษณ์และคุณค่าของเมืองเพื่อการท่องเที่ยวเชิงวัฒนธรรม กรณีศึกษา เมืองประวัติศาสตร์“เขมราษฎร์ธานี” อำเภอเขมราฐ จังหวัดอุบลราชธานี</v>
          </cell>
        </row>
        <row r="785">
          <cell r="A785">
            <v>50100020155</v>
          </cell>
          <cell r="B785" t="str">
            <v>โครงการวิเคราะห์องค์ประกอบและแนวทางแก้ไขการออกกลางคันของนักศึกษามหาวิทยาลัยรัฐในภูมิภาคลุ่มน้ำโขงประเทศไทย</v>
          </cell>
        </row>
        <row r="786">
          <cell r="A786">
            <v>50100020156</v>
          </cell>
          <cell r="B786" t="str">
            <v>โครงการปัจจัยความสำเร็จธุรกิจที่พัก SMEs ต่อตัวแทนบริการด้านการท่องเที่ยวออนไลน์ กรณีศึกษา จังหวัดอุบลราชธานี ประเทศไทย และเมืองปากเซ สปป.ลาว</v>
          </cell>
        </row>
        <row r="787">
          <cell r="A787">
            <v>50100020157</v>
          </cell>
          <cell r="B787" t="str">
            <v>โครงการเพิ่มศักยภาพทางการเงินของธุรกิจโฮมสเตย์การท่องเที่ยวเชิงวัฒนธรรมในเขตอีสานใต้ เพื่อพัฒนาการท่องเที่ยวเชิงสร้างสรรค์อย่างยั่งยืน</v>
          </cell>
        </row>
        <row r="788">
          <cell r="A788">
            <v>50100020158</v>
          </cell>
          <cell r="B788" t="str">
            <v>ชุดโครงการ "การผลิตและการประยุกต์ใช้โปรตีนไฮโดรไลเสทจากเศษปลาสวาย</v>
          </cell>
        </row>
        <row r="789">
          <cell r="A789">
            <v>50100020159</v>
          </cell>
          <cell r="B789" t="str">
            <v>การศึกษาคุณสมบัติของข้าวพื้นเมืองเพื่อการผลิต แปรรูป และเพิ่มมูลค่าข้าวอย่างยั่งยืน</v>
          </cell>
        </row>
        <row r="790">
          <cell r="A790">
            <v>50100020160</v>
          </cell>
          <cell r="B790" t="str">
            <v>โครงการพัฒนารูปแบบการท่องเที่ยวเพื่อการส่งเสริมสุขภาพผู้สูงอายุตามวิถีวัฒนธรรมสุขภาพลุ่มแม่น้ำโขง (หมู่บ้านซะซอม) จังหวัดอุบลราชธานี</v>
          </cell>
        </row>
        <row r="791">
          <cell r="A791">
            <v>50100020161</v>
          </cell>
          <cell r="B791" t="str">
            <v>โครงการศึกษาปัจจัยทางพันธุกรรมที่มีผลต่อโรคไวรัสตับอักเสบซีเรื้อรังในประชากรชาวไทย</v>
          </cell>
        </row>
        <row r="792">
          <cell r="A792">
            <v>50100020163</v>
          </cell>
          <cell r="B792" t="str">
            <v>โครงการตรวจสอบการสร้างเอนไซม์คาร์บาพีนีเมสและยีนดื้อยาในเชื้อแบคทีเรีย Acinetobacter baumannii ที่ดื้อต่อยาปฏิชีวนะกลุ่มคาร์บาพีเนมที่แยกจากผู้ป่วยโรงพยาบาลสรรพสิทธิประสงค์</v>
          </cell>
        </row>
        <row r="793">
          <cell r="A793">
            <v>50100020164</v>
          </cell>
          <cell r="B793" t="str">
            <v>โครงการการประเมินการเป็นวัคซีนของลิวซีนอะมิโนเปปติเดสต่อการติดพยาธิออพิสทอร์คิส วิเวอรินิ</v>
          </cell>
        </row>
        <row r="794">
          <cell r="A794">
            <v>50100020165</v>
          </cell>
          <cell r="B794" t="str">
            <v>โครงการความชุกของกลุ่มอาการเมตาบอลิกในเด็กและวัยรุ่น ในจังหวัดอุบลราชธานี</v>
          </cell>
        </row>
        <row r="795">
          <cell r="A795">
            <v>50100020166</v>
          </cell>
          <cell r="B795" t="str">
            <v>โครงการพัฒนาและส่งเสริมงานวิจัย</v>
          </cell>
        </row>
        <row r="796">
          <cell r="A796">
            <v>50100020167</v>
          </cell>
          <cell r="B796" t="str">
            <v>โครงการพัฒนาอุปกรณ์ตรวจวัดที่ใช้ระบบของไหลจุลภาคที่ประดิษฐ์มาจากกระดาษราคาถูกโดยอาศัยการเร่งปฏิกิริยารีดักชันของอนุภาคเงินนาโน สำหรับการตรวจวัดสารปรอทที่อยู่ในแหล่งน้ำ</v>
          </cell>
        </row>
        <row r="797">
          <cell r="A797">
            <v>50100020168</v>
          </cell>
          <cell r="B797" t="str">
            <v>โครงการศึกษาการปลดปล่อยปุ๋ยยูเรียโดยใช้ไฮโดรเจลเชื่อมโยงแบบโครงร่างตาข่ายจากยางธรรมชาติและแป้ง</v>
          </cell>
        </row>
        <row r="798">
          <cell r="A798">
            <v>50100020169</v>
          </cell>
          <cell r="B798" t="str">
            <v>โครงการจำลองแบบ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-โธควิโนนที่ต่ออยู่กับวงไธโอฟีน</v>
          </cell>
        </row>
        <row r="799">
          <cell r="A799">
            <v>50100020170</v>
          </cell>
          <cell r="B799" t="str">
            <v>โครงการพัฒนาการสังเคราะห์ไฮโดรเจลชนิดโครงร่างตาข่ายแบบแทรกสอดด้วยการใช้คลื่นไมโครเวฟช่วยเพื่อการประยุกต์ใช้ในการดูดซับไอออนโลหะหนัก</v>
          </cell>
        </row>
        <row r="800">
          <cell r="A800">
            <v>50100020171</v>
          </cell>
          <cell r="B800" t="str">
            <v>โครงการศึกษาคุณสมบัติทางโครงสร้างและทางแสงของคอร์/เชลล์นาโนคริสตอลในกลุ่ม III-V และ II-VI</v>
          </cell>
        </row>
        <row r="801">
          <cell r="A801">
            <v>50100020172</v>
          </cell>
          <cell r="B801" t="str">
            <v>โครงการค่าตอบแทนนักวิจัยงวดสุดท้าย งานวิจัยเพื่อสร้างองค์ความรู้ (ปี 2555)</v>
          </cell>
        </row>
        <row r="802">
          <cell r="A802">
            <v>50100020173</v>
          </cell>
          <cell r="B802" t="str">
            <v>โครงการค่าตอบแทนนักวิจัยงวดสุดท้าย งานวิจัยเพื่อสร้างองค์ความรู้ (ปี 2556)</v>
          </cell>
        </row>
        <row r="803">
          <cell r="A803">
            <v>50100020174</v>
          </cell>
          <cell r="B803" t="str">
            <v>โครงการจัดทำแผนบริหารจัดการและพัฒนาทรัพยากรน้ำแบบบูรณาการ จัดหวัดบุรีรัมย์</v>
          </cell>
        </row>
        <row r="804">
          <cell r="A804">
            <v>50100020175</v>
          </cell>
          <cell r="B804" t="str">
            <v>โครงการจัดทำแผนบริหารจัดการและพัฒนาทรัพยากรน้ำแบบบูรณาการ จัดหวัดยโสธร</v>
          </cell>
        </row>
        <row r="805">
          <cell r="A805">
            <v>50100020176</v>
          </cell>
          <cell r="B805" t="str">
            <v>โครงการจัดทำแผนบริหารจัดการและพัฒนาทรัพยากรน้ำแบบบูรณาการ จัดหวัดหนองบัวลำภู</v>
          </cell>
        </row>
        <row r="806">
          <cell r="A806">
            <v>50100020177</v>
          </cell>
          <cell r="B806" t="str">
            <v>โครงการจัดทำแผนบริหารจัดการและพัฒนาทรัพยากรน้ำแบบบูรณาการ จัดหวัดอำนาจเจริญ</v>
          </cell>
        </row>
        <row r="807">
          <cell r="A807">
            <v>50100020178</v>
          </cell>
          <cell r="B807" t="str">
            <v>โครงการวิจัยการย่อยสลายพาราเซตามอลในน้ำด้วยเอนไซม์แลคเคสหยาบตรึง</v>
          </cell>
        </row>
        <row r="808">
          <cell r="A808">
            <v>50100020179</v>
          </cell>
          <cell r="B808" t="str">
            <v>ชุดโครงการสถานการณ์การแย่งยื้อ เปลี่ยนมือ ถือครองและการใช้ที่ดินในพื้นที่ชายแดน</v>
          </cell>
        </row>
        <row r="809">
          <cell r="A809">
            <v>50100020180</v>
          </cell>
          <cell r="B809" t="str">
            <v>ชุดโครงการพัฒนาศักยภาพการให้บริการโลจิสติกส์ทางการท่องเที่ยวในพื้นที่อิสานตอนล่างของประเทศไทยเพิ่มเพิ่มศักยภาพในการรองรับประชาคมเศรษฐกิจอาเซียน</v>
          </cell>
        </row>
        <row r="810">
          <cell r="A810">
            <v>50100020181</v>
          </cell>
          <cell r="B810" t="str">
            <v>โครงการการศึกษาการกลายพันธุ์ของเชื้อ Burkholderia Pseudomallei ที่แยกได้จากภาคตะวันออกเฉียงเหนือของประเทศไทย</v>
          </cell>
        </row>
        <row r="811">
          <cell r="A811">
            <v>50100020182</v>
          </cell>
          <cell r="B811" t="str">
            <v>โครงการวิจัย National Institute for Environmental Studies</v>
          </cell>
        </row>
        <row r="812">
          <cell r="A812">
            <v>50100020183</v>
          </cell>
          <cell r="B812" t="str">
            <v>โครงการวิจัยเชิงสำรวจเพื่อจัดทำทำเนียบผู้เชี่ยวชาญภาษาเขมร ลาว พม่า เวียดนาม และบาฮามาเลเซีย/อินโดนีเซีย</v>
          </cell>
        </row>
        <row r="813">
          <cell r="A813">
            <v>50100020184</v>
          </cell>
          <cell r="B813" t="str">
            <v>โครงการวิจัยการประเมินพันธุกรรมและการพัฒนาสายพันธุ์พริกขี้หนูผลใหญ่ที่มีความคงตัวทางพันธุกรรมของลักษณะตัวผู้เป็นหมัน</v>
          </cell>
        </row>
        <row r="814">
          <cell r="A814">
            <v>50100020185</v>
          </cell>
          <cell r="B814" t="str">
            <v>โครงการวิจัยยุทธศาสตร์อุดมศึกษาของประเทศเพื่อนบ้านอาเซียนในกลุ่ม CLMV : ข้อเสนอสำหรับอุดมศึกษาไทย</v>
          </cell>
        </row>
        <row r="815">
          <cell r="A815">
            <v>50100020186</v>
          </cell>
          <cell r="B815" t="str">
            <v>โครงการเพิ่มประสิทธิภาพแรงงานตามความต้องการของสถานประกอบกิจการ</v>
          </cell>
        </row>
        <row r="816">
          <cell r="A816">
            <v>50100030001</v>
          </cell>
          <cell r="B816" t="str">
            <v>การกำจัดสีย้อมผ้าเคมีสังเคราะห์จากน้ำเสียที่มาจากภาคอุตสาหกรรมครัวเรือนโดยใช้วัสดุเหลือใช้ทางการเกษตร</v>
          </cell>
        </row>
        <row r="817">
          <cell r="A817">
            <v>50100030002</v>
          </cell>
          <cell r="B817" t="str">
            <v>การจัดเส้นทางของการเก็บขยะในเขตเทศบาลนครอุบลราชธานี</v>
          </cell>
        </row>
        <row r="818">
          <cell r="A818">
            <v>50100030003</v>
          </cell>
          <cell r="B818" t="str">
            <v>การปรับปรุงเสถียรภาพทางแรงดันไฟฟ้าของระบบไฟฟ้าในพื้นที่ภาค ต.อ./เหนือของประเทศไทยจากปัญหาภัยแล้ง</v>
          </cell>
        </row>
        <row r="819">
          <cell r="A819">
            <v>50100030004</v>
          </cell>
          <cell r="B819" t="str">
            <v>การพัฒนาเครื่องมือวิเคราะห์ข้อมูลสัญญาณคลื่นสมองสำหรับการตรวจหาการชัก</v>
          </cell>
        </row>
        <row r="820">
          <cell r="A820">
            <v>50100030005</v>
          </cell>
          <cell r="B820" t="str">
            <v>การพัฒนาหน่วยปฏิบัติการเคมีเสริมสร้างทักษะการสืบเสาะสำหรับนักเรียนระดับมัธยมศึกษาตอนต้น</v>
          </cell>
        </row>
        <row r="821">
          <cell r="A821">
            <v>50100030006</v>
          </cell>
          <cell r="B821" t="str">
            <v>การฟื้นฟูน้ำใต้ดินที่ปนเปื้อนสารกำจัดศัตรูพืชโพรฟีโนฟอสด้วยวิธีทางชีวภาพเชิงปรับปรุงโดยใช้หลักการเติมเซลล์ที่ถูกกระตุ้น</v>
          </cell>
        </row>
        <row r="822">
          <cell r="A822">
            <v>50100030007</v>
          </cell>
          <cell r="B822" t="str">
            <v>การย่อยสลายสีย้อมสังเคราะห์ด้วยเอนไซม์แลคเคสหยาบในถังปฏิกรณ์ชีวภาพเยื่อกรอง</v>
          </cell>
        </row>
        <row r="823">
          <cell r="A823">
            <v>50100030008</v>
          </cell>
          <cell r="B823" t="str">
            <v>การศึกษาคุณสมบัติของรอยเชื่อมวัสดุต่างชนิดที่เชื่อมด้วยวิธีเชื่อมเสียดทาน</v>
          </cell>
        </row>
        <row r="824">
          <cell r="A824">
            <v>50100030009</v>
          </cell>
          <cell r="B824" t="str">
            <v>การศึกษาและทดสอบประสิทธิภาพปล่องความร้อน</v>
          </cell>
        </row>
        <row r="825">
          <cell r="A825">
            <v>50100030010</v>
          </cell>
          <cell r="B825" t="str">
            <v>การศึกษาและพัฒนาวัสดุผสมที่เป็นตัวประสานในกระบวนการขึ้นรูปลูกหินขัดข้าว</v>
          </cell>
        </row>
        <row r="826">
          <cell r="A826">
            <v>50100030011</v>
          </cell>
          <cell r="B826" t="str">
            <v>การออกแบบ สร้าง และทดสอบสมรรถนะกังหันลมความเร็วต่ำเพื่อผลิตไฟฟ้า</v>
          </cell>
        </row>
        <row r="827">
          <cell r="A827">
            <v>50100030012</v>
          </cell>
          <cell r="B827" t="str">
            <v>การออกแบบและสร้างแม่เหล็ก แบบลดสนามแม่เหล็กสำหรับอิเล็กตรอน ขนาด 0-60 mT สำหรับระบบการสร้างภาพอนุมูลอิสระ</v>
          </cell>
        </row>
        <row r="828">
          <cell r="A828">
            <v>50100030013</v>
          </cell>
          <cell r="B828" t="str">
            <v>คุณลักษณะของลำพุ่ง Non-Newtonian fluid ความเร็วสูงในของเหลว</v>
          </cell>
        </row>
        <row r="829">
          <cell r="A829">
            <v>50100030014</v>
          </cell>
          <cell r="B829" t="str">
            <v>โครงการการพัฒนาเครื่องหมาย EST-SSR จากฐานข้อมูล Express sequence tags เพื่อการปรับปรุงพันธุ์สบู่ดำ (ปีที่ 1)</v>
          </cell>
        </row>
        <row r="830">
          <cell r="A830">
            <v>50100030015</v>
          </cell>
          <cell r="B830" t="str">
            <v>โครงการผลของไฮโดรคอลลอยด์ต่อการปรับปรุงคุณภาพของเส้นก๋วยจั๊บอุบล</v>
          </cell>
        </row>
        <row r="831">
          <cell r="A831">
            <v>50100030016</v>
          </cell>
          <cell r="B831" t="str">
            <v>โครงการผลิตสารต้านทานแบบโนโนโคลนอลแอนติบอดีต่อเอเชียติโคไซต์เพื่อการควบคุมคุณภาพบัวบก (การวิจัยถ่ายทอดเทคโนโลยี)</v>
          </cell>
        </row>
        <row r="832">
          <cell r="A832">
            <v>50100030017</v>
          </cell>
          <cell r="B832" t="str">
            <v>โครงการวิจัยระดับความรู้ความเข้าใจของผู้ประกอบการในจังหวัดอุบลราชธานีที่มีต่อเรื่องความรับผิดชอบต่อสังคมขององค์กรธุรกิจ</v>
          </cell>
        </row>
        <row r="833">
          <cell r="A833">
            <v>50100030018</v>
          </cell>
          <cell r="B833" t="str">
            <v>การศึกษาและพัฒนาเคหภัณฑ์จากพืชเส้นใยยาวในพื้นที่ลุ่มน้ำโขงเพื่อการสร้างมูลค่าเพิ่มและการส่งออก: กรณีปอในประเทศไทย และปอนองในสาธารณรัฐประชาธิปไตยประชาชนลาว</v>
          </cell>
        </row>
        <row r="834">
          <cell r="A834">
            <v>50100030019</v>
          </cell>
          <cell r="B834" t="str">
            <v>การพัฒนากระบวนการผลิตและส่งเสริมการตลาดผ้าไหมไทยที่เป็นมิตรต่อสิ่งแวดล้อมและไร้สารพิษในภาคตะวันออกเฉียงเหนือเพื่อการส่งออก</v>
          </cell>
        </row>
        <row r="835">
          <cell r="A835">
            <v>50100030020</v>
          </cell>
          <cell r="B835" t="str">
            <v>โครงการส่งเสริมการวิจัยในอุดมศึกษา 69 แห่ง เพื่อถ่ายทอดเทคโนโลยี</v>
          </cell>
        </row>
        <row r="836">
          <cell r="A836">
            <v>50100030021</v>
          </cell>
          <cell r="B836" t="str">
            <v>การปรับปรุงคุณสมบัติและการประยุกต์ใช้งานของคอนกรีตมวลเบาแบบเซลลูล่าสำหรับอุตสาหกรรมก่อสร้างไทย</v>
          </cell>
        </row>
        <row r="837">
          <cell r="A837">
            <v>50100030022</v>
          </cell>
          <cell r="B837" t="str">
            <v>การปรับปรุงประสิทธิภาพของเตาอบชนิดใช้เชื้อเพลิงชีวมวลโดยวัสดุพรุน</v>
          </cell>
        </row>
        <row r="838">
          <cell r="A838">
            <v>50100030023</v>
          </cell>
          <cell r="B838" t="str">
            <v>โครงการวิจัยชุดโครงการ: การพัฒนาผลิตภัณฑ์เสริมอาหารสารสกัดไอโซฟลาโวนจากถั่วเหลือง (2549)</v>
          </cell>
        </row>
        <row r="839">
          <cell r="A839">
            <v>50100030024</v>
          </cell>
          <cell r="B839" t="str">
            <v>โครงการวิจัยโครงการศึกษาปัญหาในการเรียนการสอนภาษาอังกฤษระดับประถมศึกษาของครูสอนภาษาอังกฤษในเขตการศึกษาต่างๆ ของจังหวัดอุบลราชธานี (2549)</v>
          </cell>
        </row>
        <row r="840">
          <cell r="A840">
            <v>50100030025</v>
          </cell>
          <cell r="B840" t="str">
            <v>โครงการวิจัยการท่องเที่ยวในลุ่มน้ำโขงกับการผลิตซ้ำเชิงอัตลักษณ์ของชนกลุ่มน้อย : กรณีศึกษาหมู่บ้านวัฒนธรรม อุทยานแห่งชาติบาเจียง เมืองบาเจียงจะเรินสุก แขวงจำปาสัก สาธารณรัฐประชาธิปไตยประชาชนลาว (2549)</v>
          </cell>
        </row>
        <row r="841">
          <cell r="A841">
            <v>50100030026</v>
          </cell>
          <cell r="B841" t="str">
            <v>โครงการวิจัยกระบวนการสร้างทุนทางสังคมเพื่อพัฒนาคุณภาพชีวิตของชุมชนลุ่มน้ำโขง: กรณีศึกษา บ้านปากแซง กิ่งอ.นาตาล จ.อุบลราชธานี (2549)</v>
          </cell>
        </row>
        <row r="842">
          <cell r="A842">
            <v>50100030027</v>
          </cell>
          <cell r="B842" t="str">
            <v>โครงการวิจัยการพัฒนาธุรกิจกลุ่มอาชีพสหกรณ์ด้วยปรัชญาเศรษฐกิจพอเพียง กรณีศึกษา: ภาคตะวันออกเฉียงเหนือตอนล่าง (2549)</v>
          </cell>
        </row>
        <row r="843">
          <cell r="A843">
            <v>50100030028</v>
          </cell>
          <cell r="B843" t="str">
            <v>โครงการวิจัยการยอมรับโคเนื้อลูกผสมแองกัสเตี้ย-พื้นเมืองไทยของเกษตรกรในลุ่มน้ำห้วยข้าวสาร (2550)</v>
          </cell>
        </row>
        <row r="844">
          <cell r="A844">
            <v>50100030029</v>
          </cell>
          <cell r="B844" t="str">
            <v>โครงการวิจัยการมีส่วนร่วมของชุมชนในการจัดการสิ่งแวดล้อมของแหล่งท่องเที่ยวอย่างยั่งยืนริมแม่น้ำมูนและแม่น้ำสาขาในจังหวัดอุบลราชธานี (2550)</v>
          </cell>
        </row>
        <row r="845">
          <cell r="A845">
            <v>50100030030</v>
          </cell>
          <cell r="B845" t="str">
            <v>โครงการวิจัยและพัฒนาหมากจองเพื่อสร้างมูลค่าเพิ่มให้ชุมชน (2550)</v>
          </cell>
        </row>
        <row r="846">
          <cell r="A846">
            <v>50100030031</v>
          </cell>
          <cell r="B846" t="str">
            <v>โครงการวิจัยชุดโครงการ : การพัฒนาและส่งเสริมการผลิตผ้าทอมือในเขตภาคตะวันออกเฉียงเหนือตอนล่าง (2550)</v>
          </cell>
        </row>
        <row r="847">
          <cell r="A847">
            <v>50100030032</v>
          </cell>
          <cell r="B847" t="str">
            <v>โครงการวิจัยการพัฒนาการผลิตลูกหินขัดข้าวแบบใหม่ที่ผลิตด้วยวัสดุขัดสีที่ผลิตในประเทศไทย (2550)</v>
          </cell>
        </row>
        <row r="848">
          <cell r="A848">
            <v>50100030033</v>
          </cell>
          <cell r="B848" t="str">
            <v>โครงการวิจัยการพัฒนาเครื่องต้นแบบสำหรับฟอกอากาศภายในอาคารโรงพยาบาล (2550)</v>
          </cell>
        </row>
        <row r="849">
          <cell r="A849">
            <v>50100030034</v>
          </cell>
          <cell r="B849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(2550)</v>
          </cell>
        </row>
        <row r="850">
          <cell r="A850">
            <v>50100030035</v>
          </cell>
          <cell r="B850" t="str">
            <v>โครงการวิจัยการพัฒนาตำรับและการประเมินประสิทธิภาพฤทธิ์การต้านมะเร็งในสัตว์ทดลองของ Paclitaxel ในรูปแบบลิปิดอิมัลชัน (2550)</v>
          </cell>
        </row>
        <row r="851">
          <cell r="A851">
            <v>50100030036</v>
          </cell>
          <cell r="B851" t="str">
            <v>โครงการวิจัยการออกแบบและพัฒนาผลิตภัณฑ์บรรจุภัณฑ์อาหารแปรรูปจากสัตว์น้ำ กลุ่มปลาแก้วสามรส ตำบลคันไร่ อำเภอสิรินธร จังหวัดอุบลราชธานี (2550)</v>
          </cell>
        </row>
        <row r="852">
          <cell r="A852">
            <v>50100030037</v>
          </cell>
          <cell r="B852" t="str">
            <v>โครงการวิจัยการออกแบบและพัฒนาผลิตภัณฑ์ศูนย์วิสากิจชุมชนผ้าขิดบ้านคำพระ  อำเภอหัวตะพาน จังหวัดอำนาจเจริญ (2550)</v>
          </cell>
        </row>
        <row r="853">
          <cell r="A853">
            <v>50100030038</v>
          </cell>
          <cell r="B853" t="str">
            <v>โครงการวิจัยการพัฒนาศักยภาพของธุรกิจขนาดกลางและย่อมที่เกี่ยวข้องกับอุตสาหกรรมการก่อสร้างด้วยเทคโนโลยีสื่อสารและสารสนเทศ (2551)</v>
          </cell>
        </row>
        <row r="854">
          <cell r="A854">
            <v>50100030039</v>
          </cell>
          <cell r="B854" t="str">
            <v>โครงการวิจัยการพัฒนาเครื่องอบแห้งพลังงานแสงอาทิตย์แบบอุโมงค์ (2551)</v>
          </cell>
        </row>
        <row r="855">
          <cell r="A855">
            <v>50100030040</v>
          </cell>
          <cell r="B855" t="str">
            <v>โครงการวิจัยการพัฒนาระบบทำความเย็นแบบอีเจ็คเตอร์เพื่อการประยุกต์ใช้กับระบบปรับอากาศ (2551)</v>
          </cell>
        </row>
        <row r="856">
          <cell r="A856">
            <v>50100030041</v>
          </cell>
          <cell r="B856" t="str">
            <v>โครงการวิจัยเทคโนโลยี อิฐบล็อกประสาน เพื่อการสร้างที่อยู่อาศัยของชุมชน (2551)</v>
          </cell>
        </row>
        <row r="857">
          <cell r="A857">
            <v>50100030042</v>
          </cell>
          <cell r="B857" t="str">
            <v>โครงการวิจัยการกำจัดขยะอินทรีย์ด้วยการหมัก (2551)</v>
          </cell>
        </row>
        <row r="858">
          <cell r="A858">
            <v>50100030043</v>
          </cell>
          <cell r="B858" t="str">
            <v>โครงการวิจัยแนวทางการแก้ปัญหาเตาเผาขยะติดเชื้อในพื้นที่ภาคตะวันออกเฉียงเหนือตอนบน (2551)</v>
          </cell>
        </row>
        <row r="859">
          <cell r="A859">
            <v>50100030044</v>
          </cell>
          <cell r="B859" t="str">
            <v>โครงการศึกษาวิจัยและพัฒนาอิฐก่อสร้างเพื่อการประหยัดพลังงาน (2551)</v>
          </cell>
        </row>
        <row r="860">
          <cell r="A860">
            <v>50100030045</v>
          </cell>
          <cell r="B860" t="str">
            <v>โครงการวิจัยการผลิตอาหารปลาเศรษฐกิจโดยใช้ของเสียจากโรงงานแปรรูปไก่ โรงงานผลิตสุราโดยกระบวนการหมักด้วยเชื้อจุลินทรีย์ (2551)</v>
          </cell>
        </row>
        <row r="861">
          <cell r="A861">
            <v>50100030046</v>
          </cell>
          <cell r="B861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เพื่อเป็นหน่วยกักเก็บพลังงานสำหรับยานยนต์ที่ขับเคลื่อนด้วยไฟฟ้า (2551)</v>
          </cell>
        </row>
        <row r="862">
          <cell r="A862">
            <v>50100030047</v>
          </cell>
          <cell r="B862" t="str">
            <v>โครงการวิจัยการควบคุมเชื้อสาเหตุโรคเหี่ยวของมะเขือเทศด้วยกล้าเชื้อเอนโดฟัยติคแอคติโนมัยสีท (2551)</v>
          </cell>
        </row>
        <row r="863">
          <cell r="A863">
            <v>50100030048</v>
          </cell>
          <cell r="B863" t="str">
            <v>โครงการวิจัยการผลิตเอทานอลจากวัสดุลิกโนเซลลูโลสด้วยวิธีการย่อยสลายเซลลูโลสโดยเชื้อราควบคู่กับการหมักโดยยีสต์สายพันธุ์ทนร้อน (2551)</v>
          </cell>
        </row>
        <row r="864">
          <cell r="A864">
            <v>50100030049</v>
          </cell>
          <cell r="B864" t="str">
            <v>โครงการวิจัยการพัฒนาการหมักและควบคุมกรรมวิธีการผลิตปลาส้ม  โดยใช้เชื้อบริสุทธิ์เริ่มต้น (2551)</v>
          </cell>
        </row>
        <row r="865">
          <cell r="A865">
            <v>50100030050</v>
          </cell>
          <cell r="B865" t="str">
            <v>โครงการวิจัยการศึกษาชนิดและปริมาณของประชากรกลุ่มจุลินทรีย์ ที่ผลิตพลังงานจากแปลงนาข้าวระบบเกษตรอินทรีย์ (2551)</v>
          </cell>
        </row>
        <row r="866">
          <cell r="A866">
            <v>50100030051</v>
          </cell>
          <cell r="B866" t="str">
            <v>โครงการวิจัยการเปรียบเทียบความสามารถการดูดซับ-กำจัดคราบน้ำมันของตัวดูดซับชีวภาพ เพื่อใช้เป็นแนวทางในการพัฒนาใช้เป็นทุ่นลอยเพื่อการเก็บกวาดคราบน้ำมัน (2551)</v>
          </cell>
        </row>
        <row r="867">
          <cell r="A867">
            <v>50100030052</v>
          </cell>
          <cell r="B867" t="str">
            <v>โครงการวิจัยการศึกษาความหลากหลายของแบคทีเรียทนร้อนในน้ำพุร้อนของประเทศไทย (2551)</v>
          </cell>
        </row>
        <row r="868">
          <cell r="A868">
            <v>50100030053</v>
          </cell>
          <cell r="B868" t="str">
            <v>โครงการวิจัยไดโอดเรืองแสงที่มีสารเรืองแสงเป็นสารอินทรีย์สำหรับหน้าจอแสดงภาพจอแบน (2551)</v>
          </cell>
        </row>
        <row r="869">
          <cell r="A869">
            <v>50100030054</v>
          </cell>
          <cell r="B869" t="str">
            <v>โครงการวิจัยการสังเคราะห์โครงสร้างนาโนของซิงค์ออกไซด์โดยการกระตุ้นด้วยถ่านกะลามะพร้าว (2551)</v>
          </cell>
        </row>
        <row r="870">
          <cell r="A870">
            <v>50100030055</v>
          </cell>
          <cell r="B870" t="str">
            <v>โครงการวิจัยการพัฒนาตำรับและการประเมินประสิทธิภาพฤทธิ์การต้านมะเร็งในสัตว์ทดลองของ Paclitaxel ในรูปแบบลิปิดอิมัลชัน (2551)</v>
          </cell>
        </row>
        <row r="871">
          <cell r="A871">
            <v>50100030056</v>
          </cell>
          <cell r="B871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(2551)</v>
          </cell>
        </row>
        <row r="872">
          <cell r="A872">
            <v>50100030057</v>
          </cell>
          <cell r="B872" t="str">
            <v>โครงการวิจัยการเปลี่ยนแปลงทางสังคมของเมืองอุบลราชธานี พ.ศ.2435-2520 (2551)</v>
          </cell>
        </row>
        <row r="873">
          <cell r="A873">
            <v>50100030058</v>
          </cell>
          <cell r="B873" t="str">
            <v>โครงการวิจัยความสำคัญของการจัดการศึกษาและการฝึกภาคปฏิบัติตามหลักธรรมของพระพุทธศาสนาในหลักสูตรระดับอุดมศึกษา (2551)</v>
          </cell>
        </row>
        <row r="874">
          <cell r="A874">
            <v>50100030059</v>
          </cell>
          <cell r="B874" t="str">
            <v>โครงการวิจัยการจัดการทรัพยากรในเขตพื้นที่ชุ่มน้ำเพื่อความมั่นคงทางอาหารและการท่องเที่ยวเชิงนิเวศอย่างยั่งยืน กรณีศึกษาพื้นที่ชุ่มน้ำในเขตอำเภอวารินชำราบ จังหวัดอุบลราชธานี (2551)</v>
          </cell>
        </row>
        <row r="875">
          <cell r="A875">
            <v>50100030060</v>
          </cell>
          <cell r="B875" t="str">
            <v>โครงการวิจัยและพัฒนาศักยภาพของกล้วยไม้สกุลม้าวิ่งในเขตภาคตะวันออกเฉียงเหนือตอนล่าง (2552)</v>
          </cell>
        </row>
        <row r="876">
          <cell r="A876">
            <v>50100030061</v>
          </cell>
          <cell r="B876" t="str">
            <v>โครงการวิจัยการพัฒนาระบบทำความเย็นแบบอีเจ็คเตอร์เพื่อการประยุกต์ใช้กับระบบปรับอากาศ (2552)</v>
          </cell>
        </row>
        <row r="877">
          <cell r="A877">
            <v>50100030062</v>
          </cell>
          <cell r="B877" t="str">
            <v>โครงการวิจัย คอนกรีตมวลเบาแบบเซลลูล่าสำหรับอุตสาหกรรมก่อสร้างไทย (2552)</v>
          </cell>
        </row>
        <row r="878">
          <cell r="A878">
            <v>50100030063</v>
          </cell>
          <cell r="B878" t="str">
            <v>โครงการวิจัยเครื่องอบแห้งภายใต้ความดันต่ำกว่าความดันบรรยากาศใช้งานร่วมกับรังสีอินฟราเรด (2552)</v>
          </cell>
        </row>
        <row r="879">
          <cell r="A879">
            <v>50100030064</v>
          </cell>
          <cell r="B879" t="str">
            <v>โครงการวิจัยการพัฒนากระบวนการสีข้าวและกระบวนการตรวจสอบคุณภาพข้าว (2552)</v>
          </cell>
        </row>
        <row r="880">
          <cell r="A880">
            <v>50100030065</v>
          </cell>
          <cell r="B880" t="str">
            <v>โครงการวิจัยเทคโนโลยี อิฐบล็อกประสาน เพื่อการสร้างที่อยู่อาศัยของชุมชน (2552)</v>
          </cell>
        </row>
        <row r="881">
          <cell r="A881">
            <v>50100030066</v>
          </cell>
          <cell r="B881" t="str">
            <v>โครงการวิจัยการพัฒนาปาร์ติเกิลบอร์ดจากวัสดุเหลือใช้ทางการเกษตร</v>
          </cell>
        </row>
        <row r="882">
          <cell r="A882">
            <v>50100030067</v>
          </cell>
          <cell r="B882" t="str">
            <v>โครงการวิจัยการพัฒนาทีแอลดีวัดรังสีแบบพกพาชนิดลิเธียมฟลูออไรด์ : แมกนีเซียมคอปเปอร์ โซเดียม ซิลิกอน (2552)</v>
          </cell>
        </row>
        <row r="883">
          <cell r="A883">
            <v>50100030068</v>
          </cell>
          <cell r="B883" t="str">
            <v>โครงการวิจัยการประยุกต์ใช้ Anion Selective-Exhaustive Injection เพื่อการวิเคราะห์หาปริมาณยากำจัดวัชพืชประเภท chlorinated acid herbicides (2552)</v>
          </cell>
        </row>
        <row r="884">
          <cell r="A884">
            <v>50100030069</v>
          </cell>
          <cell r="B884" t="str">
            <v>โครงการวิจัยการพัฒนาการหมักและควบคุมกรรมวิธีการผลิตปลาส้มโดยใช้หัวเชื้อบริสุทธิ์ (2552)</v>
          </cell>
        </row>
        <row r="885">
          <cell r="A885">
            <v>50100030070</v>
          </cell>
          <cell r="B885" t="str">
            <v>โครงการวิจัยการผลิตไลเปสโดยแบคทีเรียชอบอุณหภูมิสูงและการประยุกต์ใช้ในการบำบัดน้ำเสียที่ปนเปื้อนไขมัน (2552)</v>
          </cell>
        </row>
        <row r="886">
          <cell r="A886">
            <v>50100030071</v>
          </cell>
          <cell r="B886" t="str">
            <v>โครงการวิจัยการลดปริมาณอาร์ซินิคที่ปนเปื้อนในแหล่งน้ำใต้ดินในเขตจังหวัดอุบลราชธานี (2552)</v>
          </cell>
        </row>
        <row r="887">
          <cell r="A887">
            <v>50100030072</v>
          </cell>
          <cell r="B887" t="str">
            <v>โครงการวิจัยการศึกษาความเป็นไปได้ในการพัฒนาพลาสติกชีวภาพผสมจากแป้งและโปรตีนรังไหมที่สามารถพัฒนาเพื่อทดแทนเครื่องใช้ที่ทำพลาสติกสังเคราะห์ประเภทใช้แล้วทิ้ง (2552)</v>
          </cell>
        </row>
        <row r="888">
          <cell r="A888">
            <v>50100030073</v>
          </cell>
          <cell r="B888" t="str">
            <v>โครงการวิจัยการพัฒนาเซลล์แสงอาทิตย์ลวดนาโนชนิดสีย้อมไวแสง โดยมีพอร์ไพรินชนิดใหม่เป็นสีย้อมไวแสง (2552)</v>
          </cell>
        </row>
        <row r="889">
          <cell r="A889">
            <v>50100030074</v>
          </cell>
          <cell r="B889" t="str">
            <v>โครงการวิจัยชนิดและปริมาณของประชากรกลุ่มจุลินทรีย์ที่ผลิตพลังงานจากแปลงนาข้าวระบบเกษตรอินทรีย์ (2552)</v>
          </cell>
        </row>
        <row r="890">
          <cell r="A890">
            <v>50100030075</v>
          </cell>
          <cell r="B890" t="str">
            <v>โครงการวิจัยการศึกษาความหลากหลายของแบคทีเรียชอบร้อนในน้ำพุร้อนของประเทศไทย (2552)</v>
          </cell>
        </row>
        <row r="891">
          <cell r="A891">
            <v>50100030076</v>
          </cell>
          <cell r="B891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 เพื่อเป็นหน่วยกักเก็บพลังงานสำหรับยานยนต์ที่ขับเคลื่อนด้วยไฟฟ้า (2552)</v>
          </cell>
        </row>
        <row r="892">
          <cell r="A892">
            <v>50100030077</v>
          </cell>
          <cell r="B892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(2552)</v>
          </cell>
        </row>
        <row r="893">
          <cell r="A893">
            <v>50100030078</v>
          </cell>
          <cell r="B893" t="str">
            <v>โครงการวิจัยการพัฒนาระบบแคตาลอกออนไลน์เพื่อสนับสนุนการตัดสินใจซื้อผลิตภัณฑ์ผ้าทอมือ (2552)</v>
          </cell>
        </row>
        <row r="894">
          <cell r="A894">
            <v>50100030079</v>
          </cell>
          <cell r="B894" t="str">
            <v>โครงการวิจัยชุดโครงการ "การพัฒนางานหัตถกรรมไม้ไผ่ในภาคอีสาน"  (2552)</v>
          </cell>
        </row>
        <row r="895">
          <cell r="A895">
            <v>50100030080</v>
          </cell>
          <cell r="B895" t="str">
            <v>โครงการวิจัยชุดโครงการ "การจัดการทรัพยากรในเขตพื้นที่ชุ่มน้ำเพื่อความมั่นคงทางอาหารและการท่องเที่ยวเชิงนิเวศอย่างยั่งยืน กรณีศึกษาพื้นที่ชุ่มน้ำในเขตอำเภอวารินชำราบ จังหวัดอุบลราชธานี" (2552)</v>
          </cell>
        </row>
        <row r="896">
          <cell r="A896">
            <v>50100030081</v>
          </cell>
          <cell r="B896" t="str">
            <v>โครงการวิจัยการพัฒนากระบวนการสีข้าวและกระบวนการตรวจสอบคุณภาพข้าว (2553)</v>
          </cell>
        </row>
        <row r="897">
          <cell r="A897">
            <v>50100030082</v>
          </cell>
          <cell r="B897" t="str">
            <v>โครงการวิจัยคอนกรีตมวลเบาแบบเซลลูล่าสำหรับอุตสาหกรรมก่อสร้างไทย (2553)</v>
          </cell>
        </row>
        <row r="898">
          <cell r="A898">
            <v>50100030083</v>
          </cell>
          <cell r="B898" t="str">
            <v>โครงการวิจัยเทคโนโลยี อิฐบล็อกประสาน เพื่อการสร้างที่อยู่อาศัยของชุมชน (2553)</v>
          </cell>
        </row>
        <row r="899">
          <cell r="A899">
            <v>50100030084</v>
          </cell>
          <cell r="B899" t="str">
            <v>โครงการวิจัยเครื่องอบแห้งภายใต้ความดันต่ำกว่าความดันบรรยากาศใช้งานร่วมกับรังสีอินฟราเรด (2553)</v>
          </cell>
        </row>
        <row r="900">
          <cell r="A900">
            <v>50100030085</v>
          </cell>
          <cell r="B900" t="str">
            <v>โครงการวิจัยการตรวจวัดระดับน้ำแสดงผลแบบ Real-time ผ่านระบบสื่อสารไร้สายเพื่อสร้างระบบเฝ้าระวัง (2553)</v>
          </cell>
        </row>
        <row r="901">
          <cell r="A901">
            <v>50100030086</v>
          </cell>
          <cell r="B901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 เพื่อเป็นหน่วยกักเก็บพลังงานสำหรับยานยนต์ที่ขับเคลื่อนด้วยไฟฟ้า (2553)</v>
          </cell>
        </row>
        <row r="902">
          <cell r="A902">
            <v>50100030087</v>
          </cell>
          <cell r="B902" t="str">
            <v>โครงการวิจัยการพัฒนาเซลล์แสงอาทิตย์ลวดนาโนชนิดสีย้อมไวแสง โดยมีพอร์ไพรินชนิดใหม่เป็นสีย้อมไวแสง (2553)</v>
          </cell>
        </row>
        <row r="903">
          <cell r="A903">
            <v>50100030088</v>
          </cell>
          <cell r="B903" t="str">
            <v>โครงการวิจัยการพัฒนาทีแอลดีวัดรังสีแบบพกพาชนิดลิเธียมฟลูออไรด์ :แมกนีเซียม คอปเปอร์ โซเดียม ซิลิกอน (2553)</v>
          </cell>
        </row>
        <row r="904">
          <cell r="A904">
            <v>50100030089</v>
          </cell>
          <cell r="B904" t="str">
            <v>โครงการวิจัยการแพร่กระจายของอาร์ซินิคในเขตชนบทลุ่มแม่น้ำโขงและการพัฒนากระบวนการบำบัดน้ำใต้ดินที่ปนเปื้อนอาร์ซินิค (2553)</v>
          </cell>
        </row>
        <row r="905">
          <cell r="A905">
            <v>50100030090</v>
          </cell>
          <cell r="B905" t="str">
            <v>โครงการวิจัยการสังเคราะห์ซิลิกอนคาร์ไบด์จากแกลบข้าวที่บำบัดทางชีวภาพ (2553)</v>
          </cell>
        </row>
        <row r="906">
          <cell r="A906">
            <v>50100030091</v>
          </cell>
          <cell r="B906" t="str">
            <v>โครงการวิจัยและพัฒนาเพื่อให้ได้เวชสำอางจากสารสกัดสมุนไพรพื้นบ้านไทยโดยกักเก็บในอนุภาคขนาดนาโน เพื่อใช้สำหรับผมหงอกก่อนวัย (2553)</v>
          </cell>
        </row>
        <row r="907">
          <cell r="A907">
            <v>50100030092</v>
          </cell>
          <cell r="B907" t="str">
            <v>โครงการวิจัยการพัฒนาระบบนำส่งทางจมูกของสับยูนิตวัคซีนอีทูเพื่อป้องกันโรคอหิวาต์ในสุกร (2553)</v>
          </cell>
        </row>
        <row r="908">
          <cell r="A908">
            <v>50100030093</v>
          </cell>
          <cell r="B908" t="str">
            <v>โครงการวิจัยการจัดการความรู้ชุมชนเพื่อพัฒนาเครือข่ายการเรียนรู้ภูมิปัญญาท้องถิ่นตามแนวทางเศรษฐกิจพอเพียง ระยะที่ 1 (2553)</v>
          </cell>
        </row>
        <row r="909">
          <cell r="A909">
            <v>50100030094</v>
          </cell>
          <cell r="B909" t="str">
            <v>โครงการวิจัยคอนกรีตมวลเบาแบบเซลลูล่าสำหรับอุตสาหกรรมก่อสร้างไทย (2554)</v>
          </cell>
        </row>
        <row r="910">
          <cell r="A910">
            <v>50100030095</v>
          </cell>
          <cell r="B910" t="str">
            <v>โครงการวิจัยการพัฒนาโปรแกรมคอมพิวเตอร์สำหรับการจัดสมดุลสายการประกอบ  กรณีศึกษา :โรงงานผลิตเสื้อผ้าสำเร็จรูป จังหวัดอุบลราชธานี (2554)</v>
          </cell>
        </row>
        <row r="911">
          <cell r="A911">
            <v>50100030096</v>
          </cell>
          <cell r="B911" t="str">
            <v>โครงการวิจัยการปรับปรุงระบบบำบัดน้ำเสียโรงพยาบาลที่ถูกยับยั้งจากสารฆ่าเชื้อด้วยเซลล์ดักติด (2554)</v>
          </cell>
        </row>
        <row r="912">
          <cell r="A912">
            <v>50100030097</v>
          </cell>
          <cell r="B912" t="str">
            <v>โครงการวิจัยการออกแบบ  สร้าง และทดสอบสมรรถนะกังหันลมความเร็วต่ำเพื่อผลิตไฟฟ้า (2554)</v>
          </cell>
        </row>
        <row r="913">
          <cell r="A913">
            <v>50100030098</v>
          </cell>
          <cell r="B913" t="str">
            <v>โครงการวิจัยระบบงานวางแผนการตัดสำหรับพัสดุแบบหนึ่งมิติบนเครือข่ายอินเตอร์เน็ต (2554)</v>
          </cell>
        </row>
        <row r="914">
          <cell r="A914">
            <v>50100030099</v>
          </cell>
          <cell r="B914" t="str">
            <v>โครงการวิจัยการศึกษาและทดสอบประสิทธิภาพปล่องความร้อน (2554)</v>
          </cell>
        </row>
        <row r="915">
          <cell r="A915">
            <v>50100030100</v>
          </cell>
          <cell r="B915" t="str">
            <v>โครงการวิจัยการพัฒนาเครื่องมือทางการคำนวณใหม่สำหรับการตรวจหาการผิดพลาดของแบริ่ง (2554)</v>
          </cell>
        </row>
        <row r="916">
          <cell r="A916">
            <v>50100030101</v>
          </cell>
          <cell r="B916" t="str">
            <v>โครงการวิจัยการแพร่กระจายของอาร์ซินิคในเขตชนบทลุ่มแม่น้ำโขงและการพัฒนากระบวนการบำบัดน้ำใต้ดินที่ปนเปื้อนอาร์ซินิค (2554)</v>
          </cell>
        </row>
        <row r="917">
          <cell r="A917">
            <v>50100030102</v>
          </cell>
          <cell r="B917" t="str">
            <v>โครงการวิจัยการพัฒนาวิธีการวิเคราะห์สารกำจัดศัตรูพืชและโลหะหนักด้วยมัลติเอนไซม์ไบโอเซนเซอร์ในระบบการวิเคราะห์ของการไหล (2554)</v>
          </cell>
        </row>
        <row r="918">
          <cell r="A918">
            <v>50100030103</v>
          </cell>
          <cell r="B918" t="str">
            <v>โครงการวิจัยศักยภาพของน้ำคั้นแก่นตะวันเพื่อการผลิตเอทานอลที่อุณหภูมิสูงโดยใช้เชื้อยีสต์ทนร้อน (2554)</v>
          </cell>
        </row>
        <row r="919">
          <cell r="A919">
            <v>50100030104</v>
          </cell>
          <cell r="B919" t="str">
            <v>โครงการวิจัยระบบวิเคราะห์ในการประเมินความสามารถในการต้านอนุมูลอิสระอย่างรวดเร็วด้วยไบโอเซนเซอร์ชนิดใหม่ (2554)</v>
          </cell>
        </row>
        <row r="920">
          <cell r="A920">
            <v>50100030105</v>
          </cell>
          <cell r="B920" t="str">
            <v>โครงการวิจัยการพัฒนาระบบนำส่งทางจมูกของสับยูนิตวัคซีนอีทูเพื่อป้องกันโรคอหิวาต์ในสุกร (2554)</v>
          </cell>
        </row>
        <row r="921">
          <cell r="A921">
            <v>50100030106</v>
          </cell>
          <cell r="B921" t="str">
            <v>โครงการวิจัยและพัฒนาเพื่อให้ได้เวชสำอางจากสารสกัดสมุนไพรพื้นบ้านไทยโดยกักเก็บในอนุภาคขนาดนาโน เพื่อใช้สำหรับผมหงอกก่อนวัย (2554)</v>
          </cell>
        </row>
        <row r="922">
          <cell r="A922">
            <v>50100030107</v>
          </cell>
          <cell r="B922" t="str">
            <v>โครงการวิจัยการวินิจฉัยการสร้างเอนไซม์เบต้าแลคตาเมส ชนิดฤทธิ์ขยายของเชื้อ Burkholderia pseudomallei  ที่พบในโรงพยาบาลสรรพสิทธิ์ประสงค์ (2554)</v>
          </cell>
        </row>
        <row r="923">
          <cell r="A923">
            <v>50100030108</v>
          </cell>
          <cell r="B923" t="str">
            <v>การพัฒนากระบวนการย้อมผ้าไหมนอกฤดูกาลที่เป็นมิตรต่อสิ่งแวดล้อมและไร้สารพิษ ในภาคตะวันออกเฉียงเหนือเพื่อการส่งออก</v>
          </cell>
        </row>
        <row r="924">
          <cell r="A924">
            <v>50100030109</v>
          </cell>
          <cell r="B924" t="str">
            <v>โครงการอุดหนุนการวิจัยเพื่อถ่ายทอดเทคโนโลยีจากแหล่งทุนภายนอกคณะเกษตรศาสตร์</v>
          </cell>
        </row>
        <row r="925">
          <cell r="A925">
            <v>50100030110</v>
          </cell>
          <cell r="B925" t="str">
            <v>โครงการวิจัยแนวทางการพัฒนาระบบโลจิสติกส์ของผู้ประกอบการการค้าชายแดน จังหวัดอุบลราชธานี</v>
          </cell>
        </row>
        <row r="926">
          <cell r="A926">
            <v>50100030111</v>
          </cell>
          <cell r="B926" t="str">
            <v>โครงการวิจัยการผลิตผ้าขาวม้าลายพิมพ์ กรณีศึกษากลุ่มทอผ้าขาวม้า บ้านนากระแซง อำเภอเดชอุดม จังหวัดอุบลราชธานี</v>
          </cell>
        </row>
        <row r="927">
          <cell r="A927">
            <v>50100030112</v>
          </cell>
          <cell r="B927" t="str">
            <v>การเพิ่มกรดไขมันไม่อิ่มตัวสูงในปลาสวายโมง</v>
          </cell>
        </row>
        <row r="928">
          <cell r="A928">
            <v>50100030113</v>
          </cell>
          <cell r="B928" t="str">
            <v>การพัฒนาเครื่องหมาย EST-SSR จากฐานข้อมูล Expressed sequence tag เพื่อการปรับปรุงพันธุ์สบู่ดำ</v>
          </cell>
        </row>
        <row r="929">
          <cell r="A929">
            <v>50100030114</v>
          </cell>
          <cell r="B929" t="str">
            <v>โครงการส่งเสริมและสนับสนุนด้านการวิจัย</v>
          </cell>
        </row>
        <row r="930">
          <cell r="A930">
            <v>50100030115</v>
          </cell>
          <cell r="B930" t="str">
            <v>โครงการการพัฒนาหน่วยปฏิบัติการเคมีเสริมสร้างทักษะการสืบเสาะสำหรับนักเรียนระดับมัธยมศึกษาตอนต้น</v>
          </cell>
        </row>
        <row r="931">
          <cell r="A931">
            <v>50100030116</v>
          </cell>
          <cell r="B931" t="str">
            <v>โครงการการออกแบบและสร้างแม่เหล็กแบบลดสนามแม่เหล็กสำหรับอิเล็กตรอนขนาด 0-60 mT สำหรับระบบการสร้างภาพอนุมูลอิสระ</v>
          </cell>
        </row>
        <row r="932">
          <cell r="A932">
            <v>50100030117</v>
          </cell>
          <cell r="B932" t="str">
            <v>โครงการการกำจัดสีย้อมผ้าเคมีสังเคราะห์จากน้ำเสียที่มาจากอุตสาหกรรมครัวเรือนโดยใช้วัสดุเหลือใช้ทางการเกษตร</v>
          </cell>
        </row>
        <row r="933">
          <cell r="A933">
            <v>50100030118</v>
          </cell>
          <cell r="B933" t="str">
            <v>โครงการการจำแนกพันธุ์กระเทียมไทยด้วยระบบจมูกอิเล็กทรอนิกส์</v>
          </cell>
        </row>
        <row r="934">
          <cell r="A934">
            <v>50100030119</v>
          </cell>
          <cell r="B934" t="str">
            <v>โครงการการผลิต Micro-jet ความเร็วสูงเพื่อการประยุกต์ใช้ด้านการแพทย์</v>
          </cell>
        </row>
        <row r="935">
          <cell r="A935">
            <v>50100030120</v>
          </cell>
          <cell r="B935" t="str">
            <v>โครงการการพัฒนาวิธีฮิวริสติกส์เพื่อแก้ไขปัญหาการจัดการเส้นทางการขนส่งสินค้าที่มีความไม่แน่นอนสำหรับวิสาหกิจขนาดกลางและย่อม</v>
          </cell>
        </row>
        <row r="936">
          <cell r="A936">
            <v>50100030121</v>
          </cell>
          <cell r="B936" t="str">
            <v>โครงการการพัฒนาฮิวริสติกส์เพื่อแก้ปัญหาการขนส่งและการจัดการสินค้าคงคลังโดยมีข้อจำกัดด้านปริมาณและเวลาในการจัดส่ง:กรณีศึกษาโรงสีข้าวในเขตภาคตะวันออกเฉียงเหนือ</v>
          </cell>
        </row>
        <row r="937">
          <cell r="A937">
            <v>50100030122</v>
          </cell>
          <cell r="B937" t="str">
            <v>โครงการการออกแบบและควบคุมอุณหภูมิข้าวเปลือกในไซโล</v>
          </cell>
        </row>
        <row r="938">
          <cell r="A938">
            <v>50100030123</v>
          </cell>
          <cell r="B938" t="str">
            <v>โครงการสมบัติทางโลหะวิทยาและทางกลของการเชื่อมเสียดทานระหว่างทองแดงและเหล็กกล้า</v>
          </cell>
        </row>
        <row r="939">
          <cell r="A939">
            <v>50100030124</v>
          </cell>
          <cell r="B939" t="str">
            <v>โครงการวิจัยเพื่อถ่ายทอดเทคโนโลยีที่ได้รับสนับสนุนจากแหล่งทุนภายนอก</v>
          </cell>
        </row>
        <row r="940">
          <cell r="A940">
            <v>50100030125</v>
          </cell>
          <cell r="B940" t="str">
            <v>โครงการวิจัยยุทธศาสตร์การบรรเทาภัยแล้งอย่างยั่งยืนสำหรับเกษตรกร กรณีศึกษาสระเก็บน้ำต้านภัยแล้งและระบบนาประหยัด</v>
          </cell>
        </row>
        <row r="941">
          <cell r="A941">
            <v>50100030126</v>
          </cell>
          <cell r="B941" t="str">
            <v>โครงการเสริมสร้างศักยภาพเกษตรกรด้านเกษตรอินทรีย์เพื่อความมั่นคงและความปลอดภัยทางอาหารจังหวัดอุบลราชธานี</v>
          </cell>
        </row>
        <row r="942">
          <cell r="A942">
            <v>50100030127</v>
          </cell>
          <cell r="B942" t="str">
            <v>โครงการพัฒนาระบบสารสนเทศเพื่อสนับสนุนการวิเคราะห์และขยายพื้นที่เพาะปลูกหม่อน: กรณีศึกษาศูนย์หม่อนไหมเฉลิมพระเกียรติพระนางเจ้าสิริกิติ์พระบรมราชินีนาถ (สุรินทร์)</v>
          </cell>
        </row>
        <row r="943">
          <cell r="A943">
            <v>50100030128</v>
          </cell>
          <cell r="B943" t="str">
            <v>การพัฒนาผลิตภัณฑ์และยืดอายุการเก็บรักษาปลาร้าบองเพื่อเพิ่มศักยภาพทางการตลาด</v>
          </cell>
        </row>
        <row r="944">
          <cell r="A944">
            <v>50100030129</v>
          </cell>
          <cell r="B944" t="str">
            <v>ชุดโครงการวิจัย เลปโตสไปโรสิส: กระบวนการศึกษาเชื้อเลปโตสไปร่าและแบบจำลองภูมิศาสตร์และสังคม เพื่อเฝ้าระวังและป้องกัน ในพื้นที่จังหวัดอุบลราชธานี</v>
          </cell>
        </row>
        <row r="945">
          <cell r="A945">
            <v>50100030130</v>
          </cell>
          <cell r="B945" t="str">
            <v>โครงการประยุกต์ใช้เทคนิคการสำรวจระยะไกลและแบบจำลองมาร์คอฟ เพื่อคาดการณ์การเปลี่ยนแปลงการใช้ที่ดิน และผลกระทบจากน้ำท่วม ในลุ่มน้ำมูล จังหวัดศรีสะเกษ ประเทศไทย</v>
          </cell>
        </row>
        <row r="946">
          <cell r="A946">
            <v>50100030131</v>
          </cell>
          <cell r="B946" t="str">
            <v>โครงการพัฒนาเครื่องมือทางการคำนวณใหม่สำหรับการตรวจจับอาการจอประสาทตาเปลี่ยนแปลงจากโรคเบาหวาน</v>
          </cell>
        </row>
        <row r="947">
          <cell r="A947">
            <v>50100030132</v>
          </cell>
          <cell r="B947" t="str">
            <v>โครงการประยุกต์ใช้เทคโนโลยีการผลิตก๊าซเชื้อเพลิงสังเคราะห์ใช้ในการหล่อ ทองเหลืองแบบขี้ผึ้งหาย : กรณีศึกษางานหล่อทองเหลืองบ้านปะอาว จังหวัดอุบลราชธานี</v>
          </cell>
        </row>
        <row r="948">
          <cell r="A948">
            <v>50100030133</v>
          </cell>
          <cell r="B948" t="str">
            <v>โครงการศึกษาเงื่อนไขการทำงานที่เหมาะสมสำหรับเครื่องอบแห้งข้าวเปลือก</v>
          </cell>
        </row>
        <row r="949">
          <cell r="A949">
            <v>50100030134</v>
          </cell>
          <cell r="B949" t="str">
            <v>โครงการพัฒนาวิธีการฮิวริสติกส์เพื่อแก้ปัญหาระบบโลจิสติกส์และโซ่อุปทานข้าว : กรณีศึกษาจังหวัดอุบลราชธานี</v>
          </cell>
        </row>
        <row r="950">
          <cell r="A950">
            <v>50100030135</v>
          </cell>
          <cell r="B950" t="str">
            <v>โครงการเพิ่มประสิทธิภาพเชิงความร้อนของเตาแก๊สหุงต้มในครัวเรือนมาตรฐานอุตสาหกรรม มอก. 2312-2549 โดยวัสดุพรุนและการไหลแบบหมุนวน</v>
          </cell>
        </row>
        <row r="951">
          <cell r="A951">
            <v>50100030136</v>
          </cell>
          <cell r="B951" t="str">
            <v>โครงการออกแบบและสร้างระบบควบคุมการส่งพัลส์และการรับสัญญาณ NMR ในระบบการสร้างภาพอนุมูลอิสระ</v>
          </cell>
        </row>
        <row r="952">
          <cell r="A952">
            <v>50100030137</v>
          </cell>
          <cell r="B952" t="str">
            <v>โครงการการศึกษาคุณลักษณะของลำพุ่งของเหลวความเร็วสูงในน้ำทะเล</v>
          </cell>
        </row>
        <row r="953">
          <cell r="A953">
            <v>50100030138</v>
          </cell>
          <cell r="B953" t="str">
            <v>โครงการค่าตอบแทนนักวิจัยงวดสุดท้าย งานวิจัยเพื่อถ่ายทอดเทคโนโลยี (ปี 2555)</v>
          </cell>
        </row>
        <row r="954">
          <cell r="A954">
            <v>50100030139</v>
          </cell>
          <cell r="B954" t="str">
            <v>โครงการค่าตอบแทนนักวิจัยงวดสุดท้าย งานวิจัยเพื่อถ่ายทอดเทคโนโลยี (ปี 2556)</v>
          </cell>
        </row>
        <row r="955">
          <cell r="A955">
            <v>50100030140</v>
          </cell>
          <cell r="B955" t="str">
            <v>โครงการการทดสอบผลผลิตของสายพันธุ์กลายของสบู่ดำที่ได้จากการกลายพันธุ์</v>
          </cell>
        </row>
        <row r="956">
          <cell r="A956">
            <v>60100010001</v>
          </cell>
          <cell r="B956" t="str">
            <v>โครงการส่งเสริมและบริหารงานบริการวิชาการ</v>
          </cell>
        </row>
        <row r="957">
          <cell r="A957">
            <v>60100020001</v>
          </cell>
          <cell r="B957" t="str">
            <v xml:space="preserve"> โครงการถ่ายทอดความรู้ด้านการตลาดแก่เยาวชน “รู้ทันตลาด ชนะตลอด” </v>
          </cell>
        </row>
        <row r="958">
          <cell r="A958">
            <v>60100020002</v>
          </cell>
          <cell r="B958" t="str">
            <v xml:space="preserve"> โครงการเสริมสร้างประสบการณ์ชีวิต </v>
          </cell>
        </row>
        <row r="959">
          <cell r="A959">
            <v>60100020003</v>
          </cell>
          <cell r="B959" t="str">
            <v xml:space="preserve"> โครงการอบรมเพื่อให้ความรู้ในหัวข้อ “การส่งเสริมการควบคุมภายในด้านการบัญชีและการบริหารงานสำหรับองค์การบริหารส่วนตำบล”  </v>
          </cell>
        </row>
        <row r="960">
          <cell r="A960">
            <v>60100020004</v>
          </cell>
          <cell r="B960" t="str">
            <v xml:space="preserve">
การผลิตสื่อการเรียนการสอนทางด้านพันธุศาสตร์ สำหรับครูผู้สอนวิชาชีววิทยา</v>
          </cell>
        </row>
        <row r="961">
          <cell r="A961">
            <v>60100020005</v>
          </cell>
          <cell r="B961" t="str">
            <v xml:space="preserve">
การสร้างแหล่งเรียนรู้ออนไลน์ทางดาราศาสตร์</v>
          </cell>
        </row>
        <row r="962">
          <cell r="A962">
            <v>60100020006</v>
          </cell>
          <cell r="B962" t="str">
            <v xml:space="preserve">
การอบรมเนื้อหาความรู้ทางชีววิทยาที่เข้าใจคลาดเคลื่อนและเทคนิคการออกข้อสอบแบบเลือกตอบ สำหรับครูผู้สอนกลุ่มสาระวิทยาศาสตร์ ช่วงชั้นที่ 4</v>
          </cell>
        </row>
        <row r="963">
          <cell r="A963">
            <v>60100020007</v>
          </cell>
          <cell r="B963" t="str">
            <v xml:space="preserve">
โครงการเปิดบ้านวิทยาศาสตร์</v>
          </cell>
        </row>
        <row r="964">
          <cell r="A964">
            <v>60100020008</v>
          </cell>
          <cell r="B964" t="str">
            <v xml:space="preserve">
เปิดมหาวิทยาลัยวันพฤหัสบ่าย</v>
          </cell>
        </row>
        <row r="965">
          <cell r="A965">
            <v>60100020009</v>
          </cell>
          <cell r="B965" t="str">
            <v>การจัดระบบเครือข่ายคอมพิวเตอร์สำหรับโรงเรียนขนาดเล็ก</v>
          </cell>
        </row>
        <row r="966">
          <cell r="A966">
            <v>60100020010</v>
          </cell>
          <cell r="B966" t="str">
            <v>การใช้พลังงานเซลล์แสงอาทิตย์ในการสูบน้ำเพื่อการเกษตรของชุมชน ระยะที่ 2</v>
          </cell>
        </row>
        <row r="967">
          <cell r="A967">
            <v>60100020011</v>
          </cell>
          <cell r="B967" t="str">
            <v>การตรวจคุณภาพน้ำอย่างง่ายเพื่อใช้สำหรับการเพาะเลี้ยงสัตว์น้ำ วิธีสังเกตอาการเกิดโรค และการป้องกันรักษาโรคของสัตว์น้ำ</v>
          </cell>
        </row>
        <row r="968">
          <cell r="A968">
            <v>60100020012</v>
          </cell>
          <cell r="B968" t="str">
            <v>การถ่ายทอดความรู้ด้านวิศวกรรมอุตสาหการในการแก้ปัญหาของชุมชนเพิ่มประสิทธิภาพและลดค่าใช้จ่ายของธุรกิจขนาดกลางและขนาดย่อม</v>
          </cell>
        </row>
        <row r="969">
          <cell r="A969">
            <v>60100020013</v>
          </cell>
          <cell r="B969" t="str">
            <v>การบำรุงรักษาระบบประปาหมู่บ้าน และการตรวจวิเคราะห์คุณภาพน้ำเบื้องต้นเพื่อประกอบการประเมินคุณภำพระบบประปาหมู่บ้าน</v>
          </cell>
        </row>
        <row r="970">
          <cell r="A970">
            <v>60100020014</v>
          </cell>
          <cell r="B970" t="str">
            <v>การประชุมเครือข่ายและการนำเสนอผลงานทางวิชาการระดับบัณฑิตศึกษาด้านลุ่มน้ำโขงศึกษาของประเทศไทย  ครั้งที่ 2</v>
          </cell>
        </row>
        <row r="971">
          <cell r="A971">
            <v>60100020015</v>
          </cell>
          <cell r="B971" t="str">
            <v>การประชุมวิชาการระดับนานาชาติ "ภาษาและวัฒนธรรมตะวันออก"</v>
          </cell>
        </row>
        <row r="972">
          <cell r="A972">
            <v>60100020016</v>
          </cell>
          <cell r="B972" t="str">
            <v>การประยุกต์ใช้ความรู้ด้านวิศวกรรมอุตสาหการในการแก้ปัญหาของชุมชน เพิ่มประสิทิภาพและลดค่าใช้จ่ายของธุรกิจ "ฆ้อง บ้านทรายมูล"</v>
          </cell>
        </row>
        <row r="973">
          <cell r="A973">
            <v>60100020017</v>
          </cell>
          <cell r="B973" t="str">
            <v>โครงการฝึกอบรมเชิงปฏิบัติการ การพัฒนาการออกแบบกระเป๋าผ้าไหม โรงเรียนบ้านระเว ตำบลระเว อำเภอพิบูลมังสาหาร จังหวัดอุบลราชธานี</v>
          </cell>
        </row>
        <row r="974">
          <cell r="A974">
            <v>60100020018</v>
          </cell>
          <cell r="B974" t="str">
            <v>โครงการ Art and Science for ALL</v>
          </cell>
        </row>
        <row r="975">
          <cell r="A975">
            <v>60100020019</v>
          </cell>
          <cell r="B975" t="str">
            <v>การฝึกอบรมปฏิบัติโยคะเพื่อสุขภาพ</v>
          </cell>
        </row>
        <row r="976">
          <cell r="A976">
            <v>60100020020</v>
          </cell>
          <cell r="B976" t="str">
            <v>การวิเคราะห์และประมวลผลสัญญาณดิจิตอลเบื้องต้น และการประยุกต์ใช้งานต่าง ๆ</v>
          </cell>
        </row>
        <row r="977">
          <cell r="A977">
            <v>60100020021</v>
          </cell>
          <cell r="B977" t="str">
            <v>การสร้างแบบทดสอบภาษาอังกฤษ</v>
          </cell>
        </row>
        <row r="978">
          <cell r="A978">
            <v>60100020022</v>
          </cell>
          <cell r="B978" t="str">
            <v>การสัมมนาเพื่อพัฒนาการสอนภาษาไทย "วรรณกรรมเชิงสร้างสรรค์ : เทคนิคการสอนอ่านและเขียนผลงานอย่างมีประสิทธิภาพ"</v>
          </cell>
        </row>
        <row r="979">
          <cell r="A979">
            <v>60100020023</v>
          </cell>
          <cell r="B979" t="str">
            <v>การอบรมการสอนทักษะฟัง พูด อ่านและเขียน สำหรับครูสอนภาษาอังกฤษระดับประถมศึกษา</v>
          </cell>
        </row>
        <row r="980">
          <cell r="A980">
            <v>60100020024</v>
          </cell>
          <cell r="B980" t="str">
            <v>การอบรมเชิงปฏิบัติการการสร้างฐานข้อมูลข้อสอบปรนัยเพื่อการจัดสอบแบบออนไลน์</v>
          </cell>
        </row>
        <row r="981">
          <cell r="A981">
            <v>60100020025</v>
          </cell>
          <cell r="B981" t="str">
            <v>การอบรมเชิงปฏิบัติการวิเคราะห์ข้อมูลสำหรับบุคลากรสาธารณสุข (ครั้งที่ 2)</v>
          </cell>
        </row>
        <row r="982">
          <cell r="A982">
            <v>60100020026</v>
          </cell>
          <cell r="B982" t="str">
            <v>การอบรมสัมมนาเชิงปฏิบัติการเรื่อง "การบำรุงรักษาเครื่องจักรกลอุตสาหกรรมแปรรูปผลิตภัณฑ์จากข้าว"</v>
          </cell>
        </row>
        <row r="983">
          <cell r="A983">
            <v>60100020027</v>
          </cell>
          <cell r="B983" t="str">
            <v>กิจกรรมภาษาอังกฤษสำหรับนักเรียนมัธยมศึกษาตอนปลาย (English Day)</v>
          </cell>
        </row>
        <row r="984">
          <cell r="A984">
            <v>60100020028</v>
          </cell>
          <cell r="B984" t="str">
            <v>ครู-ศิษย์ คู่คิดโครงงานวิทยาศาสตร์</v>
          </cell>
        </row>
        <row r="985">
          <cell r="A985">
            <v>60100020029</v>
          </cell>
          <cell r="B985" t="str">
            <v>ครู-ศิษย์ ประดิษฐ์ของเล่นวิทยาศาสตร์</v>
          </cell>
        </row>
        <row r="986">
          <cell r="A986">
            <v>60100020030</v>
          </cell>
          <cell r="B986" t="str">
            <v>ค่ายภาษาอังกฤษเพื่อเยาวชน (English Camp for Youth)</v>
          </cell>
        </row>
        <row r="987">
          <cell r="A987">
            <v>60100020031</v>
          </cell>
          <cell r="B987" t="str">
            <v>ค่ายไอทีสำหรับเยาวชน</v>
          </cell>
        </row>
        <row r="988">
          <cell r="A988">
            <v>60100020032</v>
          </cell>
          <cell r="B988" t="str">
            <v xml:space="preserve">โครงการ “เจาะธุรกิจ พิชิตต้นทุน” สำหรับผู้ประกอบการวิสาหกิจชุมชนและ SMEs </v>
          </cell>
        </row>
        <row r="989">
          <cell r="A989">
            <v>60100020033</v>
          </cell>
          <cell r="B989" t="str">
            <v xml:space="preserve">โครงการ Social Network เครื่องมือทางการตลาดชิ้นเอกในยุคดิจิตอล </v>
          </cell>
        </row>
        <row r="990">
          <cell r="A990">
            <v>60100020034</v>
          </cell>
          <cell r="B990" t="str">
            <v xml:space="preserve">โครงการ คลีนิคการตลาดเพื่อธุรกิจชุมชน </v>
          </cell>
        </row>
        <row r="991">
          <cell r="A991">
            <v>60100020035</v>
          </cell>
          <cell r="B991" t="str">
            <v xml:space="preserve">โครงการกลยุทธ์การตลาดเพื่อการแข่งขันสำหรับกลุ่มผู้ผลิตสินค้า  OTOP และวิสาหกิจชุมชน </v>
          </cell>
        </row>
        <row r="992">
          <cell r="A992">
            <v>60100020036</v>
          </cell>
          <cell r="B992" t="str">
            <v>โครงการการประชุมวิชาการเภสัชสนเทศกับความปลอดภัยผู้ป่วย</v>
          </cell>
        </row>
        <row r="993">
          <cell r="A993">
            <v>60100020037</v>
          </cell>
          <cell r="B993" t="str">
            <v xml:space="preserve">โครงการคลินิกส่งเสริมการออม เพื่อสร้างภูมิคุ้มกันตามแนวทางเศรษฐกิจพอเพียงสำหรับเยาวชน </v>
          </cell>
        </row>
        <row r="994">
          <cell r="A994">
            <v>60100020038</v>
          </cell>
          <cell r="B994" t="str">
            <v>โครงการค่ายเกษตรสำหรับเยาวชน</v>
          </cell>
        </row>
        <row r="995">
          <cell r="A995">
            <v>60100020039</v>
          </cell>
          <cell r="B995" t="str">
            <v>โครงการค่ายต้นกล้าวิศวกรรม (Young Engineering Camp)</v>
          </cell>
        </row>
        <row r="996">
          <cell r="A996">
            <v>60100020040</v>
          </cell>
          <cell r="B996" t="str">
            <v>โครงการค่ายอนุรักษ์กล้วยไม้แดงอุบล (รุ่นที่ 2)</v>
          </cell>
        </row>
        <row r="997">
          <cell r="A997">
            <v>60100020041</v>
          </cell>
          <cell r="B997" t="str">
            <v>โครงการงานวันเกษตรอีสานใต้</v>
          </cell>
        </row>
        <row r="998">
          <cell r="A998">
            <v>60100020042</v>
          </cell>
          <cell r="B998" t="str">
            <v>โครงการจัดการความรู้ด้านการเกษตร เพื่ออาหารกลางวันในโรงเรียนตำรวจตระเวนชายแดน</v>
          </cell>
        </row>
        <row r="999">
          <cell r="A999">
            <v>60100020043</v>
          </cell>
          <cell r="B999" t="str">
            <v xml:space="preserve">โครงการจัดการธุรกิจสมัยใหม่ภายใต้แนวคิดเศรษฐกิจพอเพียงสำหรับธุรกิจชุมชน </v>
          </cell>
        </row>
        <row r="1000">
          <cell r="A1000">
            <v>60100020044</v>
          </cell>
          <cell r="B1000" t="str">
            <v>โครงการจัดการโลจิสต์ติกส์กับการลดต้นทุนขนาดกลางและขนาดย่อม</v>
          </cell>
        </row>
        <row r="1001">
          <cell r="A1001">
            <v>60100020045</v>
          </cell>
          <cell r="B1001" t="str">
            <v xml:space="preserve">โครงการจัดทำแผนชุมชนด้วยแผนกลยุทธ์ตามหลักและแนวคิดเศรษฐกิจพอเพียง  </v>
          </cell>
        </row>
        <row r="1002">
          <cell r="A1002">
            <v>60100020046</v>
          </cell>
          <cell r="B1002" t="str">
            <v>โครงการจัดประชุมสัมมนาวิชาการเรื่อง เทคโนโลยีสารสนเทศเพื่อการพัฒนาท้องถิ่น</v>
          </cell>
        </row>
        <row r="1003">
          <cell r="A1003">
            <v>60100020047</v>
          </cell>
          <cell r="B1003" t="str">
            <v xml:space="preserve">โครงการช่วยเหลือประชาชนทางกฎหมาย </v>
          </cell>
        </row>
        <row r="1004">
          <cell r="A1004">
            <v>60100020049</v>
          </cell>
          <cell r="B1004" t="str">
            <v xml:space="preserve">โครงการใช้เศรษฐกิจสร้างสรรค์เพื่อเพิ่มคุณค่าผลิตภัณฑ์ สำหรับวิสาหกิจชุมชนและ SMEs  </v>
          </cell>
        </row>
        <row r="1005">
          <cell r="A1005">
            <v>60100020050</v>
          </cell>
          <cell r="B1005" t="str">
            <v xml:space="preserve">โครงการถ่ายทอดความรู้เศรษฐกิจพอเพียงสู่ชุมชน     </v>
          </cell>
        </row>
        <row r="1006">
          <cell r="A1006">
            <v>60100020051</v>
          </cell>
          <cell r="B1006" t="str">
            <v>โครงการถ่ายทอดเทคโนโลยีการผลิตยางพาราในพื้นที่ปลูกยางใหม่ รุ่นที่ 8</v>
          </cell>
        </row>
        <row r="1007">
          <cell r="A1007">
            <v>60100020052</v>
          </cell>
          <cell r="B1007" t="str">
            <v>โครงการเทคนิคการเพาะเห็ดเศรษฐกิจ</v>
          </cell>
        </row>
        <row r="1008">
          <cell r="A1008">
            <v>60100020053</v>
          </cell>
          <cell r="B1008" t="str">
            <v xml:space="preserve">โครงการเทคนิคการวางแผนการเงินเพื่อความมั่นคงและมั่งคั่ง ตามแนวทางเศรษฐกิจพอเพียง </v>
          </cell>
        </row>
        <row r="1009">
          <cell r="A1009">
            <v>60100020055</v>
          </cell>
          <cell r="B1009" t="str">
            <v>โครงการเผยแพร่และช่วยเหลือประชาชนทางกฎหมาย</v>
          </cell>
        </row>
        <row r="1010">
          <cell r="A1010">
            <v>60100020056</v>
          </cell>
          <cell r="B1010" t="str">
            <v>โครงการปฏิบัติการใช้โปรแกรมเพื่อพัฒนาการสอนในระดับมัธยมศึกษา</v>
          </cell>
        </row>
        <row r="1011">
          <cell r="A1011">
            <v>60100020057</v>
          </cell>
          <cell r="B1011" t="str">
            <v xml:space="preserve">โครงการประกวดสุดยอดนักวางแผนการเงินรุ่นเยาว์ </v>
          </cell>
        </row>
        <row r="1012">
          <cell r="A1012">
            <v>60100020059</v>
          </cell>
          <cell r="B1012" t="str">
            <v>โครงการปลูกพืชแบบไม่ใช้ดิน รุ่นที่ 4</v>
          </cell>
        </row>
        <row r="1013">
          <cell r="A1013">
            <v>60100020060</v>
          </cell>
          <cell r="B1013" t="str">
            <v xml:space="preserve">โครงการผลักดันองค์กรด้วยการจัดทำตัวชี้วัดรายบุคคล </v>
          </cell>
        </row>
        <row r="1014">
          <cell r="A1014">
            <v>60100020061</v>
          </cell>
          <cell r="B1014" t="str">
            <v>โครงการผลิตพืชอาหารสัตว์คุณภาพดีเพื่อใช้ในการเลี้ยงปศุสัตว์แบบยั่งยืน ปีที่ 3</v>
          </cell>
        </row>
        <row r="1015">
          <cell r="A1015">
            <v>60100020063</v>
          </cell>
          <cell r="B1015" t="str">
            <v>โครงการเผยแพร่ความรู้วันรัฐธรรมนูญ</v>
          </cell>
        </row>
        <row r="1016">
          <cell r="A1016">
            <v>60100020064</v>
          </cell>
          <cell r="B1016" t="str">
            <v>โครงการฝึกอบรมเชิงปฏิบัติการเรื่อง  “การบริหารจัดการฟาร์มเกษตรประณีต ตามแนวทางเศรษฐกิจพอเพียง</v>
          </cell>
        </row>
        <row r="1017">
          <cell r="A1017">
            <v>60100020065</v>
          </cell>
          <cell r="B1017" t="str">
            <v>โครงการพัฒนาการให้บริการวิชาการสำนักวิทยบริการ</v>
          </cell>
        </row>
        <row r="1018">
          <cell r="A1018">
            <v>60100020066</v>
          </cell>
          <cell r="B1018" t="str">
            <v xml:space="preserve">โครงการพัฒนาความรู้เกษตรกรเพื่อการส่งออก </v>
          </cell>
        </row>
        <row r="1019">
          <cell r="A1019">
            <v>60100020067</v>
          </cell>
          <cell r="B1019" t="str">
            <v xml:space="preserve">โครงการพัฒนาศักยภาพแกนนำต้นแบบด้านพฤติกรรมสุขภาพและอนามัยสิ่งแวดล้อมในพื้นที่โรงเรียนตำรวจตระเวนชายแดน กองกำกับการตำรวจตระเวนชายแดน ที่22 อุบลราชธานี </v>
          </cell>
        </row>
        <row r="1020">
          <cell r="A1020">
            <v>60100020068</v>
          </cell>
          <cell r="B1020" t="str">
            <v xml:space="preserve">โครงการพัฒนาสินค้าชุมชนอย่างครบวงจรเพื่อยกระดับคุณภาพเชิงพาณิชย์วิสาหกิจชุมชน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 </v>
          </cell>
        </row>
        <row r="1021">
          <cell r="A1021">
            <v>60100020069</v>
          </cell>
          <cell r="B1021" t="str">
            <v>โครงการพัฒนาห้องสมุดวัด จังหวัดอุบลราชธานี</v>
          </cell>
        </row>
        <row r="1022">
          <cell r="A1022">
            <v>60100020071</v>
          </cell>
          <cell r="B1022" t="str">
            <v>โครงการวางระบบบัญชีและเทคนิคการควบคุมภายในของกลุ่มทอผ้าฝ้ายพื้นเมืองบ้านกกไฮ</v>
          </cell>
        </row>
        <row r="1023">
          <cell r="A1023">
            <v>60100020072</v>
          </cell>
          <cell r="B1023" t="str">
            <v>โครงการส่งเสริมการอนุรักษ์พลังงานในกลุ่มเยาวชน</v>
          </cell>
        </row>
        <row r="1024">
          <cell r="A1024">
            <v>60100020073</v>
          </cell>
          <cell r="B1024" t="str">
            <v xml:space="preserve">โครงการสร้างความได้เปรียบทางการแข่งขันอย่างยั่งยืนด้วยเทคนิคการบริการที่เป็นเลิศ </v>
          </cell>
        </row>
        <row r="1025">
          <cell r="A1025">
            <v>60100020074</v>
          </cell>
          <cell r="B1025" t="str">
            <v>โครงการสร้างสวนไม้ผลยุคใหม่ รุ่นที่ 6</v>
          </cell>
        </row>
        <row r="1026">
          <cell r="A1026">
            <v>60100020075</v>
          </cell>
          <cell r="B1026" t="str">
            <v>โครงการสำรวจความต้องในการรับบริการวิชาการของวิทยาเขตมุกดาหาร</v>
          </cell>
        </row>
        <row r="1027">
          <cell r="A1027">
            <v>60100020076</v>
          </cell>
          <cell r="B1027" t="str">
            <v>โครงการสิทธิและหน้าที่ของลูกจ้าง นายจ้าง ตามพระราชบัญญัติคุ้มครองแรงงาน พ.ศ.2541</v>
          </cell>
        </row>
        <row r="1028">
          <cell r="A1028">
            <v>60100020077</v>
          </cell>
          <cell r="B1028" t="str">
            <v xml:space="preserve">โครงการเสวนา การบริหารจัดการโลจิสติกส์อย่างมืออาชีพภายใต้ประชาคมเศรษฐกิจอาเซียน </v>
          </cell>
        </row>
        <row r="1029">
          <cell r="A1029">
            <v>60100020079</v>
          </cell>
          <cell r="B1029" t="str">
            <v>โครงการหลักการประกอบธุรกิจขนาดย่อมสำหรับผู้ประกอบการรายใหม่</v>
          </cell>
        </row>
        <row r="1030">
          <cell r="A1030">
            <v>60100020080</v>
          </cell>
          <cell r="B1030" t="str">
            <v>โครงการห้องสมุดเคลื่อนที่และสัญจรโรงเรียนเครือข่าย</v>
          </cell>
        </row>
        <row r="1031">
          <cell r="A1031">
            <v>60100020081</v>
          </cell>
          <cell r="B1031" t="str">
            <v>โครงการให้บริการแก่ชุมชนท้องถิ่นทางด้านการเมืองการปกครอง</v>
          </cell>
        </row>
        <row r="1032">
          <cell r="A1032">
            <v>60100020082</v>
          </cell>
          <cell r="B1032" t="str">
            <v>โครงการอบรม การบริหารจัดการการเงินส่วนบุคคลสำหรับสถานศึกษา</v>
          </cell>
        </row>
        <row r="1033">
          <cell r="A1033">
            <v>60100020083</v>
          </cell>
          <cell r="B1033" t="str">
            <v>โครงการอบรมการใช้เครื่องมือในเครือข่ายสังคมออนไลน์</v>
          </cell>
        </row>
        <row r="1034">
          <cell r="A1034">
            <v>60100020084</v>
          </cell>
          <cell r="B1034" t="str">
            <v xml:space="preserve">โครงการอบรมการบริหารราคา และแผนการเงินอย่างง่ายเพื่อเพิ่มกำไรสำหรับวิสาหกิจชุมชุน </v>
          </cell>
        </row>
        <row r="1035">
          <cell r="A1035">
            <v>60100020085</v>
          </cell>
          <cell r="B1035" t="str">
            <v xml:space="preserve">โครงการอบรมการสร้างสื่อการเรียนการสอนทาง E-learning แก่โรงเรียนเครือข่าย </v>
          </cell>
        </row>
        <row r="1036">
          <cell r="A1036">
            <v>60100020086</v>
          </cell>
          <cell r="B1036" t="str">
            <v>โครงการอบรมการสื่อสารภาษาจีนให้กับผู้ประกอบการและประชาชนในจังหวัดมุกดาหาร</v>
          </cell>
        </row>
        <row r="1037">
          <cell r="A1037">
            <v>60100020087</v>
          </cell>
          <cell r="B1037" t="str">
            <v>โครงการอบรมความรู้เกี่ยวกับระบบต้นทุนและเทคนิคการบริหารต้นทุนให้มีประสิทธิภาพของกลุ่มสตรีทอผ้าบ้านนายาง</v>
          </cell>
        </row>
        <row r="1038">
          <cell r="A1038">
            <v>60100020088</v>
          </cell>
          <cell r="B1038" t="str">
            <v>โครงการอบรมเชิงปฏิบัติการ การเขียนโปรแกรมควบคุมหุ่นยนต์และเซนเซอร์ด้วยไมโครคอนโทรลเลอร์ รุ่นที่ 3</v>
          </cell>
        </row>
        <row r="1039">
          <cell r="A1039">
            <v>60100020089</v>
          </cell>
          <cell r="B1039" t="str">
            <v>โครงการอบรมเชิงปฏิบัติการ การประยุกต์ใช้ไมโครคอนโทรลเลอร์กับโครงงานวิทยาศาสตร์ รุ่นที่ 3</v>
          </cell>
        </row>
        <row r="1040">
          <cell r="A1040">
            <v>60100020090</v>
          </cell>
          <cell r="B1040" t="str">
            <v>โครงการอบรมเชิงปฏิบัติการการประดิษฐ์หุ่นยนต์ ครั้งที่ 4</v>
          </cell>
        </row>
        <row r="1041">
          <cell r="A1041">
            <v>60100020091</v>
          </cell>
          <cell r="B1041" t="str">
            <v>โครงการอบรมเชิงปฏิบัติการการประยุกต์ใช้วงจรอิเล็กทรอนิกส์กับหุ่นยนต์เบื้องต้น รุ่นที่ 2</v>
          </cell>
        </row>
        <row r="1042">
          <cell r="A1042">
            <v>60100020092</v>
          </cell>
          <cell r="B1042" t="str">
            <v>โครงการอบรมเชิงปฏิบัติการการสร้างสื่อส่งเสริมการใช้ห้องสมุดด้วยคอมพิวเตอร์อย่างง่าย</v>
          </cell>
        </row>
        <row r="1043">
          <cell r="A1043">
            <v>60100020093</v>
          </cell>
          <cell r="B1043" t="str">
            <v>โครงการอบรมเชิงปฏิบัติการความรู้พื้นฐานทางด้านโรคพืช</v>
          </cell>
        </row>
        <row r="1044">
          <cell r="A1044">
            <v>60100020094</v>
          </cell>
          <cell r="B1044" t="str">
            <v xml:space="preserve">โครงการอบรมเชิงปฏิบัติการจัดทำบัญชีฟาร์มสำหรับเกษตรกรรม  เพื่อการวางแผนกำไรและลดต้นทุน ตามแนวคิดเศรษฐกิจพอเพียง รุ่นที่ 4 </v>
          </cell>
        </row>
        <row r="1045">
          <cell r="A1045">
            <v>60100020095</v>
          </cell>
          <cell r="B1045" t="str">
            <v>โครงการอบรมเชิงปฏิบัติการเรื่อง การเพาะพันธุ์และเลี้ยงปลาดุกลูกผสม</v>
          </cell>
        </row>
        <row r="1046">
          <cell r="A1046">
            <v>60100020096</v>
          </cell>
          <cell r="B1046" t="str">
            <v>โครงการอบรมเชิงปฏิบัติการหลักสูตร “การพัฒนาประสิทธิภาพการบริหารสินค้าคงคลังของวิสาหกิจชุมชนในจังหวัดอุบลราชธานี”</v>
          </cell>
        </row>
        <row r="1047">
          <cell r="A1047">
            <v>60100020097</v>
          </cell>
          <cell r="B1047" t="str">
            <v>โครงการอบรมเชิงปฏิบัติการหลักสูตรการพัฒนาสื่อการสอนในรูปแบบสื่อมัลติมีเดีย</v>
          </cell>
        </row>
        <row r="1048">
          <cell r="A1048">
            <v>60100020098</v>
          </cell>
          <cell r="B1048" t="str">
            <v xml:space="preserve">โครงการอบรมเชิงปฏิบัติโครงการ  “ การจัดทำบัญชีด้วยโปรแกรมบัญชีสำเร็จรูป (อย่างง่าย)เพื่อช่วยในการวางระบบบัญชีที่ดี สำหรับวิสาหกิจชุมชนและ SMEs ”  </v>
          </cell>
        </row>
        <row r="1049">
          <cell r="A1049">
            <v>60100020099</v>
          </cell>
          <cell r="B1049" t="str">
            <v>โครงการอบรมแนวทางการพัฒนาห้องสมุดชีวิต(ห้องสมุด3ดี)</v>
          </cell>
        </row>
        <row r="1050">
          <cell r="A1050">
            <v>60100020100</v>
          </cell>
          <cell r="B1050" t="str">
            <v>โครงการอบรมเพื่อเพิ่มประสิทธิการใช้เทคโนโลยีสารสนเทศ</v>
          </cell>
        </row>
        <row r="1051">
          <cell r="A1051">
            <v>60100020101</v>
          </cell>
          <cell r="B1051" t="str">
            <v xml:space="preserve">โครงการอบรมเพื่อยกระดับศักยภาพทางธุรกิจสำหรับโฮมสเตย์เพื่อสร้างความยั่งยืน  </v>
          </cell>
        </row>
        <row r="1052">
          <cell r="A1052">
            <v>60100020102</v>
          </cell>
          <cell r="B1052" t="str">
            <v>โครงการอบรมเพื่อให้ความรู้ในหัวข้อ"ทำบัญชีอย่างไรให้สรรพากรยอมรับ"สำหรับผู้ประกอบการธุรกิจใน  จ.อุบลราชธานี</v>
          </cell>
        </row>
        <row r="1053">
          <cell r="A1053">
            <v>60100020103</v>
          </cell>
          <cell r="B1053" t="str">
            <v>โครงการออกแบบระบบการให้น้ำอย่างง่ายสำหรับเกษตรกร</v>
          </cell>
        </row>
        <row r="1054">
          <cell r="A1054">
            <v>60100020104</v>
          </cell>
          <cell r="B1054" t="str">
            <v xml:space="preserve">โครงเยาวชนรุ่นใหม่หัวใจพอเพียง </v>
          </cell>
        </row>
        <row r="1055">
          <cell r="A1055">
            <v>60100020105</v>
          </cell>
          <cell r="B1055" t="str">
            <v xml:space="preserve">โครงอบรมเชิงปฏิบัติการ การใช้โปรแกรมบัญชีสำหรับธนาคารชุมชนและสถาบันการเงินชุมชน  </v>
          </cell>
        </row>
        <row r="1056">
          <cell r="A1056">
            <v>60100020106</v>
          </cell>
          <cell r="B1056" t="str">
            <v>เทคนิคการออกแบบและซ่อมบำรุงระบบควบคุมมอเตอร์ของประปาหมู่บ้านและชุมชน</v>
          </cell>
        </row>
        <row r="1057">
          <cell r="A1057">
            <v>60100020107</v>
          </cell>
          <cell r="B1057" t="str">
            <v>บูรณาการการมีส่วนร่วมของประชาชน เพื่อการป้องกันโรคไข้เลือดออก (ต่อเนื่อง)</v>
          </cell>
        </row>
        <row r="1058">
          <cell r="A1058">
            <v>60100020108</v>
          </cell>
          <cell r="B1058" t="str">
            <v>โครงการเปิดบ้านศิลปศาสตร์</v>
          </cell>
        </row>
        <row r="1059">
          <cell r="A1059">
            <v>60100020109</v>
          </cell>
          <cell r="B1059" t="str">
            <v>เปิดฟาร์มและห้องปฏิบัติการในสัปดาห์วันวิทยาศาสตร์</v>
          </cell>
        </row>
        <row r="1060">
          <cell r="A1060">
            <v>60100020110</v>
          </cell>
          <cell r="B1060" t="str">
            <v xml:space="preserve">ฝึกอบรมเชิงปฏิบัติการและนิทรรศการเผยแพร่ความรู้เรื่อง “ การอนุรักษ์สถาปัตกรรมพื้นถิ่นอีสาน 
</v>
          </cell>
        </row>
        <row r="1061">
          <cell r="A1061">
            <v>60100020111</v>
          </cell>
          <cell r="B1061" t="str">
            <v>โครงการพี่น้องสานสัมพันธ์</v>
          </cell>
        </row>
        <row r="1062">
          <cell r="A1062">
            <v>60100020112</v>
          </cell>
          <cell r="B1062" t="str">
            <v>วันเทคโนโลยีวิศวกรรม</v>
          </cell>
        </row>
        <row r="1063">
          <cell r="A1063">
            <v>60100020113</v>
          </cell>
          <cell r="B1063" t="str">
            <v>วิทยาศาสตร์สัญจร</v>
          </cell>
        </row>
        <row r="1064">
          <cell r="A1064">
            <v>60100020114</v>
          </cell>
          <cell r="B1064" t="str">
            <v>โครงการสัปดาห์วิทยาศาสตร์แห่งชาติ</v>
          </cell>
        </row>
        <row r="1065">
          <cell r="A1065">
            <v>60100020115</v>
          </cell>
          <cell r="B1065" t="str">
            <v>อบรมครูประวัติศาสตร์ระดับชั้นมัธยมศึกษา</v>
          </cell>
        </row>
        <row r="1066">
          <cell r="A1066">
            <v>60100020116</v>
          </cell>
          <cell r="B1066" t="str">
            <v>อบรมคอมพิวเตอร์เพื่อพัฒนาครูผู้สอนและบุคลากร ด้านระบบสารสนเทศ</v>
          </cell>
        </row>
        <row r="1067">
          <cell r="A1067">
            <v>60100020117</v>
          </cell>
          <cell r="B1067" t="str">
            <v>โครงการออกแบบนิทรรศการและการจัดแสดงผลงาน</v>
          </cell>
        </row>
        <row r="1068">
          <cell r="A1068">
            <v>60100020118</v>
          </cell>
          <cell r="B1068" t="str">
            <v>อบรมเชิงปฏิบัติการ เทคนิคการเป็นวิทยากรถ่ายทอดความรู้ทางการออกแบบผลิตภัณฑ์ในชุมชน</v>
          </cell>
        </row>
        <row r="1069">
          <cell r="A1069">
            <v>60100020119</v>
          </cell>
          <cell r="B1069" t="str">
            <v>ถ่ายทอดภูมิปัญญาท้องถิ่นสู่คนรุ่นใหม่ "จักสาน งานหัตถกรรม พื้นถิ่นร่วมสมัย" ครั้งที่ ๓</v>
          </cell>
        </row>
        <row r="1070">
          <cell r="A1070">
            <v>60100020120</v>
          </cell>
          <cell r="B1070" t="str">
            <v>โครงการ Smart Web Camp</v>
          </cell>
        </row>
        <row r="1071">
          <cell r="A1071">
            <v>60100020121</v>
          </cell>
          <cell r="B1071" t="str">
            <v>โครงการสื่อสารภาษาอังกฤษในชีวิตประจำวัน</v>
          </cell>
        </row>
        <row r="1072">
          <cell r="A1072">
            <v>60100020122</v>
          </cell>
          <cell r="B1072" t="str">
            <v xml:space="preserve">โครงการพัฒนาระบบฐานข้อมูลสำหรับโรงเรียนเครือข่าย ด้วย MS-Access </v>
          </cell>
        </row>
        <row r="1073">
          <cell r="A1073">
            <v>60100020123</v>
          </cell>
          <cell r="B1073" t="str">
            <v>โครงการบัญชีอย่างง่ายสำหรับเยาวชนโรงเรียนเครือข่าย</v>
          </cell>
        </row>
        <row r="1074">
          <cell r="A1074">
            <v>60100020124</v>
          </cell>
          <cell r="B1074" t="str">
            <v>โครงการสร้างกระบวนการเรียนรู้ให้กับชุมชนในโครงการบัญชีสัญจร เพื่อการวิเคราะห์จุดคุ้มทุนสำหรับวิสาหกิจชุมชน</v>
          </cell>
        </row>
        <row r="1075">
          <cell r="A1075">
            <v>60100020125</v>
          </cell>
          <cell r="B1075" t="str">
            <v>โครงการความรู้และการประยุกต์ใช้กิจกรรมความรับผิดชอบต่อสังคมขององค์กรธุรกิจ (Corporate Social Responsibility) เพื่อความยั่งยืนของธุรกิจ</v>
          </cell>
        </row>
        <row r="1076">
          <cell r="A1076">
            <v>60100020126</v>
          </cell>
          <cell r="B1076" t="str">
            <v>โครงการเปิดบ้านบริหารศาสตร์</v>
          </cell>
        </row>
        <row r="1077">
          <cell r="A1077">
            <v>60100020127</v>
          </cell>
          <cell r="B1077" t="str">
            <v xml:space="preserve">ประชุมวิชาการวิทยาลัยแพทยศาสตร์และการสาธารณสุข
 “ 1 ทศวรรษ วิทยาลัยแพทยศาสตร์และการสาธารณสุข มหาวิทยาลัยอุบลราชธานีกับการสร้างเสริมสุขภาพอย่างยั่งยืน” </v>
          </cell>
        </row>
        <row r="1078">
          <cell r="A1078">
            <v>60100020128</v>
          </cell>
          <cell r="B1078" t="str">
            <v>เปิดโลกการเรียนรู้ สู่ร่างอาจารย์ใหญ่</v>
          </cell>
        </row>
        <row r="1079">
          <cell r="A1079">
            <v>60100020129</v>
          </cell>
          <cell r="B1079" t="str">
            <v>โครงการหมออาสาเยี่ยมบ้านผู้สูงอายุในชุมชน ตำบลเมืองศรีไค</v>
          </cell>
        </row>
        <row r="1080">
          <cell r="A1080">
            <v>60100020130</v>
          </cell>
          <cell r="B1080" t="str">
            <v>การบริการวิชาการเพื่อการพัฒนาการเรียนการสอนภาษาจีนในเขตอีสานใต้: การสร้างสื่อการเรียนการสอนภาษาและวัฒนธรรมจีนจากสื่อมัลติมีเดีย</v>
          </cell>
        </row>
        <row r="1081">
          <cell r="A1081">
            <v>60100020131</v>
          </cell>
          <cell r="B1081" t="str">
            <v>โครงการอบรมเชิงปฏิบัติการหลักสูตร การผลิตสื่อเสียงเพื่อประกอบการเรียนการสอนและการประชาสัมพันธ์</v>
          </cell>
        </row>
        <row r="1082">
          <cell r="A1082">
            <v>60100020132</v>
          </cell>
          <cell r="B1082" t="str">
            <v>โครงการอบรมเชิงปฏิบัติการ "การผลิตสื่อวีดิทัศน์"</v>
          </cell>
        </row>
        <row r="1083">
          <cell r="A1083">
            <v>60100020133</v>
          </cell>
          <cell r="B1083" t="str">
            <v>โครงการยุวบรรณารักษ์</v>
          </cell>
        </row>
        <row r="1084">
          <cell r="A1084">
            <v>60100020134</v>
          </cell>
          <cell r="B1084" t="str">
            <v>โครงการมหาวิทยาลัยอุบลราชธานีกับการพัฒนาห้องสมุดชุมชน</v>
          </cell>
        </row>
        <row r="1085">
          <cell r="A1085">
            <v>60100020135</v>
          </cell>
          <cell r="B1085" t="str">
            <v>โครงการค่ายศิลปะ เด็กและแนวทางการออกแบบ</v>
          </cell>
        </row>
        <row r="1086">
          <cell r="A1086">
            <v>60100020136</v>
          </cell>
          <cell r="B1086" t="str">
            <v>พัฒนาบุคลิกภาพสู่ความเป็นเลิศในการทำงาน</v>
          </cell>
        </row>
        <row r="1087">
          <cell r="A1087">
            <v>60100020137</v>
          </cell>
          <cell r="B1087" t="str">
            <v>โครงการประชุมวิชาการ ม.อบ. วิจัย</v>
          </cell>
        </row>
        <row r="1088">
          <cell r="A1088">
            <v>60100020138</v>
          </cell>
          <cell r="B1088" t="str">
            <v>โครงการพัฒนาทักษะนักวิจัย</v>
          </cell>
        </row>
        <row r="1089">
          <cell r="A1089">
            <v>60100020139</v>
          </cell>
          <cell r="B1089" t="str">
            <v xml:space="preserve">เอกสารสนเทศเพื่อการเผยแพร่ผลงานวิจัย บริการวิชาการและศิลปวัฒนธรรม </v>
          </cell>
        </row>
        <row r="1090">
          <cell r="A1090">
            <v>60100020140</v>
          </cell>
          <cell r="B1090" t="str">
            <v>โครงการพัฒนาระบบบริหารจัดการและติดตามประเมินผล โครงการบริการวิชาการประจำปี 2555</v>
          </cell>
        </row>
        <row r="1091">
          <cell r="A1091">
            <v>60100020141</v>
          </cell>
          <cell r="B1091" t="str">
            <v xml:space="preserve">โครงการพัฒนาศักยภาพการเรียนรู้ เด็กเยาวชนและชุมชน </v>
          </cell>
        </row>
        <row r="1092">
          <cell r="A1092">
            <v>60100020142</v>
          </cell>
          <cell r="B1092" t="str">
            <v>โครงการเสริมสร้างความร่วมมือเพื่อพัฒนาด้านวิชาการกับประเทศในกลุ่มอาเซียน</v>
          </cell>
        </row>
        <row r="1093">
          <cell r="A1093">
            <v>60100020143</v>
          </cell>
          <cell r="B1093" t="str">
            <v>โครงการบ้านวิทยาศาสตร์น้อย</v>
          </cell>
        </row>
        <row r="1094">
          <cell r="A1094">
            <v>60100020144</v>
          </cell>
          <cell r="B1094" t="str">
            <v>โครงการกิจกรรมการเสริมสร้างความรู้คณิตศาสตร์ วิทยาศาสตร์ สู่การสอบ NT Las และ O-NET สำหรับนักเรียนและครูผู้สอนในโรงเรียนตำรวจตระเวนชายแดน</v>
          </cell>
        </row>
        <row r="1095">
          <cell r="A1095">
            <v>60100020145</v>
          </cell>
          <cell r="B1095" t="str">
            <v>โครงการบูรณาการเพื่อการพัฒนาชุมชนตามพระราชดำริ</v>
          </cell>
        </row>
        <row r="1096">
          <cell r="A1096">
            <v>60100020146</v>
          </cell>
          <cell r="B1096" t="str">
            <v>โครงการส่งเสริมสุขภาพนักเรียนโรงเรียนตำรวจตระเวนชายแดนบ้านหนองใหญ่ ตำบลรุง อำเภอกันทรลักษณ์ จังหวัดศรีสะเกษ</v>
          </cell>
        </row>
        <row r="1097">
          <cell r="A1097">
            <v>60100020147</v>
          </cell>
          <cell r="B1097" t="str">
            <v>โครงการพัฒนาสังคมและสิ่งแวดล้อมโรงเรียนและชุมชน โรงเรียนตำรวจตระเวนชายแดนบ้านหนองใหญ่ (ระยะที่ 1 จัดทำแผนพัฒนาสังคมและสิ่งแวดล้อมโรงเรียนและชุมชน)</v>
          </cell>
        </row>
        <row r="1098">
          <cell r="A1098">
            <v>60100020148</v>
          </cell>
          <cell r="B1098" t="str">
            <v>โครงการส่งเสริมการออมและการพัฒนาระบบสวัสดิการสมาชิกสหกรณ์</v>
          </cell>
        </row>
        <row r="1099">
          <cell r="A1099">
            <v>60100020149</v>
          </cell>
          <cell r="B1099" t="str">
            <v>Art and science for all</v>
          </cell>
        </row>
        <row r="1100">
          <cell r="A1100">
            <v>60100020150</v>
          </cell>
          <cell r="B1100" t="str">
            <v>โครงการบริการวิชาการเงินรายได้คณะเภสัชศาสตร์</v>
          </cell>
        </row>
        <row r="1101">
          <cell r="A1101">
            <v>60100020151</v>
          </cell>
          <cell r="B1101" t="str">
            <v>โครงการบ่มเพาะและพัฒนาบุคลากรสำหรับอุตสาหกรรมซอฟต์แวร์</v>
          </cell>
        </row>
        <row r="1102">
          <cell r="A1102">
            <v>60100020152</v>
          </cell>
          <cell r="B1102" t="str">
            <v>โครงการการให้บริการทางวิชาการเกี่ยวกับค่าทดสอบวัสดุ</v>
          </cell>
        </row>
        <row r="1103">
          <cell r="A1103">
            <v>60100020153</v>
          </cell>
          <cell r="B1103" t="str">
            <v>โครงการการให้บริการทางวิชาการเกี่ยวกับตรวจวิเคราะห์คุณภาพน้ำ</v>
          </cell>
        </row>
        <row r="1104">
          <cell r="A1104">
            <v>60100020154</v>
          </cell>
          <cell r="B1104" t="str">
            <v>โครงการจัดประชุมวิชาการนานาชาติเรื่อง "IML ภาควิชาวิศวกรรมอุตสาหการ"</v>
          </cell>
        </row>
        <row r="1105">
          <cell r="A1105">
            <v>60100020155</v>
          </cell>
          <cell r="B1105" t="str">
            <v>โครงการบริการวิชาการแก่ชุมชนคณะพยาบาลศาสตร์</v>
          </cell>
        </row>
        <row r="1106">
          <cell r="A1106">
            <v>60100020156</v>
          </cell>
          <cell r="B1106" t="str">
            <v>โครงการเสริมสร้างผู้ประกอบการใหม่ (New Entrepreneur Creation-NEC)</v>
          </cell>
        </row>
        <row r="1107">
          <cell r="A1107">
            <v>60100020157</v>
          </cell>
          <cell r="B1107" t="str">
            <v>โครงการผู้นำโซ่อุปทานในวิสาหกิจขนาดกลางและขนาดย่อม</v>
          </cell>
        </row>
        <row r="1108">
          <cell r="A1108">
            <v>60100020158</v>
          </cell>
          <cell r="B1108" t="str">
            <v>โครงการเสริมสร้างการพัฒนางานบริการแก่สังคม ต่อยอดสู่งานวิจัยและผลงานทางวิชาการ</v>
          </cell>
        </row>
        <row r="1109">
          <cell r="A1109">
            <v>60100020159</v>
          </cell>
          <cell r="B1109" t="str">
            <v>โครงการส่งเสริม สนับสนุนงานบริการวิชาการ ตามมาตรฐานประกันคุณภาพ</v>
          </cell>
        </row>
        <row r="1110">
          <cell r="A1110">
            <v>60100020160</v>
          </cell>
          <cell r="B1110" t="str">
            <v>โครงการพัฒนาศักยภาพการเรียนรู้แก่เด็กที่มีความสามารถพิเศษด้านวิทยาศาสตร์ คณิตศาสตร์</v>
          </cell>
        </row>
        <row r="1111">
          <cell r="A1111">
            <v>60100020161</v>
          </cell>
          <cell r="B1111" t="str">
            <v>โครงการอบรมการอนุรักษ์พลังงานภายในโรงงาน</v>
          </cell>
        </row>
        <row r="1112">
          <cell r="A1112">
            <v>60100020162</v>
          </cell>
          <cell r="B1112" t="str">
            <v>โครงการเตรียมความพร้อมสู่ประชาคมอาเซียน</v>
          </cell>
        </row>
        <row r="1113">
          <cell r="A1113">
            <v>60100020163</v>
          </cell>
          <cell r="B1113" t="str">
            <v>โครงการพัฒนาศักยภาพบุคลากรด้านการท่องเที่ยว</v>
          </cell>
        </row>
        <row r="1114">
          <cell r="A1114">
            <v>60100020164</v>
          </cell>
          <cell r="B1114" t="str">
            <v>โครงการ IT Clinic</v>
          </cell>
        </row>
        <row r="1115">
          <cell r="A1115">
            <v>60100020165</v>
          </cell>
          <cell r="B1115" t="str">
            <v>โครงการจัดตั้งศูนย์บ่มเพาะและเตรียมความพร้อมบุคลากรเพื่อเข้าสู่อุตสาหกรรม</v>
          </cell>
        </row>
        <row r="1116">
          <cell r="A1116">
            <v>60100020166</v>
          </cell>
          <cell r="B1116" t="str">
            <v>โครงการ IT Day@OCN</v>
          </cell>
        </row>
        <row r="1117">
          <cell r="A1117">
            <v>60100020167</v>
          </cell>
          <cell r="B1117" t="str">
            <v>โครงการจัดเก็บข้อมูลนักการเมืองถิ่น พื้นที่อำเภอวารินชำราบ จังหวัดอุบลราชธานี</v>
          </cell>
        </row>
        <row r="1118">
          <cell r="A1118">
            <v>60100020168</v>
          </cell>
          <cell r="B1118" t="str">
            <v>โครงการประชาธิปไตยแข็งแรง ยกกำลัง3</v>
          </cell>
        </row>
        <row r="1119">
          <cell r="A1119">
            <v>60100020169</v>
          </cell>
          <cell r="B1119" t="str">
            <v>โครงการการสร้างความรู้ความเข้าใจด้านภาษีท้องถิ่นเพื่อการพัฒนาท้องถิ่น</v>
          </cell>
        </row>
        <row r="1120">
          <cell r="A1120">
            <v>60100020170</v>
          </cell>
          <cell r="B1120" t="str">
            <v>โครงการการบริหารจัดการเพื่อเพิ่มศักยภาพ SMEs อย่างยั่งยืน</v>
          </cell>
        </row>
        <row r="1121">
          <cell r="A1121">
            <v>60100020171</v>
          </cell>
          <cell r="B1121" t="str">
            <v>เทคนิคการป้องกันกำจัดศัตรูพืช เพื่อการผลิตพืชปลอดสารพิษ</v>
          </cell>
        </row>
        <row r="1122">
          <cell r="A1122">
            <v>60100020172</v>
          </cell>
          <cell r="B1122" t="str">
            <v>การถ่ายทอดเทคโนโลยีการควบคุมศัตรูพืชโดยชีววิธีสู่เยาวชน</v>
          </cell>
        </row>
        <row r="1123">
          <cell r="A1123">
            <v>60100020173</v>
          </cell>
          <cell r="B1123" t="str">
            <v>การฝึกอบรมเชิงปฏิบัติการแปรรูปผลิตภัณฑ์จากข้าวและแป้งข้าว</v>
          </cell>
        </row>
        <row r="1124">
          <cell r="A1124">
            <v>60100020174</v>
          </cell>
          <cell r="B1124" t="str">
            <v>การสร้างสวนไม้ผลยุคใหม่</v>
          </cell>
        </row>
        <row r="1125">
          <cell r="A1125">
            <v>60100020175</v>
          </cell>
          <cell r="B1125" t="str">
            <v>การอบรมเชิงปฏิบัติการถ่ายทอดเทคโนโลยีการผลิตยางพาราในพื้นที่ปลูกยางใหม่</v>
          </cell>
        </row>
        <row r="1126">
          <cell r="A1126">
            <v>60100020176</v>
          </cell>
          <cell r="B1126" t="str">
            <v>ประมงโรงเรียน:การเพาะและขยายพันธุ์ปลานิลจิตรลดาในโรงเรียนเครือข่ายของมหาวิทยาลัยอุบลราชธานี</v>
          </cell>
        </row>
        <row r="1127">
          <cell r="A1127">
            <v>60100020177</v>
          </cell>
          <cell r="B1127" t="str">
            <v>สวนศิลป์กินได้</v>
          </cell>
        </row>
        <row r="1128">
          <cell r="A1128">
            <v>60100020181</v>
          </cell>
          <cell r="B1128" t="str">
            <v>การผลิตกล้าเชื้อเพื่อใช้ในผลิตภัณฑ์ปลาหมักพื้นบ้าน</v>
          </cell>
        </row>
        <row r="1129">
          <cell r="A1129">
            <v>60100020182</v>
          </cell>
          <cell r="B1129" t="str">
            <v>โครงการวิเคราะห์คุณภาพน้ำดื่มและน้ำแข็ง</v>
          </cell>
        </row>
        <row r="1130">
          <cell r="A1130">
            <v>60100020183</v>
          </cell>
          <cell r="B1130" t="str">
            <v>โครงการพัฒนายาและผลิตภัณฑ์สมุนไพร</v>
          </cell>
        </row>
        <row r="1131">
          <cell r="A1131">
            <v>60100020184</v>
          </cell>
          <cell r="B1131" t="str">
            <v>โครงการถ่ายทอดความรู้เพื่อพัฒนาการผลิตน้ำดื่มในชุมชน</v>
          </cell>
        </row>
        <row r="1132">
          <cell r="A1132">
            <v>60100020185</v>
          </cell>
          <cell r="B1132" t="str">
            <v>โครงการรายรับจากการให้บริการวิชาการ</v>
          </cell>
        </row>
        <row r="1133">
          <cell r="A1133">
            <v>60100020186</v>
          </cell>
          <cell r="B1133" t="str">
            <v>โครงการโอลิมปิกวิชาการ (สอวน.)</v>
          </cell>
        </row>
        <row r="1134">
          <cell r="A1134">
            <v>60100020187</v>
          </cell>
          <cell r="B1134" t="str">
            <v>โครงการการฝึกทักษะการใช้อุปกรณ์วิทยาศาสตร์ และเทคนิคทางวิทยาศาสตร์</v>
          </cell>
        </row>
        <row r="1135">
          <cell r="A1135">
            <v>60100020188</v>
          </cell>
          <cell r="B1135" t="str">
            <v>โครงการการสร้างแหล่งเรียนรู้ออนไลน์ทางดาราศาสตร์</v>
          </cell>
        </row>
        <row r="1136">
          <cell r="A1136">
            <v>60100020189</v>
          </cell>
          <cell r="B1136" t="str">
            <v>โครงการอบรม E-Commerce เพื่อสร้างรายได้ในท้องถิ่น</v>
          </cell>
        </row>
        <row r="1137">
          <cell r="A1137">
            <v>60100020190</v>
          </cell>
          <cell r="B1137" t="str">
            <v>โครงการอบรมเชิงปฏิบัติการการทำเหมืองข้อมูลเบื้องต้น (Workshop with Weka)</v>
          </cell>
        </row>
        <row r="1138">
          <cell r="A1138">
            <v>60100020191</v>
          </cell>
          <cell r="B1138" t="str">
            <v>เสริมภาษาอังกฤษให้น้อง</v>
          </cell>
        </row>
        <row r="1139">
          <cell r="A1139">
            <v>60100020192</v>
          </cell>
          <cell r="B1139" t="str">
            <v>โรงเรียนนักละครรุ่นเยาว์</v>
          </cell>
        </row>
        <row r="1140">
          <cell r="A1140">
            <v>60100020193</v>
          </cell>
          <cell r="B1140" t="str">
            <v>การอบรมเทคนิคการสอนทักษะภาษาอังกฤษและการประเมินผลสำหรับครูระดับมัธยมศึกษา</v>
          </cell>
        </row>
        <row r="1141">
          <cell r="A1141">
            <v>60100020194</v>
          </cell>
          <cell r="B1141" t="str">
            <v>สอนครูทำค่ายภาษาอังกฤษ</v>
          </cell>
        </row>
        <row r="1142">
          <cell r="A1142">
            <v>60100020195</v>
          </cell>
          <cell r="B1142" t="str">
            <v>อบรมครูประวัติศาสตร์ ระดับมัธยมศึกษา ครั้งที่ 2 การเรียนการสอนประวัติศาสตร์ท้องถิ่น</v>
          </cell>
        </row>
        <row r="1143">
          <cell r="A1143">
            <v>60100020196</v>
          </cell>
          <cell r="B1143" t="str">
            <v>โครงการบริการทางวิชาการด้านอื่นในสาขาวิศวกรรมศาสตร์</v>
          </cell>
        </row>
        <row r="1144">
          <cell r="A1144">
            <v>60100020197</v>
          </cell>
          <cell r="B1144" t="str">
            <v>โครงการจัดอบรมโปรแกรม PLC ทางวิศวกรรม</v>
          </cell>
        </row>
        <row r="1145">
          <cell r="A1145">
            <v>60100020198</v>
          </cell>
          <cell r="B1145" t="str">
            <v>การอบรม GIS เบื้องต้นสำหรับผู้สอนวิชาภูมิศาสตร์ในเขตพื้นที่การศึกษาจังหวัดมุกดาหาร</v>
          </cell>
        </row>
        <row r="1146">
          <cell r="A1146">
            <v>60100020199</v>
          </cell>
          <cell r="B1146" t="str">
            <v>โครงการอบรมเชิงปฏิบัติการการเขียนโปรแกรมควบคุมหุ่นยนต์และเซนเซอร์ด้วยไมโครคอนโทรลเลอร์</v>
          </cell>
        </row>
        <row r="1147">
          <cell r="A1147">
            <v>60100020200</v>
          </cell>
          <cell r="B1147" t="str">
            <v>โครงการอบรมเชิงปฏิบัติการการเขียนโปรแกรมภาษาโลโก้กับหุ่นยนต์เบื้องต้น</v>
          </cell>
        </row>
        <row r="1148">
          <cell r="A1148">
            <v>60100020201</v>
          </cell>
          <cell r="B1148" t="str">
            <v>โครงการอบรมเชิงปฏิบัติการสะพานสานฝันเยาวชนนักประดิษฐ์</v>
          </cell>
        </row>
        <row r="1149">
          <cell r="A1149">
            <v>60100020202</v>
          </cell>
          <cell r="B1149" t="str">
            <v>โครงการการใช้โปรแกรมคอมพิวเตอร์ควบคุมหุ่นยนต์</v>
          </cell>
        </row>
        <row r="1150">
          <cell r="A1150">
            <v>60100020203</v>
          </cell>
          <cell r="B1150" t="str">
            <v>โครงการการจัดการขยะมูลฝอยระดับครัวเรือนเพื่อลดปัญหาสิ่งแวดล้อม</v>
          </cell>
        </row>
        <row r="1151">
          <cell r="A1151">
            <v>60100020204</v>
          </cell>
          <cell r="B1151" t="str">
            <v>โครงการการถ่ายทอดชุดขุดซากไม้ต้นแบบ “แพขุดซากไม้ใต้น้ำเพื่อนำมาแปรรูปเฟอร์นิเจอร์"</v>
          </cell>
        </row>
        <row r="1152">
          <cell r="A1152">
            <v>60100020205</v>
          </cell>
          <cell r="B1152" t="str">
            <v>โครงการการประยุกต์ใช้ไมโครคอนโทรลเลอร์กับโครงงานวิทยาศาสตร์</v>
          </cell>
        </row>
        <row r="1153">
          <cell r="A1153">
            <v>60100020206</v>
          </cell>
          <cell r="B1153" t="str">
            <v>โครงการการฝึกอบรมเพื่อถ่ายทอดองค์ความรู้ด้านวิศวกรรมเชื่อมประสานสำหรับบุคลากรชุมชนเพื่อส่งเสริมการประกอบอาชีพ</v>
          </cell>
        </row>
        <row r="1154">
          <cell r="A1154">
            <v>60100020207</v>
          </cell>
          <cell r="B1154" t="str">
            <v>โครงการการอบรมระบบนิวแมติกส์พื้นฐาน</v>
          </cell>
        </row>
        <row r="1155">
          <cell r="A1155">
            <v>60100020208</v>
          </cell>
          <cell r="B1155" t="str">
            <v>โครงการการอบรมสัมมนาเชิงปฏิบัติการเรื่อง “การจัดการแบบสอบถามผ่านเครือข่ายอินเตอร์เน็ตด้วยระบบงาน Free QMS"</v>
          </cell>
        </row>
        <row r="1156">
          <cell r="A1156">
            <v>60100020209</v>
          </cell>
          <cell r="B1156" t="str">
            <v>โครงการถ่ายทอดความรู้และเทคโนโลยีการจัดการและการผลิตผลิตภัณฑ์ชุมชนจากวัสดุเหลือใช้</v>
          </cell>
        </row>
        <row r="1157">
          <cell r="A1157">
            <v>60100020210</v>
          </cell>
          <cell r="B1157" t="str">
            <v>โครงการบำรุงรักษาตรวจซ่อมและพัฒนาระบบ Solar Cell ที่วัดและโรงเรียนบ้านดงนา ตามโครงการพระราชดำริพระเทพรัตนราชสุดาฯ</v>
          </cell>
        </row>
        <row r="1158">
          <cell r="A1158">
            <v>60100020211</v>
          </cell>
          <cell r="B1158" t="str">
            <v>การพัฒนาการออกแบบผ้าทอพื้นถิ่นด้วยโปรแกรมคอมพิวเตอร์</v>
          </cell>
        </row>
        <row r="1159">
          <cell r="A1159">
            <v>60100020212</v>
          </cell>
          <cell r="B1159" t="str">
            <v>การออกแบบและสร้างเตาเผาผลิตเครื่องปั้นดินเผาขนาดเล็ก</v>
          </cell>
        </row>
        <row r="1160">
          <cell r="A1160">
            <v>60100020213</v>
          </cell>
          <cell r="B1160" t="str">
            <v>สัปดาห์วิชาการศิลปประยุกต์และการออกแบบเพื่อชุมชน</v>
          </cell>
        </row>
        <row r="1161">
          <cell r="A1161">
            <v>60100020214</v>
          </cell>
          <cell r="B1161" t="str">
            <v>อบรมการออกแบบผลิตภัณฑ์จากผ้าเพื่อการใช้วัสดุต้นทางอย่างมีประสิทธิภาพ</v>
          </cell>
        </row>
        <row r="1162">
          <cell r="A1162">
            <v>60100020215</v>
          </cell>
          <cell r="B1162" t="str">
            <v>โครงการอุทยานวิทยาศาสตร์</v>
          </cell>
        </row>
        <row r="1163">
          <cell r="A1163">
            <v>60100020216</v>
          </cell>
          <cell r="B1163" t="str">
            <v>โครงการความหลากหลายของพรรณไม้ เห็ด และยีสต์ในดินบริเวณพื้นที่สวนสัตว์อุบลราชธานี</v>
          </cell>
        </row>
        <row r="1164">
          <cell r="A1164">
            <v>60100020217</v>
          </cell>
          <cell r="B1164" t="str">
            <v>โครงการบริการวิชาการจากหน่วยงานภายนอก</v>
          </cell>
        </row>
        <row r="1165">
          <cell r="A1165">
            <v>60100020218</v>
          </cell>
          <cell r="B1165" t="str">
            <v>โครงการ Cleaning &amp; Planting for UBU</v>
          </cell>
        </row>
        <row r="1166">
          <cell r="A1166">
            <v>60100020219</v>
          </cell>
          <cell r="B1166" t="str">
            <v>โครงการเสริมสร้างสุขภาพนักเรียนโรงเรียนตำรวจตระเวนชายแดนที่ครอบครัวและชุมชนมีส่วนร่วม</v>
          </cell>
        </row>
        <row r="1167">
          <cell r="A1167">
            <v>60100020220</v>
          </cell>
          <cell r="B1167" t="str">
            <v>โครงาารอาสาร่วมพัฒนาชุมชนและสอนน้องหาปลา</v>
          </cell>
        </row>
        <row r="1168">
          <cell r="A1168">
            <v>60100020221</v>
          </cell>
          <cell r="B1168" t="str">
            <v>โครงการบริการวิชาการด้านพลังงานทดแทนและอนุรักษ์พลังงาน</v>
          </cell>
        </row>
        <row r="1169">
          <cell r="A1169">
            <v>60100020222</v>
          </cell>
          <cell r="B1169" t="str">
            <v>โครงการสร้างและพัฒนาผู้ประกอบการเพื่อรองรับประชาคมเศรษฐกิจอาเซียน (AEC)</v>
          </cell>
        </row>
        <row r="1170">
          <cell r="A1170">
            <v>60100020223</v>
          </cell>
          <cell r="B1170" t="str">
            <v>โครงการพัฒนาเครื่องจักรเพื่อเพิ่มประสิทธิภาพการผลิต (Retrofit)</v>
          </cell>
        </row>
        <row r="1171">
          <cell r="A1171">
            <v>60100020224</v>
          </cell>
          <cell r="B1171" t="str">
            <v>โครงการสำรวจและนำเข้าข้อมูลโครงสร้างพื้นฐานด้านวิทยาศาสตร์และเทคโนโลยี</v>
          </cell>
        </row>
        <row r="1172">
          <cell r="A1172">
            <v>60100020225</v>
          </cell>
          <cell r="B1172" t="str">
            <v>โครงการเรียนรู้และส่งเสริมประชาธิปไตย</v>
          </cell>
        </row>
        <row r="1173">
          <cell r="A1173">
            <v>60100020226</v>
          </cell>
          <cell r="B1173" t="str">
            <v>โครงการพัฒนาขีดความสามารถในการแข่งขันของอุตสาหกรรมแปรรูปการเกษตรในส่วนภูมิภาค (OPOAI)</v>
          </cell>
        </row>
        <row r="1174">
          <cell r="A1174">
            <v>60100020227</v>
          </cell>
          <cell r="B1174" t="str">
            <v>โครงการมหกรรมบ้านนักวิทยาศาสตร์น้อย</v>
          </cell>
        </row>
        <row r="1175">
          <cell r="A1175">
            <v>60100020228</v>
          </cell>
          <cell r="B1175" t="str">
            <v>โครงการตรวจสอบแก้ปัญหาและติดตามคุณภาพน้ำประปาและการจัดการขยะแบบครบวจร ในโรงเรียนบ้านหนองใหญ่และบ้านท่าแสนคูณ โครงการตามพระราชดำริ</v>
          </cell>
        </row>
        <row r="1176">
          <cell r="A1176">
            <v>60100020229</v>
          </cell>
          <cell r="B1176" t="str">
            <v>คลินิกเทคโนโลยี</v>
          </cell>
        </row>
        <row r="1177">
          <cell r="A1177">
            <v>60100020230</v>
          </cell>
          <cell r="B1177" t="str">
            <v>โครงการบ่มเพาะวิสาหกิจในสถาบันอุดมศึกษา</v>
          </cell>
        </row>
        <row r="1178">
          <cell r="A1178">
            <v>60100020231</v>
          </cell>
          <cell r="B1178" t="str">
            <v>โครงการเตรียมความพร้อมการเรียนการสอนหลักสูตร STEM</v>
          </cell>
        </row>
        <row r="1179">
          <cell r="A1179">
            <v>60100020232</v>
          </cell>
          <cell r="B1179" t="str">
            <v>โครงการมหาวิทยาลัยอุบลราชธานี ร่วมใจต้านภัยบุหรี่</v>
          </cell>
        </row>
        <row r="1180">
          <cell r="A1180">
            <v>60100020233</v>
          </cell>
          <cell r="B1180" t="str">
            <v>โครงการเสริมสร้างเครือข่ายความร่วมมือเพื่อพัฒนาการเรียนรู้</v>
          </cell>
        </row>
        <row r="1181">
          <cell r="A1181">
            <v>60100020234</v>
          </cell>
          <cell r="B1181" t="str">
            <v>ศูนย์พี่เลี้ยงโครงการเพาะพันธุ์ปัญญา</v>
          </cell>
        </row>
        <row r="1182">
          <cell r="A1182">
            <v>60100020236</v>
          </cell>
          <cell r="B1182" t="str">
            <v>โครงการอบรมเชิงปฏิบัติการ : การสร้างความรู้ความเข้าใจด้านภาษีท้องถิ่นเพื่อการพัฒนาท้องถิ่น</v>
          </cell>
        </row>
        <row r="1183">
          <cell r="A1183">
            <v>60100020237</v>
          </cell>
          <cell r="B1183" t="str">
            <v>โครงการอบรมเชิงปฏิบัติการการวางแผนเพื่อการพัฒนาท้องถิ่น</v>
          </cell>
        </row>
        <row r="1184">
          <cell r="A1184">
            <v>60100020238</v>
          </cell>
          <cell r="B1184" t="str">
            <v>โครงการบัญชีสัญจรการจัดทำงบประมาณเพื่อกำไรที่ยั่งยืนสำหรับวิสาหกิจชุมชนในจังหวัดอุบลราชธานี</v>
          </cell>
        </row>
        <row r="1185">
          <cell r="A1185">
            <v>60100020239</v>
          </cell>
          <cell r="B1185" t="str">
            <v>โครงการการบูรณาการแนวคิดเศรษฐกิจสร้างสรรค์และการจัดการธุรกิจสมัยใหม่เพื่อพัฒนาศักยภาพวิสาหกิจชุมชนอย่างยั่งยืน</v>
          </cell>
        </row>
        <row r="1186">
          <cell r="A1186">
            <v>60100020240</v>
          </cell>
          <cell r="B1186" t="str">
            <v>โครงการอบรมเพื่อให้ความรู้ในหัวข้อ "การพัฒนาขีดความสามารถในการประกอบธุรกิจของผู้ประกอบการขนาดกลางและขนาดย่อม" สำหรับผู้ประกอบการธุรกิจในจังหวัด</v>
          </cell>
        </row>
        <row r="1187">
          <cell r="A1187">
            <v>60100020241</v>
          </cell>
          <cell r="B1187" t="str">
            <v>โครงการพัฒนาศักยภาพชุมชนเพื่อเตรียมพร้อมในการเข้าสู่อาเซียน</v>
          </cell>
        </row>
        <row r="1188">
          <cell r="A1188">
            <v>60100020242</v>
          </cell>
          <cell r="B1188" t="str">
            <v>โครงการการอบรมเชิงปฏิบัติการ เรื่อง สถานภาพปัญหาและทางออกของแรงงานในยุคทุนนิยมโลกาภิวัฒน์</v>
          </cell>
        </row>
        <row r="1189">
          <cell r="A1189">
            <v>60100020243</v>
          </cell>
          <cell r="B1189" t="str">
            <v>โครงการสิทธิมนุษยชนในกระบวนการยุติธรรมทางอาญา</v>
          </cell>
        </row>
        <row r="1190">
          <cell r="A1190">
            <v>60100020244</v>
          </cell>
          <cell r="B1190" t="str">
            <v>โครงการอบรมครูประวัติศาสตร์ระดับชั้นมัธยมศึกษาครั้งที่ 3 "เพื่อความรู้ความเข้าใจอาเซียน"</v>
          </cell>
        </row>
        <row r="1191">
          <cell r="A1191">
            <v>60100020245</v>
          </cell>
          <cell r="B1191" t="str">
            <v>โครงการภาษาและสังคมเพื่ออาชีพสำหรับรองรับการเป็นประชาคมอาเซียน</v>
          </cell>
        </row>
        <row r="1192">
          <cell r="A1192">
            <v>60100020246</v>
          </cell>
          <cell r="B1192" t="str">
            <v>โครงการสร้างสื่อการเรียนการสอนภาษา สังคม และวัฒนธรรมจีน จากงานวิจัยเรื่อง การศึกษาทางภาษาศาสตร์เชิงประวัติศาสตร์เรื่องคำศัพท์ร่วมเชื้อสายตระกูลไท-จีน</v>
          </cell>
        </row>
        <row r="1193">
          <cell r="A1193">
            <v>60100020247</v>
          </cell>
          <cell r="B1193" t="str">
            <v>โครงการการสร้างสื่อการเรียนการสอนภาษา สังคมและวัฒนธรรมจีนจากสื่อนิทานจีน</v>
          </cell>
        </row>
        <row r="1194">
          <cell r="A1194">
            <v>60100020248</v>
          </cell>
          <cell r="B1194" t="str">
            <v>โครงการสัมมนาเพื่อพัฒนาการสอนภาษาไทย "การวิจัยเพื่อพัฒนาการสอน"</v>
          </cell>
        </row>
        <row r="1195">
          <cell r="A1195">
            <v>60100020249</v>
          </cell>
          <cell r="B1195" t="str">
            <v>โครงการการแปรรูปผลิตภัณฑ์จากปลาท้องถิ่น</v>
          </cell>
        </row>
        <row r="1196">
          <cell r="A1196">
            <v>60100020250</v>
          </cell>
          <cell r="B1196" t="str">
            <v>โครงการเพาะเห็ดฟางโรงเรือน</v>
          </cell>
        </row>
        <row r="1197">
          <cell r="A1197">
            <v>60100020251</v>
          </cell>
          <cell r="B1197" t="str">
            <v>โครงการปลูกเลี้ยงกล้วยไม้เชิงพาณิชย์</v>
          </cell>
        </row>
        <row r="1198">
          <cell r="A1198">
            <v>60100020252</v>
          </cell>
          <cell r="B1198" t="str">
            <v>โครงการเสวนาการเพิ่มผลผลิตข้าวอินทรีย์ "ทำอย่างไรให้เป็นต้น"</v>
          </cell>
        </row>
        <row r="1199">
          <cell r="A1199">
            <v>60100020253</v>
          </cell>
          <cell r="B1199" t="str">
            <v>โครงการเพิ่มศักยภาพการผลิตผักเศรษฐกิจด้วยการจัดการดินและปุ๋ยจากผลประเมินความอุดมสมบูรณ์ดินและการสูญเสียไปกับผลผลิต ในอำเภอวารินชำราบ</v>
          </cell>
        </row>
        <row r="1200">
          <cell r="A1200">
            <v>60100020254</v>
          </cell>
          <cell r="B1200" t="str">
            <v>โครงการภาคีเครือข่ายเผยแพร่ผลงานวิชาการ 3 สถาบัน</v>
          </cell>
        </row>
        <row r="1201">
          <cell r="A1201">
            <v>60100020255</v>
          </cell>
          <cell r="B1201" t="str">
            <v>โครงการถ่ายทอดความรู้เพื่อพัฒนาการจัดการความปลอดภัยในห้องปฏิบัติการวิทยาศาสตร์</v>
          </cell>
        </row>
        <row r="1202">
          <cell r="A1202">
            <v>60100020256</v>
          </cell>
          <cell r="B1202" t="str">
            <v>โครงการห้องปฏิบัติการปลอดภัย</v>
          </cell>
        </row>
        <row r="1203">
          <cell r="A1203">
            <v>60100020257</v>
          </cell>
          <cell r="B1203" t="str">
            <v>โครงการค่าย "ฉันอยากเป็น...หมอ มอทราย"</v>
          </cell>
        </row>
        <row r="1204">
          <cell r="A1204">
            <v>60100020258</v>
          </cell>
          <cell r="B1204" t="str">
            <v>โครงการสานฝัน ต้นกล้าสา’สุข</v>
          </cell>
        </row>
        <row r="1205">
          <cell r="A1205">
            <v>60100020259</v>
          </cell>
          <cell r="B1205" t="str">
            <v>โครงการอบรมเชิงปฏิบัติการ การใช้วิทยาการระบาดในการสร้างงานวิจัยจากงานประจำ สำหรับเจ้าหน้าที่สาธารณสุข</v>
          </cell>
        </row>
        <row r="1206">
          <cell r="A1206">
            <v>60100020260</v>
          </cell>
          <cell r="B1206" t="str">
            <v>โครงการการออกแบบสื่อสิ่งพิมพ์สำหรับกลุ่มผลิตภัณฑ์ชุมชน</v>
          </cell>
        </row>
        <row r="1207">
          <cell r="A1207">
            <v>60100020261</v>
          </cell>
          <cell r="B1207" t="str">
            <v>โครงการอบรมเชิงปฏิบัติการอิเล็กทรอนิกส์สร้างสรรค์สิ่งประดิษฐ์เพื่อพัฒนาศักยภาพ และสมรรถนะของนักเรียนและครูผู้สอนวิทยาศาสตร์และเทคโนโลยี</v>
          </cell>
        </row>
        <row r="1208">
          <cell r="A1208">
            <v>60100020262</v>
          </cell>
          <cell r="B1208" t="str">
            <v>โครงการถ่ายทอดเทคโนโลยีเครื่องจักรกลการเกษตรสำหรับเกษตรกร</v>
          </cell>
        </row>
        <row r="1209">
          <cell r="A1209">
            <v>60100020263</v>
          </cell>
          <cell r="B1209" t="str">
            <v>โครงการการจัดการระบบประปาหมู่บ้าน และการตรวจวิเคราะห์คุณภาพน้ำเบื้องต้นเพื่อประกอบการประเมินคุณภาพระบบประปาหมู่บ้าน</v>
          </cell>
        </row>
        <row r="1210">
          <cell r="A1210">
            <v>60100020264</v>
          </cell>
          <cell r="B1210" t="str">
            <v>โครงการประยุกต์ใช้เทคโนโลยี GIS สำหรับการบริหารจัดการทรัพยากรน้ำเบื้องต้น</v>
          </cell>
        </row>
        <row r="1211">
          <cell r="A1211">
            <v>60100020265</v>
          </cell>
          <cell r="B1211" t="str">
            <v>โครงการอบรมเชิงปฏิบัติการ "การควบคุมอัตโนมัติในงานอุตสาหกรรมด้วย PLC เบื้องต้น</v>
          </cell>
        </row>
        <row r="1212">
          <cell r="A1212">
            <v>60100020266</v>
          </cell>
          <cell r="B1212" t="str">
            <v>โครงการบริการทางวิชาการ เกี่ยวกับการทดสอบมาตรฐานทางเทคนิคของเครื่องส่งวิทยุกระจายเสียง</v>
          </cell>
        </row>
        <row r="1213">
          <cell r="A1213">
            <v>60100020267</v>
          </cell>
          <cell r="B1213" t="str">
            <v>โครงการอบรมเชิงปฏิบัติการ "การทำวิจัยในชั้นเรียน" เพื่อยกระดับคุณภาพทางวิชาการของครู"</v>
          </cell>
        </row>
        <row r="1214">
          <cell r="A1214">
            <v>60100020268</v>
          </cell>
          <cell r="B1214" t="str">
            <v>โครงการประดิษฐ์สื่อการเรียนรู้แบบครูมืออาชีพ</v>
          </cell>
        </row>
        <row r="1215">
          <cell r="A1215">
            <v>60100020269</v>
          </cell>
          <cell r="B1215" t="str">
            <v>โครงการห้องสมุดอิเล็กทรอนิส์เคลื่อนที่สู่ประชาคมอาเซียน</v>
          </cell>
        </row>
        <row r="1216">
          <cell r="A1216">
            <v>60100020270</v>
          </cell>
          <cell r="B1216" t="str">
            <v>โครงการพัฒนาการออกแบบผ้าทอพื้นถิ่นด้วยโปรแกรมคอมพิวเตอร์ อำเภอม่วงสามสิบ</v>
          </cell>
        </row>
        <row r="1217">
          <cell r="A1217">
            <v>60100020271</v>
          </cell>
          <cell r="B1217" t="str">
            <v>การสร้างสื่อการเรียนการสอนบน Tablet PC</v>
          </cell>
        </row>
        <row r="1218">
          <cell r="A1218">
            <v>60100020272</v>
          </cell>
          <cell r="B1218" t="str">
            <v>การสื่อสารภาษาต่างประเทศเพื่อเตรียมความพร้อมในการก้าวสู่การเป็นประชาคมอาเซียน(ภาษาอังกฤษและภาษาจีน)</v>
          </cell>
        </row>
        <row r="1219">
          <cell r="A1219">
            <v>60100020273</v>
          </cell>
          <cell r="B1219" t="str">
            <v>โครงการประเมินผลการดำเนินงานกิจกรรมมหกรรมสินค้าเกษตรคุณภาพ อ.ต.ก. จังหวัดอุบลราชธานี</v>
          </cell>
        </row>
        <row r="1220">
          <cell r="A1220">
            <v>60100020274</v>
          </cell>
          <cell r="B1220" t="str">
            <v>โครงการจัดทำแผนบริหารจัดการและพัฒนาทรัพยากรน้ำแบบบูรณาการ จังหวัดบุรีรัมย์</v>
          </cell>
        </row>
        <row r="1221">
          <cell r="A1221">
            <v>60100020275</v>
          </cell>
          <cell r="B1221" t="str">
            <v>โครงการจัดทำแผนบริหารจัดการและพัฒนาทรัพยากรน้ำแบบบูรณาการ จังหวัดยโสธร</v>
          </cell>
        </row>
        <row r="1222">
          <cell r="A1222">
            <v>60100020276</v>
          </cell>
          <cell r="B1222" t="str">
            <v>โครงการจัดทำแผนบริหารจัดการและพัฒนาทรัพยากรน้ำแบบบูรณาการ จังหวัดหนองบัวลำภู</v>
          </cell>
        </row>
        <row r="1223">
          <cell r="A1223">
            <v>60100020277</v>
          </cell>
          <cell r="B1223" t="str">
            <v>โครงการจัดทำแผนบริหารจัดการและพัฒนาทรัพยากรน้ำแบบบูรณาการ จังหวัดอำนาจเจริญ</v>
          </cell>
        </row>
        <row r="1224">
          <cell r="A1224">
            <v>60100020278</v>
          </cell>
          <cell r="B1224" t="str">
            <v>โครงการความหลากหลายของพรรณไม้และเห็ดในสวนสัตว์อุบลราชธานี</v>
          </cell>
        </row>
        <row r="1225">
          <cell r="A1225">
            <v>60100020279</v>
          </cell>
          <cell r="B1225" t="str">
            <v>โครงการสร้างขีดความสามารถในการแข่งขันอุตสาหกรรมไทยด้วยเทคโนโลยีสารสนเทศ (ECIT)</v>
          </cell>
        </row>
        <row r="1226">
          <cell r="A1226">
            <v>60100020280</v>
          </cell>
          <cell r="B1226" t="str">
            <v>โครงการพัฒนาสถานประกอบการเป้าหมายเพื่อเข้าสู่ AEC</v>
          </cell>
        </row>
        <row r="1227">
          <cell r="A1227">
            <v>60100020281</v>
          </cell>
          <cell r="B1227" t="str">
            <v>โครงการอบรมหลักสูตรทักษะภาษาประเทศเพื่อนบ้านสำหรับบุคลากรภาครัฐส่วนภูมิภาค</v>
          </cell>
        </row>
        <row r="1228">
          <cell r="A1228">
            <v>60100020282</v>
          </cell>
          <cell r="B1228" t="str">
            <v>โครงการพัฒนากลุ่มเกษตรกรปลูกผักและผลไม้เพื่อยกระดับมาตรฐานการผลิตสินค้าเกษตรของราชอาณาจักรกัมพูชา</v>
          </cell>
        </row>
        <row r="1229">
          <cell r="A1229">
            <v>60100020283</v>
          </cell>
          <cell r="B1229" t="str">
            <v>โครงการอบรมเพาะเลี้ยงปลานิลแดงให้แก่สาธารณรัฐโมซัมบิก</v>
          </cell>
        </row>
        <row r="1230">
          <cell r="A1230">
            <v>60100020284</v>
          </cell>
          <cell r="B1230" t="str">
            <v>โครงการอบรมเชิงปฏิบัติการ เรื่อง Electricity and Magnetism Activities for Active Learning Classroom</v>
          </cell>
        </row>
        <row r="1231">
          <cell r="A1231">
            <v>60100020285</v>
          </cell>
          <cell r="B1231" t="str">
            <v>โครงการ ม.อุบลฯ จิตอาสา พัฒนาการเรียนการสอนหมวดวิชาศึกษาทั่วไป</v>
          </cell>
        </row>
        <row r="1232">
          <cell r="A1232">
            <v>60100020286</v>
          </cell>
          <cell r="B1232" t="str">
            <v>โครงการสานพลังชุมชน ม.อุบลฯ ลดละเลิกบุหรี่ สู่ชุมชนแห่งความผาสุก</v>
          </cell>
        </row>
        <row r="1233">
          <cell r="A1233">
            <v>60100020287</v>
          </cell>
          <cell r="B1233" t="str">
            <v>โครงการ Impact of shocks on the vulnerability of poverty : consequences สหพันธ์สาธารณรัฐเยอรมนี</v>
          </cell>
        </row>
        <row r="1234">
          <cell r="A1234">
            <v>60100030001</v>
          </cell>
          <cell r="B1234" t="str">
            <v>โครงการประชุมวิชาการเครือข่ายเภสัชกรภาคตะวันออกเฉียงเหนือ</v>
          </cell>
        </row>
        <row r="1235">
          <cell r="A1235">
            <v>60100030002</v>
          </cell>
          <cell r="B1235" t="str">
            <v>โครงการการให้บริการทางวิชาการของคณะวิทยาศาสตร์</v>
          </cell>
        </row>
        <row r="1236">
          <cell r="A1236">
            <v>60100030004</v>
          </cell>
          <cell r="B1236" t="str">
            <v>โครงการหน่วยตรวจวิเคราะห์</v>
          </cell>
        </row>
        <row r="1237">
          <cell r="A1237">
            <v>60100030005</v>
          </cell>
          <cell r="B1237" t="str">
            <v>โครงการโอลิมปิก สอวน.</v>
          </cell>
        </row>
        <row r="1238">
          <cell r="A1238">
            <v>60100030006</v>
          </cell>
          <cell r="B1238" t="str">
            <v>โครงการประกวดโครงการของนักวิทยาศาสตร์รุ่นเยาว์ ครั้งที่ 14 (YSC 2012)</v>
          </cell>
        </row>
        <row r="1239">
          <cell r="A1239">
            <v>60100030007</v>
          </cell>
          <cell r="B1239" t="str">
            <v>โครงการอบรมครูวิทยาศาสตร์ คณิตศาสตร์ คอมพิวเตอร์ โลก ดาราศาสตร์และอวกาศ</v>
          </cell>
        </row>
        <row r="1240">
          <cell r="A1240">
            <v>60100030008</v>
          </cell>
          <cell r="B1240" t="str">
            <v>โครงการอบรมครูกลุ่มสูง ระดับมัธยมศึกษาตอนต้น</v>
          </cell>
        </row>
        <row r="1241">
          <cell r="A1241">
            <v>60100030009</v>
          </cell>
          <cell r="B1241" t="str">
            <v>โครงการห้องเรียนพิเศษวิทยาศาสตร์</v>
          </cell>
        </row>
        <row r="1242">
          <cell r="A1242">
            <v>60100030010</v>
          </cell>
          <cell r="B1242" t="str">
            <v>โครงการการให้บริการทางวิชาการ เพื่อเป็นที่ปรึกษาโครงการพัฒนาเพิ่มสมรรถนะและประสิทธิภาพระบบผลิตน้ำร้อนและพลังงานแสงอาทิตย์แบบผสมผสานฯ</v>
          </cell>
        </row>
        <row r="1243">
          <cell r="A1243">
            <v>60100030011</v>
          </cell>
          <cell r="B1243" t="str">
            <v>โครงการการให้บริการทางวิชาการ เพื่อเป็นที่ปรึกษาโครงการวิจัยออกแบบต้นแบบโรงงานผลิตเอทานอลและเครื่องหีบข้าวฟ่างหวาน</v>
          </cell>
        </row>
        <row r="1244">
          <cell r="A1244">
            <v>60100030012</v>
          </cell>
          <cell r="B1244" t="str">
            <v>โครงการการให้บริการทางวิชาการ เพื่อเป็นที่ปรึกษาโครงการพัฒนาและถ่ายทอดเทคโนโลยีการผลิตและการใช้เตาชีวมวลทรงกระบอกในครัวเรือนและกลุ่มอุตสาหกรรมครัวเรือน</v>
          </cell>
        </row>
        <row r="1245">
          <cell r="A1245">
            <v>60100030013</v>
          </cell>
          <cell r="B1245" t="str">
            <v>โครงการอบรมเชิงปฏิบัติการการวางแผนเพื่อการพัฒนาท้องถิ่น</v>
          </cell>
        </row>
        <row r="1246">
          <cell r="A1246">
            <v>60100030014</v>
          </cell>
          <cell r="B1246" t="str">
            <v>โครงการเยาวชนรุ่นใหม่ใส่ใจการเงินบนวิถีพอเพียงภายใต้ความร่วมมือกับตลาดหลักทรัพย์แห่งประเทศไทย</v>
          </cell>
        </row>
        <row r="1247">
          <cell r="A1247">
            <v>60100030015</v>
          </cell>
          <cell r="B1247" t="str">
            <v>โครงการสร้างกระบวนการเรียนรู้ให้กับชุมชนในโครงการบัญชีสัญจร เพื่อการวิเคราะห์จุดคุ้มทุน (Beak Event Point) สำหรับวิสาหกิจชุมชน รุ่นที่ 3</v>
          </cell>
        </row>
        <row r="1248">
          <cell r="A1248">
            <v>60100030016</v>
          </cell>
          <cell r="B1248" t="str">
            <v>โครงการการจัดการวิสาหกิจชุมชนเพื่อสร้างความเข้มแข็งชุมชนอย่างยั่งยืน</v>
          </cell>
        </row>
        <row r="1249">
          <cell r="A1249">
            <v>60100030017</v>
          </cell>
          <cell r="B1249" t="str">
            <v>โครงการพัฒนาศักยภาพชุมชนเพื่อเตรียมพร้อมในการเข้าสู่อาเซียน</v>
          </cell>
        </row>
        <row r="1250">
          <cell r="A1250">
            <v>60100030018</v>
          </cell>
          <cell r="B1250" t="str">
            <v>โครงการวารสารวิชาการบริหารศาสตร์</v>
          </cell>
        </row>
        <row r="1251">
          <cell r="A1251">
            <v>60100030019</v>
          </cell>
          <cell r="B1251" t="str">
            <v>โครงการการจัดการธุรกิจสมัยใหม่ภายใต้แนวคิดเศรษฐกิจพอเพียงสำหรับธุรกิจชุมชน</v>
          </cell>
        </row>
        <row r="1252">
          <cell r="A1252">
            <v>60100030020</v>
          </cell>
          <cell r="B1252" t="str">
            <v>โครงการการพัฒนาสินค้าชุมชนย่างครบวงจรเพื่อยกระดับสินค้าคุณภาพเชิงพาณิชย์วิสาหกิจชุมชน บ้านใหม่สารภี อำเภอสว่างวีระวงศ์ จังหวัดอุบลราชธานี</v>
          </cell>
        </row>
        <row r="1253">
          <cell r="A1253">
            <v>60100030021</v>
          </cell>
          <cell r="B1253" t="str">
            <v>โครงการการสร้างความได้เปรียบของวิสาหกิจชุมชนและ SMEs ด้วยเทคนิคการบริการที่เป็นเลิศ</v>
          </cell>
        </row>
        <row r="1254">
          <cell r="A1254">
            <v>60100030022</v>
          </cell>
          <cell r="B1254" t="str">
            <v>โครงการสิทธิและหน้าที่ของลูกจ้าง นายจ้าง ตามพระราชบัญญัติคุ้มครองแรงงาน พ.ศ.2541</v>
          </cell>
        </row>
        <row r="1255">
          <cell r="A1255">
            <v>60100030023</v>
          </cell>
          <cell r="B1255" t="str">
            <v>โครงการการถ่ายทอดความรู้ด้านวิศวกรรมอุตสาหการในการแก้ปัญหาของชุมชนเพิ่มประสิทธิภาพและลดค่าใช้จ่ายของธุรกิจขนาดกลางและขนาดย่อมหรือหน่วยงานของรัฐ</v>
          </cell>
        </row>
        <row r="1256">
          <cell r="A1256">
            <v>60100030024</v>
          </cell>
          <cell r="B1256" t="str">
            <v>โครงการการบำรุงรักษาตรวจซ่อมและพัฒนาระบบ Solar cell หมู่บ้านโหง่นงามและดงนาตามโครงการพระราชดำริสมเด็จพระเทพรัตนราชสุดาฯ</v>
          </cell>
        </row>
        <row r="1257">
          <cell r="A1257">
            <v>60100030025</v>
          </cell>
          <cell r="B1257" t="str">
            <v>โครงการการวิเคราะห์และประมวลผลสัญญาณดิจิตอลเบื้องต้นและการประยุกต์ใช้งานต่างๆ</v>
          </cell>
        </row>
        <row r="1258">
          <cell r="A1258">
            <v>60100030026</v>
          </cell>
          <cell r="B1258" t="str">
            <v>การออกแบบบรรจุภัณฑ์สำหรับกลุ่มเครือข่ายสถาบันพัฒนาชุมชน 7 จังหวัด</v>
          </cell>
        </row>
        <row r="1259">
          <cell r="A1259">
            <v>60100030027</v>
          </cell>
          <cell r="B1259" t="str">
            <v>โครงการงบสนับสนุนการจัดนิทรรศการรัฐบาลเพื่อประชาชน</v>
          </cell>
        </row>
        <row r="1260">
          <cell r="A1260">
            <v>60100030028</v>
          </cell>
          <cell r="B1260" t="str">
            <v>โครงการเตรียมความพร้อมการเรียนการสอนหลักสูตร STEM</v>
          </cell>
        </row>
        <row r="1261">
          <cell r="A1261">
            <v>60100030029</v>
          </cell>
          <cell r="B1261" t="str">
            <v>โครงการเรียนรู้ทางภาษา ศิลปะ สังคม วัฒนธรรมและวิทยาศาสตร์พื้นฐานอย่างสร้างสรรค์สำหรับเยาวชน (Kid Zone)</v>
          </cell>
        </row>
        <row r="1262">
          <cell r="A1262">
            <v>60100030030</v>
          </cell>
          <cell r="B1262" t="str">
            <v>โครงการจัดการความรู้ด้านการเกษตร เพื่อโครงการอาหารกลางวันในโรงเรียนตำรวจตระเวนชายแดน</v>
          </cell>
        </row>
        <row r="1263">
          <cell r="A1263">
            <v>60100030031</v>
          </cell>
          <cell r="B1263" t="str">
            <v>โครงการอาสาร่วมพัฒนาชุมชน และสอนน้องหาปลา</v>
          </cell>
        </row>
        <row r="1264">
          <cell r="A1264">
            <v>60100030032</v>
          </cell>
          <cell r="B1264" t="str">
            <v>โครงการพัฒนาสินค้าชุมชนอย่างครบวงจรเพื่อยกระดับคุณภาพเชิงพาณิชย์วิสาหกิจชุมชน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</v>
          </cell>
        </row>
        <row r="1265">
          <cell r="A1265">
            <v>60100030033</v>
          </cell>
          <cell r="B1265" t="str">
            <v>โครงการบำรุงรักษาตรวจซ่อมและพัฒนาระบบ Solar Cell หมู่บ้านโหง่นงาม จากโครงการพระราชดำริพระเทพรัตนราชสุดาฯ</v>
          </cell>
        </row>
        <row r="1266">
          <cell r="A1266">
            <v>60100030034</v>
          </cell>
          <cell r="B1266" t="str">
            <v>โครงการถ่ายทอดความรู้และบริการตรวจวิเคราะห์น้ำดื่มและน้ำอุปโภคบริโภคเพื่อเป็นการจัดการสิ่งแวดล้อมในชุมชน</v>
          </cell>
        </row>
        <row r="1267">
          <cell r="A1267">
            <v>60100030035</v>
          </cell>
          <cell r="B1267" t="str">
            <v>โครงการฟื้นฟูชีวิตชุมชนและทรัพยากรธรรมชาติที่ได้รับผลกระทบจากเขื่อนราษีไศล ตำบลหนองแค อำเภอราษีไศล จังหวัดศรีสะเกษ</v>
          </cell>
        </row>
        <row r="1268">
          <cell r="A1268">
            <v>60100030036</v>
          </cell>
          <cell r="B1268" t="str">
            <v>โครงการพัฒนาศักยภาพการเรียนรู้ เด็กเยาวชนและชุมชน</v>
          </cell>
        </row>
        <row r="1269">
          <cell r="A1269">
            <v>60100040001</v>
          </cell>
          <cell r="B1269" t="str">
            <v>โครงการจัดประชุมวิชาการนานาชาติเรื่อง IML ภาควิชาวิศวกรรมอุตสาหการ</v>
          </cell>
        </row>
        <row r="1270">
          <cell r="A1270">
            <v>60100040002</v>
          </cell>
          <cell r="B1270" t="str">
            <v>โครงการแนวทางการควบคุมมาตรฐานการผลิตและประเมินประสิทธิภาพเครื่องสำอางที่มีส่วนผสมของสารสกัดธรรมชาติ</v>
          </cell>
        </row>
        <row r="1271">
          <cell r="A1271">
            <v>60100040003</v>
          </cell>
          <cell r="B1271" t="str">
            <v>โครงการการประชุมวิชาการของสมาคมเทคโนโลยีชีวภาพ</v>
          </cell>
        </row>
        <row r="1272">
          <cell r="A1272">
            <v>60100040004</v>
          </cell>
          <cell r="B1272" t="str">
            <v>โครงการสัมมนาเชิงวิชาการด้านเทคโนโลยีสารสนเทศ เรื่อง “การประยุกต์ใช้งานเทคโนโลยีสารสนเทศและการสื่อสารเพื่อการศึกษา”</v>
          </cell>
        </row>
        <row r="1273">
          <cell r="A1273">
            <v>60100040005</v>
          </cell>
          <cell r="B1273" t="str">
            <v>โครงการการฝึกอบรมเชิงปฏิบัติการเรื่อง "การบริหารจัดการฟาร์มเกษตรประณีต ตามแนวทางเศรษฐกิจพอเพียง"</v>
          </cell>
        </row>
        <row r="1274">
          <cell r="A1274">
            <v>60100040006</v>
          </cell>
          <cell r="B1274" t="str">
            <v>การบริการวิชาการเพื่อการพัฒนาการเรียนการสอนภาษาจีนในเขตอีสานใต้: การสร้างสื่อการเรียนการสอนภาษาและวัฒนธรรมจีนจากสื่อมัลติมีเดีย</v>
          </cell>
        </row>
        <row r="1275">
          <cell r="A1275">
            <v>60100040007</v>
          </cell>
          <cell r="B1275" t="str">
            <v>การประชุมวิชาการระดับนานาชาติ "ภาษาและวัฒนธรรมตะวันออก"</v>
          </cell>
        </row>
        <row r="1276">
          <cell r="A1276">
            <v>60100040008</v>
          </cell>
          <cell r="B1276" t="str">
            <v>โครงการเงินยืมจัดอบรมและประชุมวิชาการคณะวิศวกรรมศาสตร์</v>
          </cell>
        </row>
        <row r="1277">
          <cell r="A1277">
            <v>60100040009</v>
          </cell>
          <cell r="B1277" t="str">
            <v>โครงการจัดประชุมวิชาการ OR-NET</v>
          </cell>
        </row>
        <row r="1278">
          <cell r="A1278">
            <v>60100040010</v>
          </cell>
          <cell r="B1278" t="str">
            <v>โครงการถ่ายทอดเทคโนโลยีเครื่องจักรกลการเกษตรสำหรับเกษตรกร</v>
          </cell>
        </row>
        <row r="1279">
          <cell r="A1279">
            <v>60100040011</v>
          </cell>
          <cell r="B1279" t="str">
            <v>โครงการประชุมวิชาการการวิจัยการดำเนินงานแห่งชาติ</v>
          </cell>
        </row>
        <row r="1280">
          <cell r="A1280">
            <v>60100040012</v>
          </cell>
          <cell r="B1280" t="str">
            <v>โครงการอบรมเชิงปฏิบัติการระบบมาตรฐานสากล</v>
          </cell>
        </row>
        <row r="1281">
          <cell r="A1281">
            <v>60100040013</v>
          </cell>
          <cell r="B1281" t="str">
            <v>โครงการประชุมวิชาการระดับนานาชาติ เรื่อง เศรษฐกิจและสังคมในภูมิภาคลุ่มแม่น้ำโขงของเอเชียตะวันออกเฉียงใต้ (Economic and Social in Mekong Sub Region of Southeast Asia)</v>
          </cell>
        </row>
        <row r="1282">
          <cell r="A1282">
            <v>60100040014</v>
          </cell>
          <cell r="B1282" t="str">
            <v>โครงการประชุมวิชาการนานาชาติศูนย์วิจัยสังคมอนุภูมิภาคลุ่มน้ำโขงครั้งที่ 3 "ภูมิภาคแม่น้ำโขงและอาเซียนในกระแสการเปลี่ยนแปลง: ผู้คนกับการก้าวข้ามพรมแดนกรอบคิดทางสังคม ภาษาและวัฒนธรรมแห่งชาติ"</v>
          </cell>
        </row>
        <row r="1283">
          <cell r="A1283">
            <v>60100040015</v>
          </cell>
          <cell r="B1283" t="str">
            <v>โครงการมหกรรมวิชาการสายสังคมศาสตร์ (งานรัฐศาสตร์แห่งชาติ)</v>
          </cell>
        </row>
        <row r="1284">
          <cell r="A1284">
            <v>60100040016</v>
          </cell>
          <cell r="B1284" t="str">
            <v>โครงการประชุมวิชาการเรื่องโครงการพัฒนาเครือข่ายเภสัชกรบุคลากรทางสาธารณสุขภาคตะวันออกเฉียงเหนือ</v>
          </cell>
        </row>
        <row r="1285">
          <cell r="A1285">
            <v>60100040017</v>
          </cell>
          <cell r="B1285" t="str">
            <v>โครงการความก้าวหน้าทางเภสัชศาสตร์ และสาธารณสุขการแพทย์</v>
          </cell>
        </row>
        <row r="1286">
          <cell r="A1286">
            <v>60100040018</v>
          </cell>
          <cell r="B1286" t="str">
            <v>โครงการประชุมวิชาการวิทยาลัยแพทยศาสตร์และการสาธารณสุข มหาวิทยาลัยอุบลราชธานี</v>
          </cell>
        </row>
        <row r="1287">
          <cell r="A1287">
            <v>60100040019</v>
          </cell>
          <cell r="B1287" t="str">
            <v>โครงการประชุมวิชาการระดับชาติ</v>
          </cell>
        </row>
        <row r="1288">
          <cell r="A1288">
            <v>60100040020</v>
          </cell>
          <cell r="B1288" t="str">
            <v>การสื่อสารภาษาต่างประเทศเพื่อเตรียมความพร้อมในการก้าวสู่การเป็นประชาคมอาเซียน(ภาษาอังกฤษและภาษาจีน)</v>
          </cell>
        </row>
        <row r="1289">
          <cell r="A1289">
            <v>60100040021</v>
          </cell>
          <cell r="B1289" t="str">
            <v>โครงการอบรมกฎหมายปกครองสำหรับองค์กรปกครองส่วนท้องถิ่น</v>
          </cell>
        </row>
        <row r="1290">
          <cell r="A1290">
            <v>60100040022</v>
          </cell>
          <cell r="B1290" t="str">
            <v>โครงการอบรมเชิงปฏิบัติการการตราข้อบัญญัติท้องถิ่น</v>
          </cell>
        </row>
        <row r="1291">
          <cell r="A1291">
            <v>60100040023</v>
          </cell>
          <cell r="B1291" t="str">
            <v>โครงการฝึกอบรมหลักสูตรเทคนิคการจัดทำผลงานเพื่อขอกำหนดตำแหน่งให้สูงขึ้นของข้าราชการและพนักงานมหาวิทยาลัยสายสนับสนุนวิชาการ</v>
          </cell>
        </row>
        <row r="1292">
          <cell r="A1292">
            <v>60100050001</v>
          </cell>
          <cell r="B1292" t="str">
            <v>โครงการศึกษาสุขภาวะชุมชนและให้บริการวิชาการโดยใช้เป็นชุมชนเป็นฐาน</v>
          </cell>
        </row>
        <row r="1293">
          <cell r="A1293">
            <v>60100050002</v>
          </cell>
          <cell r="B1293" t="str">
            <v>โครงการสร้างศักยภาพด้านสุขภาพองค์รวมในโรงเรียนตำรวจตระเวนชายแดน</v>
          </cell>
        </row>
        <row r="1294">
          <cell r="A1294">
            <v>60100050003</v>
          </cell>
          <cell r="B1294" t="str">
            <v>โครงการสร้างเสริมสุขภาวะและบริการแก่ชุมชน(PCU)</v>
          </cell>
        </row>
        <row r="1295">
          <cell r="A1295">
            <v>60100050004</v>
          </cell>
          <cell r="B1295" t="str">
            <v>โครงการชีวเภสัชศาสตร์สัญจร</v>
          </cell>
        </row>
        <row r="1296">
          <cell r="A1296">
            <v>60100050005</v>
          </cell>
          <cell r="B1296" t="str">
            <v>โครงการหมอยาเคลื่อนที่</v>
          </cell>
        </row>
        <row r="1297">
          <cell r="A1297">
            <v>60100050006</v>
          </cell>
          <cell r="B1297" t="str">
            <v>โครงการเผยแพร่ความรู้ด้านยาและสุขภาพแก่ประชาชน</v>
          </cell>
        </row>
        <row r="1298">
          <cell r="A1298">
            <v>60100050007</v>
          </cell>
          <cell r="B1298" t="str">
            <v>โครงการการประชุมวิชาการเภสัชสนเทศกับความปลอดภัยผู้ป่วย</v>
          </cell>
        </row>
        <row r="1299">
          <cell r="A1299">
            <v>60100050008</v>
          </cell>
          <cell r="B1299" t="str">
            <v>โครงการโรงเรียนปลอดภัย อนามัยสิ่งแวดล้อมดี</v>
          </cell>
        </row>
        <row r="1300">
          <cell r="A1300">
            <v>60100050009</v>
          </cell>
          <cell r="B1300" t="str">
            <v>โครงการการส่งเสริมภาวะโภชนาการและสุขอนามัย นักเรียนโรงเรียนตำรวจตระเวนชายแดน กองกำกับการตำรวจตระเวนชายแดนที่ 22 อุบลราชธานี</v>
          </cell>
        </row>
        <row r="1301">
          <cell r="A1301">
            <v>60100050010</v>
          </cell>
          <cell r="B1301" t="str">
            <v>โครงการค่าย "ฉันอยากเป็น...หมอ มอทราย" ครั้งที่ 5</v>
          </cell>
        </row>
        <row r="1302">
          <cell r="A1302">
            <v>60100050011</v>
          </cell>
          <cell r="B1302" t="str">
            <v>โครงการบริการสำรวจดัชนีลูกน้ำยุงลาย เพื่อป้องกันโรคไข้เลือดออกแบบมีส่วนร่วมของชุมชนในการประเมินผลกระทบและการใช้ประโยชน์อย่างต่อเนื่อง</v>
          </cell>
        </row>
        <row r="1303">
          <cell r="A1303">
            <v>60100050012</v>
          </cell>
          <cell r="B1303" t="str">
            <v>โครงการบูรณาการความรู้ด้านสุขภาพและสิ่งแวดล้อมสู่ชุมชน</v>
          </cell>
        </row>
        <row r="1304">
          <cell r="A1304">
            <v>60100050013</v>
          </cell>
          <cell r="B1304" t="str">
            <v>โครงการส่งเสริมศักยภาพการประเมินปัจจัยเสี่ยงและตรวจคัดกรองโรคมะเร็งแก่ชุมชนในเขตบริการของศูนย์สุขภาพชุมชนโคกเถื่อนช้าง ตำบลเมืองเดช อำเภอเดชอุดม จังหวัดอุบลราชธานี</v>
          </cell>
        </row>
        <row r="1305">
          <cell r="A1305">
            <v>60100050014</v>
          </cell>
          <cell r="B1305" t="str">
            <v>โครงการชุมชนกับรูปแบบการฟื้นฟูและอนุรักษ์ห้วยตองแวด บ้านโพธิ์ตก  ตำบลโพธิ์ใหญ่ อำเภอวารินชำราบ จังหวัดอุบลราชธานี</v>
          </cell>
        </row>
        <row r="1306">
          <cell r="A1306">
            <v>60100050015</v>
          </cell>
          <cell r="B1306" t="str">
            <v>โครงการสร้างเสริมสุขภาพ คณะเภสัชศาสตร์</v>
          </cell>
        </row>
        <row r="1307">
          <cell r="A1307">
            <v>60100050016</v>
          </cell>
          <cell r="B1307" t="str">
            <v>โครงการประชุมวิชาการ เรื่องยาใหม่</v>
          </cell>
        </row>
        <row r="1308">
          <cell r="A1308">
            <v>60100050017</v>
          </cell>
          <cell r="B1308" t="str">
            <v>โครงการความก้าวหน้าทางเภสัชศาสตร์และสาธารณสุขการแพทย์ ครั้งที่ 1 : ด้านจิตเวช</v>
          </cell>
        </row>
        <row r="1309">
          <cell r="A1309">
            <v>60100050018</v>
          </cell>
          <cell r="B1309" t="str">
            <v>โครงการถ่ายทอดความรู้และบริการตรวจวิเคราะห์น้ำดื่มและน้ำทิ้งเพื่อเป็นการจัดการสิ่งแวดล้อมในชุมชน</v>
          </cell>
        </row>
        <row r="1310">
          <cell r="A1310">
            <v>60100050019</v>
          </cell>
          <cell r="B1310" t="str">
            <v>โครงการการผลิตและการใช้สื่อการเรียนการสอนโรคพันธุกรรม</v>
          </cell>
        </row>
        <row r="1311">
          <cell r="A1311">
            <v>60100050020</v>
          </cell>
          <cell r="B1311" t="str">
            <v>โครงการจัดประชุมพัฒนาองค์ความรู้ทางการพยาบาล</v>
          </cell>
        </row>
        <row r="1312">
          <cell r="A1312">
            <v>60100050021</v>
          </cell>
          <cell r="B1312" t="str">
            <v>อบรมผู้นำชุมชนด้านการเสริมสร้างสมรรถภาพทางกายเพื่อสุขภาวะสุภาพชุมชนที่เข้มแข็ง</v>
          </cell>
        </row>
        <row r="1313">
          <cell r="A1313">
            <v>60100050022</v>
          </cell>
          <cell r="B1313" t="str">
            <v>โครงการศึกษาสุขภาวะชุมชนและให้บริการวิชาการโดยใช้ชุมชนเป็นฐาน (โครงการลูกฮักลูกแพง)</v>
          </cell>
        </row>
        <row r="1314">
          <cell r="A1314">
            <v>60100050023</v>
          </cell>
          <cell r="B1314" t="str">
            <v>โครงการบริการวิชาการด้านการพยาบาล</v>
          </cell>
        </row>
        <row r="1315">
          <cell r="A1315">
            <v>60100050024</v>
          </cell>
          <cell r="B1315" t="str">
            <v>โครงการบริการวิชาการความรู้ด้านยาและการส่งเสริมสุขภาพแก่ครูประจำโรงเรียนในเขตจังหวัดอุบลราชธานี</v>
          </cell>
        </row>
        <row r="1316">
          <cell r="A1316">
            <v>60100050025</v>
          </cell>
          <cell r="B1316" t="str">
            <v>โครงการพัฒนาศักยภาพอาสาสมัครดูแลผู้สูงอายุที่บ้าน (อผส.) จังหวัดอุบลราชธานี</v>
          </cell>
        </row>
        <row r="1317">
          <cell r="A1317">
            <v>60100050026</v>
          </cell>
          <cell r="B1317" t="str">
            <v>โครงการบริการตรวจวัดระดับน้ำตาลในเลือด และส่งเสริมพฤติกรรมการดูแลตนเองและความรู้เกี่ยวกับโรคเบาหวาน</v>
          </cell>
        </row>
        <row r="1318">
          <cell r="A1318">
            <v>60100050027</v>
          </cell>
          <cell r="B1318" t="str">
            <v>โครงการพัฒนาศักยภาพชุมชนในการประเมินปัจจัยเสี่ยงและคัดกรองโรคเรื้อรัง(เบาหวาน ความดันโลหิตสูง มะเร็ง)ที่พบบ่อย</v>
          </cell>
        </row>
        <row r="1319">
          <cell r="A1319">
            <v>60100050028</v>
          </cell>
          <cell r="B1319" t="str">
            <v>โครงการพัฒนาศักยภาพชุมชนเพื่อการพึ่งตัวเองด้านสุขภาพ</v>
          </cell>
        </row>
        <row r="1320">
          <cell r="A1320">
            <v>60100050029</v>
          </cell>
          <cell r="B1320" t="str">
            <v>โครงการอบรมเชิงปฏิบัติการ เทคนิคการให้สุขศึกษาและการปรับเปลี่ยนพฤติกรรมสุขภาพแนวใหม่ สำหรับบุคลากรทางด้านสาธารณสุข</v>
          </cell>
        </row>
        <row r="1321">
          <cell r="A1321">
            <v>60100050030</v>
          </cell>
          <cell r="B1321" t="str">
            <v>โครงการอบรมการตรวจสอบ และการบำรุงอาคารเบื้องต้นสำหรับผู้ดูแลอาคาร</v>
          </cell>
        </row>
        <row r="1322">
          <cell r="A1322">
            <v>60100050031</v>
          </cell>
          <cell r="B1322" t="str">
            <v>โครงการการจัดการขยะมูลฝอยและของเสียอันตรายในชุมชน</v>
          </cell>
        </row>
        <row r="1323">
          <cell r="A1323">
            <v>60100050032</v>
          </cell>
          <cell r="B1323" t="str">
            <v>โครงการหมออาสาเยี่ยมบ้านผู้สูงอายุในชุมชน ตำบลเมืองศีไค และตำบลคำขวาง</v>
          </cell>
        </row>
        <row r="1324">
          <cell r="A1324">
            <v>70100020001</v>
          </cell>
          <cell r="B1324" t="str">
            <v>การเก็บรักษาพันธุกรรมและขยายพันธุ์กล้วยไม้สกุลม้าวิ่ง</v>
          </cell>
        </row>
        <row r="1325">
          <cell r="A1325">
            <v>70100020002</v>
          </cell>
          <cell r="B1325" t="str">
            <v>การจัดทำสารานุกรมและฐานข้อมูลเว็บไซต์ศาสนสถานจีนในเขตจังหวัดของภาคอีสานใต้</v>
          </cell>
        </row>
        <row r="1326">
          <cell r="A1326">
            <v>70100020003</v>
          </cell>
          <cell r="B1326" t="str">
            <v>การจัดทำหนังสือ  ทรัพยากรสิ่งแวดล้อมวัฒนธรรมสองฝังโขง</v>
          </cell>
        </row>
        <row r="1327">
          <cell r="A1327">
            <v>70100020004</v>
          </cell>
          <cell r="B1327" t="str">
            <v>การปลูกและขยายพันธุ์บัวในมหาวิทยาลัยอุบลราชธานี</v>
          </cell>
        </row>
        <row r="1328">
          <cell r="A1328">
            <v>70100020005</v>
          </cell>
          <cell r="B1328" t="str">
            <v xml:space="preserve">การพัฒนากระบวนการผลิตและส่งเสริมการตลาดผ้าไหมไทยที่เป็นมิตรต่อสิ่งแวดล้อมและไร้สารพิษในภาคตะวันออกเฉียงเหนือเพื่อการส่งออก </v>
          </cell>
        </row>
        <row r="1329">
          <cell r="A1329">
            <v>70100020006</v>
          </cell>
          <cell r="B1329" t="str">
            <v>การพัฒนาทักษะภาษาอังกฤษผ่านการแข่งขันเล่านิทานพื้นบ้านอีสาน</v>
          </cell>
        </row>
        <row r="1330">
          <cell r="A1330">
            <v>70100020007</v>
          </cell>
          <cell r="B1330" t="str">
            <v>การพัฒนาผ้าฝ้ายมัดหมี่สำหรับกลุ่มลูกค้าระดับสูง  กรณีศึกษาผ้าฝ่ายมอมือ  บ้านโนนสว่าง  ตำบลฌพนงาม  อำเภอเดชอุดม จังหวัดอุบลราชธานี</v>
          </cell>
        </row>
        <row r="1331">
          <cell r="A1331">
            <v>70100020008</v>
          </cell>
          <cell r="B1331" t="str">
            <v>การเพาะเมล็ดเพื่อการขยายพันธุ์และการเก็บรักษาพันธุ์กล้วยไม้ป่า</v>
          </cell>
        </row>
        <row r="1332">
          <cell r="A1332">
            <v>70100020009</v>
          </cell>
          <cell r="B1332" t="str">
            <v>การศึกษาและการรวบรวมข้อมูลชุมชนโบราณที่มีคูน้ำคันดินล้อมรอบในเขตจังหวัดอุบลราชธานี ยโสธร  และอำนาจเจริญ</v>
          </cell>
        </row>
        <row r="1333">
          <cell r="A1333">
            <v>70100020010</v>
          </cell>
          <cell r="B1333" t="str">
            <v xml:space="preserve">การศึกษาและพัฒนาเคหภัณฑ์จากพืชเส้นใยยาวในพื้นที่ลุ่มน้ำโขงเพื่อการสร้างมูลค่าเพิ่มและการส่งออก: กรณีปอในประเทศไทย และปอนองในสาธารณรัฐประชาธิปไตยประชาชนลาว 
</v>
          </cell>
        </row>
        <row r="1334">
          <cell r="A1334">
            <v>70100020011</v>
          </cell>
          <cell r="B1334" t="str">
            <v xml:space="preserve">การศึกษาองค์ความรู้ภูมิปัญญาศิลปวัฒนธรรมอีสาน : การทำฮางฮดและเมรุลอย
  </v>
          </cell>
        </row>
        <row r="1335">
          <cell r="A1335">
            <v>70100020012</v>
          </cell>
          <cell r="B1335" t="str">
            <v>การสร้างอาชีพเสริมจากวัสดุท้องถิ่นที่สอดคล้องกับวัฒนธรรมชุมชน เพื่อเศรษฐกิจสร้างสรรค์ในจังหวัดอุบลราชธานี</v>
          </cell>
        </row>
        <row r="1336">
          <cell r="A1336">
            <v>70100020013</v>
          </cell>
          <cell r="B1336" t="str">
            <v>การสำรวจความหลากหลายของเชื้อยีสต์ที่ใช้ในการผลิตสาโทในพื้นที่จังหวัดสุรินทร์ เพื่อจัดทำเป็นฐานข้อมูล</v>
          </cell>
        </row>
        <row r="1337">
          <cell r="A1337">
            <v>70100020014</v>
          </cell>
          <cell r="B1337" t="str">
            <v>การสำรวจและจัดทำฐานข้อมูลพรรณไม้พื้นล่างในมหาวิทยาลัยอุบลราชธานี</v>
          </cell>
        </row>
        <row r="1338">
          <cell r="A1338">
            <v>70100020015</v>
          </cell>
          <cell r="B1338" t="str">
            <v>การสำรวจและจัดทำแผนที่พรรณไม้ในสวนพฤกษศาสตร์ มหาวิทยาลัยอุบลราชธานี</v>
          </cell>
        </row>
        <row r="1339">
          <cell r="A1339">
            <v>70100020016</v>
          </cell>
          <cell r="B1339" t="str">
            <v xml:space="preserve">การสำรวจและรวบรวมพันธุ์ไม้ผลพื้นเมือง </v>
          </cell>
        </row>
        <row r="1340">
          <cell r="A1340">
            <v>70100020017</v>
          </cell>
          <cell r="B1340" t="str">
            <v>การสำรวจสมุนไพรพื้นบ้านที่ชาวบ้านใช้รักษาโรคในชีวิตประจำวันในเขตจังหวัดยโสธร</v>
          </cell>
        </row>
        <row r="1341">
          <cell r="A1341">
            <v>70100020018</v>
          </cell>
          <cell r="B1341" t="str">
            <v>การสืบทอดฮีตสิบสอง : บุญผะเวสของชาวอีสาน</v>
          </cell>
        </row>
        <row r="1342">
          <cell r="A1342">
            <v>70100020019</v>
          </cell>
          <cell r="B1342" t="str">
            <v>การอนุรักษ์แหล่งพันธุกรรมเห็ดป่า เพื่อสืบสานวิถีแห่งความพอเพียงของชุมชนอีสานใต้</v>
          </cell>
        </row>
        <row r="1343">
          <cell r="A1343">
            <v>70100020020</v>
          </cell>
          <cell r="B1343" t="str">
            <v>กิจกรรมค่ายอนุรักษ์ป่าสำหรับเยาวชนรอบพื้นที่มหาวิทยาลัยอุบลราชธานี รุ่นที่ 3</v>
          </cell>
        </row>
        <row r="1344">
          <cell r="A1344">
            <v>70100020021</v>
          </cell>
          <cell r="B1344" t="str">
            <v>คืนจันทน์ผาสู่ป่าใหญ่เพื่อการอนุรักษ์ ปีที่ 4</v>
          </cell>
        </row>
        <row r="1345">
          <cell r="A1345">
            <v>70100020022</v>
          </cell>
          <cell r="B1345" t="str">
            <v>โครงการการจัดทำบทเรียนเพื่อการเรียนรู้ด้วยตนเองเกี่ยวกับสารสนเทศท้องถิ่นอุบลราชธานี</v>
          </cell>
        </row>
        <row r="1346">
          <cell r="A1346">
            <v>70100020023</v>
          </cell>
          <cell r="B1346" t="str">
            <v>โครงการแข่งขันตีกลองเส็ง ลีลาประยุกต์</v>
          </cell>
        </row>
        <row r="1347">
          <cell r="A1347">
            <v>70100020024</v>
          </cell>
          <cell r="B1347" t="str">
            <v>โครงการค่ายคุณธรรมนำชีวิตนักศึกษาสิงห์แสด</v>
          </cell>
        </row>
        <row r="1348">
          <cell r="A1348">
            <v>70100020025</v>
          </cell>
          <cell r="B1348" t="str">
            <v>โครงการค่ายยุวศาสนสัมพันธ์ สามศาสนา</v>
          </cell>
        </row>
        <row r="1349">
          <cell r="A1349">
            <v>70100020026</v>
          </cell>
          <cell r="B1349" t="str">
            <v>โครงการจัดทำมาตรฐานตำรับยาสมุนไพร UBU Specification Series 2 : ตำรับยาเหลืองปิดสมุทร</v>
          </cell>
        </row>
        <row r="1350">
          <cell r="A1350">
            <v>70100020027</v>
          </cell>
          <cell r="B1350" t="str">
            <v>โครงการจัดทำหนังสือ จิตรกรรมฝาผนังหอพระบาทวัดทุ่งศรีเมือง</v>
          </cell>
        </row>
        <row r="1351">
          <cell r="A1351">
            <v>70100020028</v>
          </cell>
          <cell r="B1351" t="str">
            <v>โครงการฐานข้อมูลภาษาอีสานที่ใช้สื่อสารด้านสุขภาพ</v>
          </cell>
        </row>
        <row r="1352">
          <cell r="A1352">
            <v>70100020029</v>
          </cell>
          <cell r="B1352" t="str">
            <v>โครงการฐานข้อมูลสิ่งพิมพ์หายากในอีสานใต้และภูมิภาคลุ่มน้ำโขง</v>
          </cell>
        </row>
        <row r="1353">
          <cell r="A1353">
            <v>70100020030</v>
          </cell>
          <cell r="B1353" t="str">
            <v>โครงการส่งเสริมศิลปะดนตรีไทยอีสานเพื่อใช้เป็นสื่อเผยแพร่วิถีการดำรงชีวิตภายใต้กฎหมายแห่งยุคโลกาภิวัฒน์</v>
          </cell>
        </row>
        <row r="1354">
          <cell r="A1354">
            <v>70100020031</v>
          </cell>
          <cell r="B1354" t="str">
            <v>โครงการประกวดผลงานการสร้างสรรค์ทำนองและท่ารำ "เซื้งเซ่ซ้อง ฆ้องทรายมูล"</v>
          </cell>
        </row>
        <row r="1355">
          <cell r="A1355">
            <v>70100020032</v>
          </cell>
          <cell r="B1355" t="str">
            <v>โครงการปัจฉิมนิเทศนักศึกษา</v>
          </cell>
        </row>
        <row r="1356">
          <cell r="A1356">
            <v>70100020033</v>
          </cell>
          <cell r="B1356" t="str">
            <v>โครงการพ่อแม่อาสาสร้างสรรค์สร้างสุข</v>
          </cell>
        </row>
        <row r="1357">
          <cell r="A1357">
            <v>70100020034</v>
          </cell>
          <cell r="B1357" t="str">
            <v>โครงการพัฒนาคุณธรรม จริยธรรม</v>
          </cell>
        </row>
        <row r="1358">
          <cell r="A1358">
            <v>70100020035</v>
          </cell>
          <cell r="B1358" t="str">
            <v>โครงการพัฒนาด้านทำนุบำรุงศิลปวัฒนธรรม</v>
          </cell>
        </row>
        <row r="1359">
          <cell r="A1359">
            <v>70100020036</v>
          </cell>
          <cell r="B1359" t="str">
            <v>โครงการยกย่องหัตถศิลป์ถิ่นอุบล</v>
          </cell>
        </row>
        <row r="1360">
          <cell r="A1360">
            <v>70100020037</v>
          </cell>
          <cell r="B1360" t="str">
            <v>โครงการรวบรวมฐานข้อมู]ต้นทุนการผลิตสินค้า OTOP 5 ดาว ภูมิปัญญาแต่โบราณ ในจังหวัดอุบลราชธานี</v>
          </cell>
        </row>
        <row r="1361">
          <cell r="A1361">
            <v>70100020038</v>
          </cell>
          <cell r="B1361" t="str">
            <v>โครงการรวบรวมฐานข้อมูลวงโปงลางโรงเรียนมัธยมศึกษา จังหวัดอุบลราชธานี</v>
          </cell>
        </row>
        <row r="1362">
          <cell r="A1362">
            <v>70100020039</v>
          </cell>
          <cell r="B1362" t="str">
            <v>โครงการรวบรวมรายการ ตำหรับอาหารพื้นเมืองไทย</v>
          </cell>
        </row>
        <row r="1363">
          <cell r="A1363">
            <v>70100020040</v>
          </cell>
          <cell r="B1363" t="str">
            <v>โครงการร้อยรักดวงใจผู้สูงวัยในวันสงกรานต์</v>
          </cell>
        </row>
        <row r="1364">
          <cell r="A1364">
            <v>70100020041</v>
          </cell>
          <cell r="B1364" t="str">
            <v>โครงการระบบสืบค้นฐานข้อมูลออนไลน์นักปราชญ์-หมอชาวบ้าน ของขาวอีสานใต้</v>
          </cell>
        </row>
        <row r="1365">
          <cell r="A1365">
            <v>70100020042</v>
          </cell>
          <cell r="B1365" t="str">
            <v>โครงการวันพ่อแห่งชาติ</v>
          </cell>
        </row>
        <row r="1366">
          <cell r="A1366">
            <v>70100020043</v>
          </cell>
          <cell r="B1366" t="str">
            <v>โครงการวันแม่แห่งชาติ</v>
          </cell>
        </row>
        <row r="1367">
          <cell r="A1367">
            <v>70100020044</v>
          </cell>
          <cell r="B1367" t="str">
            <v>โครงการวันรพี</v>
          </cell>
        </row>
        <row r="1368">
          <cell r="A1368">
            <v>70100020045</v>
          </cell>
          <cell r="B1368" t="str">
            <v>โครงการวันอาสาหบูชาและวันเข้าพรรษา</v>
          </cell>
        </row>
        <row r="1369">
          <cell r="A1369">
            <v>70100020046</v>
          </cell>
          <cell r="B1369" t="str">
            <v>โครงการเว็บไซต์พอร์ทอลแหล่งรวมฐานข้อมูลเครื่องดนตรีไทยพื้นฐานภาคอีสานใต้</v>
          </cell>
        </row>
        <row r="1370">
          <cell r="A1370">
            <v>70100020047</v>
          </cell>
          <cell r="B1370" t="str">
            <v>โครงการศึกษาการตลาดการขายสินค้า (สินค้าจากความอุดมสมบูรณ์ของธรรมชาติอันยาวนาน)</v>
          </cell>
        </row>
        <row r="1371">
          <cell r="A1371">
            <v>70100020048</v>
          </cell>
          <cell r="B1371" t="str">
            <v>โครงการศึกษารวบรวมงานศิลปะประดิษฐ์ในวิถีประเพณีและวัฒนธรรมอีสาน</v>
          </cell>
        </row>
        <row r="1372">
          <cell r="A1372">
            <v>70100020049</v>
          </cell>
          <cell r="B1372" t="str">
            <v>โครงการส่งเสริมการเรียนรู้วัฒนธรรมท้องถิ่นกับการจัดการเรียนการสอน</v>
          </cell>
        </row>
        <row r="1373">
          <cell r="A1373">
            <v>70100020050</v>
          </cell>
          <cell r="B1373" t="str">
            <v>โครงการส่งเสริมเยาวชนไทยสืบทอดงานประติมากรรมเทียนพรรษา จังหวัดอุบลราชธานี</v>
          </cell>
        </row>
        <row r="1374">
          <cell r="A1374">
            <v>70100020051</v>
          </cell>
          <cell r="B1374" t="str">
            <v>โครงการส่งเสริมศิลปะและวัฒนธรรมไทย(ดนตรีพื้นบ้าน)</v>
          </cell>
        </row>
        <row r="1375">
          <cell r="A1375">
            <v>70100020052</v>
          </cell>
          <cell r="B1375" t="str">
            <v>โครงการไหว้ครู</v>
          </cell>
        </row>
        <row r="1376">
          <cell r="A1376">
            <v>70100020054</v>
          </cell>
          <cell r="B1376" t="str">
            <v>จากเชียงคานสู่โขงเจียม : ภูมิปัญญาท้องถิ่นในการจัดการทรัพยากร "ลวงปลา" ในพื้นที้ระหว่างกลางแม่น้ำโขงระหว่างไทย-ลาว</v>
          </cell>
        </row>
        <row r="1377">
          <cell r="A1377">
            <v>70100020055</v>
          </cell>
          <cell r="B1377" t="str">
            <v>ต้นไม้ของพ่อ</v>
          </cell>
        </row>
        <row r="1378">
          <cell r="A1378">
            <v>70100020056</v>
          </cell>
          <cell r="B1378" t="str">
            <v>แนวทางการอนุรักษ์อาคารที่ทรงคุณค่าในเขตอำเภอวารินชำราบและอำเภอเมือง จังหวัดอุบลราชธานี</v>
          </cell>
        </row>
        <row r="1379">
          <cell r="A1379">
            <v>70100020057</v>
          </cell>
          <cell r="B1379" t="str">
            <v>ประเพณีลอยกระทง</v>
          </cell>
        </row>
        <row r="1380">
          <cell r="A1380">
            <v>70100020058</v>
          </cell>
          <cell r="B1380" t="str">
            <v xml:space="preserve">พระพุทธรูปอีสาน เขตลุ่มน้ำโขง  จังหวัดนครพนม  มุกดาหาร  อำนาจเจริญ
</v>
          </cell>
        </row>
        <row r="1381">
          <cell r="A1381">
            <v>70100020059</v>
          </cell>
          <cell r="B1381" t="str">
            <v>มหกรรมภูมิปัญญาท้องถิ่นเพื่อการพัฒนาอีสาน</v>
          </cell>
        </row>
        <row r="1382">
          <cell r="A1382">
            <v>70100020060</v>
          </cell>
          <cell r="B1382" t="str">
            <v xml:space="preserve">รวบรวมข้อมูลประวัติงานประเพณีและวัฒนธรรมชุมชนเหล่าเสือโก้ก (โดยผ่านกระบวนการเสริมความคิดเยาวชนและการบอกเล่าของคนในพื้นที่) </v>
          </cell>
        </row>
        <row r="1383">
          <cell r="A1383">
            <v>70100020061</v>
          </cell>
          <cell r="B1383" t="str">
            <v>ศึกษาและรวบรวมภูมิปัญญาการย้อมผ้าด้วยสีธรรมชาติ ในภาคอีสาน</v>
          </cell>
        </row>
        <row r="1384">
          <cell r="A1384">
            <v>70100020062</v>
          </cell>
          <cell r="B1384" t="str">
            <v>สวนบัวเฉลิมพระเกียรติ</v>
          </cell>
        </row>
        <row r="1385">
          <cell r="A1385">
            <v>70100020063</v>
          </cell>
          <cell r="B1385" t="str">
            <v>สืบสานบุญมหากฐินสามัคคี ชาวสิงห์แสด</v>
          </cell>
        </row>
        <row r="1386">
          <cell r="A1386">
            <v>70100020064</v>
          </cell>
          <cell r="B1386" t="str">
            <v>สืบสานประเพณีทำบุญคูณลาน</v>
          </cell>
        </row>
        <row r="1387">
          <cell r="A1387">
            <v>70100020065</v>
          </cell>
          <cell r="B1387" t="str">
            <v>อนุรักษณ์ภูมิปัญญานกหัสดีลิงค์</v>
          </cell>
        </row>
        <row r="1388">
          <cell r="A1388">
            <v>70100020066</v>
          </cell>
          <cell r="B1388" t="str">
            <v>อบรมเสริมทักษะท้าทายชีวิตวัยรุ่นของนักศึกษามหาวิทยาลัยอุบลราชธานี</v>
          </cell>
        </row>
        <row r="1389">
          <cell r="A1389">
            <v>70100020067</v>
          </cell>
          <cell r="B1389" t="str">
            <v>โครงการจัดทำฐานข้อมูลสมุนไพรไทยเขตอีสานใต้</v>
          </cell>
        </row>
        <row r="1390">
          <cell r="A1390">
            <v>70100020068</v>
          </cell>
          <cell r="B1390" t="str">
            <v>โครงการทำนุบำรุงศาสนสถานท้องถิ่นในบริเวณใกล้เคียงมหาวิทยาลัยอุบลราชธานี</v>
          </cell>
        </row>
        <row r="1391">
          <cell r="A1391">
            <v>70100020069</v>
          </cell>
          <cell r="B1391" t="str">
            <v>โครงการกิจกรรมวันเด็กในโรงเรียนชนบทห่างไกล</v>
          </cell>
        </row>
        <row r="1392">
          <cell r="A1392">
            <v>70100020070</v>
          </cell>
          <cell r="B1392" t="str">
            <v>การศึกษาและจัดทำฐานข้อมูลภูมิปัญญาท้องถิ่นเกี่ยวกับการประดิษฐ์กรรมทางเทคโนโลยีสิ่งของเครื่องใช้ในอดีตของอีสานตอนล่าง ด้วยข้อมูลสารสนเทศภูมิศาสตร์ (GIS) ผ่านอินเตอร์เน็ต</v>
          </cell>
        </row>
        <row r="1393">
          <cell r="A1393">
            <v>70100020071</v>
          </cell>
          <cell r="B1393" t="str">
            <v>โครงการทำนุบำรุงศิลปวัฒนธรรม</v>
          </cell>
        </row>
        <row r="1394">
          <cell r="A1394">
            <v>70100020072</v>
          </cell>
          <cell r="B1394" t="str">
            <v>โครงการทำนุบำรุงศิลปวัฒนธรรมสืบสานประเพณีทำบุญอุทิศส่วนกุศลแด่อาจารย์ใหญ่ วิทยาลัยแพทยศาสตร์และการสาธารณสุข</v>
          </cell>
        </row>
        <row r="1395">
          <cell r="A1395">
            <v>70100020073</v>
          </cell>
          <cell r="B1395" t="str">
            <v xml:space="preserve">สีสรรพ์วรรณศิลป์ บทละครพระราชนิพนธ์รัชกาลที่ 6 : ละครสื่อเพื่อพัฒนาภาคประชาชนและเสนอแนวคิดทางสังคมการเมือง </v>
          </cell>
        </row>
        <row r="1396">
          <cell r="A1396">
            <v>70100020074</v>
          </cell>
          <cell r="B1396" t="str">
            <v>โครงการวีดิทัศน์รวบรวมและเผยแพร่ภูมิปัญญาท้องถิ่นอีสาน จังหวัดอำนาจเจริญและจังหวัดมุกดาหาร</v>
          </cell>
        </row>
        <row r="1397">
          <cell r="A1397">
            <v>70100020075</v>
          </cell>
          <cell r="B1397" t="str">
            <v>โครงการนิทรรศการศิลปวัฒนธรรมท้องถิ่น</v>
          </cell>
        </row>
        <row r="1398">
          <cell r="A1398">
            <v>70100020076</v>
          </cell>
          <cell r="B1398" t="str">
            <v>งานประเพณีแห่เทียนพรรษา</v>
          </cell>
        </row>
        <row r="1399">
          <cell r="A1399">
            <v>70100020077</v>
          </cell>
          <cell r="B1399" t="str">
            <v>โครงการสดุดีวีรกรรมพระประทุมวรราชสุริยวงษ์ วันรำลึกแห่งความดีจังหวัดอุบลราชธานีและกิจกรรมร่วมกับจังหวัด</v>
          </cell>
        </row>
        <row r="1400">
          <cell r="A1400">
            <v>70100020078</v>
          </cell>
          <cell r="B1400" t="str">
            <v xml:space="preserve"> ร่วมสืบสานงานประเพณีลอยกระทง ม.อุบลฯ</v>
          </cell>
        </row>
        <row r="1401">
          <cell r="A1401">
            <v>70100020079</v>
          </cell>
          <cell r="B1401" t="str">
            <v>โครงการวันเด็กแห่งชาติ มหาวิทยาลัยอุบลราชธานี</v>
          </cell>
        </row>
        <row r="1402">
          <cell r="A1402">
            <v>70100020080</v>
          </cell>
          <cell r="B1402" t="str">
            <v>การบริหารจัดการโครงการจัดตั้งพิพิธภัณฑ์พื้นเมือง</v>
          </cell>
        </row>
        <row r="1403">
          <cell r="A1403">
            <v>70100020081</v>
          </cell>
          <cell r="B1403" t="str">
            <v>โครงการบริหารจัดการงานศิลปวัฒนธรรม</v>
          </cell>
        </row>
        <row r="1404">
          <cell r="A1404">
            <v>70100020082</v>
          </cell>
          <cell r="B1404" t="str">
            <v>งบประมาณสำหรับโครงการเร่งด่วนสำหรับโครงการทำนุบำรุงศิลปวัฒนธรรม</v>
          </cell>
        </row>
        <row r="1405">
          <cell r="A1405">
            <v>70100020083</v>
          </cell>
          <cell r="B1405" t="str">
            <v>โครงการก่อสร้างหอพระไภสัชคุรุไพฑูรยประภาตถาคต</v>
          </cell>
        </row>
        <row r="1406">
          <cell r="A1406">
            <v>70100020084</v>
          </cell>
          <cell r="B1406" t="str">
            <v>สืบสานงานบุญอีสาน ฮีต 12</v>
          </cell>
        </row>
        <row r="1407">
          <cell r="A1407">
            <v>70100020085</v>
          </cell>
          <cell r="B1407" t="str">
            <v>โครงการอัญเชิญเครื่องยศเจ้าเมืองในงานประเพณีแห่เทียนเข้าพรรษา</v>
          </cell>
        </row>
        <row r="1408">
          <cell r="A1408">
            <v>70100020086</v>
          </cell>
          <cell r="B1408" t="str">
            <v>โครงการประชุมวิชาการระดับชาติทางวัฒนธรรม “อุบลวัฒนธรรม"</v>
          </cell>
        </row>
        <row r="1409">
          <cell r="A1409">
            <v>70100020087</v>
          </cell>
          <cell r="B1409" t="str">
            <v>โครงการปรับปรุงพื้นที่ สำหรับฟื้นฟูการทำนาแบบโบราณของชุมชนอีสานเพื่อการ อนุรักษ์ ภายใต้โครงการอุทยานศิลปวัฒนธรรมอีสานและลุ่มน้ำโขง มหาวิทยาลัยอุบลราชธานี (โครงการภาพรวมของมหาวิทยาลัย)</v>
          </cell>
        </row>
        <row r="1410">
          <cell r="A1410">
            <v>70100020088</v>
          </cell>
          <cell r="B1410" t="str">
            <v>โครงการติดตามและประเมินผลงานทำนุบำรุงศิลปวัฒนธรรม มหาวิทยาลัยอุบลราชธานี</v>
          </cell>
        </row>
        <row r="1411">
          <cell r="A1411">
            <v>70100020089</v>
          </cell>
          <cell r="B1411" t="str">
            <v>โครงการอนุรักษ์เฮือนครัวอีสานโบราณ</v>
          </cell>
        </row>
        <row r="1412">
          <cell r="A1412">
            <v>70100020090</v>
          </cell>
          <cell r="B1412" t="str">
            <v>โครงการนิทรรศการศิลปะและภูมิปัญญางานช่างไทยอีสาน</v>
          </cell>
        </row>
        <row r="1413">
          <cell r="A1413">
            <v>70100020091</v>
          </cell>
          <cell r="B1413" t="str">
            <v>โครงการการศึกษารวบรวมการแพทย์พื้นบ้านในจังหวัดอุบลราชธานี</v>
          </cell>
        </row>
        <row r="1414">
          <cell r="A1414">
            <v>70100020092</v>
          </cell>
          <cell r="B1414" t="str">
            <v>โครงการทอดผ้าป่า Recycle พัฒนาคุณค่าศิลปวัฒนธรรมนำสู่สุขภาพชุมชน</v>
          </cell>
        </row>
        <row r="1415">
          <cell r="A1415">
            <v>70100020093</v>
          </cell>
          <cell r="B1415" t="str">
            <v>โครงการทำนุบำรุงศิลปวัฒนธรรมสืบสานประเพณีทำบุญอุทิศส่วนกุศลแด่อาจารย์ใหญ่ วิทยาลัยแพทยศาสตร์และการสาธารณสุข มหาวิทยาลัยอุบลราชธานี</v>
          </cell>
        </row>
        <row r="1416">
          <cell r="A1416">
            <v>70100020094</v>
          </cell>
          <cell r="B1416" t="str">
            <v>โครงการแผนที่มรดกวัฒนธรรมบนถนนหลวง อำเภอเมือง จังหวัดอุบลราชธานี</v>
          </cell>
        </row>
        <row r="1417">
          <cell r="A1417">
            <v>70100020095</v>
          </cell>
          <cell r="B1417" t="str">
            <v>โครงการการพัฒนาศักยภาพอาหารพื้นเมือง เพื่อส่งเสริมการท่องเที่ยวจังหวัดอุบลราชธานี</v>
          </cell>
        </row>
        <row r="1418">
          <cell r="A1418">
            <v>70100020096</v>
          </cell>
          <cell r="B1418" t="str">
            <v>โครงการการศึกษาและพัฒนาระบบสารสนเทศเพื่ออนุรักษ์วัฒนธรรมการสักขาลายโบราณ</v>
          </cell>
        </row>
        <row r="1419">
          <cell r="A1419">
            <v>70100020097</v>
          </cell>
          <cell r="B1419" t="str">
            <v>โครงการการศึกษาการพัฒนาสินค้าเพื่อการค้าตามอารยธรรมสี่ชนเผ่า (ไทย ลาว เขมร และส่วย)</v>
          </cell>
        </row>
        <row r="1420">
          <cell r="A1420">
            <v>70100020098</v>
          </cell>
          <cell r="B1420" t="str">
            <v>โครงการการสร้างความยั่งยืนของ “ผลิตภัณฑ์ทางวัฒนธรรม มรดกภูมิปัญญาท้องถิ่น” ผ่านการเชื่อมโยงการสอนแบบบูรณาการโดยศาสตร์การวางแผนและควบคุมกำไร เพื่อการพัฒนาแบบพอเพียง</v>
          </cell>
        </row>
        <row r="1421">
          <cell r="A1421">
            <v>70100020099</v>
          </cell>
          <cell r="B1421" t="str">
            <v>โครงการการอนุรักษ์และจัดการความรู้ภูมิปัญญาในการอนุรักษณ์เห็ดพื้นบ้านของชุมชนรอบมหาวิทยาลัยอุบลราชธานี</v>
          </cell>
        </row>
        <row r="1422">
          <cell r="A1422">
            <v>70100020100</v>
          </cell>
          <cell r="B1422" t="str">
            <v>โครงการค่ายวัฒนธรรมสัญจร ออนซอนอีสาน</v>
          </cell>
        </row>
        <row r="1423">
          <cell r="A1423">
            <v>70100020101</v>
          </cell>
          <cell r="B1423" t="str">
            <v>โครงการค่ายวัฒนธรรมอีสานใต้ "ภาษา ดนตรี กวี ศิลป์"</v>
          </cell>
        </row>
        <row r="1424">
          <cell r="A1424">
            <v>70100020102</v>
          </cell>
          <cell r="B1424" t="str">
            <v>โครงการฐานข้อมูลองค์ความรู้วิถีภูมิปัญญาท้องถิ่นไทยกับการรับวิกฤติอุทุกภัย</v>
          </cell>
        </row>
        <row r="1425">
          <cell r="A1425">
            <v>70100020103</v>
          </cell>
          <cell r="B1425" t="str">
            <v>โครงการการจัดทำมาตรฐานเครื่องยาของยาดมสมุนไพรแผนโบราณ</v>
          </cell>
        </row>
        <row r="1426">
          <cell r="A1426">
            <v>70100020104</v>
          </cell>
          <cell r="B1426" t="str">
            <v>โครงการการอนุรักษ์และพัฒนาสูตรตำรับผลิตภัณฑ์สีผึ้งเพื่อต่อยอดเชิงธุรกิจ</v>
          </cell>
        </row>
        <row r="1427">
          <cell r="A1427">
            <v>70100020106</v>
          </cell>
          <cell r="B1427" t="str">
            <v>โครงการการศึกษาประสิทธิภาพของการรักษาโรคเรื้อรังของหมอพื้นบ้าน</v>
          </cell>
        </row>
        <row r="1428">
          <cell r="A1428">
            <v>70100020107</v>
          </cell>
          <cell r="B1428" t="str">
            <v>โครงการฐานข้อมูลพรรณไม้อ้างอิง มหาวิทยาลัยอุบลราชธานี (UBU Herbarium specimens)</v>
          </cell>
        </row>
        <row r="1429">
          <cell r="A1429">
            <v>70100020108</v>
          </cell>
          <cell r="B1429" t="str">
            <v>แปลงไม้ผลพื้นเมืองเพื่อการอนุรักษ์และการพัฒนาพันธุกรรม</v>
          </cell>
        </row>
        <row r="1430">
          <cell r="A1430">
            <v>70100020109</v>
          </cell>
          <cell r="B1430" t="str">
            <v>โครงการอนุรักษ์กล้วยไม้สกุลม้าวิ่ง</v>
          </cell>
        </row>
        <row r="1431">
          <cell r="A1431">
            <v>70100020110</v>
          </cell>
          <cell r="B1431" t="str">
            <v>โครงการอนุรักษ์พันธุ์บัว</v>
          </cell>
        </row>
        <row r="1432">
          <cell r="A1432">
            <v>70100020111</v>
          </cell>
          <cell r="B1432" t="str">
            <v>การผลิตกล้าเชื้อเพื่อใช้ในผลิตภัณฑ์ปลาหมักพื้นบ้าน</v>
          </cell>
        </row>
        <row r="1433">
          <cell r="A1433">
            <v>70100020112</v>
          </cell>
          <cell r="B1433" t="str">
            <v>การรวบรวมวัฒนธรรมกระบวนการแปรรูปและการผลิตอาหารพื้นบ้านในจังหวัดอุบลราชธานี</v>
          </cell>
        </row>
        <row r="1434">
          <cell r="A1434">
            <v>70100020113</v>
          </cell>
          <cell r="B1434" t="str">
            <v>การสำรวจวัฒนธรรมการใช้ประโยชน์จากสัตว์น้ำของประชาชน 3 จังหวัดริมแม่น้ำโขงของไทยและ 3 แขวงของลาว</v>
          </cell>
        </row>
        <row r="1435">
          <cell r="A1435">
            <v>70100020114</v>
          </cell>
          <cell r="B1435" t="str">
            <v>คืนจันทน์ผาสู่ป่าใหญ่เพื่อการอนุรักษ์</v>
          </cell>
        </row>
        <row r="1436">
          <cell r="A1436">
            <v>70100020115</v>
          </cell>
          <cell r="B1436" t="str">
            <v>ภูมิปัญญาที่เกี่ยวกับเครื่องมือทำการประมงพื้นบ้านในบริเวณแม่น้ำมูลตอนล่าง</v>
          </cell>
        </row>
        <row r="1437">
          <cell r="A1437">
            <v>70100020116</v>
          </cell>
          <cell r="B1437" t="str">
            <v>โครงการส่งเสริมและสนับสนุนการทำนุบำรุงศิลปวัฒนธรรม</v>
          </cell>
        </row>
        <row r="1438">
          <cell r="A1438">
            <v>70100020117</v>
          </cell>
          <cell r="B1438" t="str">
            <v>โครงการการเพาะเมล็ดเพื่อการขยายพันธุ์และการเก็บรักษาพันธุ์กล้วยไม้ป่า</v>
          </cell>
        </row>
        <row r="1439">
          <cell r="A1439">
            <v>70100020118</v>
          </cell>
          <cell r="B1439" t="str">
            <v>โครงการการ์ตูนแอนิเมชั่น 2 มิติ ประวัติ “พระประทุมวรราชสุริยวงศ์ (เจ้าคำผง)” เจ้าเมืองอุบลองค์แรกเมื่อ พ.ศ.2321</v>
          </cell>
        </row>
        <row r="1440">
          <cell r="A1440">
            <v>70100020119</v>
          </cell>
          <cell r="B1440" t="str">
            <v>โครงการการบรรเทาทุกข์จากความคิด ยึดติดและปรุงแต่ง เพื่อเพิ่มสมรรถภาพของชีวิต</v>
          </cell>
        </row>
        <row r="1441">
          <cell r="A1441">
            <v>70100020120</v>
          </cell>
          <cell r="B1441" t="str">
            <v>โครงการการศึกษาสภาวะการปลูกลูกกล้วยไม้สกุลช้างในสภาพป่าธรรมชาติ</v>
          </cell>
        </row>
        <row r="1442">
          <cell r="A1442">
            <v>70100020121</v>
          </cell>
          <cell r="B1442" t="str">
            <v>โครงการสำรวจและจัดทำฐานข้อมูลภูมิปัญญาท้องถิ่นการทอเสื่อกกของพื้นที่ภาคตะวันออกเฉียงเหนือตอนล่างในเขตจังหวัดอำนาจเจริญ</v>
          </cell>
        </row>
        <row r="1443">
          <cell r="A1443">
            <v>70100020122</v>
          </cell>
          <cell r="B1443" t="str">
            <v>โครงการการสำรวจสมุนไพรพื้นบ้านที่ชาวบ้านใช้รักษาโรคในชีวิตประจำวันของพื้นที่ภาคตะวันออกเฉียงเหนือตอนล่างและภูมิภาคลุ่มน้ำโขงในเขตจังหวัดอำนาจเจริญเพื่อการจัดทำเป็นฐานข้อมูล</v>
          </cell>
        </row>
        <row r="1444">
          <cell r="A1444">
            <v>70100020123</v>
          </cell>
          <cell r="B1444" t="str">
            <v>โครงการการอบรมเชิงปฏิบัติการการสร้างสวนพฤกษศาสตร์โรงเรียนเพื่อการอนุรักษ์พันธุกรรมพืช</v>
          </cell>
        </row>
        <row r="1445">
          <cell r="A1445">
            <v>70100020124</v>
          </cell>
          <cell r="B1445" t="str">
            <v>โครงการความหลากหลายและการใช้ประโยชน์ของพืชวงศ์กกในมหาวิทยาลัยอุบลราชธานี</v>
          </cell>
        </row>
        <row r="1446">
          <cell r="A1446">
            <v>70100020125</v>
          </cell>
          <cell r="B1446" t="str">
            <v>โครงการค่ายอนุรักษ์ป่าสำหรับประชาชนในพื้นที่โดยรอบมหาวิทยาลัยอุบลราชธานี</v>
          </cell>
        </row>
        <row r="1447">
          <cell r="A1447">
            <v>70100020126</v>
          </cell>
          <cell r="B1447" t="str">
            <v>โครงการระบบแนะนำและเผยแพร่บทสวดมนต์ คำแปล และหลักคำสอนต่างๆ ในทางพุทธศาสนา</v>
          </cell>
        </row>
        <row r="1448">
          <cell r="A1448">
            <v>70100020127</v>
          </cell>
          <cell r="B1448" t="str">
            <v>โครงการศึกษาพรรณไม้พื้นล่างในมหาวิทยาลัยอุบลราชธานี</v>
          </cell>
        </row>
        <row r="1449">
          <cell r="A1449">
            <v>70100020128</v>
          </cell>
          <cell r="B1449" t="str">
            <v>โครงการสำรวจและส่งเสริมการใช้ประโยชน์ของเห็ดพื้นบ้านและเห็ดป่าในจังหวัดอุบลราชธานีเพื่อจัดทำเป็นฐานข้อมูล</v>
          </cell>
        </row>
        <row r="1450">
          <cell r="A1450">
            <v>70100020129</v>
          </cell>
          <cell r="B1450" t="str">
            <v>โครงการสำรวจการใช้ประโยชน์ของสมุนไพรพื้นบ้านที่ใช้ทดแทนสารเคมีกำจัดศัตรูพืชในเขตพื้นที่จังหวัดอุบลราชธานี</v>
          </cell>
        </row>
        <row r="1451">
          <cell r="A1451">
            <v>70100020130</v>
          </cell>
          <cell r="B1451" t="str">
            <v>โครงการสำรวจความหลากหลายทางชีวภาพของแมลงและสัตว์ขาข้อในมหาวิทยาลัย</v>
          </cell>
        </row>
        <row r="1452">
          <cell r="A1452">
            <v>70100020131</v>
          </cell>
          <cell r="B1452" t="str">
            <v>โครงการสื่อส่งเสริมการเรียนรู้ทางพุทธศาสนา ชุดวันสำคัญทางพุทธศาสนาและพิธีกรรมในท้องถิ่น</v>
          </cell>
        </row>
        <row r="1453">
          <cell r="A1453">
            <v>70100020132</v>
          </cell>
          <cell r="B1453" t="str">
            <v>โครงการบำรุงจิต ใกล้ชิดใจ วัยสูงอายุ</v>
          </cell>
        </row>
        <row r="1454">
          <cell r="A1454">
            <v>70100020133</v>
          </cell>
          <cell r="B1454" t="str">
            <v>โครงการสืบสานภูมิปัญญาและพัฒนาเครือข่ายการเรียนรู้ด้านการสูงอายุ</v>
          </cell>
        </row>
        <row r="1455">
          <cell r="A1455">
            <v>70100020134</v>
          </cell>
          <cell r="B1455" t="str">
            <v>โครงการวันสถาปนาคณะ</v>
          </cell>
        </row>
        <row r="1456">
          <cell r="A1456">
            <v>70100020135</v>
          </cell>
          <cell r="B1456" t="str">
            <v>เรื่องผีในอีสาน : ความเชื่อและพิธีกรรมที่เกี่ยวข้องกับผีของกลุ่มชาติพันธุ์ลาว เขมร ส่วย และเวียดนามที่อาศัยอยู่ในบริเวณอีสานใต้ของประเทศไทย</v>
          </cell>
        </row>
        <row r="1457">
          <cell r="A1457">
            <v>70100020136</v>
          </cell>
          <cell r="B1457" t="str">
            <v>การจัดทำฐานข้อมูลกลุ่มชาติพันธุ์ในประเทศลุ่มน้ำโขง : กลุ่มชาติพันธุ์ในประเทศจีนตอนใต้ (ยูนนาน และกวางสี)</v>
          </cell>
        </row>
        <row r="1458">
          <cell r="A1458">
            <v>70100020137</v>
          </cell>
          <cell r="B1458" t="str">
            <v>การจัดทำฐานข้อมูลวัฒนธรรมทางภาษาของกลุ่มชาติพันธุ์ในอีสานใต้เพื่อการเรียนรู้และศึกษาวิจัยวิถีชุมชน : คำสอนชาวเขมรถิ่นไทย (ฉบับสามภาษา  เขมรถิ่นไทย ไทยอังกฤษ)</v>
          </cell>
        </row>
        <row r="1459">
          <cell r="A1459">
            <v>70100020138</v>
          </cell>
          <cell r="B1459" t="str">
            <v>การจัดทำพจนานุกรมคำพ้องภาษาไทยถิ่นอีสาน-จีน เพื่อการศึกษาวิจัยทางภาษาศาสตร์เชิงประวัติศาสตร์และการจัดการเรียนการสอนภาษาจีนในเขตภาคอีสาน</v>
          </cell>
        </row>
        <row r="1460">
          <cell r="A1460">
            <v>70100020139</v>
          </cell>
          <cell r="B1460" t="str">
            <v>การประกวดสุนทรพจน์ภาษาอังกฤษ หัวข้อ วัฒนธรรมไทยในประชาคมอาเซียน (Thailand in the ASEAN Community)</v>
          </cell>
        </row>
        <row r="1461">
          <cell r="A1461">
            <v>70100020140</v>
          </cell>
          <cell r="B1461" t="str">
            <v>การศึกษาและการรวบรวมข้อมูลชาติพันธุ์กุลา ในเขตจังหวัดอุบลราชธานี และยโสธร</v>
          </cell>
        </row>
        <row r="1462">
          <cell r="A1462">
            <v>70100020141</v>
          </cell>
          <cell r="B1462" t="str">
            <v>พจนานุกรมภาษาไทยถิ่นอีสาน</v>
          </cell>
        </row>
        <row r="1463">
          <cell r="A1463">
            <v>70100020142</v>
          </cell>
          <cell r="B1463" t="str">
            <v>พิธีไหว้ครูและครอบครูดนตรีไทย</v>
          </cell>
        </row>
        <row r="1464">
          <cell r="A1464">
            <v>70100020143</v>
          </cell>
          <cell r="B1464" t="str">
            <v>วิถีวัฒนธรรมสายสัมพันธ์อีสานใต้-กัมพูชา: กรณี “สุรินทร์-อุดรมีชัย-พระตระบอง” เมืองคู่มิตรสองฟากฝั่งพนมดงรัก (ดองแร็ก) ในมิติทางวัฒนธรรม</v>
          </cell>
        </row>
        <row r="1465">
          <cell r="A1465">
            <v>70100020144</v>
          </cell>
          <cell r="B1465" t="str">
            <v>ศึกษาและรวบรวมองค์ความรู้ทางประวัติศาสตร์และการจัดทำฐานข้อมูลประเพณีบุญบั้งไฟเมืองยโสธร</v>
          </cell>
        </row>
        <row r="1466">
          <cell r="A1466">
            <v>70100020145</v>
          </cell>
          <cell r="B1466" t="str">
            <v>อบรมเชิงปฏิบัติการ “การจัดระบบข้อมูลเอกสารใบลาน”</v>
          </cell>
        </row>
        <row r="1467">
          <cell r="A1467">
            <v>70100020146</v>
          </cell>
          <cell r="B1467" t="str">
            <v>อบรมเชิงปฏิบัติการพัฒนาบริการเยือนชุมชนในงานเทศกาลเข้าพรรษาประจำปีของจังหวัดอุบลราชธานี</v>
          </cell>
        </row>
        <row r="1468">
          <cell r="A1468">
            <v>70100020147</v>
          </cell>
          <cell r="B1468" t="str">
            <v>โครงการทำนุบำรุงศาสนสถานท้องถิ่นในบริเวณใกล้เคียงมหาวิทยาลัยอุบลราชธานี</v>
          </cell>
        </row>
        <row r="1469">
          <cell r="A1469">
            <v>70100020148</v>
          </cell>
          <cell r="B1469" t="str">
            <v>โครงการอบรมเชิงปฏิบัติการเทคนิคและวิธีการเล่นเครื่องดนตรีพื้นเมืองอีสาน</v>
          </cell>
        </row>
        <row r="1470">
          <cell r="A1470">
            <v>70100020149</v>
          </cell>
          <cell r="B1470" t="str">
            <v>โครงการจัดทำหนังสือ สารานุกรม ผลิตภัณฑ์งานช่างพื้นถิ่นเมืองอุบล</v>
          </cell>
        </row>
        <row r="1471">
          <cell r="A1471">
            <v>70100020150</v>
          </cell>
          <cell r="B1471" t="str">
            <v>โครงการถวายความรู้ด้านสุนทรียภาพของศิลปะพื้นถิ่นอีสานในศาสนาคารแด่พระนิสิตนักศึกษา มหาวิทยาลัยสงฆ์ ในจังหวัดอุบลราชธานี</v>
          </cell>
        </row>
        <row r="1472">
          <cell r="A1472">
            <v>70100020151</v>
          </cell>
          <cell r="B1472" t="str">
            <v>ศึกษางานหัตถกรรมโลหะกลุ่มชาติพันธุ์ ลาวสูง ใน สปป.ลาว</v>
          </cell>
        </row>
        <row r="1473">
          <cell r="A1473">
            <v>70100020152</v>
          </cell>
          <cell r="B1473" t="str">
            <v>ศึกษาศิลปะงานปูนปั้นบันไดในศาสนสถานอีสานใต้</v>
          </cell>
        </row>
        <row r="1474">
          <cell r="A1474">
            <v>70100020153</v>
          </cell>
          <cell r="B1474" t="str">
            <v>โครงการตุ้มโฮมน้องพี่ สามัคคี ม.อุบลฯ (วันสงกรานต์และวันสถาปนา)</v>
          </cell>
        </row>
        <row r="1475">
          <cell r="A1475">
            <v>70100020154</v>
          </cell>
          <cell r="B1475" t="str">
            <v>โครงการพิพิธภัณฑ์สมุนไพรไทยเขตอีสานใต้</v>
          </cell>
        </row>
        <row r="1476">
          <cell r="A1476">
            <v>70100020155</v>
          </cell>
          <cell r="B1476" t="str">
            <v>โครงการนิทรรศการงานปีใหม่และงานกาชาดจังหวัดอุบลราชธานี</v>
          </cell>
        </row>
        <row r="1477">
          <cell r="A1477">
            <v>70100020156</v>
          </cell>
          <cell r="B1477" t="str">
            <v>โครงการโรงทานจิตอาสามหาวิทยาลัยอุบลราชธานี</v>
          </cell>
        </row>
        <row r="1478">
          <cell r="A1478">
            <v>70100020157</v>
          </cell>
          <cell r="B1478" t="str">
            <v>โครงการแห่เทียนโบราณในงานประเพณีแห่เทียนพรรษา</v>
          </cell>
        </row>
        <row r="1479">
          <cell r="A1479">
            <v>70100020158</v>
          </cell>
          <cell r="B1479" t="str">
            <v>โครงการบุญข้าวจี่</v>
          </cell>
        </row>
        <row r="1480">
          <cell r="A1480">
            <v>70100020159</v>
          </cell>
          <cell r="B1480" t="str">
            <v>โครงการอนุรักษ์ศิลปวัฒนธรรมท้องถิ่นจังหวัดอุบลราชธานี</v>
          </cell>
        </row>
        <row r="1481">
          <cell r="A1481">
            <v>70100020160</v>
          </cell>
          <cell r="B1481" t="str">
            <v>โครงการสดุดีรำลึกเสรีชาคนสามัญลุ่มน้ำมูล</v>
          </cell>
        </row>
        <row r="1482">
          <cell r="A1482">
            <v>70100020161</v>
          </cell>
          <cell r="B1482" t="str">
            <v>โครงการสืบสานนาฏศิลป์อีสานใต้</v>
          </cell>
        </row>
        <row r="1483">
          <cell r="A1483">
            <v>70100020162</v>
          </cell>
          <cell r="B1483" t="str">
            <v>โครงการภูมิปัญญาและบทบาทของสตรีในการทำประมงพื้นบ้านในบริเวณแม่น้ำมูลตอนล่าง</v>
          </cell>
        </row>
        <row r="1484">
          <cell r="A1484">
            <v>70100020163</v>
          </cell>
          <cell r="B1484" t="str">
            <v>โครงการความปลอดภัยทางอาหาร ของแมลงกินได้</v>
          </cell>
        </row>
        <row r="1485">
          <cell r="A1485">
            <v>70100020164</v>
          </cell>
          <cell r="B1485" t="str">
            <v>โครงการอบรมใจใฝ่ธรรมนำชีวี</v>
          </cell>
        </row>
        <row r="1486">
          <cell r="A1486">
            <v>70100020165</v>
          </cell>
          <cell r="B1486" t="str">
            <v>โครงการแข่งขันการตีกองเส็ง</v>
          </cell>
        </row>
        <row r="1487">
          <cell r="A1487">
            <v>70100020166</v>
          </cell>
          <cell r="B1487" t="str">
            <v>โครงการบุญซำฮะ</v>
          </cell>
        </row>
        <row r="1488">
          <cell r="A1488">
            <v>70100020167</v>
          </cell>
          <cell r="B1488" t="str">
            <v>โครงการพัฒนาผลิตภัณฑ์เครื่องดื่มเบญจเกสรเพื่อส่งเสริมสุขภาพ</v>
          </cell>
        </row>
        <row r="1489">
          <cell r="A1489">
            <v>70100020168</v>
          </cell>
          <cell r="B1489" t="str">
            <v>โครงการพัฒนาวิธีการผลิตและปรับปรุงผลิตภัณฑ์แป้งร่ำเพื่อต่อยอดภูมิปัญญาเครื่องหอมพื้นบ้าน</v>
          </cell>
        </row>
        <row r="1490">
          <cell r="A1490">
            <v>70100020169</v>
          </cell>
          <cell r="B1490" t="str">
            <v>โครงการคุณค่าของชีวิตหมอพื้นบ้านและวัฒนธรรมการเยียวยาพื้นบ้านในจังหวัดอุบลราชธานี</v>
          </cell>
        </row>
        <row r="1491">
          <cell r="A1491">
            <v>70100020170</v>
          </cell>
          <cell r="B1491" t="str">
            <v>โครงการงานบุญสงกรานต์</v>
          </cell>
        </row>
        <row r="1492">
          <cell r="A1492">
            <v>70100020171</v>
          </cell>
          <cell r="B1492" t="str">
            <v>โครงการสร้างทักษะการบริหารผ่านการละเล่นพื้นบ้านอีสาน</v>
          </cell>
        </row>
        <row r="1493">
          <cell r="A1493">
            <v>70100020172</v>
          </cell>
          <cell r="B1493" t="str">
            <v>โครงการนิทรรศการมีชีวิต "นิทานชนเผ่า แนวคิดและวิธีปลูกฝังจริยธรรมของกลุ่มชาติพันธุ์อีสานใต้"</v>
          </cell>
        </row>
        <row r="1494">
          <cell r="A1494">
            <v>70100020173</v>
          </cell>
          <cell r="B1494" t="str">
            <v>โครงการประกวดผลงานการสร้างสรรค์ทำนองและท่ารำ "ฟ้อนยอยกหัตถการ สืบสานตำนานเทียนอุบลฯ"</v>
          </cell>
        </row>
        <row r="1495">
          <cell r="A1495">
            <v>70100020174</v>
          </cell>
          <cell r="B1495" t="str">
            <v>โครงการประกวดผลงานการสร้างสรรค์ทำนองและท่ารำ "ฟ้อนสืบสานตำนานผ้ากาบบัว"</v>
          </cell>
        </row>
        <row r="1496">
          <cell r="A1496">
            <v>70100020175</v>
          </cell>
          <cell r="B1496" t="str">
            <v>โครงการพัฒนาศักยภาพทางการเงินของผลิตภัณฑ์ทางวัฒนธรรม (OTOP) ภูมิปัญญาแต่โบราณ ในจังหวัดอุบลราชธานี</v>
          </cell>
        </row>
        <row r="1497">
          <cell r="A1497">
            <v>70100020176</v>
          </cell>
          <cell r="B1497" t="str">
            <v>โครงการพัฒนาระบบการพาณิชย์อิล็กทรอสิกส์สำหรับสินค้าศิลปหัตกรรมด้วยสื่อ Social Media</v>
          </cell>
        </row>
        <row r="1498">
          <cell r="A1498">
            <v>70100020177</v>
          </cell>
          <cell r="B1498" t="str">
            <v>โครงการประเมินต้นทุนทางเศรษฐศาสตร์ (Economic Cost) ของแพทย์ทางเลือก</v>
          </cell>
        </row>
        <row r="1499">
          <cell r="A1499">
            <v>70100020178</v>
          </cell>
          <cell r="B1499" t="str">
            <v>โครงการพัฒนาระบบสารสนเทศภูมิศาสตร์เพื่อสนับสนุนข้อมูลแหล่งท่องเที่ยวทางวัฒนธรรม</v>
          </cell>
        </row>
        <row r="1500">
          <cell r="A1500">
            <v>70100020179</v>
          </cell>
          <cell r="B1500" t="str">
            <v>โครงการรวบรวมฐานข้อมูลมรดกภูมิปัญญาทางวัฒนธรรมชาวอุบลฯ</v>
          </cell>
        </row>
        <row r="1501">
          <cell r="A1501">
            <v>70100020180</v>
          </cell>
          <cell r="B1501" t="str">
            <v>โครงการรวบรวมฐานข้อมูลต้นทุนเทียนพรรษา ภูมิปัญญาท้องถิ่นในงานประเพณีแห่เทียนพรรษา จังหวัดอุบลราชธานี</v>
          </cell>
        </row>
        <row r="1502">
          <cell r="A1502">
            <v>70100020181</v>
          </cell>
          <cell r="B1502" t="str">
            <v>โครงการศึกษาวัฒนธรรมองค์กรในการสืบทอดธุรกิจครอบครัว สำหรับผู้ประกอบการในจังหวัดอุบลราชธานี</v>
          </cell>
        </row>
        <row r="1503">
          <cell r="A1503">
            <v>70100020182</v>
          </cell>
          <cell r="B1503" t="str">
            <v>โครงการมหกรรมลานปัญญา "สนุก สุข สาระ คุยธรรมะกับวัยใส"</v>
          </cell>
        </row>
        <row r="1504">
          <cell r="A1504">
            <v>70100020183</v>
          </cell>
          <cell r="B1504" t="str">
            <v>โครงการบุญเข้ากรรม</v>
          </cell>
        </row>
        <row r="1505">
          <cell r="A1505">
            <v>70100020184</v>
          </cell>
          <cell r="B1505" t="str">
            <v>โครงการศึกษาสถานการณ์การดูแลสุขภาพและการรักษาโรคด้วยการแพทย์พื้นบ้านในมุมมองของหมอพื้นบ้าน จังหวัดอุบลราชธานี</v>
          </cell>
        </row>
        <row r="1506">
          <cell r="A1506">
            <v>70100020185</v>
          </cell>
          <cell r="B1506" t="str">
            <v>โครงการฝึกกรรมฐานและสุนทรียสนทนา สำหรับนักศึกษาและบุคลากร มหาวิทยาลัยอุบลราชธานี</v>
          </cell>
        </row>
        <row r="1507">
          <cell r="A1507">
            <v>70100020186</v>
          </cell>
          <cell r="B1507" t="str">
            <v>โครงการบุญข้าวประดับดิน</v>
          </cell>
        </row>
        <row r="1508">
          <cell r="A1508">
            <v>70100020187</v>
          </cell>
          <cell r="B1508" t="str">
            <v>โครงการสืบสานวัฒนธรรมและประเพณีภายในมหาวิทยาลัยอุบลราชธานี</v>
          </cell>
        </row>
        <row r="1509">
          <cell r="A1509">
            <v>70100020188</v>
          </cell>
          <cell r="B1509" t="str">
            <v>การถวายเครื่องสักการะและร่วมงานนมัสการพระธาตุพนม</v>
          </cell>
        </row>
        <row r="1510">
          <cell r="A1510">
            <v>70100020189</v>
          </cell>
          <cell r="B1510" t="str">
            <v>บุญบั้งไฟ</v>
          </cell>
        </row>
        <row r="1511">
          <cell r="A1511">
            <v>70100020190</v>
          </cell>
          <cell r="B1511" t="str">
            <v>โครงการทำนุบำรุงศิลปวัฒนธรรมและพัฒนากิจการนักศึกษา</v>
          </cell>
        </row>
        <row r="1512">
          <cell r="A1512">
            <v>70100020191</v>
          </cell>
          <cell r="B1512" t="str">
            <v>โครงการบุญข้าวสาก</v>
          </cell>
        </row>
        <row r="1513">
          <cell r="A1513">
            <v>70100020192</v>
          </cell>
          <cell r="B1513" t="str">
            <v>โครงการเผยแพร่ความรู้เกี่ยวกับประชาธิปไตยและการมีส่วนร่วมของพลเมืองผ่านศิลปวัฒนธรรมหมอลำการเมือง</v>
          </cell>
        </row>
        <row r="1514">
          <cell r="A1514">
            <v>70100020193</v>
          </cell>
          <cell r="B1514" t="str">
            <v>โครงการบุญกฐิน</v>
          </cell>
        </row>
        <row r="1515">
          <cell r="A1515">
            <v>70100020194</v>
          </cell>
          <cell r="B1515" t="str">
            <v>โครงการอนุรักษ์พันธุกรรมพืชท้องถิ่น</v>
          </cell>
        </row>
        <row r="1516">
          <cell r="A1516">
            <v>70100020195</v>
          </cell>
          <cell r="B1516" t="str">
            <v>โครงการค่ายปฏิบัติธรรมเพื่อพัฒนาจิตและคุณธรรมจริยธรรม</v>
          </cell>
        </row>
        <row r="1517">
          <cell r="A1517">
            <v>70100020196</v>
          </cell>
          <cell r="B1517" t="str">
            <v>โครงการสำรวจการใช้ประโยชน์ของสมุนไพรพื้นบ้านและเชื้อจุลินทรีย์ปฏิปักษ์เพื่อทดแทนสารเคมีกำจัดโรคในยางพาราซึ่งเป็นพืชเศรษฐกิจในเขตพื้นที่จังหวัดอุบลราชธานี</v>
          </cell>
        </row>
        <row r="1518">
          <cell r="A1518">
            <v>70100020197</v>
          </cell>
          <cell r="B1518" t="str">
            <v>โครงการประยุกต์ใช้เทคโนโลยีออคเมนต์เตดเรียลริตี้สำหรับหนังสือการ์ตูน 3 มิติ เรื่องประวัติเมืองอุบลราชธานีศรีวนาไล ประเทศราช</v>
          </cell>
        </row>
        <row r="1519">
          <cell r="A1519">
            <v>70100020198</v>
          </cell>
          <cell r="B1519" t="str">
            <v>โครงการสำรวจสมุนไพรพื้นบ้านที่ชาวบ้านใช้รักษาโรคในชีวิตประจำวันของพื้นที่จังหวัดสุรินทร์เพื่อการจัดทำเป็นฐานข้อมูล</v>
          </cell>
        </row>
        <row r="1520">
          <cell r="A1520">
            <v>70100020199</v>
          </cell>
          <cell r="B1520" t="str">
            <v>โครงการสำรวจพฤติกรรมการใช้สารเคมีในชีวิตประจำวันเพื่อนำไปสู่การจัดการของเสียเคมีและอนุรักษ์วิถีชีวิตแบบดั้งเดิมของชุมชนที่อาศัยอยู่ตามชายฝั่งแม่น้ำโขง จังหวัดอุบลราชธานี</v>
          </cell>
        </row>
        <row r="1521">
          <cell r="A1521">
            <v>70100020200</v>
          </cell>
          <cell r="B1521" t="str">
            <v>โครงการสำรวจและจัดทำฐานข้อมูลภูมิปัญญาท้องถิ่นการทอผ้าขิตและผลิตภัณฑ์ผ้าขิตของพื้นที่จังหวัดยโสธร</v>
          </cell>
        </row>
        <row r="1522">
          <cell r="A1522">
            <v>70100020201</v>
          </cell>
          <cell r="B1522" t="str">
            <v>โครงการสำรวจและการจัดทำเป็นฐานข้อมูลของสมุนไพรพื้นบ้านและการใช้ประโยชน์ของสมุนไพรที่ชาวบ้านใช้รักษาโรคในชีวิตประจำวันของพื้นที่จังหวัดศรีสะเกษ</v>
          </cell>
        </row>
        <row r="1523">
          <cell r="A1523">
            <v>70100020202</v>
          </cell>
          <cell r="B1523" t="str">
            <v>โครงการการสำรวจ การเก็บข้อมูล 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จังหวัดยโสธร</v>
          </cell>
        </row>
        <row r="1524">
          <cell r="A1524">
            <v>70100020203</v>
          </cell>
          <cell r="B1524" t="str">
            <v>โครงการสำรวจการใช้ประโยชน์ของเห็ดพื้นบ้านและเห็ดป่าบางชนิดในจังหวัดอุบลราชธานีเพื่อจัดทำเป็นฐานข้อมูล</v>
          </cell>
        </row>
        <row r="1525">
          <cell r="A1525">
            <v>70100020204</v>
          </cell>
          <cell r="B1525" t="str">
            <v>โครงการผลิตและเผยแพร่การ์ตูนเอนิเมชั่นนิทานพื้นบ้านอีสาน</v>
          </cell>
        </row>
        <row r="1526">
          <cell r="A1526">
            <v>70100020205</v>
          </cell>
          <cell r="B1526" t="str">
            <v>โครงการความหลากหลายของเห็ดป่าในพื้นที่สวนสัตว์อุบลราชธานี</v>
          </cell>
        </row>
        <row r="1527">
          <cell r="A1527">
            <v>70100020206</v>
          </cell>
          <cell r="B1527" t="str">
            <v>ค่ายสร้างวัยรุ่นไทยสายพันธ์ใหม่:หัวใจรักและนิยมไทย</v>
          </cell>
        </row>
        <row r="1528">
          <cell r="A1528">
            <v>70100020207</v>
          </cell>
          <cell r="B1528" t="str">
            <v>จัดเว็บไซต์แอบพลิเคชั่นเส้นทางการท่องเที่ยวเชิงวัฒนธรรมของจังหวัดมุกดาหาร</v>
          </cell>
        </row>
        <row r="1529">
          <cell r="A1529">
            <v>70100020208</v>
          </cell>
          <cell r="B1529" t="str">
            <v>โครงการแข่งขันเล่านิทานพื้นบ้านในภูมิภาคอาเซียนเป็นภาษาอังกฤษ (ASEAN Folktale Telling Contest)</v>
          </cell>
        </row>
        <row r="1530">
          <cell r="A1530">
            <v>70100020209</v>
          </cell>
          <cell r="B1530" t="str">
            <v>โครงการจัดระบบข้อมูลเอกสารใบลาน</v>
          </cell>
        </row>
        <row r="1531">
          <cell r="A1531">
            <v>70100020210</v>
          </cell>
          <cell r="B1531" t="str">
            <v>โครงการรวบรวมเรื่องเล่าท้องถิ่นเกี่ยวกับดอนผีปู่ตา เพื่อจัดทำเป็นหนังสือสองภาษา (ไทย-อังกฤษ)</v>
          </cell>
        </row>
        <row r="1532">
          <cell r="A1532">
            <v>70100020211</v>
          </cell>
          <cell r="B1532" t="str">
            <v>โครงการสืบสานภาษาและวัฒนธรรมกลุ่มชาติพันธุ์ไทโย้ย</v>
          </cell>
        </row>
        <row r="1533">
          <cell r="A1533">
            <v>70100020212</v>
          </cell>
          <cell r="B1533" t="str">
            <v>โครงการสีสรรพ์วรรณศิลป์ นิทานพื้นบ้านอิสาน : กรอบการสร้างพฤติกรรมของคนในสังคม</v>
          </cell>
        </row>
        <row r="1534">
          <cell r="A1534">
            <v>70100020213</v>
          </cell>
          <cell r="B1534" t="str">
            <v>โครงการจัดทำฐานข้อมูลสมุนไพรจีน ฉบับสอง ภาษาไทย - จีน</v>
          </cell>
        </row>
        <row r="1535">
          <cell r="A1535">
            <v>70100020214</v>
          </cell>
          <cell r="B1535" t="str">
            <v>โครงการเผยแพร่ความรู้ภาษาและวัฒนธรรมลุ่มแม่น้ำโขงสู่ประชาชน : นิทรรศการกลุ่มชาติพันธุ์ของประเทศสาธารณรัฐประชาชนจีน (เน้นจีนตอนใต้)</v>
          </cell>
        </row>
        <row r="1536">
          <cell r="A1536">
            <v>70100020215</v>
          </cell>
          <cell r="B1536" t="str">
            <v>โครงการพจนานุกรมคำศัพท์ในตำราไวยากรณ์ไทย</v>
          </cell>
        </row>
        <row r="1537">
          <cell r="A1537">
            <v>70100020216</v>
          </cell>
          <cell r="B1537" t="str">
            <v>โครงการบุญผะเหวด</v>
          </cell>
        </row>
        <row r="1538">
          <cell r="A1538">
            <v>70100020217</v>
          </cell>
          <cell r="B1538" t="str">
            <v>วัฒนธรรมการจับปลาของชาวประมงริมสองฝั่งแม่น้ำโขงไทย-ลาว</v>
          </cell>
        </row>
        <row r="1539">
          <cell r="A1539">
            <v>70100020218</v>
          </cell>
          <cell r="B1539" t="str">
            <v>โครงการศึกษาสภาวะการปลูกลูกกล้วยไม้สกุลกุหลาบในสภาพป่าธรรมชาติ</v>
          </cell>
        </row>
        <row r="1540">
          <cell r="A1540">
            <v>70100020219</v>
          </cell>
          <cell r="B1540" t="str">
            <v>โครงการมาตรฐานการบริการของร้านอาหารประเภทเส้นในจังหวัดอุบลราชธานี</v>
          </cell>
        </row>
        <row r="1541">
          <cell r="A1541">
            <v>80100010001</v>
          </cell>
          <cell r="B1541" t="str">
            <v>โครงการเรียนฟรี 15 ปี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0">
          <cell r="A20" t="str">
            <v>ด้านการผลิตบัณฑิต</v>
          </cell>
          <cell r="B20">
            <v>1</v>
          </cell>
        </row>
        <row r="21">
          <cell r="A21" t="str">
            <v>ด้านพัฒนาขีดความสามารถด้านการวิจัย</v>
          </cell>
          <cell r="B21">
            <v>2</v>
          </cell>
        </row>
        <row r="22">
          <cell r="A22" t="str">
            <v>ด้านให้บริการวิชาการและถ่ายทอดเทคโนโลยี</v>
          </cell>
          <cell r="B22">
            <v>3</v>
          </cell>
        </row>
        <row r="23">
          <cell r="A23" t="str">
            <v>ด้านสืบสานเผยแพร่ฟื้นฟูและอนุรักษ์ศิลปวัฒนธรรม</v>
          </cell>
          <cell r="B23">
            <v>4</v>
          </cell>
        </row>
        <row r="24">
          <cell r="A24" t="str">
            <v>ด้านพัฒนาระบบบริหารจัดการ</v>
          </cell>
          <cell r="B24">
            <v>5</v>
          </cell>
        </row>
        <row r="25">
          <cell r="A25" t="str">
            <v>ด้านพัฒนาทรัพยากรมนุษย์</v>
          </cell>
          <cell r="B25">
            <v>6</v>
          </cell>
        </row>
        <row r="26">
          <cell r="A26" t="str">
            <v>ด้านพัฒนาโครงสร้างพื้นฐานด้านเทคโนโลยีสารสนสนเทศการสื่อสาร</v>
          </cell>
          <cell r="B26">
            <v>7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Sheet1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7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8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9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10" refreshError="1"/>
      <sheetData sheetId="11" refreshError="1">
        <row r="2"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  <cell r="C2">
            <v>1000001</v>
          </cell>
        </row>
        <row r="3">
          <cell r="B3" t="str">
            <v>โครงการปรับปรุงกฎหมายและนิติการเพื่อการปฏิบัติงาน</v>
          </cell>
          <cell r="C3">
            <v>1000002</v>
          </cell>
        </row>
        <row r="4">
          <cell r="B4" t="str">
            <v>โครงการพัฒนาระบบบริหารและจัดการภายใน</v>
          </cell>
          <cell r="C4">
            <v>1000003</v>
          </cell>
        </row>
        <row r="5">
          <cell r="B5" t="str">
            <v>โครงการพัฒนาระบบฐานข้อมูลสารสนเทศเพื่อการบริหารจัดการ</v>
          </cell>
          <cell r="C5">
            <v>1000004</v>
          </cell>
        </row>
        <row r="6">
          <cell r="B6" t="str">
            <v>โครงการพัฒนาระบบบริหารทรัพยากรมนุษย์</v>
          </cell>
          <cell r="C6">
            <v>1000005</v>
          </cell>
        </row>
        <row r="7">
          <cell r="B7" t="str">
            <v>โครงการพัฒนาบุคลากรสายสนับสนุน</v>
          </cell>
          <cell r="C7">
            <v>1000006</v>
          </cell>
        </row>
        <row r="8">
          <cell r="B8" t="str">
            <v>โครงการพัฒนากายภาพ ระบบสาธารณูปโภคและโครงสร้างพื้นฐานของมหาวิทยาลัย</v>
          </cell>
          <cell r="C8">
            <v>1000007</v>
          </cell>
        </row>
        <row r="9">
          <cell r="B9" t="str">
            <v>โครงการจัดการความรู้เพื่อมุ่งสู่สถาบันแห่งการเรียนรู้</v>
          </cell>
          <cell r="C9">
            <v>1000008</v>
          </cell>
        </row>
        <row r="10"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  <cell r="C10">
            <v>1000009</v>
          </cell>
        </row>
        <row r="11">
          <cell r="B11" t="str">
            <v>โครงการสนับสนุนการบริหารทั่วไป</v>
          </cell>
          <cell r="C11">
            <v>1000010</v>
          </cell>
        </row>
        <row r="12">
          <cell r="B12" t="str">
            <v>โครงการพัฒนาบุคลากร</v>
          </cell>
          <cell r="C12">
            <v>1000011</v>
          </cell>
        </row>
        <row r="13">
          <cell r="B13" t="str">
            <v>โครงการการพัฒนาระบบกลไกการประกันคุณภาพการศึกษาระดับอุดมศึกษา</v>
          </cell>
          <cell r="C13">
            <v>1000012</v>
          </cell>
        </row>
        <row r="14">
          <cell r="B14" t="str">
            <v>โครงการพิธีพระราชทานปริญญาบัตร</v>
          </cell>
          <cell r="C14">
            <v>1000013</v>
          </cell>
        </row>
        <row r="15">
          <cell r="B15" t="str">
            <v>โครงการสนับสนุนการจัดการศึกษา</v>
          </cell>
          <cell r="C15">
            <v>1010000</v>
          </cell>
        </row>
        <row r="16">
          <cell r="B16" t="str">
            <v>โครงการสนับสนุนการผลิตบัณฑิตสาขาวิชาวิทยาศาสตร์</v>
          </cell>
          <cell r="C16">
            <v>1010001</v>
          </cell>
        </row>
        <row r="17">
          <cell r="B17" t="str">
            <v>โครงการสนับสนุนการผลิตบัณฑิตสาขาวิชาเกษตรศาสตร์</v>
          </cell>
          <cell r="C17">
            <v>1010002</v>
          </cell>
        </row>
        <row r="18">
          <cell r="B18" t="str">
            <v>โครงการสนับสนุนการผลิตบัณฑิตสาขาวิชาวิศวกรรมศาสตร์</v>
          </cell>
          <cell r="C18">
            <v>1010003</v>
          </cell>
        </row>
        <row r="19">
          <cell r="B19" t="str">
            <v>โครงการสนับสนุนการผลิตบัณฑิตสาขาวิชาศิลปประยุกต์และการออกแบบ</v>
          </cell>
          <cell r="C19">
            <v>1010004</v>
          </cell>
        </row>
        <row r="20">
          <cell r="B20" t="str">
            <v>โครงการสนับสนุนการผลิตบัณฑิตสาขาวิชาเภสัชศาสตร์</v>
          </cell>
          <cell r="C20">
            <v>1010006</v>
          </cell>
        </row>
        <row r="21">
          <cell r="B21" t="str">
            <v>โครงการสนับสนุนการผลิตบัณฑิตสาขาวิชาแพทยศาสตร์</v>
          </cell>
          <cell r="C21">
            <v>1010007</v>
          </cell>
        </row>
        <row r="22">
          <cell r="B22" t="str">
            <v>โครงการสนับสนุนการผลิตบัณฑิตสาขาวิชาพยาบาลศาสตร์</v>
          </cell>
          <cell r="C22">
            <v>1010009</v>
          </cell>
        </row>
        <row r="23">
          <cell r="B23" t="str">
            <v>โครงการสนับสนุนการผลิตบัณฑิตสาขาวิชาศิลปศาสตร์</v>
          </cell>
          <cell r="C23">
            <v>1010010</v>
          </cell>
        </row>
        <row r="24">
          <cell r="B24" t="str">
            <v>โครงการสนับสนุนการผลิตบัณฑิตสาขาวิชาบริหารธุรกิจ</v>
          </cell>
          <cell r="C24">
            <v>1010011</v>
          </cell>
        </row>
        <row r="25">
          <cell r="B25" t="str">
            <v>โครงการสนับสนุนการผลิตบัณฑิตสาขาวิชานิติศาสตร์</v>
          </cell>
          <cell r="C25">
            <v>1010012</v>
          </cell>
        </row>
        <row r="26">
          <cell r="B26" t="str">
            <v>โครงการสนับสนุนการผลิตบัณฑิตสาขาวิชารัฐศาสตร์</v>
          </cell>
          <cell r="C26">
            <v>1010013</v>
          </cell>
        </row>
        <row r="27">
          <cell r="B27" t="str">
            <v>โครงการสนับสนุนการผลิตบัณฑิตสาขาวิชารัฐประศาสนศาสตร์</v>
          </cell>
          <cell r="C27">
            <v>1010014</v>
          </cell>
        </row>
        <row r="28"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  <cell r="C28">
            <v>1010051</v>
          </cell>
        </row>
        <row r="29">
          <cell r="B29" t="str">
            <v>โครงการพัฒนาบุคลากรสายวิชาการ</v>
          </cell>
          <cell r="C29">
            <v>1010052</v>
          </cell>
        </row>
        <row r="30"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  <cell r="C30">
            <v>1010053</v>
          </cell>
        </row>
        <row r="31"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  <cell r="C31">
            <v>1010054</v>
          </cell>
        </row>
        <row r="32">
          <cell r="B32" t="str">
            <v>โครงการพัฒนาบุคลากรด้านการท่องเที่ยว</v>
          </cell>
          <cell r="C32">
            <v>1010055</v>
          </cell>
        </row>
        <row r="33">
          <cell r="B33" t="str">
            <v>โครงการผลิตบัณฑิตสาขาวิชาวิทยาศาสตร์</v>
          </cell>
          <cell r="C33">
            <v>2010000</v>
          </cell>
        </row>
        <row r="34">
          <cell r="B34" t="str">
            <v>โครงการผลิตบัณฑิตสาขาวิชาเกษตรศาสตร์</v>
          </cell>
          <cell r="C34">
            <v>2020000</v>
          </cell>
        </row>
        <row r="35">
          <cell r="B35" t="str">
            <v>โครงการผลิตบัณฑิตสาขาวิชาวิศวกรรมศาสตร์</v>
          </cell>
          <cell r="C35">
            <v>2030000</v>
          </cell>
        </row>
        <row r="36">
          <cell r="B36" t="str">
            <v>โครงการผลิตบัณฑิตสาขาวิชาศิลปประยุกต์และการออกแบบ</v>
          </cell>
          <cell r="C36">
            <v>2040000</v>
          </cell>
        </row>
        <row r="37">
          <cell r="B37" t="str">
            <v>โครงการผลิตบัณฑิตสาขาวิชาเภสัชศาสตร์</v>
          </cell>
          <cell r="C37">
            <v>2050000</v>
          </cell>
        </row>
        <row r="38">
          <cell r="B38" t="str">
            <v>โครงการผลิตบัณฑิตสาขาวิชาแพทยศาสตร์</v>
          </cell>
          <cell r="C38">
            <v>2060000</v>
          </cell>
        </row>
        <row r="39">
          <cell r="B39" t="str">
            <v>โครงการผลิตบัณฑิตสาขาวิชาสาธารณสุขศาสตร์</v>
          </cell>
          <cell r="C39">
            <v>2070000</v>
          </cell>
        </row>
        <row r="40">
          <cell r="B40" t="str">
            <v>โครงการผลิตบัณฑิตสาขาวิชาพยาบาลศาสตร์</v>
          </cell>
          <cell r="C40">
            <v>2080000</v>
          </cell>
        </row>
        <row r="41">
          <cell r="B41" t="str">
            <v>โครงการผลิตบัณฑิตสาขาวิชาศิลปศาสตร์</v>
          </cell>
          <cell r="C41">
            <v>2090000</v>
          </cell>
        </row>
        <row r="42">
          <cell r="B42" t="str">
            <v>โครงการผลิตบัณฑิตสาขาวิชาบริหารธุรกิจ</v>
          </cell>
          <cell r="C42">
            <v>2100000</v>
          </cell>
        </row>
        <row r="43">
          <cell r="B43" t="str">
            <v>โครงการผลิตบัณฑิตสาขาวิชานิติศาสตร์</v>
          </cell>
          <cell r="C43">
            <v>2110000</v>
          </cell>
        </row>
        <row r="44">
          <cell r="B44" t="str">
            <v>โครงการผลิตบัณฑิตสาขาวิชารัฐศาสตร์</v>
          </cell>
          <cell r="C44">
            <v>2120001</v>
          </cell>
        </row>
        <row r="45">
          <cell r="B45" t="str">
            <v>โครงการผลิตบัณฑิตสาขาวิชารัฐประศาสนศาสตร์</v>
          </cell>
          <cell r="C45">
            <v>2120002</v>
          </cell>
        </row>
        <row r="46">
          <cell r="B46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  <cell r="C46">
            <v>3010001</v>
          </cell>
        </row>
        <row r="47">
          <cell r="B47" t="str">
            <v>โครงการบริการด้านทะเบียนและประมวลผลนักศึกษา</v>
          </cell>
          <cell r="C47">
            <v>3010002</v>
          </cell>
        </row>
        <row r="48">
          <cell r="B48" t="str">
            <v>โครงการบริหารและพัฒนาหลักสูตร</v>
          </cell>
          <cell r="C48">
            <v>3010003</v>
          </cell>
        </row>
        <row r="49">
          <cell r="B49" t="str">
            <v>โครงการจัดหาและพัฒนาสื่อการเรียนรู้แก่นักศึกษา</v>
          </cell>
          <cell r="C49">
            <v>3010004</v>
          </cell>
        </row>
        <row r="50">
          <cell r="B50" t="str">
            <v>โครงการสนับสนุนการพัฒนาวิชาการ</v>
          </cell>
          <cell r="C50">
            <v>3010005</v>
          </cell>
        </row>
        <row r="51">
          <cell r="B51" t="str">
            <v>โครงการค่าใช้จ่ายบุคลากรภาครัฐ ยกระดับคุณภาพการศึกษาและการเรียนรู้</v>
          </cell>
          <cell r="C51">
            <v>4000002</v>
          </cell>
        </row>
        <row r="52">
          <cell r="B52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52">
            <v>4000003</v>
          </cell>
        </row>
        <row r="53">
          <cell r="B53" t="str">
            <v>โครงการส่งเสริมและสนับสนุนกิจกรรมเสริมหลักสูตรและกิจกรรมนอกหลักสูตร</v>
          </cell>
          <cell r="C53">
            <v>4010001</v>
          </cell>
        </row>
        <row r="54">
          <cell r="B54" t="str">
            <v>โครงการสนับสนุนและส่งเสริมสวัสดิการและสวัสดิภาพของนักศึกษา</v>
          </cell>
          <cell r="C54">
            <v>4010002</v>
          </cell>
        </row>
        <row r="55">
          <cell r="B55" t="str">
            <v>โครงการวิจัยเพื่อสร้าง สะสมองค์ความรู้_โครงการวิจัยที่สามารถนำไปใช้ในการพัฒนาชุมชนและสังคม</v>
          </cell>
          <cell r="C55">
            <v>5000001</v>
          </cell>
        </row>
        <row r="56">
          <cell r="B56" t="str">
            <v>โครงการวิจัยประยุกต์</v>
          </cell>
          <cell r="C56">
            <v>5000002</v>
          </cell>
        </row>
        <row r="57">
          <cell r="B57" t="str">
            <v>โครงการวิจัยพื้นฐาน</v>
          </cell>
          <cell r="C57">
            <v>5000003</v>
          </cell>
        </row>
        <row r="58">
          <cell r="B58" t="str">
            <v>โครงการวิจัยและพัฒนา</v>
          </cell>
          <cell r="C58">
            <v>5000004</v>
          </cell>
        </row>
        <row r="59">
          <cell r="B59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  <cell r="C59">
            <v>5000005</v>
          </cell>
        </row>
        <row r="60">
          <cell r="B60" t="str">
            <v>โครงกการวิจัยและนวัตกรรม_โครงการวิจัยที่สามารถนำไปใช้ในการพัฒนาชุมชนและสังคม</v>
          </cell>
          <cell r="C60">
            <v>5000006</v>
          </cell>
        </row>
        <row r="61">
          <cell r="B61" t="str">
            <v>โครงการวิจัยและนวัตกรรมในอุตสาหกรรมยุทธศาสตร์และเป้าหมายของประเทศ</v>
          </cell>
          <cell r="C61">
            <v>5000007</v>
          </cell>
        </row>
        <row r="62">
          <cell r="B62" t="str">
            <v>โครงการวิจัยเพื่อพัฒนาโครงสร้างพื้นฐาน บุคลากรและระบบมาตรฐานการวิจัย</v>
          </cell>
          <cell r="C62">
            <v>5000008</v>
          </cell>
        </row>
        <row r="63">
          <cell r="B63" t="str">
            <v>โครงการพัฒนาระบบกลไกการบริหารงานวิจัย</v>
          </cell>
          <cell r="C63">
            <v>5010001</v>
          </cell>
        </row>
        <row r="64">
          <cell r="B64" t="str">
            <v>โครงการวิจัยเพื่อสร้างองค์ความรู้</v>
          </cell>
          <cell r="C64">
            <v>5010002</v>
          </cell>
        </row>
        <row r="65">
          <cell r="B65" t="str">
            <v>โครงการวิจัยเพื่อถ่ายทอดเทคโนโลยี</v>
          </cell>
          <cell r="C65">
            <v>5010003</v>
          </cell>
        </row>
        <row r="66">
          <cell r="B66" t="str">
            <v>โครงการพัฒนาระบบกลไกการบริหารงานบริการวิชาการ</v>
          </cell>
          <cell r="C66">
            <v>6010001</v>
          </cell>
        </row>
        <row r="67">
          <cell r="B67" t="str">
            <v>โครงการบริการวิชาการ</v>
          </cell>
          <cell r="C67">
            <v>6010002</v>
          </cell>
        </row>
        <row r="68">
          <cell r="B68" t="str">
            <v>โครงการเครือข่ายความร่วมมือกับชุมชน หน่วยงานของรัฐ และ ภาคธุรกิจอุตสาหกรรม</v>
          </cell>
          <cell r="C68">
            <v>6010003</v>
          </cell>
        </row>
        <row r="69">
          <cell r="B69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  <cell r="C69">
            <v>6010004</v>
          </cell>
        </row>
        <row r="70">
          <cell r="B70" t="str">
            <v>โครงการสร้างเสริมสุขภาวะและบริการสุขภาพแก่ชุมชน</v>
          </cell>
          <cell r="C70">
            <v>6010005</v>
          </cell>
        </row>
        <row r="71">
          <cell r="B71" t="str">
            <v>โครงการปรับปรุงการเรียนรู้</v>
          </cell>
          <cell r="C71">
            <v>6210000</v>
          </cell>
        </row>
        <row r="72">
          <cell r="B72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72">
            <v>6220000</v>
          </cell>
        </row>
        <row r="73">
          <cell r="B73" t="str">
            <v>โครงการศูนย์นวัตกรรมการศึกษาและพัฒนาสื่อการเรียนการสอน</v>
          </cell>
          <cell r="C73">
            <v>6230000</v>
          </cell>
        </row>
        <row r="74">
          <cell r="B74" t="str">
            <v>โครงการยกระดับการเรียนรู้ทางวิชาการในโรงเรียนเครือข่ายทางวิชาการ</v>
          </cell>
          <cell r="C74">
            <v>6240000</v>
          </cell>
        </row>
        <row r="75">
          <cell r="B75" t="str">
            <v>โครงการพัฒนาเศรษฐกิจดิจิทัล</v>
          </cell>
          <cell r="C75">
            <v>6250000</v>
          </cell>
        </row>
        <row r="76">
          <cell r="B76" t="str">
            <v>โครงการพัฒนาศักยภาพบุคลากรด้าน ICT รองรับ Digital Economy</v>
          </cell>
          <cell r="C76">
            <v>6260000</v>
          </cell>
        </row>
        <row r="77">
          <cell r="B77" t="str">
            <v>ครงการพัฒนาด้าน ICT ให้ผู้ประกอบการเพื่อการแข่งขัน</v>
          </cell>
          <cell r="C77">
            <v>6270000</v>
          </cell>
        </row>
        <row r="78">
          <cell r="B78" t="str">
            <v>โครงการบริหารจัดการขยะและสิ่งแวดล้อม</v>
          </cell>
          <cell r="C78">
            <v>6280000</v>
          </cell>
        </row>
        <row r="79">
          <cell r="B79" t="str">
            <v>โครงการพัฒนาโครงสร้างพื้นฐานและระบบโลจิสติกส์</v>
          </cell>
          <cell r="C79">
            <v>6300000</v>
          </cell>
        </row>
        <row r="80">
          <cell r="B80" t="str">
            <v>โครงการพัฒนาความรู้และทักษะชีวิตสำหรับวัยเรียน</v>
          </cell>
          <cell r="C80">
            <v>6320000</v>
          </cell>
        </row>
        <row r="81">
          <cell r="B81" t="str">
            <v>โครงการพัฒนาและเพิ่มประสิทธิภาพการใช้พลังงานที่เป็นมิตรกับสิ่งแวดล้อม</v>
          </cell>
          <cell r="C81">
            <v>6330000</v>
          </cell>
        </row>
        <row r="82">
          <cell r="B82" t="str">
            <v xml:space="preserve">โครงการพัฒนาระบบและกลไกการบริหารงานทำนุบำรุงศิลปวัฒนธรรม </v>
          </cell>
          <cell r="C82">
            <v>7010001</v>
          </cell>
        </row>
        <row r="83">
          <cell r="B83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  <cell r="C83">
            <v>7010002</v>
          </cell>
        </row>
        <row r="84">
          <cell r="B84" t="str">
            <v>โครงการสนับสนุนจัดการศึกษาขั้นพื้นฐาน</v>
          </cell>
          <cell r="C84">
            <v>8010001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8" refreshError="1">
        <row r="559">
          <cell r="B559" t="str">
            <v>โครงการการให้บริการรักษาพยาบาลและส่งเสริมสุขภาพเพื่อการศึกษาและวิจัย</v>
          </cell>
          <cell r="C559">
            <v>10100070002</v>
          </cell>
        </row>
        <row r="560">
          <cell r="B560" t="str">
            <v>โครงการจัดหาครุภัณฑ์เพื่อสนับสนุนการผลิตบัณฑิต</v>
          </cell>
          <cell r="C560">
            <v>10100090002</v>
          </cell>
        </row>
        <row r="561">
          <cell r="B561" t="str">
            <v>โครงการจัดหาทรัพยากรเพื่อสนับสนุนการเรียนการสอน</v>
          </cell>
          <cell r="C561">
            <v>10100090003</v>
          </cell>
        </row>
        <row r="562">
          <cell r="B562" t="str">
            <v>โครงการสนับสนุนการจัดการเรียนการสอนสาขาพยาบาลศาสตร์</v>
          </cell>
          <cell r="C562">
            <v>10100090005</v>
          </cell>
        </row>
        <row r="563">
          <cell r="B563" t="str">
            <v>โครงการจัดการเรียนการสอนรายวิชาในหลักสูตร</v>
          </cell>
          <cell r="C563">
            <v>10100090006</v>
          </cell>
        </row>
        <row r="564">
          <cell r="B564" t="str">
            <v>จัดหาพัสดุเพื่อสนับสนุนการผลิตบัณฑิต</v>
          </cell>
          <cell r="C564">
            <v>10100090007</v>
          </cell>
        </row>
        <row r="565">
          <cell r="B565" t="str">
            <v>โครงการพัฒนากิจกรรมการเรียนรู้</v>
          </cell>
          <cell r="C565">
            <v>10100090008</v>
          </cell>
        </row>
        <row r="566">
          <cell r="B566" t="str">
            <v xml:space="preserve">โครงการจ้างพนักงานคณะศิลปศาสตร์ </v>
          </cell>
          <cell r="C566">
            <v>10100100001</v>
          </cell>
        </row>
        <row r="567">
          <cell r="B567" t="str">
            <v>โครงการจ้างลูกจ้างชั่วคราวชาวต่างประเทศ</v>
          </cell>
          <cell r="C567">
            <v>10100100002</v>
          </cell>
        </row>
        <row r="568">
          <cell r="B568" t="str">
            <v>โครงการพัฒนาทักษะความรู้ด้านวิชาการของนักศึกษาคณะบริหารศาสตร์</v>
          </cell>
          <cell r="C568">
            <v>10100110001</v>
          </cell>
        </row>
        <row r="569">
          <cell r="B569" t="str">
            <v>โครงการส่งเสริมการประชาสัมพันธ์หลักสูตรคณะบริหารศาสตร์</v>
          </cell>
          <cell r="C569">
            <v>10100110002</v>
          </cell>
        </row>
        <row r="570">
          <cell r="B570" t="str">
            <v>โครงการพัฒนาและส่งเสริมทักษะการเรียนรู้ในศตวรรษที่ 21</v>
          </cell>
          <cell r="C570">
            <v>10100110003</v>
          </cell>
        </row>
        <row r="571">
          <cell r="B571" t="str">
            <v>โครงการพัฒนาคุณภาพบัณฑิตตามกรอบมาตรฐานคุณวุฒิระดับอุดมศึกษาแห่งชาติ</v>
          </cell>
          <cell r="C571">
            <v>10100110004</v>
          </cell>
        </row>
        <row r="572">
          <cell r="B572" t="str">
            <v>โครงการประชุมสัมมนาอาจารย์ที่ปรึกษา/ อาจารย์ประจำหลักสูตร</v>
          </cell>
          <cell r="C572">
            <v>10100520001</v>
          </cell>
        </row>
        <row r="573">
          <cell r="B573" t="str">
            <v>โครงการพัฒนาทักษะของอาจารย์ในการจัดการเรียนรู้ที่แน้นผู้เรียนเป็นสำคัญ</v>
          </cell>
          <cell r="C573">
            <v>10100520002</v>
          </cell>
        </row>
        <row r="574">
          <cell r="B574" t="str">
            <v>โครงการพัฒนาประสิทธิภาพอาจารย์ ระบบงานวิชาการ</v>
          </cell>
          <cell r="C574">
            <v>10100520003</v>
          </cell>
        </row>
        <row r="575">
          <cell r="B575" t="str">
            <v>โครงการอบรมด้านการออกแบบการวัดผลและประเมินผลทางการศึกษา</v>
          </cell>
          <cell r="C575">
            <v>10100520004</v>
          </cell>
        </row>
        <row r="576">
          <cell r="B576" t="str">
            <v>โครงการพัฒนาเส้นทางสู่ตำแหน่งทางวิชาการ</v>
          </cell>
          <cell r="C576">
            <v>10100520005</v>
          </cell>
        </row>
        <row r="577">
          <cell r="B577" t="str">
            <v>โครงการพัฒนาศักยภาพอาจารย์ด้านการเรียนการสอน</v>
          </cell>
          <cell r="C577">
            <v>10100520006</v>
          </cell>
        </row>
        <row r="578">
          <cell r="B578" t="str">
            <v>โครงการพัฒนาบุคลากรสายวิชาการคณะเกษตรศาสตร์</v>
          </cell>
          <cell r="C578">
            <v>10100520007</v>
          </cell>
        </row>
        <row r="579">
          <cell r="B579" t="str">
            <v>โครงการพัฒนาบุคลากรสายวิชาการ</v>
          </cell>
          <cell r="C579">
            <v>10100520008</v>
          </cell>
        </row>
        <row r="580">
          <cell r="B580" t="str">
            <v>โครงการพัฒนาบุคลิกภาพอาจารย์ที่ปรึกษา</v>
          </cell>
          <cell r="C580">
            <v>10100520009</v>
          </cell>
        </row>
        <row r="581">
          <cell r="B581" t="str">
            <v>โครงการพัฒนาบุคลากรสายวิชาการ ภาควิชาวิทยาศาสตร์ชีวภาพ</v>
          </cell>
          <cell r="C581">
            <v>10100520010</v>
          </cell>
        </row>
        <row r="582">
          <cell r="B582" t="str">
            <v>โครงการพัฒนาบุคลากรสายวิชาการ ภาควิชาเคมี</v>
          </cell>
          <cell r="C582">
            <v>10100520011</v>
          </cell>
        </row>
        <row r="583">
          <cell r="B583" t="str">
            <v>โครงการพัฒนาบุคลากรสายวิชาการ ภาควิชาฟิสิกส์</v>
          </cell>
          <cell r="C583">
            <v>10100520012</v>
          </cell>
        </row>
        <row r="584">
          <cell r="B584" t="str">
            <v>โครงการพัฒนาบุคลากรสายวิชาการ ภาควิชาคณิตศาสตร์ สถิติและคอมพิวเตอร์</v>
          </cell>
          <cell r="C584">
            <v>10100520013</v>
          </cell>
        </row>
        <row r="585">
          <cell r="B585" t="str">
            <v>โครงการพัฒนาบุคลากรสายวิชาการ ภาควิชาวิทยาศาสตร์ชีวภาพ</v>
          </cell>
          <cell r="C585">
            <v>10100520014</v>
          </cell>
        </row>
        <row r="586">
          <cell r="B586" t="str">
            <v>โครงการพัฒนาบุคลากรสายวิชาการ ภาควิชาเคมี</v>
          </cell>
          <cell r="C586">
            <v>10100520015</v>
          </cell>
        </row>
        <row r="587">
          <cell r="B587" t="str">
            <v>โครงการพัฒนาบุคลากรสายวิชาการ ภาควิชาฟิสิกส์</v>
          </cell>
          <cell r="C587">
            <v>10100520016</v>
          </cell>
        </row>
        <row r="588">
          <cell r="B588" t="str">
            <v>โครงการพัฒนาบุคลากรสายวิชาการ ภาควิชาคณิตศาสตร์ สถิติและคอมพิวเตอร์</v>
          </cell>
          <cell r="C588">
            <v>10100520017</v>
          </cell>
        </row>
        <row r="589">
          <cell r="B589" t="str">
            <v>โครงการพัฒนาและส่งเสริมศักยภาพอาจารย์ที่ปรึกษา</v>
          </cell>
          <cell r="C589">
            <v>10100520018</v>
          </cell>
        </row>
        <row r="590">
          <cell r="B590" t="str">
            <v>โครงการอบรมอาจารย์ที่ปรึกษา</v>
          </cell>
          <cell r="C590">
            <v>10100520019</v>
          </cell>
        </row>
        <row r="591">
          <cell r="B591" t="str">
            <v>โครงการสนับสนุนบุคลากรเข้าสู่ตำแหน่งทางวิชาการ</v>
          </cell>
          <cell r="C591">
            <v>10100520020</v>
          </cell>
        </row>
        <row r="592">
          <cell r="B592" t="str">
            <v>โครงการจัดจ้างอาจารย์ภาษาจีนเพื่อสอนภาษาจีน</v>
          </cell>
          <cell r="C592">
            <v>10100530001</v>
          </cell>
        </row>
        <row r="593">
          <cell r="B593" t="str">
            <v>โครงการพัฒนาหลักสูตรร่วมกับมหาวิทยาลัยแห่งเมืองฉงจั่ว</v>
          </cell>
          <cell r="C593">
            <v>10100530002</v>
          </cell>
        </row>
        <row r="594">
          <cell r="B594" t="str">
            <v>โครงการอบรมภาษาต่างประเทศ(อังกฤษ,เวียตนาม)ให้กับนักศึกษา</v>
          </cell>
          <cell r="C594">
            <v>10100530003</v>
          </cell>
        </row>
        <row r="595">
          <cell r="B595" t="str">
            <v>โครงการเตรียมความพร้อมเพื่อเข้าสู่ตลาดงานในอาเซียน</v>
          </cell>
          <cell r="C595">
            <v>10100530004</v>
          </cell>
        </row>
        <row r="596">
          <cell r="B596" t="str">
            <v>โครงการแลกเปลี่ยนนักศึกษากับประเทศอาเซียน</v>
          </cell>
          <cell r="C596">
            <v>10100530005</v>
          </cell>
        </row>
        <row r="597">
          <cell r="B597" t="str">
            <v>โครงการดำเนินงานด้านวิเทศสัมพันธ์</v>
          </cell>
          <cell r="C597">
            <v>10100540001</v>
          </cell>
        </row>
        <row r="598">
          <cell r="B598" t="str">
            <v>โครงการเตรียมความพร้อมของบัณฑิตเพื่อรองรับการเปิดประชาคมอาเซียน</v>
          </cell>
          <cell r="C598">
            <v>10100540002</v>
          </cell>
        </row>
        <row r="599">
          <cell r="B599" t="str">
            <v>โครงการเตรียมความพร้อมรับอาเซียนสำหรับนักศึกษา</v>
          </cell>
          <cell r="C599">
            <v>10100540003</v>
          </cell>
        </row>
        <row r="600">
          <cell r="B600" t="str">
            <v>โครงการเตรียมความพร้อมรับอาเซียนสำหรับบุคลากร</v>
          </cell>
          <cell r="C600">
            <v>10100540004</v>
          </cell>
        </row>
        <row r="601">
          <cell r="B601" t="str">
            <v>โครงการพัฒนาความร่วมมือกับ MBS</v>
          </cell>
          <cell r="C601">
            <v>10100540005</v>
          </cell>
        </row>
        <row r="602">
          <cell r="B602" t="str">
            <v>โครงการวิเทศสัมพันธ์</v>
          </cell>
          <cell r="C602">
            <v>10100540006</v>
          </cell>
        </row>
        <row r="603">
          <cell r="B603" t="str">
            <v>โครงการสร้างความสัมพันธ์กับสถาบันการศึกษาในต่างประเทศโดยเฉพาะ GMS และ ASEAN</v>
          </cell>
          <cell r="C603">
            <v>10100540007</v>
          </cell>
        </row>
        <row r="604">
          <cell r="B604" t="str">
            <v>โครงการสร้างบรรยากาศในการเรียนรู้ในรูปแบบนานาชาติ</v>
          </cell>
          <cell r="C604">
            <v>10100540008</v>
          </cell>
        </row>
        <row r="605">
          <cell r="B605" t="str">
            <v>โครงการสนับสนุนทุนการศึกษาแก่นักศึกษาต่างชาติ</v>
          </cell>
          <cell r="C605">
            <v>10100540009</v>
          </cell>
        </row>
        <row r="606">
          <cell r="B606" t="str">
            <v>โครงการแลกเปลี่ยนอาจารย์</v>
          </cell>
          <cell r="C606">
            <v>10100540010</v>
          </cell>
        </row>
        <row r="607">
          <cell r="B607" t="str">
            <v>โครงการทูตเยาวชนวิเทศสัมพันธ์</v>
          </cell>
          <cell r="C607">
            <v>10100540011</v>
          </cell>
        </row>
        <row r="608">
          <cell r="B608" t="str">
            <v>โครงการเตรียมความพร้อมในการบริหารงานและการจัดการเรียนการสอนสู่อาเซียน</v>
          </cell>
          <cell r="C608">
            <v>10100540012</v>
          </cell>
        </row>
        <row r="609">
          <cell r="B609" t="str">
            <v>โครงการพัฒนาบุคลากรด้านการท่องเที่ยว</v>
          </cell>
          <cell r="C609">
            <v>10100550001</v>
          </cell>
        </row>
        <row r="610">
          <cell r="B610" t="str">
            <v>โครงการกองทุนส่งเสริมและพัฒนาการผลิตบัณฑิตสาขาวิทยาศาสตร์</v>
          </cell>
          <cell r="C610">
            <v>20100000001</v>
          </cell>
        </row>
        <row r="611">
          <cell r="B611" t="str">
            <v>โครงการจัดการศึกษาสาขาวิทยาศาสตร์</v>
          </cell>
          <cell r="C611">
            <v>20100000002</v>
          </cell>
        </row>
        <row r="612">
          <cell r="B612" t="str">
            <v>โครงการพัฒนากำลังคนด้านวิทยาศาสตร์ (ทุนเรียนดีวิทยาศาสตร์แห่งประเทศไทย)</v>
          </cell>
          <cell r="C612">
            <v>20100000003</v>
          </cell>
        </row>
        <row r="613">
          <cell r="B613" t="str">
            <v>โครงการนำร่องเพื่อการผลิตและพัฒนาอาจารย์ในสถาบันอุดมศึกษา</v>
          </cell>
          <cell r="C613">
            <v>20100000004</v>
          </cell>
        </row>
        <row r="614">
          <cell r="B614" t="str">
            <v>โครงการจัดการศึกษาและบริหารจัดการของภาควิชาวิทยาศาสตร์ชีวภาพ</v>
          </cell>
          <cell r="C614">
            <v>20100000005</v>
          </cell>
        </row>
        <row r="615">
          <cell r="B615" t="str">
            <v>โครงการจัดการศึกษาและบริหารจัดการของภาควิชาเคมี</v>
          </cell>
          <cell r="C615">
            <v>20100000006</v>
          </cell>
        </row>
        <row r="616">
          <cell r="B616" t="str">
            <v>โครงการจัดการศึกษาและบริหารจัดการของภาควิชาฟิสิกส์</v>
          </cell>
          <cell r="C616">
            <v>20100000007</v>
          </cell>
        </row>
        <row r="617">
          <cell r="B617" t="str">
            <v>โครงการจัดการศึกษาและบริหารจัดการของภาควิชาคณิตศาสตร์ สถิติ และคอมพิวเตอร์</v>
          </cell>
          <cell r="C617">
            <v>20100000008</v>
          </cell>
        </row>
        <row r="618">
          <cell r="B618" t="str">
            <v>โครงการสนับสนุนการจัดการศึกษาและบริหารจัดการของสำนักงานเลขานุการ</v>
          </cell>
          <cell r="C618">
            <v>20100000009</v>
          </cell>
        </row>
        <row r="619">
          <cell r="B619" t="str">
            <v>โครงการเงินอุดหนุนโครงการปฏิรูปหลักสูตร สื่อและการจัดการเรียนการสอนเพื่อยกระดับคุณภาพการศึกษา</v>
          </cell>
          <cell r="C619">
            <v>20100000010</v>
          </cell>
        </row>
        <row r="620">
          <cell r="B620" t="str">
            <v>โครงการผลิตบัณฑิตสาขาวิทยาศาสตร์</v>
          </cell>
          <cell r="C620">
            <v>20100000011</v>
          </cell>
        </row>
        <row r="621">
          <cell r="B621" t="str">
            <v>โครงการบริหารและจัดการศึกษาสาขาวิทยาศาสตร์</v>
          </cell>
          <cell r="C621">
            <v>20100000012</v>
          </cell>
        </row>
        <row r="622">
          <cell r="B622" t="str">
            <v>โครงการจัดทำโครงการพิเศษ</v>
          </cell>
          <cell r="C622">
            <v>20103000001</v>
          </cell>
        </row>
        <row r="623">
          <cell r="B623" t="str">
            <v>โครงการพัฒนาทักษะวิชาชีพสำหรับนักศึกษา</v>
          </cell>
          <cell r="C623">
            <v>20103000002</v>
          </cell>
        </row>
        <row r="624">
          <cell r="B624" t="str">
            <v>โครงการพัฒนาและส่งเสริมคุณลักษณะบัณฑิตที่พึงประสงค์สาขาเทคโนโลยีสารสนเทศ</v>
          </cell>
          <cell r="C624">
            <v>20103000003</v>
          </cell>
        </row>
        <row r="625">
          <cell r="B625" t="str">
            <v>โครงการกองทุนส่งเสริมและพัฒนาการผลิตบัณฑิต</v>
          </cell>
          <cell r="C625">
            <v>20200000001</v>
          </cell>
        </row>
        <row r="626">
          <cell r="B626" t="str">
            <v>โครงการผลิตบัณฑิตระดับบัณฑิตศึกษา</v>
          </cell>
          <cell r="C626">
            <v>20200000002</v>
          </cell>
        </row>
        <row r="627">
          <cell r="B627" t="str">
            <v>โครงการผลิตบัณฑิตระดับปริญญาตรีวิทยาศาสตร์การเกษตรสาขาประมง</v>
          </cell>
          <cell r="C627">
            <v>20200000003</v>
          </cell>
        </row>
        <row r="628">
          <cell r="B628" t="str">
            <v>โครงการผลิตบัณฑิตระดับปริญญาตรีวิทยาศาสตร์การเกษตรสาขาพืขไร่</v>
          </cell>
          <cell r="C628">
            <v>20200000004</v>
          </cell>
        </row>
        <row r="629">
          <cell r="B629" t="str">
            <v>โครงการผลิตบัณฑิตระดับปริญญาตรีวิทยาศาสตร์การเกษตรสาขาพืชสวน</v>
          </cell>
          <cell r="C629">
            <v>20200000005</v>
          </cell>
        </row>
        <row r="630">
          <cell r="B630" t="str">
            <v>โครงการผลิตบัณฑิตระดับปริญญาตรีวิทยาศาสตร์การเกษตรสาขาสัตวศาสตร์</v>
          </cell>
          <cell r="C630">
            <v>20200000006</v>
          </cell>
        </row>
        <row r="631">
          <cell r="B631" t="str">
            <v>โครงการผลิตบัณฑิตระดับปริญญาตรีวิทยาศาสตร์การเกษตรสาขาอุตสาหกรรมเกษตร</v>
          </cell>
          <cell r="C631">
            <v>20200000007</v>
          </cell>
        </row>
        <row r="632">
          <cell r="B632" t="str">
            <v>โครงการสหกิจศึกษาสาขาเกษตรศาสตร์ ประมงและเทคโนโลยีการอาหาร</v>
          </cell>
          <cell r="C632">
            <v>20200000009</v>
          </cell>
        </row>
        <row r="633">
          <cell r="B633" t="str">
            <v>โครงการผลิตบัณฑิตระดับปริญญาตรีคณะเกษตรศาสตร์</v>
          </cell>
          <cell r="C633">
            <v>20200000010</v>
          </cell>
        </row>
        <row r="634">
          <cell r="B634" t="str">
            <v>โครงการสหกิจศึกษา</v>
          </cell>
          <cell r="C634">
            <v>20200000011</v>
          </cell>
        </row>
        <row r="635">
          <cell r="B635" t="str">
            <v>โครงการผลิตบัณฑิต ระดับปริญญาตรี</v>
          </cell>
          <cell r="C635">
            <v>20300000001</v>
          </cell>
        </row>
        <row r="636">
          <cell r="B636" t="str">
            <v>โครงการผลิตบัณฑิตนักศึกษา ระดับบัณฑิตศึกษา</v>
          </cell>
          <cell r="C636">
            <v>20300000002</v>
          </cell>
        </row>
        <row r="637">
          <cell r="B637" t="str">
            <v>โครงการผลิตบัณฑิตคณะศิลปประยุกต์และการออกแบบระดับปริญญาตรี</v>
          </cell>
          <cell r="C637">
            <v>20400000001</v>
          </cell>
        </row>
        <row r="638">
          <cell r="B638" t="str">
            <v>โครงการผลิตบัณฑิตคณะศิลปประยุกต์และการออกแบบระดับบัณฑิตศึกษา</v>
          </cell>
          <cell r="C638">
            <v>20400000002</v>
          </cell>
        </row>
        <row r="639">
          <cell r="B639" t="str">
            <v>โครงการผลิตบัณฑิตคณะศิลปประยุกต์ฯ ระดับปริญญาตรี หลักสูตร ออกแบบอุตสาหกรรม</v>
          </cell>
          <cell r="C639">
            <v>20400000003</v>
          </cell>
        </row>
        <row r="640">
          <cell r="B640" t="str">
            <v>โครงการผลิตบัณฑิตคณะศิลปประยุกต์ฯ ระดับปริญญาตรี หลักสูตร สถาปัตยกรรมศาสตร์</v>
          </cell>
          <cell r="C640">
            <v>20400000004</v>
          </cell>
        </row>
        <row r="641">
          <cell r="B641" t="str">
            <v>โครงการกองทุนส่งเสริมและพัฒนาการผลิตบัณฑิตคณะเภสัชศาสตร์</v>
          </cell>
          <cell r="C641">
            <v>20500000001</v>
          </cell>
        </row>
        <row r="642">
          <cell r="B642" t="str">
            <v>โครงการผลิตบัณฑิตระดับบัณฑิตศึกษา</v>
          </cell>
          <cell r="C642">
            <v>20500000002</v>
          </cell>
        </row>
        <row r="643">
          <cell r="B643" t="str">
            <v>โครงการผลิตบัณฑิตระดับปริญญาตรี</v>
          </cell>
          <cell r="C643">
            <v>20500000003</v>
          </cell>
        </row>
        <row r="644">
          <cell r="B644" t="str">
            <v>โครงการผลิตบัณฑิตระดับประกาศนียบัตรบัณฑิต</v>
          </cell>
          <cell r="C644">
            <v>20500000004</v>
          </cell>
        </row>
        <row r="645">
          <cell r="B645" t="str">
            <v>โครงการเงินบริจาคเพื่อสนับสนุนการเรียนการสอน</v>
          </cell>
          <cell r="C645">
            <v>20500000005</v>
          </cell>
        </row>
        <row r="646">
          <cell r="B646" t="str">
            <v>โครงการผลิตบัณฑิตระดับบัณฑิตศึกษาและประกาศนียบัตรบัณฑิต</v>
          </cell>
          <cell r="C646">
            <v>20500000006</v>
          </cell>
        </row>
        <row r="647">
          <cell r="B647" t="str">
            <v>โครงการฝึกปฏิบัติงานวิชาชีพ</v>
          </cell>
          <cell r="C647">
            <v>20500000007</v>
          </cell>
        </row>
        <row r="648">
          <cell r="B648" t="str">
            <v>โครงการสนับสนุนการจัดการศึกษาคณะเภสัชศาสตร์ (เงินบริจาคเพื่อสนับสนุนการศึกษา)</v>
          </cell>
          <cell r="C648">
            <v>20500000008</v>
          </cell>
        </row>
        <row r="649">
          <cell r="B649" t="str">
            <v>โครงการเงินผลประโยชน์จากการดำเนินงานเพื่อพัฒนางานตามภารกิจหลัก (เงินรายได้จากผลประโยชน์ในการดำเนินงาน)</v>
          </cell>
          <cell r="C649">
            <v>20500000009</v>
          </cell>
        </row>
        <row r="650">
          <cell r="B650" t="str">
            <v>โครงการรองรับความจำเป็นเร่งด่วนในการพัฒนาคณะเภสัชศาสตร์</v>
          </cell>
          <cell r="C650">
            <v>20500000010</v>
          </cell>
        </row>
        <row r="651">
          <cell r="B651" t="str">
            <v>โครงการเงินกองทุนรายได้จากการชดใช้ทุนของนักศึกษาคณะเภสัชศาสตร์ผู้ผิดสัญญา</v>
          </cell>
          <cell r="C651">
            <v>20500000011</v>
          </cell>
        </row>
        <row r="652">
          <cell r="B652" t="str">
            <v>โครงการกองทุนส่งเสริมและพัฒนาการผลิตบัณฑิตเพื่อรองรับความจำเป็นเร่งด่วน</v>
          </cell>
          <cell r="C652">
            <v>20500000012</v>
          </cell>
        </row>
        <row r="653">
          <cell r="B653" t="str">
            <v>โครงการสนับสนุนการจัดการศึกษาคณะเภสัชศาสตร์</v>
          </cell>
          <cell r="C653">
            <v>20500000013</v>
          </cell>
        </row>
        <row r="654">
          <cell r="B654" t="str">
            <v>โครงการผลิตบัณฑิตระดับบัณฑิตศึกษา</v>
          </cell>
          <cell r="C654">
            <v>20500000014</v>
          </cell>
        </row>
        <row r="655">
          <cell r="B655" t="str">
            <v>โครงการผลิตแพทย์เพิ่ม</v>
          </cell>
          <cell r="C655">
            <v>20600000001</v>
          </cell>
        </row>
        <row r="656">
          <cell r="B656" t="str">
            <v>โครงการผลิตแพทย์เพิ่ม (สบพช.)</v>
          </cell>
          <cell r="C656">
            <v>20600000002</v>
          </cell>
        </row>
        <row r="657">
          <cell r="B657" t="str">
            <v>โครงการอาคารศูนย์การศึกษาและวิจัยทางการแพทย์</v>
          </cell>
          <cell r="C657">
            <v>20600000003</v>
          </cell>
        </row>
        <row r="658">
          <cell r="B658" t="str">
            <v>โครงการพัฒนากระบวนการจัดการเรียนรู้ที่เน้นผู้เรียนเป็นสำคัญ หลักสูตรวิทยาศาสตรบัณฑิต (สาขาวิชาสาธารณสุขศาสตร์)</v>
          </cell>
          <cell r="C658">
            <v>20700000001</v>
          </cell>
        </row>
        <row r="659">
          <cell r="B659" t="str">
            <v>โครงการผลิตบัณฑิตสาขาพยาบาลศาสตร์</v>
          </cell>
          <cell r="C659">
            <v>20800000001</v>
          </cell>
        </row>
        <row r="660">
          <cell r="B660" t="str">
            <v>โครงการผลิตบัณฑิตคณะศิลปศาสตร์</v>
          </cell>
          <cell r="C660">
            <v>20900000001</v>
          </cell>
        </row>
        <row r="661">
          <cell r="B661" t="str">
            <v>โครงการผลิตบัณฑิตสาขาการเงินและบัญชี</v>
          </cell>
          <cell r="C661">
            <v>21000000001</v>
          </cell>
        </row>
        <row r="662">
          <cell r="B662" t="str">
            <v>โครงการผลิตบัณฑิตคณะบริหารศาสตร์</v>
          </cell>
          <cell r="C662">
            <v>21000000002</v>
          </cell>
        </row>
        <row r="663">
          <cell r="B663" t="str">
            <v>โครงการผลิตบัณฑิตสาขานวัตกรรมการจัดการ</v>
          </cell>
          <cell r="C663">
            <v>21000000003</v>
          </cell>
        </row>
        <row r="664">
          <cell r="B664" t="str">
            <v>โครงการผลิตบัณฑิตสาขาบริหารธุรกิจ</v>
          </cell>
          <cell r="C664">
            <v>21000000004</v>
          </cell>
        </row>
        <row r="665">
          <cell r="B665" t="str">
            <v>โครงการผลิตบัณฑิตสาขาสหวิทยาการ</v>
          </cell>
          <cell r="C665">
            <v>21000000005</v>
          </cell>
        </row>
        <row r="666">
          <cell r="B666" t="str">
            <v>โครงการผลิตบัณฑิตสาขาการเงินและการธนาคาร</v>
          </cell>
          <cell r="C666">
            <v>21000000006</v>
          </cell>
        </row>
        <row r="667">
          <cell r="B667" t="str">
            <v>โครงการผลิตบัณฑิตสาขาการบัญชี</v>
          </cell>
          <cell r="C667">
            <v>21000000007</v>
          </cell>
        </row>
        <row r="668">
          <cell r="B668" t="str">
            <v>โครงการผลิตบัณฑิตสาขาการจัดการ</v>
          </cell>
          <cell r="C668">
            <v>21000000008</v>
          </cell>
        </row>
        <row r="669">
          <cell r="B669" t="str">
            <v>โครงการผลิตบัณฑิตสาขาการตลาด</v>
          </cell>
          <cell r="C669">
            <v>21000000009</v>
          </cell>
        </row>
        <row r="670">
          <cell r="B670" t="str">
            <v>โครงการผลิตมหาบัณฑิตสาขาบริหารธุรกิจ</v>
          </cell>
          <cell r="C670">
            <v>21000000010</v>
          </cell>
        </row>
        <row r="671">
          <cell r="B671" t="str">
            <v>โครงการผลิตบัณฑิตสาขาระบบสารสนเทศเพื่อการจัดการ</v>
          </cell>
          <cell r="C671">
            <v>21000000011</v>
          </cell>
        </row>
        <row r="672">
          <cell r="B672" t="str">
            <v>โครงการผลิตบัณฑิตสาขาการจัดการการโรงแรม</v>
          </cell>
          <cell r="C672">
            <v>21000000012</v>
          </cell>
        </row>
        <row r="673">
          <cell r="B673" t="str">
            <v>โครงการผลิตบัณฑิตสาขาธุรกิจระหว่างประเทศ</v>
          </cell>
          <cell r="C673">
            <v>21000000013</v>
          </cell>
        </row>
        <row r="674">
          <cell r="B674" t="str">
            <v>โครงการผลิตบัณฑิตสาขาเศรษฐกิจพอเพียง</v>
          </cell>
          <cell r="C674">
            <v>21000000014</v>
          </cell>
        </row>
        <row r="675">
          <cell r="B675" t="str">
            <v>โครงการผลิตมหาบัณฑิตสาขาพัฒนบูรณาการศาสตร์</v>
          </cell>
          <cell r="C675">
            <v>21000000015</v>
          </cell>
        </row>
        <row r="676">
          <cell r="B676" t="str">
            <v>โครงการผลิตบัณฑิตสาขาการตลาด (ค้าปลีก)</v>
          </cell>
          <cell r="C676">
            <v>21000000016</v>
          </cell>
        </row>
        <row r="677">
          <cell r="B677" t="str">
            <v>โครงการผลิตบัณฑิตสาขาการจัดการธุรกิจ</v>
          </cell>
          <cell r="C677">
            <v>21000000017</v>
          </cell>
        </row>
        <row r="678">
          <cell r="B678" t="str">
            <v>โครงการพัฒนาทักษะวิชาชีพบัญชีเพื่อสร้างนักบัญชียุคใหม่</v>
          </cell>
          <cell r="C678">
            <v>21003000001</v>
          </cell>
        </row>
        <row r="679">
          <cell r="B679" t="str">
            <v>โครงการบริษัทจำลอง</v>
          </cell>
          <cell r="C679">
            <v>21003000002</v>
          </cell>
        </row>
        <row r="680">
          <cell r="B680" t="str">
            <v>โครงการพัฒนาและส่งเสริมคุณลักษณะบัณฑิตที่พึงประสงค์สาขาบัญชี</v>
          </cell>
          <cell r="C680">
            <v>21003000003</v>
          </cell>
        </row>
        <row r="681">
          <cell r="B681" t="str">
            <v>โครงการพัฒนาและส่งเสริมคุณลักษณะบัณฑิตที่พึงประสงค์สาขาการจัดการทั่วไป</v>
          </cell>
          <cell r="C681">
            <v>21003000004</v>
          </cell>
        </row>
        <row r="682">
          <cell r="B682" t="str">
            <v>โครงการผลิตบัณฑิตคณะนิติศาสตร์</v>
          </cell>
          <cell r="C682">
            <v>21100000001</v>
          </cell>
        </row>
        <row r="683">
          <cell r="B683" t="str">
            <v>โครงการนิติศาสตรภาคบัณฑิต</v>
          </cell>
          <cell r="C683">
            <v>21100000002</v>
          </cell>
        </row>
        <row r="684">
          <cell r="B684" t="str">
            <v>โครงการเผยแพร่ความรู้ทางกฎหมายที่เกี่ยวข้องกับประเทศในประชาคมอาเซียน</v>
          </cell>
          <cell r="C684">
            <v>21100000003</v>
          </cell>
        </row>
        <row r="685">
          <cell r="B685" t="str">
            <v>โครงการเผยแพร่ความรู้ทางกฎหมายสำหรับองค์กรภาครัฐ เอกชน และองค์กรอิสระ</v>
          </cell>
          <cell r="C685">
            <v>21100000004</v>
          </cell>
        </row>
        <row r="686">
          <cell r="B686" t="str">
            <v>โครงการพัฒนาทักษะวิชาชีพบัญชีเพื่อสร้างนักบัญชียุคใหม่</v>
          </cell>
          <cell r="C686">
            <v>21103000001</v>
          </cell>
        </row>
        <row r="687">
          <cell r="B687" t="str">
            <v>โครงการบริษัทจำลอง</v>
          </cell>
          <cell r="C687">
            <v>21103000002</v>
          </cell>
        </row>
        <row r="688">
          <cell r="B688" t="str">
            <v>โครงการสนับสนุนการเรียนการสอนหลักสูตรรัฐประศาสนศาสตรบัณฑิต บริหารองค์การ</v>
          </cell>
          <cell r="C688">
            <v>21200010001</v>
          </cell>
        </row>
        <row r="689">
          <cell r="B689" t="str">
            <v>โครงการสนับสนุนการเรียนการสอนหลักสูตรรัฐศาสตร์บัณฑิต สาขาการปกครอง</v>
          </cell>
          <cell r="C689">
            <v>21200010002</v>
          </cell>
        </row>
        <row r="690">
          <cell r="B690" t="str">
            <v>โครงการบริหารและจัดการหลักสูตรรัฐประศาสนศาสตรดุษฎีบัณฑิต</v>
          </cell>
          <cell r="C690">
            <v>21200020001</v>
          </cell>
        </row>
        <row r="691">
          <cell r="B691" t="str">
            <v>โครงการบริหารและจัดการหลักสูตรรัฐประศาสนศาสตรมหาบัณฑิต</v>
          </cell>
          <cell r="C691">
            <v>21200020002</v>
          </cell>
        </row>
        <row r="692">
          <cell r="B692" t="str">
            <v>โครงการบริหารและจัดการหลักสูตรรัฐประศาสนศาสตรบัณฑิต สาขาปกครองท้องถิ่น</v>
          </cell>
          <cell r="C692">
            <v>21200020003</v>
          </cell>
        </row>
        <row r="693">
          <cell r="B693" t="str">
            <v>โครงการพัฒนากระบวนการจัดการเรียนรู้ที่เน้นผู้เรียนเป็นสำคัญ</v>
          </cell>
          <cell r="C693">
            <v>30100010001</v>
          </cell>
        </row>
        <row r="694">
          <cell r="B694" t="str">
            <v>โครงการพัฒนากระบวนการเรียนรู้เพื่อฝึกทักษะ/ประสบการณ์จากการทำงานจริงร่วมกับชุมชนและหน่วยงานทั้งภาครัฐและเอกชน</v>
          </cell>
          <cell r="C694">
            <v>30100010002</v>
          </cell>
        </row>
        <row r="695">
          <cell r="B695" t="str">
            <v>โครงการพัฒนาระบบการเรียนการสอน</v>
          </cell>
          <cell r="C695">
            <v>30100010003</v>
          </cell>
        </row>
        <row r="696">
          <cell r="B696" t="str">
            <v>โครงการสัมนาทางวิชาการการนวัตกรรมใหม่และการแลกเปลี่ยนเรียนรู้</v>
          </cell>
          <cell r="C696">
            <v>30100010004</v>
          </cell>
        </row>
        <row r="697">
          <cell r="B697" t="str">
            <v>โครงการจัดจ้างอาจารย์พิเศษ</v>
          </cell>
          <cell r="C697">
            <v>30100010005</v>
          </cell>
        </row>
        <row r="698">
          <cell r="B698" t="str">
            <v>โครงการพัฒนาระบบการเรียนการสอนและการบริหารจัดการศึกษาสาขาวิทยาศาสตร์</v>
          </cell>
          <cell r="C698">
            <v>30100010006</v>
          </cell>
        </row>
        <row r="699">
          <cell r="B699" t="str">
            <v>โครงการพัฒนาการจัดการเรียนการสอนที่เน้นผู้เรียนเป็นสำคัญ</v>
          </cell>
          <cell r="C699">
            <v>30100010007</v>
          </cell>
        </row>
        <row r="700">
          <cell r="B700" t="str">
            <v>โครงการส่งเสริมการบูรณาการการเรียนการสอนกับการทำงาน</v>
          </cell>
          <cell r="C700">
            <v>30100010008</v>
          </cell>
        </row>
        <row r="701">
          <cell r="B701" t="str">
            <v>โครงการพัฒนาการเรียนการสอน</v>
          </cell>
          <cell r="C701">
            <v>30100010009</v>
          </cell>
        </row>
        <row r="702">
          <cell r="B702" t="str">
            <v>โครงการส่งเสริมการจัดการศึกษาเชิงบูรณาการการเรียนรู้กับการทำงาน</v>
          </cell>
          <cell r="C702">
            <v>30100010010</v>
          </cell>
        </row>
        <row r="703">
          <cell r="B703" t="str">
            <v>โครงการเตรียมความพร้อมนักศึกษาใหม่</v>
          </cell>
          <cell r="C703">
            <v>30100010011</v>
          </cell>
        </row>
        <row r="704">
          <cell r="B704" t="str">
            <v>โครงการพัฒนาการเรียนการสอนแบบ Active Learning</v>
          </cell>
          <cell r="C704">
            <v>30100010012</v>
          </cell>
        </row>
        <row r="705">
          <cell r="B705" t="str">
            <v>โครงการพัฒนาการจัดการเรียนการสอนโดยใช้สื่อดิจิทัล</v>
          </cell>
          <cell r="C705">
            <v>30100010013</v>
          </cell>
        </row>
        <row r="706">
          <cell r="B706" t="str">
            <v>โครงการพัฒนาการให้บริการและจัดการข้อมูลทางการศึกษา</v>
          </cell>
          <cell r="C706">
            <v>30100020001</v>
          </cell>
        </row>
        <row r="707">
          <cell r="B707" t="str">
            <v>โครงการพัฒนาระบบการรับนักศึกษา</v>
          </cell>
          <cell r="C707">
            <v>30100020002</v>
          </cell>
        </row>
        <row r="708">
          <cell r="B708" t="str">
            <v>โครงการพัฒนาและติดตามประมวลผลด้านทะเบียนนักศึกษาระดับบัณฑิตศึกษา</v>
          </cell>
          <cell r="C708">
            <v>30100020003</v>
          </cell>
        </row>
        <row r="709">
          <cell r="B709" t="str">
            <v>โครงการรับสมัครนักศึกษาระดับบัณฑิตศึกษา มหาวิทยาลัยอุบลราชธานี</v>
          </cell>
          <cell r="C709">
            <v>30100020004</v>
          </cell>
        </row>
        <row r="710">
          <cell r="B710" t="str">
            <v>โครงการผลิตคู่มือการศึกษาและหลักสูตรระดับปริญญาตรี</v>
          </cell>
          <cell r="C710">
            <v>30100020005</v>
          </cell>
        </row>
        <row r="711">
          <cell r="B711" t="str">
            <v>โครงการจัดทำคู่มือการศึกษาและหลักสูตรระดับบัณฑิตศึกษา</v>
          </cell>
          <cell r="C711">
            <v>30100020006</v>
          </cell>
        </row>
        <row r="712">
          <cell r="B712" t="str">
            <v>โครงการเงินอุดหนุนสำหรับโครงการแนะแนวทางการศึกษา</v>
          </cell>
          <cell r="C712">
            <v>30100020007</v>
          </cell>
        </row>
        <row r="713">
          <cell r="B713" t="str">
            <v>โครงการจำหน่ายระเบียบการคัดเลือกบุคคลเข้าศึกษาในสถาบันอุดมศึกษา</v>
          </cell>
          <cell r="C713">
            <v>30100020008</v>
          </cell>
        </row>
        <row r="714">
          <cell r="B714" t="str">
            <v>โครงการจัดการทดสอบทางการศึกษาระดับชาติขั้นพื้นฐาน (O-NET)</v>
          </cell>
          <cell r="C714">
            <v>30100020009</v>
          </cell>
        </row>
        <row r="715">
          <cell r="B715" t="str">
            <v>โครงการจัดการทดสอบความถนัดทั่วไปและความถนัดทางวิชาการและวิชาชีพ (GAT/PAT)</v>
          </cell>
          <cell r="C715">
            <v>30100020010</v>
          </cell>
        </row>
        <row r="716">
          <cell r="B716" t="str">
            <v>โครงการพัฒนาระบบการแนะแนวการศึกษาเชิงรุก</v>
          </cell>
          <cell r="C716">
            <v>30100020011</v>
          </cell>
        </row>
        <row r="717">
          <cell r="B717" t="str">
            <v>โครงการประชาสัมพันธ์การรับนักศึกษาระดับบัณฑิตศึกษา</v>
          </cell>
          <cell r="C717">
            <v>30100020012</v>
          </cell>
        </row>
        <row r="718">
          <cell r="B718" t="str">
            <v>โครงการบริหารและพัฒนาหลักสูตร</v>
          </cell>
          <cell r="C718">
            <v>30100030001</v>
          </cell>
        </row>
        <row r="719">
          <cell r="B719" t="str">
            <v>โครงการบริหารหลักสูตรรัฐศาสตรมหาบัณฑิต</v>
          </cell>
          <cell r="C719">
            <v>30100030002</v>
          </cell>
        </row>
        <row r="720">
          <cell r="B720" t="str">
            <v>โครงการพัฒนาระบบและกลไกในการบริหารหลักสูตร</v>
          </cell>
          <cell r="C720">
            <v>30100030003</v>
          </cell>
        </row>
        <row r="721">
          <cell r="B721" t="str">
            <v>โครงการพัฒนาหลักสูตร</v>
          </cell>
          <cell r="C721">
            <v>30100030004</v>
          </cell>
        </row>
        <row r="722">
          <cell r="B722" t="str">
            <v>โครงการพัฒนาหลักสูตรตามกรอบ TQF</v>
          </cell>
          <cell r="C722">
            <v>30100030005</v>
          </cell>
        </row>
        <row r="723">
          <cell r="B723" t="str">
            <v>โครงการส่งเสริมการพัฒนาหลักสูตรและการเรียนรู้</v>
          </cell>
          <cell r="C723">
            <v>30100030006</v>
          </cell>
        </row>
        <row r="724">
          <cell r="B724" t="str">
            <v>โครงการส่งเสริมการจัดการศึกษาวิชาศึกษาทั่วไป</v>
          </cell>
          <cell r="C724">
            <v>30100030007</v>
          </cell>
        </row>
        <row r="725">
          <cell r="B725" t="str">
            <v>โครงการพัฒนาหลักสูตรนิติศาสตรมหาบัณฑิต</v>
          </cell>
          <cell r="C725">
            <v>30100030008</v>
          </cell>
        </row>
        <row r="726">
          <cell r="B726" t="str">
            <v>โครงการประชุมคณะผู้บริหารบัณฑิตศึกษามหาวิทยาลัยของรัฐ และมหาวิทยาลัยในกำกับของรัฐ (ทคบร.) และศึกษาดูงานต่างประเทศ</v>
          </cell>
          <cell r="C726">
            <v>30100030009</v>
          </cell>
        </row>
        <row r="727">
          <cell r="B727" t="str">
            <v>โครงการสำรวจความพึงพอใจผู้ใช้บัณฑิต</v>
          </cell>
          <cell r="C727">
            <v>30100030010</v>
          </cell>
        </row>
        <row r="728">
          <cell r="B728" t="str">
            <v>โครงการสำรวจความพึงพอใจต่อคุณภาพหลักสูตรระดับบัณฑิตศึกษา</v>
          </cell>
          <cell r="C728">
            <v>30100030011</v>
          </cell>
        </row>
        <row r="729">
          <cell r="B729" t="str">
            <v>โครงการจัดทำรวมเล่มบทคัดย่อวิทยานิพนธ์และการค้นคว้าอิสระ</v>
          </cell>
          <cell r="C729">
            <v>30100030012</v>
          </cell>
        </row>
        <row r="730">
          <cell r="B730" t="str">
            <v>โครงการปฏิรูปหลักสูตร สื่อและการจัดการเรียนการสอนเพื่อยกระดับคุณภาพการศึกษา</v>
          </cell>
          <cell r="C730">
            <v>30100030013</v>
          </cell>
        </row>
        <row r="731">
          <cell r="B731" t="str">
            <v>โครงการประชาสัมพันธ์หลักสูตร</v>
          </cell>
          <cell r="C731">
            <v>30100030014</v>
          </cell>
        </row>
        <row r="732">
          <cell r="B732" t="str">
            <v>โครงการจัดหาตำรา สารสนเทศสนับสนุนการสอน</v>
          </cell>
          <cell r="C732">
            <v>30100040001</v>
          </cell>
        </row>
        <row r="733">
          <cell r="B733" t="str">
            <v>โครงการผลิตสื่อ นวัตกรรมและเทคโนโลยีการเรียนการสอนเพื่อเพิ่มศักยภาพและส่งเสริมการเรียนรู้ด้วยตนเอง</v>
          </cell>
          <cell r="C733">
            <v>30100040002</v>
          </cell>
        </row>
        <row r="734">
          <cell r="B734" t="str">
            <v>โครงการผลิตหนังสือตำราเรียนทางเกษตร</v>
          </cell>
          <cell r="C734">
            <v>30100040003</v>
          </cell>
        </row>
        <row r="735">
          <cell r="B735" t="str">
            <v>โครงการส่งเสริมการผลิตตำราที่มีคุณภาพ</v>
          </cell>
          <cell r="C735">
            <v>30100040004</v>
          </cell>
        </row>
        <row r="736">
          <cell r="B736" t="str">
            <v>โครงการสนับสนุนสื่อการเรียนรู้สาขาวิศวกรรมศาสตร์</v>
          </cell>
          <cell r="C736">
            <v>30100040005</v>
          </cell>
        </row>
        <row r="737">
          <cell r="B737" t="str">
            <v>โครงการจัดซื้อทรัพยากรสารสนเทศเพื่อสนับสนุนการเรียนการสอนด้านวิทยาศาสตร์สุขภาพ</v>
          </cell>
          <cell r="C737">
            <v>30100040006</v>
          </cell>
        </row>
        <row r="738">
          <cell r="B738" t="str">
            <v>โครงการพัฒนาห้องสมุดและฝ่ายเทคโนโลยีทางการศึกษาเพื่อเป็นแหล่งเรียนรู้ของนักศึกษามหาวิทยาลัย</v>
          </cell>
          <cell r="C738">
            <v>30100040007</v>
          </cell>
        </row>
        <row r="739">
          <cell r="B739" t="str">
            <v>โครงการจัดหาครุภัณฑ์เพื่อสนับสนุนการศึกษา</v>
          </cell>
          <cell r="C739">
            <v>30100040008</v>
          </cell>
        </row>
        <row r="740">
          <cell r="B740" t="str">
            <v>โครงการพัฒนาการวิเคราะห์และจัดหาทรัพยากร</v>
          </cell>
          <cell r="C740">
            <v>30100040009</v>
          </cell>
        </row>
        <row r="741">
          <cell r="B741" t="str">
            <v>โครงการจัดซื้อทรัพยากรสารสนเทศเพื่อสนับสนุนการเรียนการสอนด้านวิทยาศาสตร์และเทคโนโลยี</v>
          </cell>
          <cell r="C741">
            <v>30100040010</v>
          </cell>
        </row>
        <row r="742">
          <cell r="B742" t="str">
            <v>โครงการจัดซื้อทรัพยากรสารสนเทศเพื่อสนับสนุนการเรียนการสอนด้านสังคมศาสตร์</v>
          </cell>
          <cell r="C742">
            <v>30100040011</v>
          </cell>
        </row>
        <row r="743">
          <cell r="B743" t="str">
            <v>โครงการเครือข่ายห้องสมุดมหาวิทยาลัยไทย</v>
          </cell>
          <cell r="C743">
            <v>30100040012</v>
          </cell>
        </row>
        <row r="744">
          <cell r="B744" t="str">
            <v>จัดหาครุภัณฑ์เพื่อสนับสนุนการศึกษาคณะเกษตรศาสตร์</v>
          </cell>
          <cell r="C744">
            <v>30100040013</v>
          </cell>
        </row>
        <row r="745">
          <cell r="B745" t="str">
            <v>โครงการผลิตสื่อ ตำรา นวัตกรรมเพื่อพัฒนาการเรียนรู้</v>
          </cell>
          <cell r="C745">
            <v>30100040014</v>
          </cell>
        </row>
        <row r="746">
          <cell r="B746" t="str">
            <v>โครงการศูนย์พัฒนาการเรียนรู้</v>
          </cell>
          <cell r="C746">
            <v>30100040015</v>
          </cell>
        </row>
        <row r="747">
          <cell r="B747" t="str">
            <v>โครงการพัฒนาการเรียนการสอน</v>
          </cell>
          <cell r="C747">
            <v>30100040016</v>
          </cell>
        </row>
        <row r="748">
          <cell r="B748" t="str">
            <v>โครงการพัฒนาห้องสมุดเพื่อสนับสนุนด้านการศึกษา</v>
          </cell>
          <cell r="C748">
            <v>30100040017</v>
          </cell>
        </row>
        <row r="749">
          <cell r="B749" t="str">
            <v>โครงการจัดซื้อทรัพยากรสารสนเทศเพื่อสนับสนุนการเรียนการสอน</v>
          </cell>
          <cell r="C749">
            <v>30100040018</v>
          </cell>
        </row>
        <row r="750">
          <cell r="B750" t="str">
            <v>โครงการส่งเสริมการผลิตสื่อ ตำรา นวัตกรรมเพื่อพัฒนาการเรียนรู้</v>
          </cell>
          <cell r="C750">
            <v>30100040019</v>
          </cell>
        </row>
        <row r="751">
          <cell r="B751" t="str">
            <v>โครงการจัดทำเอกสารทางวิชาการ</v>
          </cell>
          <cell r="C751">
            <v>30100040020</v>
          </cell>
        </row>
        <row r="752">
          <cell r="B752" t="str">
            <v>โครงการพัฒนาห้องสมุดเพื่อเป็นแหล่งเรียนรู้ของนักศึกษามหาวิทยาลัย</v>
          </cell>
          <cell r="C752">
            <v>30100040021</v>
          </cell>
        </row>
        <row r="753">
          <cell r="B753" t="str">
            <v>โครงการพัฒนาการผลิตสื่อการเรียนการสอนระบบดิจิตอล</v>
          </cell>
          <cell r="C753">
            <v>30100040022</v>
          </cell>
        </row>
        <row r="754">
          <cell r="B754" t="str">
            <v>โครงการผลิตสื่อและบริการเทคโนโลยีทางการศึกษา</v>
          </cell>
          <cell r="C754">
            <v>30100040023</v>
          </cell>
        </row>
        <row r="755">
          <cell r="B755" t="str">
            <v>โครงการจัดหาครุภัณฑ์เพื่อพัฒนาการให้บริการ</v>
          </cell>
          <cell r="C755">
            <v>30100040024</v>
          </cell>
        </row>
        <row r="756">
          <cell r="B756" t="str">
            <v>โครงการทุนเอกสารประกอบการสอน</v>
          </cell>
          <cell r="C756">
            <v>30100040025</v>
          </cell>
        </row>
        <row r="757">
          <cell r="B757" t="str">
            <v>โครงการจัดซื้อทรัพยากรเพื่อสนับสนุนการเรียนการสอนด้านสังคมศาสตร์</v>
          </cell>
          <cell r="C757">
            <v>30100040026</v>
          </cell>
        </row>
        <row r="758">
          <cell r="B758" t="str">
            <v>โครงการจัดหาวัสดุการศึกษา</v>
          </cell>
          <cell r="C758">
            <v>30100040027</v>
          </cell>
        </row>
        <row r="759">
          <cell r="B759" t="str">
            <v>โครงการจัดหาวัสดุการศึกษา (วิทยาลัยแพทยศาสตร์ฯ)</v>
          </cell>
          <cell r="C759">
            <v>30100040028</v>
          </cell>
        </row>
        <row r="760">
          <cell r="B760" t="str">
            <v>โครงการจัดหาวัสดุการศึกษา (คณะพยาบาลศาสตร์)</v>
          </cell>
          <cell r="C760">
            <v>30100040029</v>
          </cell>
        </row>
        <row r="761">
          <cell r="B761" t="str">
            <v>โครงการจัดหาวัสดุการศึกษา (คณะบริหารศาสตร์)</v>
          </cell>
          <cell r="C761">
            <v>30100040030</v>
          </cell>
        </row>
        <row r="762">
          <cell r="B762" t="str">
            <v>โครงการจัดตั้งสำนักงานพัฒนานวัตกรรมและคุณภาพการศึกษา</v>
          </cell>
          <cell r="C762">
            <v>30100050001</v>
          </cell>
        </row>
        <row r="763">
          <cell r="B763" t="str">
            <v>โครงการดำเนินงานวิชาการ</v>
          </cell>
          <cell r="C763">
            <v>30100050002</v>
          </cell>
        </row>
        <row r="764">
          <cell r="B764" t="str">
            <v>โครงการพัฒนาความร่วมมือกับเครือข่ายอุดมศึกษา</v>
          </cell>
          <cell r="C764">
            <v>30100050003</v>
          </cell>
        </row>
        <row r="765">
          <cell r="B765" t="str">
            <v>โครงการพัฒนางานวิชาการการศึกษา</v>
          </cell>
          <cell r="C765">
            <v>30100050004</v>
          </cell>
        </row>
        <row r="766">
          <cell r="B766" t="str">
            <v>โครงการส่งเสริมและสนับสนุนกิจกรรมเสริมหลักสูตรของนักศึกษา</v>
          </cell>
          <cell r="C766">
            <v>30100050005</v>
          </cell>
        </row>
        <row r="767">
          <cell r="B767" t="str">
            <v>โครงการบริหารจัดการด้านวิชาการ</v>
          </cell>
          <cell r="C767">
            <v>30100050007</v>
          </cell>
        </row>
        <row r="768">
          <cell r="B768" t="str">
            <v>โครงการสอบวัดความรู้ภาษาอังกฤษสำหรับนักศึกษาระดับบัณฑิตศึกษา</v>
          </cell>
          <cell r="C768">
            <v>30100050008</v>
          </cell>
        </row>
        <row r="769">
          <cell r="B769" t="str">
            <v>โครงการบริหารจัดการด้านวิชาการระดับปริญญาตรีคณะศิลปประยุกต์และการออกแบบ</v>
          </cell>
          <cell r="C769">
            <v>30100050009</v>
          </cell>
        </row>
        <row r="770">
          <cell r="B770" t="str">
            <v>โครงการบริหารจัดการด้านวิชาการระดับบัณฑิตศึกษาคณะศิลปประยุกต์และการออกแบบ</v>
          </cell>
          <cell r="C770">
            <v>30100050010</v>
          </cell>
        </row>
        <row r="771">
          <cell r="B771" t="str">
            <v>โครงการสอบวัดความรู้ภาษาอังกฤษสำหรับนักศึกษาระดับปริญญาตรี</v>
          </cell>
          <cell r="C771">
            <v>30100050011</v>
          </cell>
        </row>
        <row r="772">
          <cell r="B772" t="str">
            <v>โครงการพัฒนาศักยภาพด้านวิชาการนักศึกษาคณะเกษตรศาสตร์</v>
          </cell>
          <cell r="C772">
            <v>30100050012</v>
          </cell>
        </row>
        <row r="773">
          <cell r="B773" t="str">
            <v>โครงการสนับสนุนความร่วมมือทางวิชาการกับหน่วยงานทั้งในและต่างประเทศ</v>
          </cell>
          <cell r="C773">
            <v>30100050013</v>
          </cell>
        </row>
        <row r="774">
          <cell r="B774" t="str">
            <v>โครงการอบรมและสอบวัดความรู้ภาษาอังกฤษระดับบัณฑิตศึกษา</v>
          </cell>
          <cell r="C774">
            <v>30100050014</v>
          </cell>
        </row>
        <row r="775">
          <cell r="B775" t="str">
            <v>โครงการจัดการความรู้ด้านบัณฑิตศึกษา</v>
          </cell>
          <cell r="C775">
            <v>30100050015</v>
          </cell>
        </row>
        <row r="776">
          <cell r="B776" t="str">
            <v>โครงการติดตามผู้สำเร็จการศึกษา</v>
          </cell>
          <cell r="C776">
            <v>30100050016</v>
          </cell>
        </row>
        <row r="777">
          <cell r="B777" t="str">
            <v>โครงการส่งเสริมและพัฒนาคุณลักษณะบัณฑิตที่พึงประสงค์</v>
          </cell>
          <cell r="C777">
            <v>30100050017</v>
          </cell>
        </row>
        <row r="778">
          <cell r="B778" t="str">
            <v>โครงการเตรียมความพร้อมนักศึกษาสหกิจศึกษา</v>
          </cell>
          <cell r="C778">
            <v>30100050018</v>
          </cell>
        </row>
        <row r="779">
          <cell r="B779" t="str">
            <v>โครงการ ส่งเสริมการพัฒนาความร่วมมือกับเครือข่ายอุดมศึกษา</v>
          </cell>
          <cell r="C779">
            <v>30100050019</v>
          </cell>
        </row>
        <row r="780">
          <cell r="B780" t="str">
            <v>โครงการ Graduate UBU Club</v>
          </cell>
          <cell r="C780">
            <v>30100050020</v>
          </cell>
        </row>
        <row r="781">
          <cell r="B781" t="str">
            <v>โครงการผลิตผลงานทางวิชาการ</v>
          </cell>
          <cell r="C781">
            <v>30100050021</v>
          </cell>
        </row>
        <row r="782">
          <cell r="B782" t="str">
            <v>โครงการจัดการวิทยานิพนธ์ระดับบัณฑิตศึกษา</v>
          </cell>
          <cell r="C782">
            <v>30100050022</v>
          </cell>
        </row>
        <row r="783">
          <cell r="B783" t="str">
            <v>โครงการค่าใช้จ่ายบุคลากรภาครัฐ ยกระดับคุณภาพการศึกษาและการเรียนรู้</v>
          </cell>
          <cell r="C783">
            <v>40000020001</v>
          </cell>
        </row>
        <row r="784">
          <cell r="B784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784">
            <v>40000030001</v>
          </cell>
        </row>
        <row r="785">
          <cell r="B785" t="str">
            <v>โครงการกองทุนบำรุงกีฬาและกิจกรรมนักศึกษา</v>
          </cell>
          <cell r="C785">
            <v>40100010001</v>
          </cell>
        </row>
        <row r="786">
          <cell r="B786" t="str">
            <v>โครงการกิจกรรมกีฬาลูกช้างน้าวสัมพันธ์</v>
          </cell>
          <cell r="C786">
            <v>40100010002</v>
          </cell>
        </row>
        <row r="787">
          <cell r="B787" t="str">
            <v>โครงการกิจกรรมคนรุ่นใหม่ใส่ใจคุณธรรม</v>
          </cell>
          <cell r="C787">
            <v>40100010003</v>
          </cell>
        </row>
        <row r="788">
          <cell r="B788" t="str">
            <v>โครงการกิจกรรมเชียร์และรับน้อง</v>
          </cell>
          <cell r="C788">
            <v>40100010004</v>
          </cell>
        </row>
        <row r="789">
          <cell r="B789" t="str">
            <v>โครงการกิจกรรมปฐมนิเทศนักศึกษา</v>
          </cell>
          <cell r="C789">
            <v>40100010005</v>
          </cell>
        </row>
        <row r="790">
          <cell r="B790" t="str">
            <v>โครงการกิจกรรมปลูกต้นไม้เฉลิมพระเกียรติ</v>
          </cell>
          <cell r="C790">
            <v>40100010006</v>
          </cell>
        </row>
        <row r="791">
          <cell r="B791" t="str">
            <v>โครงการกิจกรรมพี่สอนน้อง</v>
          </cell>
          <cell r="C791">
            <v>40100010007</v>
          </cell>
        </row>
        <row r="792">
          <cell r="B792" t="str">
            <v>โครงการกิจกรรมลูกช้างน้าวอุ้มพระขึ้นภู</v>
          </cell>
          <cell r="C792">
            <v>40100010008</v>
          </cell>
        </row>
        <row r="793">
          <cell r="B793" t="str">
            <v>โครงการกิจกรรมเสริมทักษะการคิดวิเคราะห์</v>
          </cell>
          <cell r="C793">
            <v>40100010009</v>
          </cell>
        </row>
        <row r="794">
          <cell r="B794" t="str">
            <v>โครงการกิจกรรมเสริมสร้างทักษะทางปัญญา</v>
          </cell>
          <cell r="C794">
            <v>40100010010</v>
          </cell>
        </row>
        <row r="795">
          <cell r="B795" t="str">
            <v>โครงการกิจกรรมไหว้ครู</v>
          </cell>
          <cell r="C795">
            <v>40100010011</v>
          </cell>
        </row>
        <row r="796">
          <cell r="B796" t="str">
            <v>โครงการกิจกรรรมเสริมสร้างความสัมพันธ์ระหว่างบุคคล</v>
          </cell>
          <cell r="C796">
            <v>40100010012</v>
          </cell>
        </row>
        <row r="797">
          <cell r="B797" t="str">
            <v>โครงการแข่งขันกีฬา</v>
          </cell>
          <cell r="C797">
            <v>40100010013</v>
          </cell>
        </row>
        <row r="798">
          <cell r="B798" t="str">
            <v>โครงการงานกิจการนักศึกษา</v>
          </cell>
          <cell r="C798">
            <v>40100010014</v>
          </cell>
        </row>
        <row r="799">
          <cell r="B799" t="str">
            <v>โครงการจัดตั้งสโมสรนักศึกษา</v>
          </cell>
          <cell r="C799">
            <v>40100010015</v>
          </cell>
        </row>
        <row r="800">
          <cell r="B800" t="str">
            <v>โครงการฝึกปฏิบัติงานวิชาชีพ</v>
          </cell>
          <cell r="C800">
            <v>40100010016</v>
          </cell>
        </row>
        <row r="801">
          <cell r="B801" t="str">
            <v>โครงการพัฒนานักศึกษา</v>
          </cell>
          <cell r="C801">
            <v>40100010017</v>
          </cell>
        </row>
        <row r="802">
          <cell r="B802" t="str">
            <v>โครงการพัฒนานักศึกษาคณะศิลปศาสตร์</v>
          </cell>
          <cell r="C802">
            <v>40100010018</v>
          </cell>
        </row>
        <row r="803">
          <cell r="B803" t="str">
            <v>โครงการพัฒนาศักยภาพนักศึกษา</v>
          </cell>
          <cell r="C803">
            <v>40100010019</v>
          </cell>
        </row>
        <row r="804">
          <cell r="B804" t="str">
            <v>โครงการพัฒนาศักยภาพนักศึกษาให้เป็นบัณฑิตที่พึงประสงค์ของมหาวิทยาลัย</v>
          </cell>
          <cell r="C804">
            <v>40100010020</v>
          </cell>
        </row>
        <row r="805">
          <cell r="B805" t="str">
            <v>โครงการพัฒนาศักยภาพและเสริมสร้างกิจกรรมคุณธรรมจริยธรรมของนักศึกษาคณะเกษตรศาสตร์</v>
          </cell>
          <cell r="C805">
            <v>40100010021</v>
          </cell>
        </row>
        <row r="806">
          <cell r="B806" t="str">
            <v>โครงการส่งเสริมกิจกรรมนักศึกษา ระดับปริญญาตรี</v>
          </cell>
          <cell r="C806">
            <v>40100010022</v>
          </cell>
        </row>
        <row r="807">
          <cell r="B807" t="str">
            <v>โครงการส่งเสริมคุณธรรมจริยธรรม</v>
          </cell>
          <cell r="C807">
            <v>40100010023</v>
          </cell>
        </row>
        <row r="808">
          <cell r="B808" t="str">
            <v>โครงการส่งเสริมและสนับสนุนกิจกรรมเสริมหลักสูตรของนักศึกษา</v>
          </cell>
          <cell r="C808">
            <v>40100010024</v>
          </cell>
        </row>
        <row r="809">
          <cell r="B809" t="str">
            <v>โครงการสนับสนุนการจัดกิจกรรมเสริมหลักสูตรและกิจกรรมนอกหลักสูตร</v>
          </cell>
          <cell r="C809">
            <v>40100010025</v>
          </cell>
        </row>
        <row r="810">
          <cell r="B810" t="str">
            <v>โครงการสนับสนุนการจัดกิจกรรมเสริมหลักสูตรและกิจกรรมนอกหลักสูตรเพื่อพัฒนาทักษะในการดำเนินชีวิตของนักศึกษา</v>
          </cell>
          <cell r="C810">
            <v>40100010026</v>
          </cell>
        </row>
        <row r="811">
          <cell r="B811" t="str">
            <v>โครงการสนับสนุนการบริหารสถานศึกษาวิชากิจกรรมพละศึกษา</v>
          </cell>
          <cell r="C811">
            <v>40100010027</v>
          </cell>
        </row>
        <row r="812">
          <cell r="B812" t="str">
            <v>โครงการสัมนาสโมสรนักศึกษา</v>
          </cell>
          <cell r="C812">
            <v>40100010028</v>
          </cell>
        </row>
        <row r="813">
          <cell r="B813" t="str">
            <v>โครงการอบรมบุคลิกภาพให้กับนักศึกษา</v>
          </cell>
          <cell r="C813">
            <v>40100010029</v>
          </cell>
        </row>
        <row r="814">
          <cell r="B814" t="str">
            <v>โครงการอาสาพัฒนาชนบท</v>
          </cell>
          <cell r="C814">
            <v>40100010030</v>
          </cell>
        </row>
        <row r="815">
          <cell r="B815" t="str">
            <v>โครงอบรมทักษะการใช้คอมพิวเตอร์ให้กับนักศึกษา</v>
          </cell>
          <cell r="C815">
            <v>40100010031</v>
          </cell>
        </row>
        <row r="816">
          <cell r="B816" t="str">
            <v>โครงการพัฒนานักศึกษาทางวิชาการ</v>
          </cell>
          <cell r="C816">
            <v>40100010032</v>
          </cell>
        </row>
        <row r="817">
          <cell r="B817" t="str">
            <v>โครงการฝึกงานของนักศึกษา</v>
          </cell>
          <cell r="C817">
            <v>40100010033</v>
          </cell>
        </row>
        <row r="818">
          <cell r="B818" t="str">
            <v>โครงการพัฒนาคุณภาพนักศึกษา</v>
          </cell>
          <cell r="C818">
            <v>40100010034</v>
          </cell>
        </row>
        <row r="819">
          <cell r="B819" t="str">
            <v>โครงการศึกษาดูงานของนักศึกษา</v>
          </cell>
          <cell r="C819">
            <v>40100010035</v>
          </cell>
        </row>
        <row r="820">
          <cell r="B820" t="str">
            <v>โครงการฝึกประสบการณ์วิชาชีพ</v>
          </cell>
          <cell r="C820">
            <v>40100010036</v>
          </cell>
        </row>
        <row r="821">
          <cell r="B821" t="str">
            <v>โครงการพัฒนากิจกรรมกลุ่มลูกช้างน้าว</v>
          </cell>
          <cell r="C821">
            <v>40100010037</v>
          </cell>
        </row>
        <row r="822">
          <cell r="B822" t="str">
            <v>โครงการหอพักนักศึกษาสัมพันธ์</v>
          </cell>
          <cell r="C822">
            <v>40100010038</v>
          </cell>
        </row>
        <row r="823">
          <cell r="B823" t="str">
            <v>โครงการค่ายศิลปะเพื่อมวลมนุษย์ Art for all: ความต่างคือความงาม</v>
          </cell>
          <cell r="C823">
            <v>40100010039</v>
          </cell>
        </row>
        <row r="824">
          <cell r="B824" t="str">
            <v>โครงการน้อมเกล้าสดุดี 12 สิงหา ปลูกต้นกล้า ถวายองค์ราชินี</v>
          </cell>
          <cell r="C824">
            <v>40100010040</v>
          </cell>
        </row>
        <row r="825">
          <cell r="B825" t="str">
            <v>โครงการอาหาร 1 มื้อ หนังสือ 1 เล่ม</v>
          </cell>
          <cell r="C825">
            <v>40100010041</v>
          </cell>
        </row>
        <row r="826">
          <cell r="B826" t="str">
            <v>โครงการ Bridge 2 Inventor challenges</v>
          </cell>
          <cell r="C826">
            <v>40100010042</v>
          </cell>
        </row>
        <row r="827">
          <cell r="B827" t="str">
            <v>โครงการค่ายจริยธรรมเพื่อการพัฒนาเยาวชน</v>
          </cell>
          <cell r="C827">
            <v>40100010043</v>
          </cell>
        </row>
        <row r="828">
          <cell r="B828" t="str">
            <v>โครงการกิจกรรมนักศึกษาด้านยาเสพติด</v>
          </cell>
          <cell r="C828">
            <v>40100010044</v>
          </cell>
        </row>
        <row r="829">
          <cell r="B829" t="str">
            <v>โครงการส่งเสริมและสนับสนุนกิจกรรมพัฒนานักศึกษา</v>
          </cell>
          <cell r="C829">
            <v>40100010045</v>
          </cell>
        </row>
        <row r="830">
          <cell r="B830" t="str">
            <v>โครงการส่งเสริมบริการกิจกรรมนักศึกษา</v>
          </cell>
          <cell r="C830">
            <v>40100010046</v>
          </cell>
        </row>
        <row r="831">
          <cell r="B831" t="str">
            <v>โครงการปลุกจิตสำนึก</v>
          </cell>
          <cell r="C831">
            <v>40100010047</v>
          </cell>
        </row>
        <row r="832">
          <cell r="B832" t="str">
            <v>โครงการสร้างเสริมมาตรฐานนักศึกษา</v>
          </cell>
          <cell r="C832">
            <v>40100010048</v>
          </cell>
        </row>
        <row r="833">
          <cell r="B833" t="str">
            <v>โครงการสร้างสามัคคีมีเอกลักษณ์</v>
          </cell>
          <cell r="C833">
            <v>40100010049</v>
          </cell>
        </row>
        <row r="834">
          <cell r="B834" t="str">
            <v>โครงการสานสัมพันธ์ศิษย์เก่า</v>
          </cell>
          <cell r="C834">
            <v>40100010050</v>
          </cell>
        </row>
        <row r="835">
          <cell r="B835" t="str">
            <v>โครงการส่งเสริมกีฬาเพื่อสุขภาพในสถาบันอุดมศึกษาเครื่อข่ายภาคตะวันออกเฉียงเหนือตอนล่าง</v>
          </cell>
          <cell r="C835">
            <v>40100010051</v>
          </cell>
        </row>
        <row r="836">
          <cell r="B836" t="str">
            <v>โครงการอบรมและสอบวัดความรู้ภาษาอังกฤษระดับบัณฑิตศึกษา</v>
          </cell>
          <cell r="C836">
            <v>40100010052</v>
          </cell>
        </row>
        <row r="837">
          <cell r="B837" t="str">
            <v>โครงการทดสอบมาตรฐานทางเทคนิคของเครื่องส่งวิทยุกระจายเสียง</v>
          </cell>
          <cell r="C837">
            <v>40100010053</v>
          </cell>
        </row>
        <row r="838">
          <cell r="B838" t="str">
            <v>โครงการกิจกรรมสโมสรนักศึกษา</v>
          </cell>
          <cell r="C838">
            <v>40100010054</v>
          </cell>
        </row>
        <row r="839">
          <cell r="B839" t="str">
            <v>โครงการพัฒนากิจกรรมนักศึกษาตาม TQF และคุณลักษณะบัณฑิตที่พึงประสงค์</v>
          </cell>
          <cell r="C839">
            <v>40100010055</v>
          </cell>
        </row>
        <row r="840">
          <cell r="B840" t="str">
            <v>โครงการจัดทำกิจกรรมสนับสนุนการพัฒนานักศึกษาภายในหอพัก</v>
          </cell>
          <cell r="C840">
            <v>40100010056</v>
          </cell>
        </row>
        <row r="841">
          <cell r="B841" t="str">
            <v>โครงการสนับสนุนกิจกรรมด้านกีฬาและกิจกรรมนักศึกษา</v>
          </cell>
          <cell r="C841">
            <v>40100010057</v>
          </cell>
        </row>
        <row r="842">
          <cell r="B842" t="str">
            <v>โครงการศิษย์เก่าและนักศึกษากองทุนฯ กยศ./กรอ. ดีเด่น</v>
          </cell>
          <cell r="C842">
            <v>40100010058</v>
          </cell>
        </row>
        <row r="843">
          <cell r="B843" t="str">
            <v>UBU JOBFAIR</v>
          </cell>
          <cell r="C843">
            <v>40100010059</v>
          </cell>
        </row>
        <row r="844">
          <cell r="B844" t="str">
            <v>โครงการแข่งขันกีฬามหาวิทยาลัยแห่งประเทศไทย</v>
          </cell>
          <cell r="C844">
            <v>40100010060</v>
          </cell>
        </row>
        <row r="845">
          <cell r="B845" t="str">
            <v>โครงการค่าย ม.อุบลฯ วิชาการ</v>
          </cell>
          <cell r="C845">
            <v>40100010061</v>
          </cell>
        </row>
        <row r="846">
          <cell r="B846" t="str">
            <v>โครงการเตรียมความพร้อมเพื่อการทำงาน</v>
          </cell>
          <cell r="C846">
            <v>40100010062</v>
          </cell>
        </row>
        <row r="847">
          <cell r="B847" t="str">
            <v>โครงการนิเทศนักศึกษาฝึกงาน</v>
          </cell>
          <cell r="C847">
            <v>40100010063</v>
          </cell>
        </row>
        <row r="848">
          <cell r="B848" t="str">
            <v>โครงการพัฒนานักศึกษาเพื่อส่งเสริมผลการเรียนรู้ตามกรอบ TQF</v>
          </cell>
          <cell r="C848">
            <v>40100010064</v>
          </cell>
        </row>
        <row r="849">
          <cell r="B849" t="str">
            <v>โครงการปฐมนิเทศนักศึกษาหอพัก</v>
          </cell>
          <cell r="C849">
            <v>40100010065</v>
          </cell>
        </row>
        <row r="850">
          <cell r="B850" t="str">
            <v>โครงการกิจกรรมทางวิชาการเสริมหลักสูตรและพัฒนาทักษะชีวิต</v>
          </cell>
          <cell r="C850">
            <v>40100010066</v>
          </cell>
        </row>
        <row r="851">
          <cell r="B851" t="str">
            <v>โครงการประเมินคุณภาพการจัดกิจกรรมและการจัดบริการนักศึกษาระดับปริญญาตรี</v>
          </cell>
          <cell r="C851">
            <v>40100010067</v>
          </cell>
        </row>
        <row r="852">
          <cell r="B852" t="str">
            <v>โครงการจัดกิจกรรมสำหรับนักศึกษาต่างชาติ</v>
          </cell>
          <cell r="C852">
            <v>40100010068</v>
          </cell>
        </row>
        <row r="853">
          <cell r="B853" t="str">
            <v>โครงการจัดสอบวัดความรู้ทางภาษา</v>
          </cell>
          <cell r="C853">
            <v>40100010069</v>
          </cell>
        </row>
        <row r="854">
          <cell r="B854" t="str">
            <v>โครงการสร้างเสริมวินัยนักศึกษา และภาวะผู้นำนักศึกษา</v>
          </cell>
          <cell r="C854">
            <v>40100010070</v>
          </cell>
        </row>
        <row r="855">
          <cell r="B855" t="str">
            <v>โครงการอบรมเชิงปฏิบัติการเพื่อพัฒนาศักยภาพการปฏิบัติงานของศิษย์เก่า</v>
          </cell>
          <cell r="C855">
            <v>40100010071</v>
          </cell>
        </row>
        <row r="856">
          <cell r="B856" t="str">
            <v>โครงการแข่งขันกีฬามหาวิทยาลัยแห่งประเทศไทย</v>
          </cell>
          <cell r="C856">
            <v>40100010072</v>
          </cell>
        </row>
        <row r="857">
          <cell r="B857" t="str">
            <v>โครงการปฐมนิเทศนักศึกษาระดับบัณฑิตศึกษา</v>
          </cell>
          <cell r="C857">
            <v>40100010073</v>
          </cell>
        </row>
        <row r="858">
          <cell r="B858" t="str">
            <v>โครงการส่งเสริมคุณธรรมจริยธรรมบัณฑิตศึกษา</v>
          </cell>
          <cell r="C858">
            <v>40100010074</v>
          </cell>
        </row>
        <row r="859">
          <cell r="B859" t="str">
            <v>โครงการประชุมสัมมนาการจัดการเรียนรู้ด้านบัณฑิตศึกษา</v>
          </cell>
          <cell r="C859">
            <v>40100010075</v>
          </cell>
        </row>
        <row r="860">
          <cell r="B860" t="str">
            <v>โครงการประกวดวิทยานิพนธ์ดีเด่นระดับบัณฑิตศึกษา</v>
          </cell>
          <cell r="C860">
            <v>40100010076</v>
          </cell>
        </row>
        <row r="861">
          <cell r="B861" t="str">
            <v>การเตรียมความพร้อมซ้อมรับอุบัติภัย</v>
          </cell>
          <cell r="C861">
            <v>40100020001</v>
          </cell>
        </row>
        <row r="862">
          <cell r="B862" t="str">
            <v>โครงการ ม.อุบลฯ น่าอยู่ (UBU WATCH)</v>
          </cell>
          <cell r="C862">
            <v>40100020003</v>
          </cell>
        </row>
        <row r="863">
          <cell r="B863" t="str">
            <v>โครงการประกันสุขภาพนักศึกษา</v>
          </cell>
          <cell r="C863">
            <v>40100020004</v>
          </cell>
        </row>
        <row r="864">
          <cell r="B864" t="str">
            <v>โครงการสนับสนุนการดำเนินงานเกี่ยวกับนักศึกษาประสบอุบัติเหตุบาดเจ็บ/เสียชีวิต</v>
          </cell>
          <cell r="C864">
            <v>40100020005</v>
          </cell>
        </row>
        <row r="865">
          <cell r="B865" t="str">
            <v>โครงการสนับสนุนการดำเนินงานศูนย์บริการจัดหางานระหว่างเรียน</v>
          </cell>
          <cell r="C865">
            <v>40100020006</v>
          </cell>
        </row>
        <row r="866">
          <cell r="B866" t="str">
            <v>โครงการสนับสนุนทุนการศึกษา</v>
          </cell>
          <cell r="C866">
            <v>40100020007</v>
          </cell>
        </row>
        <row r="867">
          <cell r="B867" t="str">
            <v>โครงการสำรวจความพึงพอใจของนักศึกษาและศิษย์เก่าต่อการให้บริการของมหาวิทยาลัยอุบลราชธานี</v>
          </cell>
          <cell r="C867">
            <v>40100020008</v>
          </cell>
        </row>
        <row r="868">
          <cell r="B868" t="str">
            <v>โครงการพัฒนากำลังคนด้านมนุษยศาสตร์และสังคมศาสตร์ (ทุนเรียนดีมนุษยศาสตร์และสังคมศาสตร์แห่งประเทศไทย)</v>
          </cell>
          <cell r="C868">
            <v>40100020009</v>
          </cell>
        </row>
        <row r="869">
          <cell r="B869" t="str">
            <v>โครงการสนับสนุนทุนการศึกษาต่อระดับปริญญาตรีในประเทศ</v>
          </cell>
          <cell r="C869">
            <v>40100020010</v>
          </cell>
        </row>
        <row r="870">
          <cell r="B870" t="str">
            <v>โครงการค่าใช้จ่ายสำหรับนักศึกษาพิการในสถานศึกษาระดับอุดมศึกษา</v>
          </cell>
          <cell r="C870">
            <v>40100020011</v>
          </cell>
        </row>
        <row r="871">
          <cell r="B871" t="str">
            <v>โครงการจัดทำคู่มือการใช้ชีวิตนักศึกษามหาวิทยาลัยอุบลราชธานี</v>
          </cell>
          <cell r="C871">
            <v>40100020012</v>
          </cell>
        </row>
        <row r="872">
          <cell r="B872" t="str">
            <v>โครงการส่งเสริมบริการกิจกรรมนักศึกษา</v>
          </cell>
          <cell r="C872">
            <v>40100020013</v>
          </cell>
        </row>
        <row r="873">
          <cell r="B873" t="str">
            <v>โครงการเชิดชูเกียรติผู้สร้างชื่อเสียงให้มหาวิทยาลัยด้านกิจกรรมและกีฬา</v>
          </cell>
          <cell r="C873">
            <v>40100020014</v>
          </cell>
        </row>
        <row r="874">
          <cell r="B874" t="str">
            <v>โครงการประกันอุบัติเหตุนักศึกษามหาวิทยาลัยอุบลราชธานี</v>
          </cell>
          <cell r="C874">
            <v>40100020015</v>
          </cell>
        </row>
        <row r="875">
          <cell r="B875" t="str">
            <v>เงินอุดหนุนโครงการทุนการศึกษาเฉลิมราชกกุมารี</v>
          </cell>
          <cell r="C875">
            <v>40100020016</v>
          </cell>
        </row>
        <row r="876">
          <cell r="B876" t="str">
            <v>โครงการสนับสนุนค่าครองชีพนักศึกษาจากการทำงาน (เพื่อบรรเทาความเดือดร้อนจากอุทกภัน ครั้งที่ 2)</v>
          </cell>
          <cell r="C876">
            <v>40100020017</v>
          </cell>
        </row>
        <row r="877">
          <cell r="B877" t="str">
            <v>โครงการส่งเสริมบริการนักศึกษา</v>
          </cell>
          <cell r="C877">
            <v>40100020018</v>
          </cell>
        </row>
        <row r="878">
          <cell r="B878" t="str">
            <v>โครงการนักเรียนทุนต่างชาติ</v>
          </cell>
          <cell r="C878">
            <v>40100020019</v>
          </cell>
        </row>
        <row r="879">
          <cell r="B879" t="str">
            <v>โครงการเงินรับฝากค่าบริการทางการแพทย์ เครือข่ายการบริการแพทย์ฉุกเฉิน</v>
          </cell>
          <cell r="C879">
            <v>40100020020</v>
          </cell>
        </row>
        <row r="880">
          <cell r="B880" t="str">
            <v>โครงการสนับสนุนทุนการศึกษาจากแหล่งทุนภายนอก</v>
          </cell>
          <cell r="C880">
            <v>40100020021</v>
          </cell>
        </row>
        <row r="881">
          <cell r="B881" t="str">
            <v>โครงการสนับสนุนค่าครองชีพนักศึกษาจากการทำงาน</v>
          </cell>
          <cell r="C881">
            <v>40100020022</v>
          </cell>
        </row>
        <row r="882">
          <cell r="B882" t="str">
            <v>โครงการแอโรบิกเพื่อสุขภาพ</v>
          </cell>
          <cell r="C882">
            <v>40100020023</v>
          </cell>
        </row>
        <row r="883">
          <cell r="B883" t="str">
            <v>โครงการหอพักนักศึกษาสัมพันธ์</v>
          </cell>
          <cell r="C883">
            <v>40100020024</v>
          </cell>
        </row>
        <row r="884">
          <cell r="B884" t="str">
            <v>โครงการทุนการศึกษา สควค. สำหรับข้าราชการครู</v>
          </cell>
          <cell r="C884">
            <v>40100020025</v>
          </cell>
        </row>
        <row r="885">
          <cell r="B885" t="str">
            <v>โครงการเงินทุนการศึกษาโครงการเตรียมความพร้อมเข้าสู่ประชาคมอาเซียน</v>
          </cell>
          <cell r="C885">
            <v>40100020026</v>
          </cell>
        </row>
        <row r="886">
          <cell r="B886" t="str">
            <v>โครงการทุนการศึกษา นักศึกษาระดับปริญญาเอก</v>
          </cell>
          <cell r="C886">
            <v>40100020027</v>
          </cell>
        </row>
        <row r="887">
          <cell r="B887" t="str">
            <v>โครงการสวัสดิการนักศึกษากองทุนฯ กยศ./กรอ.</v>
          </cell>
          <cell r="C887">
            <v>40100020028</v>
          </cell>
        </row>
        <row r="888">
          <cell r="B888" t="str">
            <v>โครงการประกันสุขภาพและอุบัติเหตุนักศึกษา</v>
          </cell>
          <cell r="C888">
            <v>40100020029</v>
          </cell>
        </row>
        <row r="889">
          <cell r="B889" t="str">
            <v>โครงการ ERASMUS MUNDUS Programme Action 2 Partnership : Euro - Asian Partnership to promote Engineering Technology Education and Research Exchanges (TECHNI II)</v>
          </cell>
          <cell r="C889">
            <v>40100020030</v>
          </cell>
        </row>
        <row r="890">
          <cell r="B890" t="str">
            <v>ทุนการศึกษาโครงการช้างเผือก</v>
          </cell>
          <cell r="C890">
            <v>40100020031</v>
          </cell>
        </row>
        <row r="891">
          <cell r="B891" t="str">
            <v>โครงการจัดทำระบบ Freshy UBU Mobile Application (For Android)</v>
          </cell>
          <cell r="C891">
            <v>40100020032</v>
          </cell>
        </row>
        <row r="892">
          <cell r="B892" t="str">
            <v>โครงการ Master Techer</v>
          </cell>
          <cell r="C892">
            <v>40100020033</v>
          </cell>
        </row>
        <row r="893">
          <cell r="B893" t="str">
            <v>โครงการสนับสนุนการจัดตั้งห้องเรียนวิทยาศาสตร์ในโรงเรียนโดยการกำกับดูแลของมหาวิทยาลัย (โครงการ วมว.)</v>
          </cell>
          <cell r="C893">
            <v>40100020034</v>
          </cell>
        </row>
        <row r="894">
          <cell r="B894" t="str">
            <v>โครงการตรวจสุขภาพนักศึกษา</v>
          </cell>
          <cell r="C894">
            <v>40100020035</v>
          </cell>
        </row>
        <row r="895">
          <cell r="B895" t="str">
            <v>โครงการสนับสนุนและส่งเสริมสวัสดิการและสวัสดิภาพนักศึกษา</v>
          </cell>
          <cell r="C895">
            <v>40100020036</v>
          </cell>
        </row>
        <row r="896">
          <cell r="B896" t="str">
            <v>โครงการเงินบริจาคทุนการศึกษาจากแหล่งทุนอื่น</v>
          </cell>
          <cell r="C896">
            <v>40100020037</v>
          </cell>
        </row>
        <row r="897">
          <cell r="B897" t="str">
            <v>โครงการสนับสนุนทุนแลกเปลี่ยนสำหรับนักศึกษา ม.อุบลฯ</v>
          </cell>
          <cell r="C897">
            <v>40100020038</v>
          </cell>
        </row>
        <row r="898">
          <cell r="B898" t="str">
            <v>โครงการรณรงค์ป้องกันและแก้ไขปัญหายาเสพติดในสถานศึกษา</v>
          </cell>
          <cell r="C898">
            <v>40100020039</v>
          </cell>
        </row>
        <row r="899">
          <cell r="B899" t="str">
            <v>โครงการสนับสนุนทุนแลกเปลี่ยนสำหรับนักศึกษา ม.อุบลฯ</v>
          </cell>
          <cell r="C899">
            <v>40100020238</v>
          </cell>
        </row>
        <row r="900">
          <cell r="B900" t="str">
            <v>โครงการสวัสดิการหอพัก</v>
          </cell>
          <cell r="C900">
            <v>40100020239</v>
          </cell>
        </row>
        <row r="901">
          <cell r="B901" t="str">
            <v>โครงการเลี้ยงรับรองคณะผู้บริหารทุนการศึกษา</v>
          </cell>
          <cell r="C901">
            <v>40100020240</v>
          </cell>
        </row>
        <row r="902">
          <cell r="B902" t="str">
            <v>โครงการบรรเทาความเดือดร้อนของนักศึกษา ณ หน่วยงานจัดการศึกษานอกที่ตั้ง จ.มุกดาหารที่จะย้ายมาเรียนยัง ม.อุบลฯ</v>
          </cell>
          <cell r="C902">
            <v>40100020241</v>
          </cell>
        </row>
        <row r="903">
          <cell r="B903" t="str">
            <v>การแยก linkage drag ระหว่างยีน Bph3 ต้านทานเพลี้ยกระโดดสีน้ำตาลและยีน wx ควบคุมปริมาณอะไมโลสเพื่อการพัฒนาสายพันธุ์ข้าวเหนียวหอมต้านทานเพลี้ยกระโดดสีน้ำตาลโดยการใช้เครื่องหมายโมเลกุลช่วยในการคัดเลือก</v>
          </cell>
          <cell r="C903">
            <v>50000010001</v>
          </cell>
        </row>
        <row r="904">
          <cell r="B904" t="str">
            <v>การศึกษาความสามารถในการรวมตัวของมะเขือเทศสีดาสายพันธุ์แท้ (ปีที่ 2)</v>
          </cell>
          <cell r="C904">
            <v>50000010002</v>
          </cell>
        </row>
        <row r="905">
          <cell r="B905" t="str">
            <v>การค้นหาและออกแบบสารยับยั้งกระบวนการสังเคราะห์ผนังเซลล์ที่มีความจำเพาะสูงต่อโปรตีน DprE1 เพื่อเพิ่มศักยภาพในการยับยั้งเชื้อวัณโรคดื้อยาบนพื้นฐานการจำลองแบบโมเลกุลและการออกแบบยาโดยวิธีการคำนวณ</v>
          </cell>
          <cell r="C905">
            <v>50000010003</v>
          </cell>
        </row>
        <row r="906">
          <cell r="B906" t="str">
            <v>การเตรียมและพิสูจน์เอกลักษณ์ฟิล์มไฮโดรเจลที่เตรียมจากแป้งข้าวโพดและพอลิอะครีลิคสำหรับประยุกต์ใช้ดูดซับไอออนตะกั่วจากสารละลาย</v>
          </cell>
          <cell r="C906">
            <v>50000010004</v>
          </cell>
        </row>
        <row r="907">
          <cell r="B907" t="str">
            <v>การสังเคราะห์จีโอพอลิเมอร์จากดินขาวธรรมชาติและการประยุกต์ใช้ทางสิ่งแวดล้อมในการดูดซับสีย้อมอุตสาหกรรมบนวัสดุจีโอโพลิเมอร์</v>
          </cell>
          <cell r="C907">
            <v>50000010005</v>
          </cell>
        </row>
        <row r="908">
          <cell r="B908" t="str">
            <v>สารกลุ่มเบนซิมิดาโซลและอนุพันธ์เพื่อใช้เป็นสารที่มีฤทธิ์ต้านเชื้อราที่ก่อโรคในพืช</v>
          </cell>
          <cell r="C908">
            <v>50000010006</v>
          </cell>
        </row>
        <row r="909">
          <cell r="B909" t="str">
            <v>สารไทโอเอรีนชนิดใหม่สำหรับทรานซิสเตอร์ชนิดสารอินทรีย์</v>
          </cell>
          <cell r="C909">
            <v>50000010007</v>
          </cell>
        </row>
        <row r="910">
          <cell r="B910" t="str">
            <v>การพัฒนาอุปกรณ์นำส่งยาแบบไร้เข็มโดยใช้ลำพุ่งความเร็วสูงที่ผลิตด้วยหลักการ กระแทกสำหรับการฉีดยาในสุกร</v>
          </cell>
          <cell r="C910">
            <v>50000010008</v>
          </cell>
        </row>
        <row r="911">
          <cell r="B911" t="str">
            <v>การศึกษาปัจจัยทางกายภาพของสภาวะแวดล้อมที่มีผลต่อการเจริญและความรุนแรงของเชื้อเลปโตสไปร่าที่คัดแยกมาจากหนูธรรมชาติ ในจังหวัดศรีสะเกษ</v>
          </cell>
          <cell r="C911">
            <v>50000010009</v>
          </cell>
        </row>
        <row r="912">
          <cell r="B912" t="str">
            <v>ความชุกของโรคติดเชื้อปรสิตในประชากรตำบลก่อเอ้ อำเภอเขื่องใน จังหวัดอุบลราชธานี</v>
          </cell>
          <cell r="C912">
            <v>50000010010</v>
          </cell>
        </row>
        <row r="913">
          <cell r="B913" t="str">
            <v>ผลของสารสกัดใบชะพลูต่อหนูทดลองและเซลล์ตับเพาะเลี้ยงที่ถูกเหนี่ยวนำให้เซลล์ตับได้รับการบาดเจ็บจากแอทานอล</v>
          </cell>
          <cell r="C913">
            <v>50000010011</v>
          </cell>
        </row>
        <row r="914">
          <cell r="B914" t="str">
            <v>ระดับคอมพลีเมนท์ C3 และการแสดงออกของ CD55 และ CD59 บนเม็ดเลือดแดงของผู้ป่วยโรคฮีโมโกลบินเอชที่มีอาการแตกต่างกัน</v>
          </cell>
          <cell r="C914">
            <v>50000010012</v>
          </cell>
        </row>
        <row r="915">
          <cell r="B915" t="str">
            <v>โครงการงานวิจัยเชิงบูรณาการ</v>
          </cell>
          <cell r="C915">
            <v>50000020001</v>
          </cell>
        </row>
        <row r="916">
          <cell r="B916" t="str">
            <v>โครงการวิจัยประยุกต์</v>
          </cell>
          <cell r="C916">
            <v>50000020002</v>
          </cell>
        </row>
        <row r="917">
          <cell r="B917" t="str">
            <v>โครงแนวทางการเพาะเลี้ยงหอยโข่งในโรงเพาะฟัก: ระยะที่ 1 การศึกษาอัตราส่วนพ่อแม่พันธุ์ รูปแบบอาหารที่เหมาะสมต่อการอนุบาลและความสมบูรณ์เพศ</v>
          </cell>
          <cell r="C917">
            <v>50000020003</v>
          </cell>
        </row>
        <row r="918">
          <cell r="B918" t="str">
            <v>โครงการเพิ่มอายุการเก็บรักษาปลาร้าบองด้วยเทคโนโลยีเฮอร์เดิล</v>
          </cell>
          <cell r="C918">
            <v>50000020004</v>
          </cell>
        </row>
        <row r="919">
          <cell r="B919" t="str">
            <v>โครงการแยก linkage drag ระหว่างยีนBph3 ต้านทานเพลี้ยกระโดดสีน้ำตาลและยีน wx ควบคุมปริมาณอไมโลสเพื่อการพัฒนาสายพันธุ์ข้าวเหนียวหอมต้านทานเพลี้ยกระโดดสีน้ำตาลโดยการใช้เครื่องหมายโมเลกุลช่วยในการคัดเลือก</v>
          </cell>
          <cell r="C919">
            <v>50000020005</v>
          </cell>
        </row>
        <row r="920">
          <cell r="B920" t="str">
            <v>โครงการผลิตไซรัปจากขนุนเพื่อนำไปสู่การพัฒนาผลิตภัณฑ์ที่มีสมบัติเชิงหน้าที่</v>
          </cell>
          <cell r="C920">
            <v>50000020006</v>
          </cell>
        </row>
        <row r="921">
          <cell r="B921" t="str">
            <v>โครงการคุณลักษณะและปริมาณสารสำคัญที่มีอยู่ในหอมแดงงอกที่ผลิตในอุณหภูมิและระยะเวลาที่ต่างกัน</v>
          </cell>
          <cell r="C921">
            <v>50000020007</v>
          </cell>
        </row>
        <row r="922">
          <cell r="B922" t="str">
            <v>โครงการผลิตภัณฑ์เส้นกวยจั๊บอุบลผสมข้าวเม่ากึ่งสำเร็จรูปเพื่อสุขภาพ</v>
          </cell>
          <cell r="C922">
            <v>50000020008</v>
          </cell>
        </row>
        <row r="923">
          <cell r="B923" t="str">
            <v>โครงการสมรรถนะการผลิตและผลตอบแทนทางเศรษฐกิจของโคลูกผสมพื้นเมืองx โลว์ไลน์แองกัสที่เลี้ยงแบบปล่อยแปลงและเสริมด้วยกากแป้งมันสำปะหลังหมัก</v>
          </cell>
          <cell r="C923">
            <v>50000020009</v>
          </cell>
        </row>
        <row r="924">
          <cell r="B924" t="str">
            <v>โครงการการพัฒนานวัตกรรมระบบสารสนเทศเพื่อเพิ่มศักยภาพการแข่งขันของผลิตภัณฑ์ผ้ากาบบัวของจังหวัดอุบลราชธานี</v>
          </cell>
          <cell r="C924">
            <v>50000020010</v>
          </cell>
        </row>
        <row r="925">
          <cell r="B925" t="str">
            <v>โครงการตัวแบบการบัญชีบริหารเพื่อการจัดการสิ่งแวดล้อมในอุตสาหกรรมการผลิตของจังหวัดในภาคอีสานตอนใต้ของประเทศไทย</v>
          </cell>
          <cell r="C925">
            <v>50000020011</v>
          </cell>
        </row>
        <row r="926">
          <cell r="B926" t="str">
            <v>โครงการเปรียบเทียบต้นทุนและผลตอบแทนการผลิตข้าวโดยแนวทางเกษตรอินทรีย์และวิธีทั่วไปในพื้นที่จังหวัดมุกดาหาร</v>
          </cell>
          <cell r="C926">
            <v>50000020012</v>
          </cell>
        </row>
        <row r="927">
          <cell r="B927" t="str">
            <v>โครงการประเมินฤทธิ์ทางชีวภาพของสารสกัดจากราเอนโดไฟท์ที่แยกได้จากต้นติ้วเกลี้ยงและติ้ว</v>
          </cell>
          <cell r="C927">
            <v>50000020013</v>
          </cell>
        </row>
        <row r="928">
          <cell r="B928" t="str">
            <v>โครงการพัฒนายาเม็ดแตกตัวในช่องปากของยาเวอราพามิล ไฮโดรคลอไรด์โดยเทคนิคการระเหิดด้วยไมโครเวฟ</v>
          </cell>
          <cell r="C928">
            <v>50000020014</v>
          </cell>
        </row>
        <row r="929">
          <cell r="B929" t="str">
            <v>โครงการจำลองแบบ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-โธควิโนนที่ต่ออยู่กับวงไธเอโซล</v>
          </cell>
          <cell r="C929">
            <v>50000020015</v>
          </cell>
        </row>
        <row r="930">
          <cell r="B930" t="str">
            <v>โครงการผลิตเอนไซม์ฟอกสีเมลานินโดยจุลินทรีย์และการนำไปประยุกต์ใช้ในการฟอกย้อมสีผม</v>
          </cell>
          <cell r="C930">
            <v>50000020016</v>
          </cell>
        </row>
        <row r="931">
          <cell r="B931" t="str">
            <v>โครงการพัฒนาอิเล็กโตรเคมิคัลเซนเซอร์ชนิดใหม่ในระบบของไหลจุลภาคที่ประดิษฐ์มาจากกระดาษสำหรับตรวจวัดปริมาณแอสคอร์บิคและโดปามีน</v>
          </cell>
          <cell r="C931">
            <v>50000020017</v>
          </cell>
        </row>
        <row r="932">
          <cell r="B932" t="str">
            <v>โครงการศึกษาสภาวะที่เหมาะสมในการเพิ่มการผลิตลิปิดจากยีสต์สะสมไขมันในอาหารที่เตรียมจากสารสกัดจากชานอ้อยและนำไขมันที่ได้ไปเตรียมไบโอดีเซล</v>
          </cell>
          <cell r="C932">
            <v>50000020018</v>
          </cell>
        </row>
        <row r="933">
          <cell r="B933" t="str">
            <v>โครงการออกแบบและสร้างเครื่องวิเคราะห์ความถี่ของอนุมูลอิสระด้วยเทคนิคไดนามิกนิวเคลียร์โพลาไรเซซัน (DNP)</v>
          </cell>
          <cell r="C933">
            <v>50000020019</v>
          </cell>
        </row>
        <row r="934">
          <cell r="B934" t="str">
            <v>โครงการรูปแบบการพัฒนาระบบสนับสนุนการปฏิสัมพันธ์ในชั้นเรียนสำหรับการเรียนรู้เชิงรุกในศตวรรษที่ 21</v>
          </cell>
          <cell r="C934">
            <v>50000020020</v>
          </cell>
        </row>
        <row r="935">
          <cell r="B935" t="str">
            <v>โครงการเพิ่มประสิทธิภาพเชิงความร้อนของเตาแก๊สหุงต้มในครัวเรือนแบบ Vertical ports โดยวัสดุพรุนชนิดเซลลูลาร์เปิดและแบบลวดตาข่ายสแตนเลส</v>
          </cell>
          <cell r="C935">
            <v>50000020021</v>
          </cell>
        </row>
        <row r="936">
          <cell r="B936" t="str">
            <v>โครงการเสริมแรงแนวเชื่อมอลูมิเนียมผสมต่างชนิดเกรด 5083 กับเกรด 6061 ในการเชื่อมเสียดทานแบบกวน</v>
          </cell>
          <cell r="C936">
            <v>50000020022</v>
          </cell>
        </row>
        <row r="937">
          <cell r="B937" t="str">
            <v>โครงการประเมินคุณภาพยางก้อนถ้วยโดยใช้สมบัติทางไฟฟ้าเปรียบเทียบกับสมบัติทางแสง</v>
          </cell>
          <cell r="C937">
            <v>50000020023</v>
          </cell>
        </row>
        <row r="938">
          <cell r="B938" t="str">
            <v>โครงการประยุกต์ใช้เทคโนโลยีสะอาดเพื่อการอนุรักษ์พลังงานในโรงสีข้าว</v>
          </cell>
          <cell r="C938">
            <v>50000020024</v>
          </cell>
        </row>
        <row r="939">
          <cell r="B939" t="str">
            <v>โครงการประยุกต์ดินเหนียวเผาเป็นส่วนผสมวัสดุประสานในกระบวนการขึ้นลูกหินขัดข้าว</v>
          </cell>
          <cell r="C939">
            <v>50000020025</v>
          </cell>
        </row>
        <row r="940">
          <cell r="B940" t="str">
            <v>โครงการพัฒนาปฏิกรณ์ชีวภาพแบบคอลัมน์ฟองสำหรับเพาะเลี้ยงจุลสาหร่ายสายพันธุ์ที่มีน้ำมันทางชีวภาพ</v>
          </cell>
          <cell r="C940">
            <v>50000020026</v>
          </cell>
        </row>
        <row r="941">
          <cell r="B941" t="str">
            <v>โครงการวิเคราะห์ความสัมพันธ์แบบเกรย์และเทคนิคทากูชิสำหรับค่าเหมาะสมแบบหลายคุณลักษณะของอลูมิเนียมเชิงประกอบ A356-SiCpด้วยการเชื่อมเสียดทานแบบกวน</v>
          </cell>
          <cell r="C941">
            <v>50000020027</v>
          </cell>
        </row>
        <row r="942">
          <cell r="B942" t="str">
            <v>โครงการศึกษาและพัฒนาแขนกลเสริมกำลังสำหรับผู้ป่วยโรคหลอดเลือดสมองตีบ</v>
          </cell>
          <cell r="C942">
            <v>50000020028</v>
          </cell>
        </row>
        <row r="943">
          <cell r="B943" t="str">
            <v>โครงการศึกษาและพัฒนาประสิทธิภาพการเผาไหม้ของหัวเผาเชื้อเพลิงก๊าซชีวมวลด้วยพลศาสตร์การไหลเชิงการคำนวณและเทคนิคการถ่ายภาพแบบชาร์โดว์กราฟ</v>
          </cell>
          <cell r="C943">
            <v>50000020029</v>
          </cell>
        </row>
        <row r="944">
          <cell r="B944" t="str">
            <v>โครงการระบบจำแนกมะขามหวานขึ้นราภายในฝักด้วยเทคนิคทางแสง</v>
          </cell>
          <cell r="C944">
            <v>50000020030</v>
          </cell>
        </row>
        <row r="945">
          <cell r="B945" t="str">
            <v>โครงการระบบจำแนกมะขามหวานขึ้นราภายในฝักด้วยสมบัติทางไฟฟ้า</v>
          </cell>
          <cell r="C945">
            <v>50000020031</v>
          </cell>
        </row>
        <row r="946">
          <cell r="B946" t="str">
            <v>โครงการศักยภาพการประยุกต์ใช้คอนกรีตมวลเบาแบบเติมฟองอากาศสำหรับผนังคอนกรีตหล่อในที่</v>
          </cell>
          <cell r="C946">
            <v>50000020032</v>
          </cell>
        </row>
        <row r="947">
          <cell r="B947" t="str">
            <v>โครงการศึกษาการใช้เอทานอล-ปาล์มไบโอดีเซลเป็นเชื้อเพลิงร่วมในเครื่องยนต์จุดระเบิดด้วยการอัด</v>
          </cell>
          <cell r="C947">
            <v>50000020033</v>
          </cell>
        </row>
        <row r="948">
          <cell r="B948" t="str">
            <v>โครงการอุปกรณ์ฉีดยาด้วยลำเจ็ทแบบไม่ใช้เข็มโดยตัวขับดันแบบแม่เหล็กไฟฟ้า</v>
          </cell>
          <cell r="C948">
            <v>50000020034</v>
          </cell>
        </row>
        <row r="949">
          <cell r="B949" t="str">
            <v>โครงการแบบจำลองภูมิสารสนเทศเพื่อจำแนกพื้นที่เสี่ยง และเทคนิคทางโมเลกุลระบุชนิดของเชื้อเลปโตสไปร่าที่แยกจากหนูในอำเภอขุนหาญ จังหวัดศรีสะเกษ</v>
          </cell>
          <cell r="C949">
            <v>50000020035</v>
          </cell>
        </row>
        <row r="950">
          <cell r="B950" t="str">
            <v>โครงการสมุนไพรมีผลต่อการยับยั้งสารสื่อประสาทที่มีฤทธิ์ต่อการเคลื่อนไหวของพยาธิใบไม้ในตับ</v>
          </cell>
          <cell r="C950">
            <v>50000020036</v>
          </cell>
        </row>
        <row r="951">
          <cell r="B951" t="str">
            <v>โครงการแถบทดสอบฟอสเฟตสำหรับวิเคราะห์หาปริมาณฟอสฟอรัสที่เป็นประโยชน์ในตัวอย่างดินโดยใช้กล้องโทรศัพท์เคลื่อนที่ และการวิเคราะห์ภาพดิจิตอล</v>
          </cell>
          <cell r="C951">
            <v>50000020037</v>
          </cell>
        </row>
        <row r="952">
          <cell r="B952" t="str">
            <v>โครงการออกแบบและพัฒนาเตาก๊าซชีวภาพประสิทธิภาพสูงที่มีการอุ่นอากาศเผาไหม้</v>
          </cell>
          <cell r="C952">
            <v>50000020038</v>
          </cell>
        </row>
        <row r="953">
          <cell r="B953" t="str">
            <v>ผลของแก่นตะวันต่อคุณภาพเส้นแก้วเพื่อสุขภาพ</v>
          </cell>
          <cell r="C953">
            <v>50000020039</v>
          </cell>
        </row>
        <row r="954">
          <cell r="B954" t="str">
            <v>การตรวจหาพลาสมิดที่มียีนดื้อแคดเมียมจากแลคติกแอสิดแบคทีเรียที่แยกจากอาหาร</v>
          </cell>
          <cell r="C954">
            <v>50000020040</v>
          </cell>
        </row>
        <row r="955">
          <cell r="B955" t="str">
            <v>การพัฒนาไบโอเซนเซอร์ทางไฟฟ้าเคมีด้วยวัสดุนาโนปรับปรุงบนผิวหน้าขั้วไฟฟ้า พิมพ์สกรีนคาร์บอนสำหรับตรวจวัดสารบ่งชี้มะเร็ง</v>
          </cell>
          <cell r="C955">
            <v>50000020041</v>
          </cell>
        </row>
        <row r="956">
          <cell r="B956" t="str">
            <v>การพัฒนาอิเล็กโตรเคมิคัลเซนเซอร์ชนิดใหม่ที่มีความจำเพาะเจาะจงและสภาพไวสูงสำหรับตรวจวัดครีเอตินีนโดยใช้โพลิเมอร์ที่มีรอยพิมพ์ของโมเลกุลครีเอตินีนเคลือบลงบนวัสดุขนาดนาโนมาดัดแปรขั้วไฟฟ้ากราไฟต์แบบสกรีนป</v>
          </cell>
          <cell r="C956">
            <v>50000020042</v>
          </cell>
        </row>
        <row r="957">
          <cell r="B957" t="str">
            <v>การกำจัดสีย้อมผ้าจากน้ำเสียโดยด้วยใช้แร่ดินมอนต์มอริลโลไนต์ตรึงด้วยไคโตซานและแลคเคส</v>
          </cell>
          <cell r="C957">
            <v>50000020043</v>
          </cell>
        </row>
        <row r="958">
          <cell r="B958" t="str">
            <v>การจำแนกพืชที่ปลูกแบบอินทรีย์ด้วยสเปคโตรสโคปีช่วงแสงที่ตามองเห็นและช่วงความยาวคลื่นสั้นใกล้อินฟาเรด</v>
          </cell>
          <cell r="C958">
            <v>50000020044</v>
          </cell>
        </row>
        <row r="959">
          <cell r="B959" t="str">
            <v>การพัฒนาปฏิกรณ์ชีวภาพเชิงแสงแบบคอลัมน์ฟองสำหรับเพาะเลี้ยงจุลสาหร่าย</v>
          </cell>
          <cell r="C959">
            <v>50000020045</v>
          </cell>
        </row>
        <row r="960">
          <cell r="B960" t="str">
            <v>การพัฒนาอุปกรณ์ฉีดยาด้วยลำเจ็ทแบบไม่ใช้เข็มโดยตัวขับดันแบบแม่เหล็กไฟฟ้า</v>
          </cell>
          <cell r="C960">
            <v>50000020046</v>
          </cell>
        </row>
        <row r="961">
          <cell r="B961" t="str">
            <v>การศึกษาและพัฒนาขากลเสริมกำลังสำหรับผู้ป่วยโรคหลอดเลือดสมองตีบ</v>
          </cell>
          <cell r="C961">
            <v>50000020047</v>
          </cell>
        </row>
        <row r="962">
          <cell r="B962" t="str">
            <v>การออกแบบและประยุกต์ใช้หัวเผาวัสดุพรุนขนาดเล็กในการขึ้นรูปถังพลาสติก PE แบบหมุนเหวี่ยงแม่พิมพ์</v>
          </cell>
          <cell r="C962">
            <v>50000020048</v>
          </cell>
        </row>
        <row r="963">
          <cell r="B963" t="str">
            <v>การออกแบบวงจรรวมแอนะล็อกส่วนหน้าแบบซีมอส สำหรับระบบแสดงผลสัญญาณชีวภาพแบบพกพา</v>
          </cell>
          <cell r="C963">
            <v>50000020049</v>
          </cell>
        </row>
        <row r="964">
          <cell r="B964" t="str">
            <v>การออกแบบสร้างและศึกษาประสิทธิภาพถังปฏิกรณ์ต้นแบบเพื่อใช้ในการบำบัดก๊าซฟอร์มัลดีไฮด์ด้วยโอโซน</v>
          </cell>
          <cell r="C964">
            <v>50000020050</v>
          </cell>
        </row>
        <row r="965">
          <cell r="B965" t="str">
            <v>ต้นแบบระบบการจัดการน้ำฝนและน้ำใช้ในครัวเรือนอย่างยั่งยืนด้วยเทคโนโลยีคอนกรีตพรุน</v>
          </cell>
          <cell r="C965">
            <v>50000020051</v>
          </cell>
        </row>
        <row r="966">
          <cell r="B966" t="str">
            <v>การทดลองน้ำดินสีจากดินในท้องถิ่นเพื่อส่งเสริมและพัฒนาผลิตภัณฑ์เครื่องปั้นดินเผาสำหรับผู้สูงอายุ</v>
          </cell>
          <cell r="C966">
            <v>50000020052</v>
          </cell>
        </row>
        <row r="967">
          <cell r="B967" t="str">
            <v>การพัฒนาผ้าไหมออร์แกนิคด้วยสูตรแต่งกลิ่นหอมธรรมชาติบำบัดสำหรับการออกแบบสิ่งทอร่วมสมัยเพื่อตลาดผู้สูงวัย</v>
          </cell>
          <cell r="C967">
            <v>50000020053</v>
          </cell>
        </row>
        <row r="968">
          <cell r="B968" t="str">
            <v>การศึกษาปัญหาและการส่งเสริมการพาณิชย์อิเล็กทรอนิกส์เพื่อการตลาดออนไลน์สำหรับกลุ่มวิสาหกิจชุมชนผู้ผลิตผ้าไหมออแกนนิกในภาคตะวันออกเฉียงเหนือ</v>
          </cell>
          <cell r="C968">
            <v>50000020054</v>
          </cell>
        </row>
        <row r="969">
          <cell r="B969" t="str">
            <v>การตรวจหายีนที่สร้างเอนไซม์ Klebsiella pneumoniae cabapenamase จากเชื้อในวงศ์ Enterobacteriaceae ด้วยเทคนิค real time polymerase chain</v>
          </cell>
          <cell r="C969">
            <v>50000020055</v>
          </cell>
        </row>
        <row r="970">
          <cell r="B970" t="str">
            <v>การศึกษาปัจจัยเชิงพื้นที่ต่อการกระจายของเชื้อ Burkholderia pseudomallei ในดิน ด้วยภาพถ่ายดาวเทียมความละเอียดสูง</v>
          </cell>
          <cell r="C970">
            <v>50000020056</v>
          </cell>
        </row>
        <row r="971">
          <cell r="B971" t="str">
            <v>การศึกษาฤทธิ์ของสารอนุพันธ์ของ isoliquiritigenin จากดอกทองกวาวในการชะลอการเติบโตของซีสต์ในโรคถุงน้ำในไต</v>
          </cell>
          <cell r="C971">
            <v>50000020057</v>
          </cell>
        </row>
        <row r="972">
          <cell r="B972" t="str">
            <v>ผลของสารสกัดเพกาต่อการสังเคราะห์เนื้อเยื่อกระดูกอ่อน และการแสดงออกของยีน aggrecanase1 ในเซลล์กระดูกอ่อน</v>
          </cell>
          <cell r="C972">
            <v>50000020058</v>
          </cell>
        </row>
        <row r="973">
          <cell r="B973" t="str">
            <v>โครงการศึกษาและการพัฒนาโมเดลแบบจำลองทางคอมพิวเตอร์เพื่อช่วยในการวางแผนการตัดสินใจกรณีการเกิดเหตุฉุกเฉิน</v>
          </cell>
          <cell r="C973">
            <v>50000020059</v>
          </cell>
        </row>
        <row r="974">
          <cell r="B974" t="str">
            <v>การพัฒนาแบบจำลองทางคณิตศาสตร์เพื่อออกแบบโรงงานบำบัดน้ำเสียภายใต้ความไม่แน่นอน</v>
          </cell>
          <cell r="C974">
            <v>50000020060</v>
          </cell>
        </row>
        <row r="975">
          <cell r="B975" t="str">
            <v>โครงการพัฒนาโครงสร้างการวิจัยพื้นฐานให้ได้มาตรฐาน</v>
          </cell>
          <cell r="C975">
            <v>50000030001</v>
          </cell>
        </row>
        <row r="976">
          <cell r="B976" t="str">
            <v>โครงการวิจัยพื้นฐาน</v>
          </cell>
          <cell r="C976">
            <v>50000030002</v>
          </cell>
        </row>
        <row r="977">
          <cell r="B977" t="str">
            <v>โครงการศึกษาความสามารถในการรวมตัวของมะเขือเทศสีดาสายพันธุ์แท้</v>
          </cell>
          <cell r="C977">
            <v>50000030003</v>
          </cell>
        </row>
        <row r="978">
          <cell r="B978" t="str">
            <v>โครงการสารออกฤทธิ์และกิจกรรมต้านอนุมูลอิสระในใบมะละกอ</v>
          </cell>
          <cell r="C978">
            <v>50000030004</v>
          </cell>
        </row>
        <row r="979">
          <cell r="B979" t="str">
            <v>โครงการแยกและศึกษาคุณสมบัติของแบคเทอริโอเฟจที่จำเพาะต่อเชื้อก่อโรคปลา Edwardsiella tarda เพื่อใช้เป็นตัวควบคุมโรคทางชีวภาพ</v>
          </cell>
          <cell r="C979">
            <v>50000030005</v>
          </cell>
        </row>
        <row r="980">
          <cell r="B980" t="str">
            <v>โครงการประเมินฤทธิ์ทางชีวภาพขององค์ประกอบทางเคมีจากบีปลากั้ง</v>
          </cell>
          <cell r="C980">
            <v>50000030006</v>
          </cell>
        </row>
        <row r="981">
          <cell r="B981" t="str">
            <v>โครงการพัฒนาเซนเซอร์เคมีไฟฟ้าด้วยโลหะออกไซด์ขนาดนาโนและกราฟีนเพื่อประยุกต์สำหรับการตรวจวัดแบบต่อเนื่องทางเคมีไฟฟ้าของ คาร์บาริล คาร์โบฟูแรน  และเฟโนบูคาร์บในตัวอย่างพืชผัก</v>
          </cell>
          <cell r="C981">
            <v>50000030007</v>
          </cell>
        </row>
        <row r="982">
          <cell r="B982" t="str">
            <v>โครงการพัฒนาและพิสูจน์เอกลักษณ์ของฟิล์มไฮโดรเจลชนิด poly(HEMA-AM)/PVA โดยใช้ไคโตซานเป็นตัวช่วย</v>
          </cell>
          <cell r="C982">
            <v>50000030008</v>
          </cell>
        </row>
        <row r="983">
          <cell r="B983" t="str">
            <v>โครงการศึกษาวัสดุดูดซับเพื่อกำจัดสารอินทรีย์ระเหยง่ายด้วยวิธีทางเคมีคำนวณ</v>
          </cell>
          <cell r="C983">
            <v>50000030009</v>
          </cell>
        </row>
        <row r="984">
          <cell r="B984" t="str">
            <v>โครงการสังเคราะห์และหาคุณลักษณะของรีดิวซ์กราฟินออกไซด์และฟิล์มบางผสมของ รีดิวซ์กราฟินกับอนุภาคนาโนและการนำไปประยุกต์ใช้เป็นขั้วอิเล็กโทรดสำหรับทำตัวเก็บประจุยิ่งยวด</v>
          </cell>
          <cell r="C984">
            <v>50000030010</v>
          </cell>
        </row>
        <row r="985">
          <cell r="B985" t="str">
            <v>โครงสังเคราะห์ตัวเร่งวิวิธพันธุ์คอปเปอร์(I) บนเหล็กเฟอร์ไรต์เพื่อใช้ในปฏิกิริยาไตรฟลูออโรเมทิเลชันและปฏิกิริยาโซโนกาชิระ</v>
          </cell>
          <cell r="C985">
            <v>50000030011</v>
          </cell>
        </row>
        <row r="986">
          <cell r="B986" t="str">
            <v>โครงการประเมินศักยภาพการลดพลังงานไฟฟ้าสูญเสียโดยการจัดเรียงสายป้อนในระบบจำหน่ายใหม่โดยพิจารณาโรงไฟฟ้ากระจายตัวที่ผลิตไฟฟ้าตามฤดูกาล</v>
          </cell>
          <cell r="C986">
            <v>50000030012</v>
          </cell>
        </row>
        <row r="987">
          <cell r="B987" t="str">
            <v>โครงการพัฒนารูปแบบผ้าไหมย้อมมะเกลือเพื่อสร้างตราสินค้า และออกแบบเป็นเครื่องแต่งกายร่วมสมัย</v>
          </cell>
          <cell r="C987">
            <v>50000030013</v>
          </cell>
        </row>
        <row r="988">
          <cell r="B988" t="str">
            <v>โครงการตรวจหา Carbapenemase-producing Enterobactericeae ด้วยวิธี Modified Hodge test และ PCR ในโรงพยาบาลสรรพสิทธิ์ประสงค์</v>
          </cell>
          <cell r="C988">
            <v>50000030014</v>
          </cell>
        </row>
        <row r="989">
          <cell r="B989" t="str">
            <v>โครงการวิจัยและพัฒนา</v>
          </cell>
          <cell r="C989">
            <v>50000040001</v>
          </cell>
        </row>
        <row r="990">
          <cell r="B990" t="str">
            <v>โครงการทดลองและพัฒนาเคลือบขี้เถ้าไฟต่ำที่เหมาะสมกับเตาฟืนที่อุณหภูมิ 900 องศาเซลเซียส และ 1,100 องศาเซลเซียส</v>
          </cell>
          <cell r="C990">
            <v>50000040002</v>
          </cell>
        </row>
        <row r="991">
          <cell r="B991" t="str">
            <v>โครงการพัฒนาต้นแบบเซนเซอร์ชนิดคิวซีเอ็มที่ควบรวมการเพิ่มจำนวนดีเอ็นเออย่างรวดเร็วเพื่อการตรวจหาเชื้อไวรัสฮิวแมนแปปิโลมาแบบพกพา</v>
          </cell>
          <cell r="C991">
            <v>50000040003</v>
          </cell>
        </row>
        <row r="992">
          <cell r="B992" t="str">
            <v>โครงการพัฒนาศักยภาพอุตสาหกรรมการจัดประชุมสัมมนา การท่องเที่ยวเพื่อเป็นรางวัลและนิทรรศการ (MICE Industry) ในเมืองการค้าชายแดน จังหวัดอุบลราชธานี ประเทศไทยที่เชื่อมโยงกับแขวงจำปาสักฯ</v>
          </cell>
          <cell r="C992">
            <v>50000040004</v>
          </cell>
        </row>
        <row r="993">
          <cell r="B993" t="str">
            <v> การพัฒนาอาหารดัดแปลงลักษณะเนื้อสัมผัสสำหรับผู้สูงอายุ: ผลิตภัณฑ์อาหารจากเนื้อสัตว์</v>
          </cell>
          <cell r="C993">
            <v>50000050001</v>
          </cell>
        </row>
        <row r="994">
          <cell r="B994" t="str">
            <v>ชุดโครงการ การเสริมศักยภาพเกษตรกรในการเพิ่มมูลค่าผลผลิตจากฐานความหลากหลายทางชีวภาพและการพัฒนาการ</v>
          </cell>
          <cell r="C994">
            <v>50000050002</v>
          </cell>
        </row>
        <row r="995">
          <cell r="B995" t="str">
            <v> การพัฒนาแผ่นฟิล์มละลายในช่องปากของยาไดโคลฟีแนค โซเดียม</v>
          </cell>
          <cell r="C995">
            <v>50000050003</v>
          </cell>
        </row>
        <row r="996">
          <cell r="B996" t="str">
            <v> ระบบแอปพิเคชั่นติดตามและพยากรณ์สุขภาพผู้สูงอายุ</v>
          </cell>
          <cell r="C996">
            <v>50000050004</v>
          </cell>
        </row>
        <row r="997">
          <cell r="B997" t="str">
            <v> โปรแกรมการสร้างเสริมสุขภาพจิตผู้สูงอายุที่เน้นการมีส่วนร่วมของครอบครัวและชุมชนในจังหวัดอุบลราชธานี</v>
          </cell>
          <cell r="C997">
            <v>50000050005</v>
          </cell>
        </row>
        <row r="998">
          <cell r="B998" t="str">
            <v>ปัจจัยที่มีความสัมพันธ์กับการป้องกันมะเร็งปากมดลูกระดับปฐมภูมิของคู่สามีภรรยาในภาคตะวันออกเฉียงเหนือ ประเทศไทย</v>
          </cell>
          <cell r="C998">
            <v>50000050006</v>
          </cell>
        </row>
        <row r="999">
          <cell r="B999" t="str">
            <v> กลยุทธ์การสร้างแรงจูงใจรับใช้สาธารณะ เกี่ยวกับการดูแลผู้สูงอายุและผู้พิการ ภายใต้การทำงานในรูปแบบเครือข่ายความร่วมมือระหว่างสถาบันการศึกษา หน่วยงานราชการ และภาคส่วนอื่นๆ ในพื้นที่จังหวัดอุบลราชธานี ศ</v>
          </cell>
          <cell r="C999">
            <v>50000050007</v>
          </cell>
        </row>
        <row r="1000">
          <cell r="B1000" t="str">
            <v>จากผู้รับมาเป็นผู้ให้: บทบาทผู้สูงอายุในการจัดบริการสาธารณะในพื้นที่จังหวัดอุบลราชธานี</v>
          </cell>
          <cell r="C1000">
            <v>50000050008</v>
          </cell>
        </row>
        <row r="1001">
          <cell r="B1001" t="str">
            <v>การศึกษาและพัฒนาเกลือในประเทศเป็นส่วนผสมวัสดุประสานในกระบวนการขึ้นรูปลูกหินขัดข้าว</v>
          </cell>
          <cell r="C1001">
            <v>50000050009</v>
          </cell>
        </row>
        <row r="1002">
          <cell r="B1002" t="str">
            <v>การพัฒนากลยุทธ์การตลาดเครือข่ายสังคมออนไลน์ ด้วยระบบเว็บไซต์ตัวแทนธุรกิจท่องเที่ยวออนไลน์ (Online Travel Agency) สำหรับธุรกิจที่พักและท่องเที่ยวในภาคอีสาน</v>
          </cell>
          <cell r="C1002">
            <v>50000060001</v>
          </cell>
        </row>
        <row r="1003">
          <cell r="B1003" t="str">
            <v> การพัฒนาตลาดเพื่อการท่องเที่ยวเชิงสร้างสรรค์บนฐานอัตลักษณ์ทางการท่องเที่ยวของจังหวัดอุบลราชธานี</v>
          </cell>
          <cell r="C1003">
            <v>50000060002</v>
          </cell>
        </row>
        <row r="1004">
          <cell r="B1004" t="str">
            <v> การประเมินฤทธิ์ทางชีวภาพของสารสกัดหยาบและพอลิแซคคาไรด์จากใบชุมเห็ดเลในประเทศไทย</v>
          </cell>
          <cell r="C1004">
            <v>50000060003</v>
          </cell>
        </row>
        <row r="1005">
          <cell r="B1005" t="str">
            <v> ระบบจัดการคลังข้อสอบอัจฉริยะ</v>
          </cell>
          <cell r="C1005">
            <v>50000060004</v>
          </cell>
        </row>
        <row r="1006">
          <cell r="B1006" t="str">
            <v> การพัฒนาผลิตภัณฑ์เส้นกวยจั๊บอุบลเสริมข้าวไรซ์เบอรี่กึ่งสำเร็จรูป</v>
          </cell>
          <cell r="C1006">
            <v>50000070001</v>
          </cell>
        </row>
        <row r="1007">
          <cell r="B1007" t="str">
            <v> โปรตีนสกัดจากแมลงกินได้และการนำไปใช้</v>
          </cell>
          <cell r="C1007">
            <v>50000070002</v>
          </cell>
        </row>
        <row r="1008">
          <cell r="B1008" t="str">
            <v> ระบบสารสนเทศผักพื้นบ้านและพืชสมุนไพรของภาคอีสาน</v>
          </cell>
          <cell r="C1008">
            <v>50000070003</v>
          </cell>
        </row>
        <row r="1009">
          <cell r="B1009" t="str">
            <v>การพัฒนาฟิล์มพลาสติกสำหรับการควบคุมการปล่อยไอระเหยเอทานอลด้วยการกระตุ้นโดยก๊าซคาร์บอนไดออกไซค์ในบรรจุภัณฑ์แอคทีฟสำหรับผลไม้ตัดสด</v>
          </cell>
          <cell r="C1009">
            <v>50000070004</v>
          </cell>
        </row>
        <row r="1010">
          <cell r="B1010" t="str">
            <v>การสำรวจและจัดทำเส้นทางท่องเที่ยวเชิงเกษตรและวัฒนธรรมในเขตอีสานใต้โดยใช้ระบบสารสนเทศภูมิศาสตร์</v>
          </cell>
          <cell r="C1010">
            <v>50000070005</v>
          </cell>
        </row>
        <row r="1011">
          <cell r="B1011" t="str">
            <v> ศักยภาพของแคลเซียมคาร์บอเนตจากเปลือกหอยแมลงภู่เป็นสารตัวเติมชีวภาพในยางคอมโพสิต</v>
          </cell>
          <cell r="C1011">
            <v>50000070006</v>
          </cell>
        </row>
        <row r="1012">
          <cell r="B1012" t="str">
            <v>โครงการพัฒนาบุคลากรวิจัย</v>
          </cell>
          <cell r="C1012">
            <v>50000080001</v>
          </cell>
        </row>
        <row r="1013">
          <cell r="B1013" t="str">
            <v>โครงการพัฒนาโครงสร้างพื้นฐานทางการวิจัย</v>
          </cell>
          <cell r="C1013">
            <v>50000080002</v>
          </cell>
        </row>
        <row r="1014">
          <cell r="B1014" t="str">
            <v>โครงการงานบริหารงานวิจัย</v>
          </cell>
          <cell r="C1014">
            <v>50100010001</v>
          </cell>
        </row>
        <row r="1015">
          <cell r="B1015" t="str">
            <v>โครงการจัดการความรู้สู่งานวิจัย</v>
          </cell>
          <cell r="C1015">
            <v>50100010002</v>
          </cell>
        </row>
        <row r="1016">
          <cell r="B1016" t="str">
            <v>โครงการจัดทำฐานข้อมูล/แหล่งสารสนเทศด้านวิจัย</v>
          </cell>
          <cell r="C1016">
            <v>50100010003</v>
          </cell>
        </row>
        <row r="1017">
          <cell r="B1017" t="str">
            <v>โครงการจัดทำระบบการบริหารงานวิจัย</v>
          </cell>
          <cell r="C1017">
            <v>50100010004</v>
          </cell>
        </row>
        <row r="1018">
          <cell r="B1018" t="str">
            <v>โครงการทุนวิจัยเพื่อท้องถิ่น</v>
          </cell>
          <cell r="C1018">
            <v>50100010005</v>
          </cell>
        </row>
        <row r="1019">
          <cell r="B1019" t="str">
            <v>โครงการบริหารงานวิจัย</v>
          </cell>
          <cell r="C1019">
            <v>50100010006</v>
          </cell>
        </row>
        <row r="1020">
          <cell r="B1020" t="str">
            <v>โครงการเผยแพร่งานวิจัย</v>
          </cell>
          <cell r="C1020">
            <v>50100010007</v>
          </cell>
        </row>
        <row r="1021">
          <cell r="B1021" t="str">
            <v>โครงการพัฒนางานวิจัยคณะศิลปศาสตร์</v>
          </cell>
          <cell r="C1021">
            <v>50100010008</v>
          </cell>
        </row>
        <row r="1022">
          <cell r="B1022" t="str">
            <v>โครงการพัฒนาทักษะด้านงานวิจัย</v>
          </cell>
          <cell r="C1022">
            <v>50100010009</v>
          </cell>
        </row>
        <row r="1023">
          <cell r="B1023" t="str">
            <v>โครงการพัฒนาระบบบริหารงานวิจัย</v>
          </cell>
          <cell r="C1023">
            <v>50100010010</v>
          </cell>
        </row>
        <row r="1024">
          <cell r="B1024" t="str">
            <v>โครงการวิจัยเพื่อความก้าวหน้าทางวิชาการ</v>
          </cell>
          <cell r="C1024">
            <v>50100010011</v>
          </cell>
        </row>
        <row r="1025">
          <cell r="B1025" t="str">
            <v>โครงการส่งเสริมและบริหารงานวิจัย</v>
          </cell>
          <cell r="C1025">
            <v>50100010012</v>
          </cell>
        </row>
        <row r="1026">
          <cell r="B1026" t="str">
            <v>โครงการสนับสนุนการวิจัยเพื่อถ่ายทอดเทคโนโลยี</v>
          </cell>
          <cell r="C1026">
            <v>50100010013</v>
          </cell>
        </row>
        <row r="1027">
          <cell r="B1027" t="str">
            <v>โครงการสร้างเครือข่ายด้านงานวิจัย</v>
          </cell>
          <cell r="C1027">
            <v>50100010014</v>
          </cell>
        </row>
        <row r="1028">
          <cell r="B1028" t="str">
            <v>โครงการทุนวิจัยท้องถิ่น</v>
          </cell>
          <cell r="C1028">
            <v>50100010015</v>
          </cell>
        </row>
        <row r="1029">
          <cell r="B1029" t="str">
            <v>โครงการสนับสนุนงานวิจัยฝ่ายสังคมและชุมชน</v>
          </cell>
          <cell r="C1029">
            <v>50100010016</v>
          </cell>
        </row>
        <row r="1030">
          <cell r="B1030" t="str">
            <v>โครงการสนับสนุนทุนวิจัยเพื่อท้องถิ่น (ศูนย์ประสานงานชุมชน)</v>
          </cell>
          <cell r="C1030">
            <v>50100010017</v>
          </cell>
        </row>
        <row r="1031">
          <cell r="B1031" t="str">
            <v>โครงการส่งเสริมและพัฒนาศักยภาพการวิจัย</v>
          </cell>
          <cell r="C1031">
            <v>50100010018</v>
          </cell>
        </row>
        <row r="1032">
          <cell r="B1032" t="str">
            <v>โครงการทุนอุดหนุนการวิจัย</v>
          </cell>
          <cell r="C1032">
            <v>50100010019</v>
          </cell>
        </row>
        <row r="1033">
          <cell r="B1033" t="str">
            <v>โครงการเผยแพร่และใช้ประโยชน์จากผลงานวิจัย</v>
          </cell>
          <cell r="C1033">
            <v>50100010020</v>
          </cell>
        </row>
        <row r="1034">
          <cell r="B1034" t="str">
            <v>โครงการบริหารจัดการทรัพย์สินทางปัญญา</v>
          </cell>
          <cell r="C1034">
            <v>50100010021</v>
          </cell>
        </row>
        <row r="1035">
          <cell r="B1035" t="str">
            <v>โครงการพัฒนามาตรฐานงานวิจัย</v>
          </cell>
          <cell r="C1035">
            <v>50100010022</v>
          </cell>
        </row>
        <row r="1036">
          <cell r="B1036" t="str">
            <v>โครงการจัดทำแผนบริหารจัดการและพัฒนาทรัพยากรน้ำแบบบูรณาการ จัดหวัดยโสธร</v>
          </cell>
          <cell r="C1036">
            <v>50100010175</v>
          </cell>
        </row>
        <row r="1037">
          <cell r="B1037" t="str">
            <v>โครงการจัดทำแผนบริหารจัดการและพัฒนาทรัพยากรน้ำแบบบูรณาการ จัดหวัดหนองบัวลำภู</v>
          </cell>
          <cell r="C1037">
            <v>50100010176</v>
          </cell>
        </row>
        <row r="1038">
          <cell r="B1038" t="str">
            <v>โครงการพัฒนานักวิจัย</v>
          </cell>
          <cell r="C1038">
            <v>50100010177</v>
          </cell>
        </row>
        <row r="1039">
          <cell r="B1039" t="str">
            <v>โครงการสนับสนุนทุนวิจัยและเผยแพร่</v>
          </cell>
          <cell r="C1039">
            <v>50100010178</v>
          </cell>
        </row>
        <row r="1040">
          <cell r="B1040" t="str">
            <v>โครงการพัฒนาระบบและกลไกการบริหารงานวิจัยคณะวิทยาศาสตร์</v>
          </cell>
          <cell r="C1040">
            <v>50100010179</v>
          </cell>
        </row>
        <row r="1041">
          <cell r="B1041" t="str">
            <v>โครงการทำวิจัยระดับบัณฑิตศึกษา</v>
          </cell>
          <cell r="C1041">
            <v>50100010180</v>
          </cell>
        </row>
        <row r="1042">
          <cell r="B1042" t="str">
            <v>โครงการสร้างนักวิจัยรุ่นใหม่ (ลูกไก่)</v>
          </cell>
          <cell r="C1042">
            <v>50100010181</v>
          </cell>
        </row>
        <row r="1043">
          <cell r="B1043" t="str">
            <v>โครงการ Research for Community วิจัยเพื่อชุมชนสังคม</v>
          </cell>
          <cell r="C1043">
            <v>50100010182</v>
          </cell>
        </row>
        <row r="1044">
          <cell r="B1044" t="str">
            <v>โครงการสนับสนุนการตีพิมพ์เผยแพร่ผลงานวิจัยฯ</v>
          </cell>
          <cell r="C1044">
            <v>50100010183</v>
          </cell>
        </row>
        <row r="1045">
          <cell r="B1045" t="str">
            <v>โครงการอบรมการสถิติเพื่อการทำวิจัย</v>
          </cell>
          <cell r="C1045">
            <v>50100010184</v>
          </cell>
        </row>
        <row r="1046">
          <cell r="B1046" t="str">
            <v>โครงการอบรมการสืบค้นข้อมูลและทักษะการทำวิจัย</v>
          </cell>
          <cell r="C1046">
            <v>50100010185</v>
          </cell>
        </row>
        <row r="1047">
          <cell r="B1047" t="str">
            <v>โครงการอบรมการสร้างทักษะการทำวิจัยระดับบัณฑิตศึกษา</v>
          </cell>
          <cell r="C1047">
            <v>50100010186</v>
          </cell>
        </row>
        <row r="1048">
          <cell r="B1048" t="str">
            <v>โครงการทุนวิจัยด้านกฎหมาย</v>
          </cell>
          <cell r="C1048">
            <v>50100010187</v>
          </cell>
        </row>
        <row r="1049">
          <cell r="B1049" t="str">
            <v>โครงการพัฒนาขีดความสามารถด้านการวิจัย</v>
          </cell>
          <cell r="C1049">
            <v>50100010188</v>
          </cell>
        </row>
        <row r="1050">
          <cell r="B1050" t="str">
            <v>โครงการวิจัยการปรับปรุงและพัฒนาพันธ์ไหมไทยพื้นบ้านที่ทนต่อสภาวะอากาศร้อน</v>
          </cell>
          <cell r="C1050">
            <v>50100010189</v>
          </cell>
        </row>
        <row r="1051">
          <cell r="B1051" t="str">
            <v>โครงการทุนอุดหนุนการทำกิจกรรมส่งเสริมและสนับสนุนการวิจัย</v>
          </cell>
          <cell r="C1051">
            <v>50100010190</v>
          </cell>
        </row>
        <row r="1052">
          <cell r="B1052" t="str">
            <v xml:space="preserve">“เสียมแซะวัชพืช (Weeding spade) </v>
          </cell>
          <cell r="C1052">
            <v>50100020001</v>
          </cell>
        </row>
        <row r="1053">
          <cell r="B1053" t="str">
            <v>การคัดเลือกและการจัดจำแนกชนิดแบคทีเรียแลคติกที่สำคัญในผลิตภัณฑ์ปลาหมักและสมบัติเบื้องต้นของแบคทีเรียแลคติก</v>
          </cell>
          <cell r="C1053">
            <v>50100020002</v>
          </cell>
        </row>
        <row r="1054">
          <cell r="B1054" t="str">
            <v>การคัดเลือกเอนไซม์โปรติเอสจากแบคทีเรียชอบเกลือจากอาหารหมักเค็มหมากนัด</v>
          </cell>
          <cell r="C1054">
            <v>50100020003</v>
          </cell>
        </row>
        <row r="1055">
          <cell r="B1055" t="str">
            <v xml:space="preserve">การประเมินความสัมพันธ์ทางพันธุกรรมของเชื้อพันธุกรรมพันธุ์งา โดยเครื่องหมายไอเอสเอสอาร์เพื่อการเลือกคู่ผสมในการปรับปรุงพันธุ์งาต้านทานโรคเน่าดำโดยเทคนิคไอเอสเอสอาร์ </v>
          </cell>
          <cell r="C1055">
            <v>50100020004</v>
          </cell>
        </row>
        <row r="1056">
          <cell r="B1056" t="str">
            <v xml:space="preserve">การประเมินเชื้อพันธุกรรมฝรั่งเพื่อคัดเลือกเป็นพ่อแม่พันธุ์ </v>
          </cell>
          <cell r="C1056">
            <v>50100020005</v>
          </cell>
        </row>
        <row r="1057">
          <cell r="B1057" t="str">
            <v xml:space="preserve">การพัฒนาเครื่องต้นแบบสวนประดับพืชไร้ดินแนวตั้งแบบเคลื่อนย้ายได้ </v>
          </cell>
          <cell r="C1057">
            <v>50100020006</v>
          </cell>
        </row>
        <row r="1058">
          <cell r="B1058" t="str">
            <v>การพัฒนานาโนคอมพอสิทเจลอิเล็กโตรไลต์ชนิดใหม่ โดยใช้พอลิเมอร์ผสม PEO/PVDF-HFP เป็นเมทริกซ์เพื่อการประยุกต์ใช้ในเซลล์แสงอาทิตย์ชนิดสีย้อมไวแสง</v>
          </cell>
          <cell r="C1058">
            <v>50100020007</v>
          </cell>
        </row>
        <row r="1059">
          <cell r="B1059" t="str">
            <v xml:space="preserve">การพัฒนาผลิตภัณฑ์หมูแผ่นอบแห้งคืนรูป </v>
          </cell>
          <cell r="C1059">
            <v>50100020008</v>
          </cell>
        </row>
        <row r="1060">
          <cell r="B1060" t="str">
            <v>การแยกและศึกษาคุณสมบัติของไลติกเฟจที่ทำลาย Lactococcus lactis RP359 ซึ่งเป็นหัวเชื้อในการหมักเค็มบักนัด</v>
          </cell>
          <cell r="C1060">
            <v>50100020009</v>
          </cell>
        </row>
        <row r="1061">
          <cell r="B1061" t="str">
            <v>การศึกษาความเป็นไปได้ของการใช้น้ำมันงาที่อุดมไปด้วยสารไฟโตเอสโตรเจน</v>
          </cell>
          <cell r="C1061">
            <v>50100020010</v>
          </cell>
        </row>
        <row r="1062">
          <cell r="B1062" t="str">
            <v>การศึกษาคุณลักษณะการกระแทกของลำพุ่งความเร็วสูงภายในของเหลว</v>
          </cell>
          <cell r="C1062">
            <v>50100020011</v>
          </cell>
        </row>
        <row r="1063">
          <cell r="B1063" t="str">
            <v>การศึกษาตัวแปรและการดูดซับพลังงานของท่อทรงเรียวผนังบางโดยใช้วัสดุประกอบเสริมแรงภายใต้แรงกระทำตามแนวแกน</v>
          </cell>
          <cell r="C1063">
            <v>50100020012</v>
          </cell>
        </row>
        <row r="1064">
          <cell r="B1064" t="str">
            <v>การศึกษาทางทฤษฎี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(สร้างองค์ความรู้)</v>
          </cell>
          <cell r="C1064">
            <v>50100020013</v>
          </cell>
        </row>
        <row r="1065">
          <cell r="B1065" t="str">
            <v xml:space="preserve">การสังเคราะห์และศึกษาสมบัติของไฮโดรเจลที่สามารถดูดซับน้ำได้มากสำหรับการประยุกต์ใช้กำจัดโลหะหนัก </v>
          </cell>
          <cell r="C1065">
            <v>50100020014</v>
          </cell>
        </row>
        <row r="1066">
          <cell r="B1066" t="str">
            <v>การสังเคราะห์สารแอลฟากาแลคโตซิลเซราไมค์ (KRN7000)</v>
          </cell>
          <cell r="C1066">
            <v>50100020015</v>
          </cell>
        </row>
        <row r="1067">
          <cell r="B1067" t="str">
            <v xml:space="preserve">การออกแบบและประดิษฐ์วัสดุเซรามิก PMN-PZT ที่เจือด้วย MnO2 สำหรับการประยุกต์เป็นหม้อแปลงเพียโซอิเล็กทริก </v>
          </cell>
          <cell r="C1067">
            <v>50100020016</v>
          </cell>
        </row>
        <row r="1068">
          <cell r="B1068" t="str">
            <v xml:space="preserve">โครงการการตรวจวินิจฉัยในระดับโมเลกุล เพื่อพยากรณ์โรคผู้ป่วยมะเร็งปากมดลูก ในศูนย์มะเร็งจังหวัดอุบลราชธานี (Molecular diagnostic detection for prognosis on cervical cancer patients in Ubon Ratchathani </v>
          </cell>
          <cell r="C1068">
            <v>50100020017</v>
          </cell>
        </row>
        <row r="1069">
          <cell r="B1069" t="str">
            <v>โครงการศึกษาประสิทธิภาพและความปลอดภัยของสารสกัดไฟโตเอสโตรเจนในรูปแบบครีมที่ใช้ทางช่องคลอดในหนูแรทที่ตัดรังไข่ (ปีที่ 2)</v>
          </cell>
          <cell r="C1069">
            <v>50100020018</v>
          </cell>
        </row>
        <row r="1070">
          <cell r="B1070" t="str">
            <v>โครงการศึกษาผลของน้ำนมราชสีห์เล็กต่อการป้องกันเซลล์ตับเพาะเลี้ยงจากภาวะ oxidative stress (การวิจัยสร้างองค์ความรู้)</v>
          </cell>
          <cell r="C1070">
            <v>50100020019</v>
          </cell>
        </row>
        <row r="1071">
          <cell r="B1071" t="str">
            <v>โครงการศึกษาฤทธิ์ระงับปวดของสารสกัดหอมแดง (การวิจัยสร้างองค์ความรู้)</v>
          </cell>
          <cell r="C1071">
            <v>50100020020</v>
          </cell>
        </row>
        <row r="1072">
          <cell r="B1072" t="str">
            <v>โครงการสารที่มีฤทธิ์ยับยั้งเอนไซม์อะเซทิลโคลีนเอสเทอเรสและต้านอนุมูลอิสระจากช้าพลู (การวิจัยสร้างองค์ความรู้)</v>
          </cell>
          <cell r="C1072">
            <v>50100020021</v>
          </cell>
        </row>
        <row r="1073">
          <cell r="B1073" t="str">
            <v>ชุดการพัฒนาสายพันธุ์กล้วยไม้สกุลม้าวิ่งเพื่อเพิ่มศักยภาพในเชิงพาณิชย์ (ปีที่ 2) ประกอบด้วย</v>
          </cell>
          <cell r="C1073">
            <v>50100020022</v>
          </cell>
        </row>
        <row r="1074">
          <cell r="B1074" t="str">
            <v>มรดกร่วมทางภูมินิเวศ ประวัติศาสตร์ สังคมวัฒนธรรมและสถาปัตยกรรมในอนุภูมิภาคลุ่มน้ำโขง : สะพานเชื่อมความสัมพันธ์ระหว่างไทยกับประเทศเพื่อนบ้านใน GMS</v>
          </cell>
          <cell r="C1074">
            <v>50100020023</v>
          </cell>
        </row>
        <row r="1075">
          <cell r="B1075" t="str">
            <v xml:space="preserve">เรื่องการคัดกรองเชื้อราก่อโรคแมลงจากป่าและพื้นที่ทำการเกษตรในจังหวัดอุบลราชธานี </v>
          </cell>
          <cell r="C1075">
            <v>50100020024</v>
          </cell>
        </row>
        <row r="1076">
          <cell r="B1076" t="str">
            <v>สารต้านอนุมูลอิสระในปลาร้า</v>
          </cell>
          <cell r="C1076">
            <v>50100020025</v>
          </cell>
        </row>
        <row r="1077">
          <cell r="B1077" t="str">
            <v>องค์ประกอบ สมบัติเชิงหน้าที่ของแป้งมันข้าวก่ำ และการประยุกต์ใช้ในผลิตภัณฑ์อาหารบางชนิด</v>
          </cell>
          <cell r="C1077">
            <v>50100020026</v>
          </cell>
        </row>
        <row r="1078">
          <cell r="B1078" t="str">
            <v>โครงการส่งเสริมการวิจัยในอุดมศึกษา 69 แห่ง เพื่อสร้างองค์ความรู้</v>
          </cell>
          <cell r="C1078">
            <v>50100020027</v>
          </cell>
        </row>
        <row r="1079">
          <cell r="B1079" t="str">
            <v>โครงการที่ได้รับสนับสนุนจากแหล่งทุนภายนอก</v>
          </cell>
          <cell r="C1079">
            <v>50100020028</v>
          </cell>
        </row>
        <row r="1080">
          <cell r="B1080" t="str">
            <v>โครงการวิจัยการพัฒนาศักยภาพปลาพื้นเมืองในวงศ์ปลาสวาย (Family Pangasiidae) เพื่อเป็นปลาสวยงามและสำหรับบริโภค (2549)</v>
          </cell>
          <cell r="C1080">
            <v>50100020030</v>
          </cell>
        </row>
        <row r="1081">
          <cell r="B1081" t="str">
            <v>โครงการวิจัยชุดโครงการ: การวัดคุณภาพของไอน้ำโดยใช้ Vortex Flowmeter เทียบผลการคำนวณการจำลองการไหลเชิงตัวเลข (2549)</v>
          </cell>
          <cell r="C1081">
            <v>50100020031</v>
          </cell>
        </row>
        <row r="1082">
          <cell r="B1082" t="str">
            <v>โครงการวิจัยการศึกษาการเสียหายของชิ้นส่วนโครงสร้างรถยนต์โดยสารที่ผลิตภายในประเทศภายใต้แรงกระแทก (2549)</v>
          </cell>
          <cell r="C1082">
            <v>50100020032</v>
          </cell>
        </row>
        <row r="1083">
          <cell r="B1083" t="str">
            <v>โครงการวิจัยการศึกษาการทำความเย็นและความร้อนโดยใช้แผงเก็บสะสมพลังงาน (2549)</v>
          </cell>
          <cell r="C1083">
            <v>50100020033</v>
          </cell>
        </row>
        <row r="1084">
          <cell r="B1084" t="str">
            <v>โครงการวิจัยการศึกษาความต้านทานต่อสารรมฟอสฟีนและการวิเคราะห์เครื่องหมายดีเอ็นเอในมอดข้าวเปลือก (2549)</v>
          </cell>
          <cell r="C1084">
            <v>50100020034</v>
          </cell>
        </row>
        <row r="1085">
          <cell r="B1085" t="str">
            <v>โครงการวิจัยการตรวจหาและศึกษาคุณสมบัติบางประการของ bacteriophage ที่สามารถทำลาย Lactobacillus plantarum N014  (2549)</v>
          </cell>
          <cell r="C1085">
            <v>50100020035</v>
          </cell>
        </row>
        <row r="1086">
          <cell r="B1086" t="str">
            <v>โครงการวิจัยชุดโครงการ: ภาษาและวรรณกรรมท้องถิ่นอีสานในกระแสการเปลี่ยนแปลงของสังคม  (2549)</v>
          </cell>
          <cell r="C1086">
            <v>50100020036</v>
          </cell>
        </row>
        <row r="1087">
          <cell r="B1087" t="str">
            <v>โครงการวิจัยชุดโครงการ: อัตลักษณ์ทางวัฒนธรรมของคนอีสาน (2549)</v>
          </cell>
          <cell r="C1087">
            <v>50100020037</v>
          </cell>
        </row>
        <row r="1088">
          <cell r="B1088" t="str">
            <v>โครงการวิจัยโครงการย่อยที่ 3 การผลิตไบโอเอทานอลแบบต่อเนื่องจากรำข้าวและปลายข้าว (2549)</v>
          </cell>
          <cell r="C1088">
            <v>50100020038</v>
          </cell>
        </row>
        <row r="1089">
          <cell r="B1089" t="str">
            <v>โครงการวิจัยแหล่งที่อยู่เหมาะสมและปัจจัยต่อการอยู่รอดของลูกปลาวัยอ่อนในแหล่งน้ำธรรมชาติ (2550)</v>
          </cell>
          <cell r="C1089">
            <v>50100020039</v>
          </cell>
        </row>
        <row r="1090">
          <cell r="B1090" t="str">
            <v>โครงการวิจัยแรงงานย้ายถิ่นเวียดนามใน สปป. ลาว: กรณีศึกษาช่างเสริมสวยชาวเวียดนามที่ให้บริการถึงบ้าน ในเขตเมืองคันทะบุลี แขวงสะหวันนะเขต  สาธารณรัฐประชาธิปไตยประชาชนลาว (2550)</v>
          </cell>
          <cell r="C1090">
            <v>50100020040</v>
          </cell>
        </row>
        <row r="1091">
          <cell r="B1091" t="str">
            <v>โครงการวิจัยการศึกษาจำแนกระดับความรุนแรงของเชื้อฮิวแมนปาปิโลมาไวรัสในรอยโรค ASCSU จาก  Archival Papanocoloau Smears  (2550)</v>
          </cell>
          <cell r="C1091">
            <v>50100020041</v>
          </cell>
        </row>
        <row r="1092">
          <cell r="B1092" t="str">
            <v>โครงการวิจัยการพัฒนาวิธีวิเคราะห์ใหม่ด้วยเครื่องมือ Capillary Electrophoresis เพื่อวัดปริมาณสารอินทรีย์ในเขม่าปืนและดินปืน (2550)</v>
          </cell>
          <cell r="C1092">
            <v>50100020042</v>
          </cell>
        </row>
        <row r="1093">
          <cell r="B1093" t="str">
            <v>โครงการวิจัยการเตรียมซิลิกาอสัณฐานจากแกลบข้าวและการประยุกต์ใช้งานของซิลิกาอสัณฐานที่เตรียมได้ (2550)</v>
          </cell>
          <cell r="C1093">
            <v>50100020043</v>
          </cell>
        </row>
        <row r="1094">
          <cell r="B1094" t="str">
            <v>โครงการวิจัยการผลิตเอทานอลด้วยกระบวนการทางชีวภาพ (2550)</v>
          </cell>
          <cell r="C1094">
            <v>50100020044</v>
          </cell>
        </row>
        <row r="1095">
          <cell r="B1095" t="str">
            <v>โครงการวิจัยการใช้สัญญาณเซนเซอร์จากเครื่องมือวัดของไหลแบบเฟสเดียว เพื่อใช้เป็นข้อมูลในการตรวจสอบและวิเคราะห์สภาวะการทำงานของระบบ (2550)</v>
          </cell>
          <cell r="C1095">
            <v>50100020045</v>
          </cell>
        </row>
        <row r="1096">
          <cell r="B1096" t="str">
            <v>โครงการวิจัยการศึกษาคุณลักษณะของสเปรย์เชื้อเพลิงเหลวความเร็วสูง และความเป็นไปได้ในการประยุกต์ใช้กับหัวฉีดเครื่องยนต์โดยทำการทดลอง (2550)</v>
          </cell>
          <cell r="C1096">
            <v>50100020046</v>
          </cell>
        </row>
        <row r="1097">
          <cell r="B1097" t="str">
            <v>โครงการวิจัยการวิเคราะห์การพังทลายของตลิ่งริมแม่น้ำมูลในช่วงอำเภอเมืองอุบลราชธานี (2550)</v>
          </cell>
          <cell r="C1097">
            <v>50100020047</v>
          </cell>
        </row>
        <row r="1098">
          <cell r="B1098" t="str">
            <v>โครงการวิจัยชุดโครงการวิจัย:การพัฒนาลุ่มน้ำห้วยข้าวสารเพื่อแก้ปัญหาความยากจน (2550)</v>
          </cell>
          <cell r="C1098">
            <v>50100020048</v>
          </cell>
        </row>
        <row r="1099">
          <cell r="B1099" t="str">
            <v>โครงการวิจัยการศึกษาฤทธิ์ทางชีวภาพของพืชสมุนไพรสายพันธุ์ใหม่ Curcuma cf.comosa Roxb. และพัฒนาเป็นตำรับยารักษาแผล (2550)</v>
          </cell>
          <cell r="C1099">
            <v>50100020049</v>
          </cell>
        </row>
        <row r="1100">
          <cell r="B1100" t="str">
            <v>โครงการวิจัยการศึกษาฤทธิ์ทางชีวภาพของพืชผักพื้นบ้านและสมุนไพรไทยบางชนิดและพัฒนาให้ได้ตำรับอาหารเสริมสุขภาพ เวชภัณฑ์และเครื่องสำอาง (2550)</v>
          </cell>
          <cell r="C1100">
            <v>50100020050</v>
          </cell>
        </row>
        <row r="1101">
          <cell r="B1101" t="str">
            <v>โครงการวิจัยการศึกษาเชิงบูรณาการเพื่อเพิ่มศักยภาพในการเลี้ยงปลาสวายโมงเพื่อการส่งออก (2551)</v>
          </cell>
          <cell r="C1101">
            <v>50100020051</v>
          </cell>
        </row>
        <row r="1102">
          <cell r="B1102" t="str">
            <v>โครงการวิจัยการพัฒนาระบบผู้เชี่ยวชาญในการวินิจฉัยปัญหาการควบคุมคุณภาพของผ้าทอมือ (2551)</v>
          </cell>
          <cell r="C1102">
            <v>50100020052</v>
          </cell>
        </row>
        <row r="1103">
          <cell r="B1103" t="str">
            <v>โครงการวิจัยการวิเคราะห์ผลกระทบของสารปนเปื้อนจากการใช้ที่ดินต่อระบบน้ำใต้ดินในเขตเมือง: กรณีศึกษา จังหวัดอุบลราชธานี (2551)</v>
          </cell>
          <cell r="C1103">
            <v>50100020053</v>
          </cell>
        </row>
        <row r="1104">
          <cell r="B1104" t="str">
            <v>โครงการวิจัยการพัฒนาแผนภาพการพังทลายภายใต้แรงดัดของคานคอนกรีตเสริมเหล็กที่เสริมความแข็งแรงด้วยแผ่นคาร์บอนไฟเบอร์ (2551)</v>
          </cell>
          <cell r="C1104">
            <v>50100020054</v>
          </cell>
        </row>
        <row r="1105">
          <cell r="B1105" t="str">
            <v>โครงการวิจัยการประยุกต์ใช้แบบจำลองการไหลเชิงพลศาสตร์ช่วยออกแบบตู้อบพลังงานแสงอาทิตย์ (2551)</v>
          </cell>
          <cell r="C1105">
            <v>50100020055</v>
          </cell>
        </row>
        <row r="1106">
          <cell r="B1106" t="str">
            <v>โครงการวิจัยการพัฒนาลุ่มน้ำห้วยข้าวสารเพื่อแก้ปัญหาความยากจน (2551)</v>
          </cell>
          <cell r="C1106">
            <v>50100020056</v>
          </cell>
        </row>
        <row r="1107">
          <cell r="B1107" t="str">
            <v>โครงการวิจัยการศึกษาอิทธิพลของสารควบคุมการเจริญเติบโตของพืชต่อการเพิ่มการผลิต ribosome-inactivating Protein ของมะระขี้นก (2551)</v>
          </cell>
          <cell r="C1107">
            <v>50100020057</v>
          </cell>
        </row>
        <row r="1108">
          <cell r="B1108" t="str">
            <v>โครงการวิจัยแนวทางการลดพิษของหัวกลอยและหาสารที่มีฤทธิ์ในการกำจัดแมลงจากน้ำล้างหัวกลอย (2551)</v>
          </cell>
          <cell r="C1108">
            <v>50100020058</v>
          </cell>
        </row>
        <row r="1109">
          <cell r="B1109" t="str">
            <v>โครงการวิจัยนวนิยายลาว : โลกทัศน์ของคนในสังคม (2551)</v>
          </cell>
          <cell r="C1109">
            <v>50100020059</v>
          </cell>
        </row>
        <row r="1110">
          <cell r="B1110" t="str">
            <v>โครงการวิจัยการวิเคราะห์การเปลี่ยนเป็นคำไวยากรณ์ในภาษาไทยและภาษาจีนโดย เทียบเคียงกับลักษณะทางวากยสัมพันธ์ของภาษาอังกฤษ (2551)</v>
          </cell>
          <cell r="C1110">
            <v>50100020060</v>
          </cell>
        </row>
        <row r="1111">
          <cell r="B1111" t="str">
            <v>โครงการวิจัยการพัฒนารูปแบบกระบวนการเรียนรู้แบบมีส่วนร่วม ในการป้องกันและควบคุมโรคอุจจาระร่วง ในสถานศึกษา จังหวัดอุบลราชธานี ปี 2551 (2551)</v>
          </cell>
          <cell r="C1111">
            <v>50100020061</v>
          </cell>
        </row>
        <row r="1112">
          <cell r="B1112" t="str">
            <v>โครงการวิจัยอัตราส่วนโปรตีนและพลังงานที่เหมาะสมในอาหารของปลากดคังและผลต่อคุณภาพเนื้อ (2552)</v>
          </cell>
          <cell r="C1112">
            <v>50100020062</v>
          </cell>
        </row>
        <row r="1113">
          <cell r="B1113" t="str">
            <v>โครงการวิจัยการศึกษาองค์ประกอบของยีน Gonadotropin releasing hormone (GnRH) ในรูปแบบ cDNA และ การแสดงออกในปลาดุกอุย (Clarias macrocephalus) ในรอบปี (2552)</v>
          </cell>
          <cell r="C1113">
            <v>50100020063</v>
          </cell>
        </row>
        <row r="1114">
          <cell r="B1114" t="str">
            <v>โครงการวิจัยการตรวจค้นจีโนมข้าวพันธุ์พื้นเมืองไทยเพื่อหายีนต้านทานโรคเชื้อราใบไหม้และปฏิกิริยาการตอบสนองของข้าวที่มียีนต้านทานต่อเชื้อราใบไหม้สายพันธุ์ต่างๆ ในประเทศไทย (2552)</v>
          </cell>
          <cell r="C1114">
            <v>50100020064</v>
          </cell>
        </row>
        <row r="1115">
          <cell r="B1115" t="str">
            <v>โครงการวิจัยแบบจำลองการพังทลายของตลิ่งริมแม่น้ำมูลช่วงอำเภอเมืองอุบลราชธานี (2552)</v>
          </cell>
          <cell r="C1115">
            <v>50100020065</v>
          </cell>
        </row>
        <row r="1116">
          <cell r="B1116" t="str">
            <v>โครงการวิจัยเทคนิคการประเมินความล้าและการฟื้นฟูสภาพของโครงสร้างสะพานเหล็กชนิด Girder Bridge (2552)</v>
          </cell>
          <cell r="C1116">
            <v>50100020066</v>
          </cell>
        </row>
        <row r="1117">
          <cell r="B1117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(2552)</v>
          </cell>
          <cell r="C1117">
            <v>50100020067</v>
          </cell>
        </row>
        <row r="1118">
          <cell r="B1118" t="str">
            <v>โครงการวิจัยการใช้คาวิเทชั่นกระตุ้นปฏิกิริยาเพื่อพัฒนาวิธีการสังเคราะห์ไบโอดีเซลแบบต่อเนื่อง (2552)</v>
          </cell>
          <cell r="C1118">
            <v>50100020068</v>
          </cell>
        </row>
        <row r="1119">
          <cell r="B1119" t="str">
            <v>โครงการวิจัยการศึกษาสัดส่วนการใช้พลังงานในชีวิตประจำวันของพื้นที่ชนบท (กรณีศึกษาจังหวัดอุบลราชธานี) (2552)</v>
          </cell>
          <cell r="C1119">
            <v>50100020069</v>
          </cell>
        </row>
        <row r="1120">
          <cell r="B1120" t="str">
            <v>โครงการวิจัยการวิเคราะห์ผลกระทบของสารปนเปื้อนจากการใช้ที่ดินต่อระบบน้ำใต้ดินในเขตเมือง: กรณีศึกษา จังหวัดอุบลราชธานี (2552)</v>
          </cell>
          <cell r="C1120">
            <v>50100020070</v>
          </cell>
        </row>
        <row r="1121">
          <cell r="B1121" t="str">
            <v>โครงการวิจัยคุณลักษณะการสเปรย์และการเผาไหม้ของเชื้อเพลิงผสมดีเซล-ไบโอดีเซล (2552)</v>
          </cell>
          <cell r="C1121">
            <v>50100020071</v>
          </cell>
        </row>
        <row r="1122">
          <cell r="B1122" t="str">
            <v>โครงการวิจัยการประยุกต์ใช้แบบจำลองการไหลเชิงพลศาสตร์ช่วยออกแบบตู้อบพลังงานแสงอาทิตย์ (2552)</v>
          </cell>
          <cell r="C1122">
            <v>50100020072</v>
          </cell>
        </row>
        <row r="1123">
          <cell r="B1123" t="str">
            <v>โครงการวิจัยการใช้สารประกอบทองแดงเป็นตัวเร่งปฏิกิริยาการขจัดคาร์บอนไดออกไซด์ของกรดเอริลคาร์บอกซิลิกแล้วทำปฏิกิริยากับเอริลไอโอไดด์เพื่อสังเคราะห์หมู่ไบเอริล (2552)</v>
          </cell>
          <cell r="C1123">
            <v>50100020073</v>
          </cell>
        </row>
        <row r="1124">
          <cell r="B1124" t="str">
            <v>โครงการวิจัยการผลิตซิลิกอนบริสุทธิ์สำหรับเซลล์แสงอาทิตย์จากเถ้าแกลบ (2552)</v>
          </cell>
          <cell r="C1124">
            <v>50100020074</v>
          </cell>
        </row>
        <row r="1125">
          <cell r="B1125" t="str">
            <v>โครงการวิจัยการสังเคราะห์ฟิล์มบางท่อนาโนของไททาเนียม-ไอรอน-ออกไซด์ เพื่อผลิตไฮโดรเจนด้วยแสงอาทิตย์ (2552)</v>
          </cell>
          <cell r="C1125">
            <v>50100020075</v>
          </cell>
        </row>
        <row r="1126">
          <cell r="B1126" t="str">
            <v>โครงการวิจัยแนวทางการลดพิษของหัวกลอยและหาสารที่มีฤทธิ์ในการกำจัดแมลงจากน้ำล้างหัวกลอย (2552)</v>
          </cell>
          <cell r="C1126">
            <v>50100020076</v>
          </cell>
        </row>
        <row r="1127">
          <cell r="B1127" t="str">
            <v>โครงการวิจัยสถานภาพผลงานทางวิชาการด้านลุ่มน้ำโขงศึกษา สาขาศิลปะและศิลปประยุกต์  ในประเทศไทยและสปป.ลาว (2552)</v>
          </cell>
          <cell r="C1127">
            <v>50100020077</v>
          </cell>
        </row>
        <row r="1128">
          <cell r="B1128" t="str">
            <v>โครงการวิจัยการออกแบบและพัฒนางานออกแบบตกแต่งภายในโรงแรมแบบมีส่วนร่วม เพื่อส่งเสริมการท่องเที่ยวลุ่มน้ำโขง : กรณีศึกษา อ.โขงเจียม จ.อุบลราชธานี (2552)</v>
          </cell>
          <cell r="C1128">
            <v>50100020078</v>
          </cell>
        </row>
        <row r="1129">
          <cell r="B1129" t="str">
            <v>โครงการวิจัยการศึกษาปัจจัยเสี่ยงต่อการเกิดมะเร็งรังไข่ในคนไทย (2552)</v>
          </cell>
          <cell r="C1129">
            <v>50100020079</v>
          </cell>
        </row>
        <row r="1130">
          <cell r="B1130" t="str">
            <v>โครงการวิจัยปัจจัยที่มีความสัมพันธ์กับการเกิดโรคมะเร็งท่อน้ำดีในเขตภาคตะวันออกเฉียงเหนือตอนล่าง ประเทศไทย : การศึกษาแบบ Hospital-based case-control Study (2552)</v>
          </cell>
          <cell r="C1130">
            <v>50100020080</v>
          </cell>
        </row>
        <row r="1131">
          <cell r="B1131" t="str">
            <v>โครงการวิจัยการศึกษาภาวะโภชนาการในเด็ก จังหวัดอุบลราชธานี (2552)</v>
          </cell>
          <cell r="C1131">
            <v>50100020081</v>
          </cell>
        </row>
        <row r="1132">
          <cell r="B1132" t="str">
            <v>โครงการวิจัยปัญหาการมีส่วนร่วมขององค์กรปกครองส่วนท้องถิ่นในกระบวนการยุติธรรมชุมชน : ศึกษาเฉพาะกรณีองค์กรปกครองส่วนท้องถิ่นในพื้นที่ จังหวัดอุบลราชธานี (2552)</v>
          </cell>
          <cell r="C1132">
            <v>50100020082</v>
          </cell>
        </row>
        <row r="1133">
          <cell r="B1133" t="str">
            <v>โครงการวิจัยการตรวจค้นจีโนมข้าวพันธุ์พื้นเมืองไทยเพื่อหายีนต้านทานโรคเชื้อราใบไหม้ และปฏิกิริยาการตอบสนองของข้าวที่มียีนต้านทานต่อเชื้อราใบไหม้สายพันธุ์ต่างๆ ในประเทศไทย (2553)</v>
          </cell>
          <cell r="C1133">
            <v>50100020083</v>
          </cell>
        </row>
        <row r="1134">
          <cell r="B1134" t="str">
            <v>โครงการวิจัยการใช้คาวิเทชั่นกระตุ้นปฏิกิริยาเพื่อพัฒนาวิธีการสังเคราะห์ไบโอดีเซลแบบต่อเนื่อง (2553)</v>
          </cell>
          <cell r="C1134">
            <v>50100020084</v>
          </cell>
        </row>
        <row r="1135">
          <cell r="B1135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(2553)</v>
          </cell>
          <cell r="C1135">
            <v>50100020085</v>
          </cell>
        </row>
        <row r="1136">
          <cell r="B1136" t="str">
            <v>โครงการวิจัยการศึกษาจุดเหมาะสมของการซ่อมบำรุงคานคอนกรีตเสริมเหล็กด้วยวัสดุคอมโพสิต (2553)</v>
          </cell>
          <cell r="C1136">
            <v>50100020086</v>
          </cell>
        </row>
        <row r="1137">
          <cell r="B1137" t="str">
            <v>โครงการวิจัยการพัฒนาฮิวรีสติกอัลกอริทึมสำหรับการเลือกสถานที่ตั้งและเส้นทางการขนส่งในอุตสาหกรรมการผลิตเอทานอลจากชานอ้อยและมันสำปะหลังในภาคตะวันออกเฉียงเหนือ (2553)</v>
          </cell>
          <cell r="C1137">
            <v>50100020087</v>
          </cell>
        </row>
        <row r="1138">
          <cell r="B1138" t="str">
            <v>โครงการวิจัยการศึกษาเชิงทฤษฎีของการเร่งปฏิกิริยาการเสียน้ำของเอทานอลด้วยซีโอไลต์ธรรมชาติชนิดคลินอพทิลโอไลต์ (2553)</v>
          </cell>
          <cell r="C1138">
            <v>50100020088</v>
          </cell>
        </row>
        <row r="1139">
          <cell r="B1139" t="str">
            <v>โครงการวิจัยการจำลองแบบ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(2553)</v>
          </cell>
          <cell r="C1139">
            <v>50100020089</v>
          </cell>
        </row>
        <row r="1140">
          <cell r="B1140" t="str">
            <v>โครงการวิจัยการเตรียมและศึกษาสมบัติแผ่นเส้นใยโครงร่างขนาดนาโนจากสารละลายไหมด้วยวิธีอิเล็คโตรสปันนิ่ง เพื่อการประยุกต์ใช้ในชีววิทยาทางการแพทย์ (2553)</v>
          </cell>
          <cell r="C1140">
            <v>50100020090</v>
          </cell>
        </row>
        <row r="1141">
          <cell r="B1141" t="str">
            <v>โครงการวิจัยการประดิษฐ์อุปกรณ์เคมีไฟฟ้าด้วยการใช้ไททาเนียท่อนาโนเพื่อผลิตไฮโดรเจนด้วยแสงอาทิตย์ (2553)</v>
          </cell>
          <cell r="C1141">
            <v>50100020091</v>
          </cell>
        </row>
        <row r="1142">
          <cell r="B1142" t="str">
            <v>โครงการวิจัยการสังเคราะห์  พิสูจน์เอกลักษณ์และศึกษาเคมีคำนวณเชิงควอนตัมของอนุพันธ์ไทโอฟินิลพอร์ไฟรินสำหรับอุปกรณ์เซลล์แสงอาทิตย์ชนิดสีย้อมไวแสง (2553)</v>
          </cell>
          <cell r="C1142">
            <v>50100020092</v>
          </cell>
        </row>
        <row r="1143">
          <cell r="B1143" t="str">
            <v>โครงการวิจัยการผลิตซิลิกอนคาร์ไบด์และโครงสร้างนาโนจากเถ้าแกลบ (2553)</v>
          </cell>
          <cell r="C1143">
            <v>50100020093</v>
          </cell>
        </row>
        <row r="1144">
          <cell r="B1144" t="str">
            <v>โครงการวิจัยการศึกษาสมบัติทางเทอร์โมอิเล็กทริกของวัสดุโดยใช้วิธี First principles (2553)</v>
          </cell>
          <cell r="C1144">
            <v>50100020094</v>
          </cell>
        </row>
        <row r="1145">
          <cell r="B1145" t="str">
            <v>โครงการวิจัยประสิทธิภาพของพืชสมุนไพรต่อรา Fusarium sp. และ Colletotrichum sp. สาเหตุโรคพืชของพืชเศรษฐกิจในจังหวัดอุบลราชธานี (2553)</v>
          </cell>
          <cell r="C1145">
            <v>50100020095</v>
          </cell>
        </row>
        <row r="1146">
          <cell r="B1146" t="str">
            <v>โครงการวิจัยซิมเพิลพัวส์ซองมอดูลและสมบัติบางประการ (2553)</v>
          </cell>
          <cell r="C1146">
            <v>50100020096</v>
          </cell>
        </row>
        <row r="1147">
          <cell r="B1147" t="str">
            <v>โครงการวิจัยการศึกษาสารที่มีฤทธิ์ลดการสร้างเม็ดสีและฤทธิ์ต้านอนุมูลอิสระจากกระดังงาจีน (2553)</v>
          </cell>
          <cell r="C1147">
            <v>50100020097</v>
          </cell>
        </row>
        <row r="1148">
          <cell r="B1148" t="str">
            <v>โครงการวิจัยและพัฒนาเวชสำอางจากสารธรรมชาติที่มีฤทธิ์ทางชีวภาพ เพื่อป้องกันและรักษาอาการผมร่วงและเร่งการงอกของผมใหม่ (2553)</v>
          </cell>
          <cell r="C1148">
            <v>50100020098</v>
          </cell>
        </row>
        <row r="1149">
          <cell r="B1149" t="str">
            <v>โครงการวิจัยการศึกษาผลของน้ำนมราชสีห์เล็กต่อการป้องกันเซลล์ตับเพาะเลี้ยงจากภาวะ oxidative stress (2553)</v>
          </cell>
          <cell r="C1149">
            <v>50100020099</v>
          </cell>
        </row>
        <row r="1150">
          <cell r="B1150" t="str">
            <v>โครงการวิจัยการศึกษาองค์ประกอบทางเคมีและฤทธิ์ทางชีวภาพของน้ำนมราชสีห์ (2553)</v>
          </cell>
          <cell r="C1150">
            <v>50100020100</v>
          </cell>
        </row>
        <row r="1151">
          <cell r="B1151" t="str">
            <v>โครงการวิจัยอนุภูมิภาคลุ่มน้ำโขงภายใต้กระแสการเปลี่ยนผ่าน: กรณีศึกษานิเวศวิทยาการเมืองเรื่องการปลูกป่าเชิงพาณิชย์ในอนุภูมิภาคลุ่มน้ำโขง: จากยูคาลิปตัสถึงยางพารา  ระยะที่ 2 (ลุ่มน้ำโขงตอนล่าง) (2553)</v>
          </cell>
          <cell r="C1151">
            <v>50100020101</v>
          </cell>
        </row>
        <row r="1152">
          <cell r="B1152" t="str">
            <v>โครงการวิจัยฤทธิ์ต้านแบคทีเรียของสารสกัดสมุนไพรไทยต่อเชื้อ  Burkholderia pseudomallei (2553)</v>
          </cell>
          <cell r="C1152">
            <v>50100020102</v>
          </cell>
        </row>
        <row r="1153">
          <cell r="B1153" t="str">
            <v>โครงการวิจัยคุณสมบัติเชิงหน้าที่ของใยอาหารจากรำข้าว และการประยุกต์ใช้ในผลิตภัณฑ์อาหาร (2554)</v>
          </cell>
          <cell r="C1153">
            <v>50100020103</v>
          </cell>
        </row>
        <row r="1154">
          <cell r="B1154" t="str">
            <v>โครงการวิจัยการศึกษาประสิทธิภาพและความปลอดภัยของสารสกัดไฟโตเอสโตรเจนในรูปแบบครีมที่ใช้ทางช่องคลอดในหนูแรทที่ตัดรังไข่ (2554)</v>
          </cell>
          <cell r="C1154">
            <v>50100020104</v>
          </cell>
        </row>
        <row r="1155">
          <cell r="B1155" t="str">
            <v>โครงการวิจัยการพัฒนาสายพันธุ์กล้วยไม้สกุลม้าวิ่งเพื่อเพิ่มศักยภาพในเชิงพาณิชย์ (2554)</v>
          </cell>
          <cell r="C1155">
            <v>50100020105</v>
          </cell>
        </row>
        <row r="1156">
          <cell r="B1156" t="str">
            <v>โครงการวิจัยอัตราการปลดปล่อยฟอร์มัลดีไฮด์จากผลิตภัณฑ์ไม้อัด (2554)</v>
          </cell>
          <cell r="C1156">
            <v>50100020106</v>
          </cell>
        </row>
        <row r="1157">
          <cell r="B1157" t="str">
            <v>โครงการวิจัยพฤติกรรมและการออกแบบรอยต่อคานคอนกรีตเสริมเหล็กสำเร็จรูปสำหรับระบบการก่อสร้างแบบอุตสาหกรรม (2554)</v>
          </cell>
          <cell r="C1157">
            <v>50100020107</v>
          </cell>
        </row>
        <row r="1158">
          <cell r="B1158" t="str">
            <v>โครงการวิจัยการเลือกสถานที่ตั้งและจัดเส้นทางการขนส่งสำหรับอุตสาหกรรมการผลิตแป้งมันสำปะหลังในภาคตะวันออกเฉียงเหนือ (2554)</v>
          </cell>
          <cell r="C1158">
            <v>50100020108</v>
          </cell>
        </row>
        <row r="1159">
          <cell r="B1159" t="str">
            <v>โครงการวิจัยผลกระทบของการปรับปรุงตัวประกอบกำลังไฟฟ้าที่มีต่อประสิทธิภาพการใช้พลังงานของระบบไฟฟ้าในโรงงานอุตสาหกรรมโดยพิจารณาแบบจำลองโหลดจริงที่ขึ้นกับแรงดันไฟฟ้า (2554)</v>
          </cell>
          <cell r="C1159">
            <v>50100020109</v>
          </cell>
        </row>
        <row r="1160">
          <cell r="B1160" t="str">
            <v>โครงการวิจัยการพัฒนาไบโอแคโทดและไบโอแอโนชนิดใหม่โดยใช้เอนไซม์เพื่อการประยุกต์ใช้ในเซลล์เชื้อเพลิงชีวภาพ (2554)</v>
          </cell>
          <cell r="C1160">
            <v>50100020110</v>
          </cell>
        </row>
        <row r="1161">
          <cell r="B1161" t="str">
            <v>โครงการวิจัยการศึกษาเชิงทฤษฎีและทดลองหาสมบัติโครงสร้างอิเล็กทรอนิกและสมบัติเชิงแสงของดีบุกออกไซด์เจือแอนติโมนี (2554)</v>
          </cell>
          <cell r="C1161">
            <v>50100020111</v>
          </cell>
        </row>
        <row r="1162">
          <cell r="B1162" t="str">
            <v>โครงการวิจัยการศึกษาเชิงทฤษฎีการเร่งปฏิกิริยาออกซิเดชันของคาร์บอนมอนอกไซด์ด้วยอนุภาคเงินขนาดนาโนที่เกาะบนผิวท่อคาร์บอนผนังเดี่ยวขนาดนาโน (2554)</v>
          </cell>
          <cell r="C1162">
            <v>50100020112</v>
          </cell>
        </row>
        <row r="1163">
          <cell r="B1163" t="str">
            <v>โครงการวิจัยการศึกษาทางทฤษฎี 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โธควิโนนที่ต่ออยู่กับวงพิวโรล (2554)</v>
          </cell>
          <cell r="C1163">
            <v>50100020113</v>
          </cell>
        </row>
        <row r="1164">
          <cell r="B1164" t="str">
            <v>โครงการวิจัยการสังเคราะห์และลักษณะบ่งชี้ของตัวตรวจจับแกสคอปเปอร์ออกไซด์และทินไดออกไซด์โครงสร้างนาโน (2554)</v>
          </cell>
          <cell r="C1164">
            <v>50100020114</v>
          </cell>
        </row>
        <row r="1165">
          <cell r="B1165" t="str">
            <v>โครงการวิจัยลิแกนด์ P-Heterocyclic ที่มีความหนาแน่นอิเลคตรอนสูง: การสังเคราะห์และการนำไปประยุกต์ในปฏิกิริยา Pd-catalyzed cross-coupling เพื่อสร้างพันธะ C-C, C-N, C-S และ C-O (2554)</v>
          </cell>
          <cell r="C1165">
            <v>50100020115</v>
          </cell>
        </row>
        <row r="1166">
          <cell r="B1166" t="str">
            <v>โครงการวิจัยสารที่มีฤทธิ์ยับยั้งเอนไซม์อะเซทิลโคลีนเอสเทอเรส และต้านอนุมูลอิสระจากช้าพลู (2554)</v>
          </cell>
          <cell r="C1166">
            <v>50100020116</v>
          </cell>
        </row>
        <row r="1167">
          <cell r="B1167" t="str">
            <v>โครงการวิจัยการศึกษาองค์ประกอบทางเคมีและฤทธิ์ทางชีวภาพของน้ำนมราชสีห์ (2554)</v>
          </cell>
          <cell r="C1167">
            <v>50100020117</v>
          </cell>
        </row>
        <row r="1168">
          <cell r="B1168" t="str">
            <v>โครงการวิจัยการศึกษาผลของน้ำนมราชสีห์เล็กต่อการป้องกันเซลล์ตับเพาะเลี้ยงจากภาวะ oxidative stress (2554)</v>
          </cell>
          <cell r="C1168">
            <v>50100020118</v>
          </cell>
        </row>
        <row r="1169">
          <cell r="B1169" t="str">
            <v>โครงการวิจัยการศึกษาฤทธิ์ระงับปวดของสารสกัดหอมแดง (2554)</v>
          </cell>
          <cell r="C1169">
            <v>50100020119</v>
          </cell>
        </row>
        <row r="1170">
          <cell r="B1170" t="str">
            <v>โครงการวิจัยเส้นทางการท่องเที่ยวมรดกทางวัฒนธรรม โดยชุมชนมีส่วนร่วม พื้นที่จังหวัดอุบลราชธานี (2554)</v>
          </cell>
          <cell r="C1170">
            <v>50100020120</v>
          </cell>
        </row>
        <row r="1171">
          <cell r="B1171" t="str">
            <v>โครงการวิจัยการพัฒนาองค์ความรู้ด้านการวางแผนกำไรและการควบคุมของกลุ่มวิสาหกิจชุมชนเกษตรอินทรีย์  จังหวัดอุบลราชธานี (2554)</v>
          </cell>
          <cell r="C1171">
            <v>50100020121</v>
          </cell>
        </row>
        <row r="1172">
          <cell r="B1172" t="str">
            <v>โครงการ “Engaging Citizens in Governance”</v>
          </cell>
          <cell r="C1172">
            <v>50100020122</v>
          </cell>
        </row>
        <row r="1173">
          <cell r="B1173" t="str">
            <v>โครงการอุดหนุนการวิจัยเพื่อสร้างองค์ความรู้จากแหล่งทุนภายนอกคณะเกษตรศาสตร์</v>
          </cell>
          <cell r="C1173">
            <v>50100020123</v>
          </cell>
        </row>
        <row r="1174">
          <cell r="B1174" t="str">
            <v>โครงการสนับสนุนงานวิจัยจากแหล่งทุนภายนอกคณะวิศวกรรมศาสตร์</v>
          </cell>
          <cell r="C1174">
            <v>50100020124</v>
          </cell>
        </row>
        <row r="1175">
          <cell r="B1175" t="str">
            <v>โครงการการตรวจวินิจฉัยในระดับโมเลกุล เพื่อพยากรณ์โรคผู้ป่วยมะเร็งปากมดลูก ในศูนย์มะเร็งจังหวัดอุบลราชธานี</v>
          </cell>
          <cell r="C1175">
            <v>50100020125</v>
          </cell>
        </row>
        <row r="1176">
          <cell r="B1176" t="str">
            <v>การเพิ่มคุณภาพผลและการจัดการเพื่อการส่งออกผลมะม่วงพันธุ์มหาชนก</v>
          </cell>
          <cell r="C1176">
            <v>50100020126</v>
          </cell>
        </row>
        <row r="1177">
          <cell r="B1177" t="str">
            <v>การใช้เครื่องหมายดีเอ็นเอช่วยในการผนวกยีนต้านทานโรคไหม้เข้าสู่ข้าวสายพันธุ์ปรับปรุง IR 57514 เพื่อเพิ่มศักยภาพการผลิตข้าวในที่ราบลุ่มอาศัยน้ำฝนบริเวณลุ่มแม่น้ำโขง</v>
          </cell>
          <cell r="C1177">
            <v>50100020127</v>
          </cell>
        </row>
        <row r="1178">
          <cell r="B1178" t="str">
            <v>การผลิตและการประยุกต์ใช้โปรตีนไฮโดรไลเสทจากเศษปลาสวาย</v>
          </cell>
          <cell r="C1178">
            <v>50100020128</v>
          </cell>
        </row>
        <row r="1179">
          <cell r="B1179" t="str">
            <v>การศึกษาผลของคองยักกลูโคแมนแนนไฮโดรไลเสทในฐานะพรีไบโอติกส์ต่อการตอบสนองของภูมิคุ้มกัน และความต้านทานโรคในปลาดุกอุย</v>
          </cell>
          <cell r="C1179">
            <v>50100020129</v>
          </cell>
        </row>
        <row r="1180">
          <cell r="B1180" t="str">
            <v>โครงการแผ่นไฟฟ้าประหยัดพลังงาน จากไดโอดเรืองแสงสารอินทรีย์</v>
          </cell>
          <cell r="C1180">
            <v>50100020130</v>
          </cell>
        </row>
        <row r="1181">
          <cell r="B1181" t="str">
            <v>โครงการการแยกแบคเทอริโอเฟจที่จำเพาะต่อเชื้อก่อโรคปลา Streptococcus agalactiae เพื่อใช้เป็นตัวควบคุมโรคทางชีวภาพในปลานิล</v>
          </cell>
          <cell r="C1181">
            <v>50100020131</v>
          </cell>
        </row>
        <row r="1182">
          <cell r="B1182" t="str">
            <v>โครงการการจำลองแบบและการออกเเบบโมเลกุลด้วยการคำนวนเพื่อการศึกษาอันตรกิริยาของกลุ่มสารอนุพันธ์ไตรโคลซานและอัลคิลไดฟีนิลอีเธอร์</v>
          </cell>
          <cell r="C1182">
            <v>50100020132</v>
          </cell>
        </row>
        <row r="1183">
          <cell r="B1183" t="str">
            <v>โครงการการพัฒนาเทคนิคแอมเพอร์โรเมทรีแบบใหม่สำหรับวิเคราะห์ปริมาณซัลไฟต์ในตัวอย่างผลไม้และเครื่องดื่ม</v>
          </cell>
          <cell r="C1183">
            <v>50100020133</v>
          </cell>
        </row>
        <row r="1184">
          <cell r="B1184" t="str">
            <v>โครงการการพัฒนานาโนคอมพอสิทเจลอิเล็กโตรไลต์ชนิดใหม่โดยใช้พอลิเมอร์ผสม PEO/PVDF-HFP เป็นเมทริกซ์เพื่อการประยุกต์ใช้ในเซลล์แสงอาทิตย์ชนิดสีย้อมไวแสง</v>
          </cell>
          <cell r="C1184">
            <v>50100020134</v>
          </cell>
        </row>
        <row r="1185">
          <cell r="B1185" t="str">
            <v>โครงการการพัฒนาสีย้อมรูทีเนียมชนิดไม่มีไทโอไซยาเนตเพื่อเป็นสีย้อมไวแสงในเซลล์พลังงานแสงอาทิตย์</v>
          </cell>
          <cell r="C1185">
            <v>50100020135</v>
          </cell>
        </row>
        <row r="1186">
          <cell r="B1186" t="str">
            <v>โครงการการศึกษาผลของหมู่แทนที่ในสีย้อมชนิดพอร์ไพรินเพื่อใช้ในเซลล์แสงอาทิตย์ชนิดสีย้อมไวแสงประสิทธิภาพสูง</v>
          </cell>
          <cell r="C1186">
            <v>50100020136</v>
          </cell>
        </row>
        <row r="1187">
          <cell r="B1187" t="str">
            <v>โครงการสนับสนุนงานวิจัยและนวัตกรรม</v>
          </cell>
          <cell r="C1187">
            <v>50100020137</v>
          </cell>
        </row>
        <row r="1188">
          <cell r="B1188" t="str">
            <v>โครงการวิจัยเงินรายได้คณะเกษตรศาสตร์</v>
          </cell>
          <cell r="C1188">
            <v>50100020138</v>
          </cell>
        </row>
        <row r="1189">
          <cell r="B1189" t="str">
            <v>การพัฒนาชุมชนให้เป็นแหล่งท่องเที่ยวเชิงวัฒนธรรม: กรณีศึกษาชุมชนบ้านปากน้ำ ตำบลกุดลาด อำเภอเมือง จังหวัดอุบลราชธานี</v>
          </cell>
          <cell r="C1189">
            <v>50100020139</v>
          </cell>
        </row>
        <row r="1190">
          <cell r="B1190" t="str">
            <v>โครงการการวางแผนและควบคุมกำลังไฟฟ้าจินตภาพในระบบจำหน่ายไฟฟ้าที่มีเครื่องกำเนิดไฟฟ้าแบบกระจายตัวเชื่อมต่อ</v>
          </cell>
          <cell r="C1190">
            <v>50100020140</v>
          </cell>
        </row>
        <row r="1191">
          <cell r="B1191" t="str">
            <v>โครงการการหาค่าพารามิเตอร์ที่เหมาะสมในการเชื่อมเสียดทานด้วยขั้นตอนวิธีเชิงพันธุกรรม</v>
          </cell>
          <cell r="C1191">
            <v>50100020141</v>
          </cell>
        </row>
        <row r="1192">
          <cell r="B1192" t="str">
            <v>โครงการวิจัยเพื่อสร้างองค์ความรู้ที่ได้รับสนับสนุนจากแหล่งทุนภายนอก</v>
          </cell>
          <cell r="C1192">
            <v>50100020142</v>
          </cell>
        </row>
        <row r="1193">
          <cell r="B1193" t="str">
            <v>โครงการฤทธิ์ป้องกันและยับยั้งการเพิ่มจำนวนของเซลล์สมอง SK-N-SH ของสารสกัด Hydroxychavicol จากใบพูล</v>
          </cell>
          <cell r="C1193">
            <v>50100020143</v>
          </cell>
        </row>
        <row r="1194">
          <cell r="B1194" t="str">
            <v>โครงการวิจัยลุ่มน้ำมูลตอนล่างแบบบูรณาการเพื่อแก้ไขปัญหาความยากจนและพัฒนาหลักสูตรเศรษฐกิจพอเพียง</v>
          </cell>
          <cell r="C1194">
            <v>50100020144</v>
          </cell>
        </row>
        <row r="1195">
          <cell r="B1195" t="str">
            <v>โครงการวิจัยสำรวจและประเมินผลความพึงพอใจของผู้รับบริการของเทศบาลคำน้ำแซบ</v>
          </cell>
          <cell r="C1195">
            <v>50100020145</v>
          </cell>
        </row>
        <row r="1196">
          <cell r="B1196" t="str">
            <v>โครงการสนับสนุนงานวิจัยจากแหล่งทุนภายนอก</v>
          </cell>
          <cell r="C1196">
            <v>50100020146</v>
          </cell>
        </row>
        <row r="1197">
          <cell r="B1197" t="str">
            <v>โครงการวิจัยการพนัน สังคมวิทยาการพนันและนัยเชิงนโยบาย กรณีศึกษา การพนันในพื้นที่จังหวัดชายแดนอีสานใต้ (อุบลราชธานี อำนาจเจริญ ยโสธร มุกดาหาร สุรินทร์ และศรีสะเกษ)</v>
          </cell>
          <cell r="C1197">
            <v>50100020147</v>
          </cell>
        </row>
        <row r="1198">
          <cell r="B1198" t="str">
            <v>โครงการวิจัยแบบจำลองทางคณิตศาสตร์ของสมบัติไฮเปอร์อิลาสติกและวิสโคอิลาสติกในยางธรรมชาติหลังอบคงรูป</v>
          </cell>
          <cell r="C1198">
            <v>50100020148</v>
          </cell>
        </row>
        <row r="1199">
          <cell r="B1199" t="str">
            <v>โครงการสิทธิของประเทศไทยในการผ่านแดนทางบกจาก สปป.ลาว ไปยังประเทศเวียดนามและจากเวียดนามผ่านลาวมายังประเทศไทย</v>
          </cell>
          <cell r="C1199">
            <v>50100020149</v>
          </cell>
        </row>
        <row r="1200">
          <cell r="B1200" t="str">
            <v>โครงการศักยภาพการสื่อความหมายของแหล่งท่องเที่ยวทางวัฒนธรรมในเส้นทางกลุ่มท่องเที่ยวอารยธรรมอีสานใต้ของประเทศไทยเพื่อขีดความสามารถในการแข่งขันประชาคมเศรษฐกิจอาเซียน (AEC)</v>
          </cell>
          <cell r="C1200">
            <v>50100020150</v>
          </cell>
        </row>
        <row r="1201">
          <cell r="B1201" t="str">
            <v>การพัฒนาระบบฐานข้อมูลด้านโลจิสติกส์ทางการท่องเที่ยวด้วยการแสดงผลรูปแบบระบบสารสนเทศภูมิศาสตร์ (GIS) เพื่อเป็นศูนย์กลางในพื้นที่อีสานตอนล่างของประเทศไทย</v>
          </cell>
          <cell r="C1201">
            <v>50100020151</v>
          </cell>
        </row>
        <row r="1202">
          <cell r="B1202" t="str">
            <v>โครงการศึกษาศักยภาพของโซ่อุปทานทางการท่องเที่ยวในพื้นที่อีสานตอนล่างของประเทศไทยเพื่อเตรียมความพร้อมและเพิ่มประสิทธิภาพในการแข่งขันด้านโซ่อุปทานทางการท่องเที่ยวในกลุ่มประเทศอาเซียน</v>
          </cell>
          <cell r="C1202">
            <v>50100020152</v>
          </cell>
        </row>
        <row r="1203">
          <cell r="B1203" t="str">
            <v>โครงการความสัมพันธ์ทางการเมือง การค้า และวัฒนธรรมระหว่างนครพนม คำม่วน และเมืองในเวียดนามกลาง ตั้งแต่ ค.ศ. 1907 ถึงปัจจุบัน คำม่วน และเมืองในเวียดนามกลาง ตั้งแต่ ค.ศ. 1907 ถึงปัจจุบัน</v>
          </cell>
          <cell r="C1203">
            <v>50100020153</v>
          </cell>
        </row>
        <row r="1204">
          <cell r="B1204" t="str">
            <v>โครงการศึกษาเอกลักษณ์และคุณค่าของเมืองเพื่อการท่องเที่ยวเชิงวัฒนธรรม กรณีศึกษา เมืองประวัติศาสตร์“เขมราษฎร์ธานี” อำเภอเขมราฐ จังหวัดอุบลราชธานี</v>
          </cell>
          <cell r="C1204">
            <v>50100020154</v>
          </cell>
        </row>
        <row r="1205">
          <cell r="B1205" t="str">
            <v>โครงการวิเคราะห์องค์ประกอบและแนวทางแก้ไขการออกกลางคันของนักศึกษามหาวิทยาลัยรัฐในภูมิภาคลุ่มน้ำโขงประเทศไทย</v>
          </cell>
          <cell r="C1205">
            <v>50100020155</v>
          </cell>
        </row>
        <row r="1206">
          <cell r="B1206" t="str">
            <v>โครงการปัจจัยความสำเร็จธุรกิจที่พัก SMEs ต่อตัวแทนบริการด้านการท่องเที่ยวออนไลน์ กรณีศึกษา จังหวัดอุบลราชธานี ประเทศไทย และเมืองปากเซ สปป.ลาว</v>
          </cell>
          <cell r="C1206">
            <v>50100020156</v>
          </cell>
        </row>
        <row r="1207">
          <cell r="B1207" t="str">
            <v>โครงการเพิ่มศักยภาพทางการเงินของธุรกิจโฮมสเตย์การท่องเที่ยวเชิงวัฒนธรรมในเขตอีสานใต้ เพื่อพัฒนาการท่องเที่ยวเชิงสร้างสรรค์อย่างยั่งยืน</v>
          </cell>
          <cell r="C1207">
            <v>50100020157</v>
          </cell>
        </row>
        <row r="1208">
          <cell r="B1208" t="str">
            <v>ชุดโครงการ "การผลิตและการประยุกต์ใช้โปรตีนไฮโดรไลเสทจากเศษปลาสวาย</v>
          </cell>
          <cell r="C1208">
            <v>50100020158</v>
          </cell>
        </row>
        <row r="1209">
          <cell r="B1209" t="str">
            <v>การศึกษาคุณสมบัติของข้าวพื้นเมืองเพื่อการผลิต แปรรูป และเพิ่มมูลค่าข้าวอย่างยั่งยืน</v>
          </cell>
          <cell r="C1209">
            <v>50100020159</v>
          </cell>
        </row>
        <row r="1210">
          <cell r="B1210" t="str">
            <v>โครงการพัฒนารูปแบบการท่องเที่ยวเพื่อการส่งเสริมสุขภาพผู้สูงอายุตามวิถีวัฒนธรรมสุขภาพลุ่มแม่น้ำโขง (หมู่บ้านซะซอม) จังหวัดอุบลราชธานี</v>
          </cell>
          <cell r="C1210">
            <v>50100020160</v>
          </cell>
        </row>
        <row r="1211">
          <cell r="B1211" t="str">
            <v>โครงการศึกษาปัจจัยทางพันธุกรรมที่มีผลต่อโรคไวรัสตับอักเสบซีเรื้อรังในประชากรชาวไทย</v>
          </cell>
          <cell r="C1211">
            <v>50100020161</v>
          </cell>
        </row>
        <row r="1212">
          <cell r="B1212" t="str">
            <v>โครงการตรวจสอบการสร้างเอนไซม์คาร์บาพีนีเมสและยีนดื้อยาในเชื้อแบคทีเรีย Acinetobacter baumannii ที่ดื้อต่อยาปฏิชีวนะกลุ่มคาร์บาพีเนมที่แยกจากผู้ป่วยโรงพยาบาลสรรพสิทธิประสงค์</v>
          </cell>
          <cell r="C1212">
            <v>50100020163</v>
          </cell>
        </row>
        <row r="1213">
          <cell r="B1213" t="str">
            <v>โครงการการประเมินการเป็นวัคซีนของลิวซีนอะมิโนเปปติเดสต่อการติดพยาธิออพิสทอร์คิส วิเวอรินิ</v>
          </cell>
          <cell r="C1213">
            <v>50100020164</v>
          </cell>
        </row>
        <row r="1214">
          <cell r="B1214" t="str">
            <v>โครงการความชุกของกลุ่มอาการเมตาบอลิกในเด็กและวัยรุ่น ในจังหวัดอุบลราชธานี</v>
          </cell>
          <cell r="C1214">
            <v>50100020165</v>
          </cell>
        </row>
        <row r="1215">
          <cell r="B1215" t="str">
            <v>โครงการพัฒนาและส่งเสริมงานวิจัย</v>
          </cell>
          <cell r="C1215">
            <v>50100020166</v>
          </cell>
        </row>
        <row r="1216">
          <cell r="B1216" t="str">
            <v>โครงการพัฒนาอุปกรณ์ตรวจวัดที่ใช้ระบบของไหลจุลภาคที่ประดิษฐ์มาจากกระดาษราคาถูกโดยอาศัยการเร่งปฏิกิริยารีดักชันของอนุภาคเงินนาโน สำหรับการตรวจวัดสารปรอทที่อยู่ในแหล่งน้ำ</v>
          </cell>
          <cell r="C1216">
            <v>50100020167</v>
          </cell>
        </row>
        <row r="1217">
          <cell r="B1217" t="str">
            <v>โครงการศึกษาการปลดปล่อยปุ๋ยยูเรียโดยใช้ไฮโดรเจลเชื่อมโยงแบบโครงร่างตาข่ายจากยางธรรมชาติและแป้ง</v>
          </cell>
          <cell r="C1217">
            <v>50100020168</v>
          </cell>
        </row>
        <row r="1218">
          <cell r="B1218" t="str">
            <v>โครงการจำลองแบบ การออกแบบ การสังเคราะห์และการทดสอบฤทธิ์ทางชีวภาพของสารออกฤทธิ์ฆ่าเซลล์มะเร็งที่มีโครงสร้างพื้นฐานเป็นเอซาแนพ-โธควิโนนที่ต่ออยู่กับวงไธโอฟีน</v>
          </cell>
          <cell r="C1218">
            <v>50100020169</v>
          </cell>
        </row>
        <row r="1219">
          <cell r="B1219" t="str">
            <v>โครงการพัฒนาการสังเคราะห์ไฮโดรเจลชนิดโครงร่างตาข่ายแบบแทรกสอดด้วยการใช้คลื่นไมโครเวฟช่วยเพื่อการประยุกต์ใช้ในการดูดซับไอออนโลหะหนัก</v>
          </cell>
          <cell r="C1219">
            <v>50100020170</v>
          </cell>
        </row>
        <row r="1220">
          <cell r="B1220" t="str">
            <v>โครงการศึกษาคุณสมบัติทางโครงสร้างและทางแสงของคอร์/เชลล์นาโนคริสตอลในกลุ่ม III-V และ II-VI</v>
          </cell>
          <cell r="C1220">
            <v>50100020171</v>
          </cell>
        </row>
        <row r="1221">
          <cell r="B1221" t="str">
            <v>โครงการค่าตอบแทนนักวิจัยงวดสุดท้าย งานวิจัยเพื่อสร้างองค์ความรู้ (ปี 2555)</v>
          </cell>
          <cell r="C1221">
            <v>50100020172</v>
          </cell>
        </row>
        <row r="1222">
          <cell r="B1222" t="str">
            <v>โครงการค่าตอบแทนนักวิจัยงวดสุดท้าย งานวิจัยเพื่อสร้างองค์ความรู้ (ปี 2556)</v>
          </cell>
          <cell r="C1222">
            <v>50100020173</v>
          </cell>
        </row>
        <row r="1223">
          <cell r="B1223" t="str">
            <v>โครงการจัดทำแผนบริหารจัดการและพัฒนาทรัพยากรน้ำแบบบูรณาการ จัดหวัดบุรีรัมย์</v>
          </cell>
          <cell r="C1223">
            <v>50100020174</v>
          </cell>
        </row>
        <row r="1224">
          <cell r="B1224" t="str">
            <v>โครงการจัดทำแผนบริหารจัดการและพัฒนาทรัพยากรน้ำแบบบูรณาการ จัดหวัดยโสธร</v>
          </cell>
          <cell r="C1224">
            <v>50100020175</v>
          </cell>
        </row>
        <row r="1225">
          <cell r="B1225" t="str">
            <v>โครงการจัดทำแผนบริหารจัดการและพัฒนาทรัพยากรน้ำแบบบูรณาการ จัดหวัดหนองบัวลำภู</v>
          </cell>
          <cell r="C1225">
            <v>50100020176</v>
          </cell>
        </row>
        <row r="1226">
          <cell r="B1226" t="str">
            <v>โครงการจัดทำแผนบริหารจัดการและพัฒนาทรัพยากรน้ำแบบบูรณาการ จัดหวัดอำนาจเจริญ</v>
          </cell>
          <cell r="C1226">
            <v>50100020177</v>
          </cell>
        </row>
        <row r="1227">
          <cell r="B1227" t="str">
            <v>โครงการวิจัยการย่อยสลายพาราเซตามอลในน้ำด้วยเอนไซม์แลคเคสหยาบตรึง</v>
          </cell>
          <cell r="C1227">
            <v>50100020178</v>
          </cell>
        </row>
        <row r="1228">
          <cell r="B1228" t="str">
            <v>ชุดโครงการสถานการณ์การแย่งยื้อ เปลี่ยนมือ ถือครองและการใช้ที่ดินในพื้นที่ชายแดน</v>
          </cell>
          <cell r="C1228">
            <v>50100020179</v>
          </cell>
        </row>
        <row r="1229">
          <cell r="B1229" t="str">
            <v>ชุดโครงการพัฒนาศักยภาพการให้บริการโลจิสติกส์ทางการท่องเที่ยวในพื้นที่อิสานตอนล่างของประเทศไทยเพิ่มเพิ่มศักยภาพในการรองรับประชาคมเศรษฐกิจอาเซียน</v>
          </cell>
          <cell r="C1229">
            <v>50100020180</v>
          </cell>
        </row>
        <row r="1230">
          <cell r="B1230" t="str">
            <v>โครงการการศึกษาการกลายพันธุ์ของเชื้อ Burkholderia Pseudomallei ที่แยกได้จากภาคตะวันออกเฉียงเหนือของประเทศไทย</v>
          </cell>
          <cell r="C1230">
            <v>50100020181</v>
          </cell>
        </row>
        <row r="1231">
          <cell r="B1231" t="str">
            <v>โครงการวิจัย National Institute for Environmental Studies</v>
          </cell>
          <cell r="C1231">
            <v>50100020182</v>
          </cell>
        </row>
        <row r="1232">
          <cell r="B1232" t="str">
            <v>โครงการวิจัยเชิงสำรวจเพื่อจัดทำทำเนียบผู้เชี่ยวชาญภาษาเขมร ลาว พม่า เวียดนาม และบาฮามาเลเซีย/อินโดนีเซีย</v>
          </cell>
          <cell r="C1232">
            <v>50100020183</v>
          </cell>
        </row>
        <row r="1233">
          <cell r="B1233" t="str">
            <v>โครงการวิจัยการประเมินพันธุกรรมและการพัฒนาสายพันธุ์พริกขี้หนูผลใหญ่ที่มีความคงตัวทางพันธุกรรมของลักษณะตัวผู้เป็นหมัน</v>
          </cell>
          <cell r="C1233">
            <v>50100020184</v>
          </cell>
        </row>
        <row r="1234">
          <cell r="B1234" t="str">
            <v>โครงการวิจัยยุทธศาสตร์อุดมศึกษาของประเทศเพื่อนบ้านอาเซียนในกลุ่ม CLMV : ข้อเสนอสำหรับอุดมศึกษาไทย</v>
          </cell>
          <cell r="C1234">
            <v>50100020185</v>
          </cell>
        </row>
        <row r="1235">
          <cell r="B1235" t="str">
            <v>โครงการเพิ่มประสิทธิภาพแรงงานตามความต้องการของสถานประกอบกิจการ</v>
          </cell>
          <cell r="C1235">
            <v>50100020186</v>
          </cell>
        </row>
        <row r="1236">
          <cell r="B1236" t="str">
            <v>โครงการศึกษาคุณสมบัติของข้าวพื้นเมืองเพื่อการผลิตแปรรูป และเพิ่มพูนค่าข้าวอย่างยั่งยืน</v>
          </cell>
          <cell r="C1236">
            <v>50100020187</v>
          </cell>
        </row>
        <row r="1237">
          <cell r="B1237" t="str">
            <v>โครงการประเมินสารพฤกษเคมีและกิจกรรมการเป็นสารต้านอนุมูลอิสระในผลไม้พื้นเมืองบางชนืดของไทย</v>
          </cell>
          <cell r="C1237">
            <v>50100020188</v>
          </cell>
        </row>
        <row r="1238">
          <cell r="B1238" t="str">
            <v>โครงการการศึกษาทัศนคติที่มีต่ออาหารฟังก์ชั่นและผลิตภัณฑ์อาหารฟังก์ชั่นจากข้าวกล้องงอกของกลุ่มประเทศในอนุภูมิภาคลุ่มน้ำโขง : กรณีศึกษาประเทศสาธารณรัฐประชาธิปไตยประชาชนลาว กัมพูชา และเวียดนาม</v>
          </cell>
          <cell r="C1238">
            <v>50100020189</v>
          </cell>
        </row>
        <row r="1239">
          <cell r="B1239" t="str">
            <v>โครงการผลิตปลาสวายเค็มโซเดียมต่ำ</v>
          </cell>
          <cell r="C1239">
            <v>50100020190</v>
          </cell>
        </row>
        <row r="1240">
          <cell r="B1240" t="str">
            <v>โครงการประเมินสายพันธุ์มะเขือเทศสีดา UBU เพื่อขอจดทะเบียนคุ้มครองพันธุ์พืชใหม่</v>
          </cell>
          <cell r="C1240">
            <v>50100020191</v>
          </cell>
        </row>
        <row r="1241">
          <cell r="B1241" t="str">
            <v>โครงการผลิตภัณฑ์เส้นกวยจั๊บอุบลกึ่งสำเร็จรูปเพื่อสุขภาพจากแป้งแก่นตะวัน</v>
          </cell>
          <cell r="C1241">
            <v>50100020192</v>
          </cell>
        </row>
        <row r="1242">
          <cell r="B1242" t="str">
            <v>โครงการพัฒนาผลิตปลาสวายเนื้อขาว (Pangasius hypophthalmus) โดยควบคุมการทำงานของ Scavenger receptor class B, typ1 (SCARB1) ด้วยอาหารที่มีชนิดและปริมาณไขมันที่แตกต่างกันฯ</v>
          </cell>
          <cell r="C1242">
            <v>50100020193</v>
          </cell>
        </row>
        <row r="1243">
          <cell r="B1243" t="str">
            <v>การพัฒนาระบบแค็ตตาล็อกออนไลน์สำหรับธุรกิจท่องเที่ยวด้วยสื่อสังคมออนไลน์ ในกลุ่มประเทศ AEC</v>
          </cell>
          <cell r="C1243">
            <v>50100020194</v>
          </cell>
        </row>
        <row r="1244">
          <cell r="B1244" t="str">
            <v>การพัฒนาแหล่งท่องเที่ยวสำหรับผู้พิการเพื่อส่งเสริมการท่องเที่ยวเพื่อมวลชนในจังหวัดอุบลราชธานี</v>
          </cell>
          <cell r="C1244">
            <v>50100020195</v>
          </cell>
        </row>
        <row r="1245">
          <cell r="B1245" t="str">
            <v>การสื่อความหมายในการท่องเที่ยวเชิงวัฒนธรรม โดยชุมชน : 150 ปี “บ้านกว้างลำชะโด” สู่ “พิมูลมังษาหาร”</v>
          </cell>
          <cell r="C1245">
            <v>50100020196</v>
          </cell>
        </row>
        <row r="1246">
          <cell r="B1246" t="str">
            <v xml:space="preserve"> ความเป็นไปได้ในการพัฒนาการท่องเที่ยวเชิงสุขภาพแบบแพทย์ทางเลือกอย่างสร้างสรรค์ในจังหวัดอุบลราชธานี</v>
          </cell>
          <cell r="C1246">
            <v>50100020197</v>
          </cell>
        </row>
        <row r="1247">
          <cell r="B1247" t="str">
            <v>การตรวจสอบการสร้างเอนไซม์คาร์บาพีนีเมสและยีนดื้อยาในเชื้อแบคทีเรีย Acinetobacter baumannii ที่ดื้อต่อยาปฏิชีวนะกลุ่มคาร์บาพีเนมที่แยกจากผู้ป่วยโรงพยาบาลสรรพสิทธิประสงค์</v>
          </cell>
          <cell r="C1247">
            <v>50100020198</v>
          </cell>
        </row>
        <row r="1248">
          <cell r="B1248" t="str">
            <v>อุบัติการณ์โรคมาลาเรีย และการวิเคราะห์เชิงพื้นที่แบบลำดับขั้น เพื่อวางแผนและป้องกันในพื้นที่ลุ่มน้ำโขง จังหวัดอุบลราชธานี</v>
          </cell>
          <cell r="C1248">
            <v>50100020199</v>
          </cell>
        </row>
        <row r="1249">
          <cell r="B1249" t="str">
            <v>ผลของฮอร์โมนเอสโตรเจนต่อระบบประสาทนอร์อดรีเนอจิก ในสมองส่วนที่มีความเกี่ยวข้องกับการเกิดพฤติกรรมซึมเศร้าในหนูที่ถูกตัดรังไข่</v>
          </cell>
          <cell r="C1249">
            <v>50100020200</v>
          </cell>
        </row>
        <row r="1250">
          <cell r="B1250" t="str">
            <v>การศึกษาต้นทุนประสิทธิผลของโปรแกรมการป้องกันการสูบบุหรี่ของนักเรียนกลุ่มเสี่ยงระดับมัธยมศึกษาปีที่1 จังหวัดอุบลราชธานี</v>
          </cell>
          <cell r="C1250">
            <v>50100020201</v>
          </cell>
        </row>
        <row r="1251">
          <cell r="B1251" t="str">
            <v>โครงข่ายประสาทเทียมสำหรับรูปแบบพยากรณ์โรคของผู้ป่วยมะเร็งปากมดลูก</v>
          </cell>
          <cell r="C1251">
            <v>50100020202</v>
          </cell>
        </row>
        <row r="1252">
          <cell r="B1252" t="str">
            <v>การตรวจหาเชื้อ Escherichia coli และ Salmonella typhi ดื้อยาที่แยกได้จากแมลงวันบ้านและแมลงวันหัวเขียวที่จับจากบริเวณแหล่งที่อยู่อาศัยของมนุษย์ในจังหวัดอุบลราชธานี</v>
          </cell>
          <cell r="C1252">
            <v>50100020203</v>
          </cell>
        </row>
        <row r="1253">
          <cell r="B1253" t="str">
            <v>การประเมินฤทธิ์การสร้างไซโตไคน์ในเซลล์ human monocytic THP1 ที่ถูกกระตุ้นด้วยแบคทีเรียโปรไบโอติก</v>
          </cell>
          <cell r="C1253">
            <v>50100020204</v>
          </cell>
        </row>
        <row r="1254">
          <cell r="B1254" t="str">
            <v>โครงการการใช้ข้อมูลจากมิเตอร์อ่านไฟฟ้าอัตโนมัติเพื่อการประหยัดพลังงานและลดค่าไฟฟ้าในภาคอุตสาหกรรมเกษตร</v>
          </cell>
          <cell r="C1254">
            <v>50100020205</v>
          </cell>
        </row>
        <row r="1255">
          <cell r="B1255" t="str">
            <v>โครงการปรับปรุงประสิทธิภาพเชิงความร้อนของเตาหุงต้มประสิทธิภาพโดยการปรับรูปทรงรังผึ้ง</v>
          </cell>
          <cell r="C1255">
            <v>50100020206</v>
          </cell>
        </row>
        <row r="1256">
          <cell r="B1256" t="str">
            <v>โครงการเลือกที่ตั้งของเตาเผาขยะและการจัดเส้นทางยานพาหนะสำหรับการเก็บขยะติดเชื้อของ โรงพยาบาลชุมชนในภาคตะวันออกเฉียงเหนือ ตอนบนของประเทศไทย</v>
          </cell>
          <cell r="C1256">
            <v>50100020207</v>
          </cell>
        </row>
        <row r="1257">
          <cell r="B1257" t="str">
            <v>โครงการพัฒนาอุปกรณ์นำส่งยาแบบไม่ใช้เข็มด้วยลำพุ่งที่สร้างโดยหลักการกระแทกแบบใช้สปริงเป็นต้นกำลัง</v>
          </cell>
          <cell r="C1257">
            <v>50100020208</v>
          </cell>
        </row>
        <row r="1258">
          <cell r="B1258" t="str">
            <v>โครงการศึกษาปัจจัยที่มีผลต่อความสามารถในการเชื่อมของกระบวนการเชื่อมไทเทเนียมแบบเกิดบ่อหลอมละลาย</v>
          </cell>
          <cell r="C1258">
            <v>50100020209</v>
          </cell>
        </row>
        <row r="1259">
          <cell r="B1259" t="str">
            <v>โครงการวิจัยเชิงปฏิบัติการในการปฏิรูปการช่วยเหลือประชาชนทางกฎหมาย</v>
          </cell>
          <cell r="C1259">
            <v>50100020210</v>
          </cell>
        </row>
        <row r="1260">
          <cell r="B1260" t="str">
            <v>โครงการสังเคราะห์  พิสูจน์เอกลักษณ์และศึกษาสมบัติทางอิเล็กตรอนด้วยเคมีคำนวณเชิงควอนตัมของอนุพันธ์ 2-ไซยาโน-3-(4,6-ไดเมทอกซิอินโดอิล)อะคริลิค แอซิด</v>
          </cell>
          <cell r="C1260">
            <v>50100020211</v>
          </cell>
        </row>
        <row r="1261">
          <cell r="B1261" t="str">
            <v>โครงการความสามารถของแบคเทอริโอเฟจในการยับยั้ง Escherichia coli ดื้อยาที่สร้างเอนไซม์ extended-spectrum b-lactamase (ESBL)</v>
          </cell>
          <cell r="C1261">
            <v>50100020212</v>
          </cell>
        </row>
        <row r="1262">
          <cell r="B1262" t="str">
            <v>โครงการผลของรังสีต่อสมบัติทางโครงสร้างของแก้วกระจกหน้าต่างรีไซเคิล</v>
          </cell>
          <cell r="C1262">
            <v>50100020213</v>
          </cell>
        </row>
        <row r="1263">
          <cell r="B1263" t="str">
            <v>โครงการอุปกรณ์เปล่งแสงชนิดอินทรีย์ที่มีประสิทธิภาพจากสารเชิงซ้อนของอิริเดียมโดยเทคนิคโฮส-เกสท์</v>
          </cell>
          <cell r="C1263">
            <v>50100020214</v>
          </cell>
        </row>
        <row r="1264">
          <cell r="B1264" t="str">
            <v>โครงการสารเชิงซ้อนของโลหะอิริเดียม (III) เพื่อใช้เป็นตัวตรวจวัดสารเสพติดชนิดเอมีน</v>
          </cell>
          <cell r="C1264">
            <v>50100020215</v>
          </cell>
        </row>
        <row r="1265">
          <cell r="B1265" t="str">
            <v>การผลิตลิปิดจากจุลินทรีย์โดยยีสต์สะสมไขมันในอาหารที่เตรียมจากสารสกัดจากชานอ้อยเพื่อนำไปใช้ในการผลิตไบโอดีเซล</v>
          </cell>
          <cell r="C1265">
            <v>50100020216</v>
          </cell>
        </row>
        <row r="1266">
          <cell r="B1266" t="str">
            <v>โครงการศึกษาปรากฏการณ์ไฟน์สตรักเจอร์สปริตติ่งในคอร์เชลล์นาโนคริสตอลโดยใช้การคำนวณแบบไทด์บายดิ่ง</v>
          </cell>
          <cell r="C1266">
            <v>50100020217</v>
          </cell>
        </row>
        <row r="1267">
          <cell r="B1267" t="str">
            <v>โครงการพัฒนาวัสดุเชิงเดี่ยวเทอร์โมอิเล็กตริก PbTe ด้วยเทคนิคบริดจ์แมน</v>
          </cell>
          <cell r="C1267">
            <v>50100020218</v>
          </cell>
        </row>
        <row r="1268">
          <cell r="B1268" t="str">
            <v>โครงการพัฒนาคุณสมบัติและการตรวจสอบลักษณะของเส้นใยไฟโบรอินของไหมไทยเพื่อการประยุกต์ใช้ในไบโอเซนเซอร์</v>
          </cell>
          <cell r="C1268">
            <v>50100020219</v>
          </cell>
        </row>
        <row r="1269">
          <cell r="B1269" t="str">
            <v>โครงการสถานการณ์ปัญหาสุขภาพจิต ความต้องการการส่งเสริมสุขภาพจิตผู้สูงอายุที่เน้นการมีส่วนร่วมของครอบครัวและชุมชนในเขตอีสาน</v>
          </cell>
          <cell r="C1269">
            <v>50100020220</v>
          </cell>
        </row>
        <row r="1270">
          <cell r="B1270" t="str">
            <v>โครงการการสังเคราะห์และปรับปรุงสมบัติของวัสดุซิลิกา ที่มีรูพรุนขนาดกลางเพื่อเป็นตัวเร่งที่มีศักยภาพในการเร่งปฏิกิริยาการเกิดบิวทานอลโดยมีเอทานอลเป็นสารตั้งต้น</v>
          </cell>
          <cell r="C1270">
            <v>50100020221</v>
          </cell>
        </row>
        <row r="1271">
          <cell r="B1271" t="str">
            <v>โครงการพัฒนาสายพันธุ์พริกที่มีความคงตัวทางพันธุกรรมของลักษณะตัวผู้เป็นหมัน</v>
          </cell>
          <cell r="C1271">
            <v>50100020222</v>
          </cell>
        </row>
        <row r="1272">
          <cell r="B1272" t="str">
            <v>โครงการความร่วมมือในการทดสอบสายพันธุ์มะเขือเทศต้านทานโรคเหี่ยวเขียวและโรคใบหงิกเหลืองร่วมกับภาคเอกชน</v>
          </cell>
          <cell r="C1272">
            <v>50100020223</v>
          </cell>
        </row>
        <row r="1273">
          <cell r="B1273" t="str">
            <v>โครงการวิจัยการคัดเลือกแบคทีเรียแลคติคที่มีความสามารถในการผลิตโฟเลตและวิตามินบี 12 สูงอาหารหมัก</v>
          </cell>
          <cell r="C1273">
            <v>50100020224</v>
          </cell>
        </row>
        <row r="1274">
          <cell r="B1274" t="str">
            <v>โครงการวิจัยการฟอร์มแผ่นฟิล์มของแป้งข้าวเก่า</v>
          </cell>
          <cell r="C1274">
            <v>50100020225</v>
          </cell>
        </row>
        <row r="1275">
          <cell r="B1275" t="str">
            <v>โครงการวิจัยการศึกษาสถานการณ์ด้านสิทธิและสถานะบุคคลในภาคตะวันออกเฉียงเหนือ</v>
          </cell>
          <cell r="C1275">
            <v>50100020226</v>
          </cell>
        </row>
        <row r="1276">
          <cell r="B1276" t="str">
            <v>โครงการวิจัยเรื่อง "Informing the fist passes to mitigate the impact of dams on fist migrations in lower Mekong Basin"</v>
          </cell>
          <cell r="C1276">
            <v>50100020227</v>
          </cell>
        </row>
        <row r="1277">
          <cell r="B1277" t="str">
            <v>โครงการค่าตอบแทนนักวิจัยงวดสุดท้าย งานวิจัยเพื่อสร้างองค์ความรู้ (ปี 2557)</v>
          </cell>
          <cell r="C1277">
            <v>50100020228</v>
          </cell>
        </row>
        <row r="1278">
          <cell r="B1278" t="str">
            <v>โครงการ Development of strategic environmental assessment technology and its application to watershed restoration</v>
          </cell>
          <cell r="C1278">
            <v>50100020229</v>
          </cell>
        </row>
        <row r="1279">
          <cell r="B1279" t="str">
            <v>โครงการ MK32 : Professional Development Practitioners in the Mekong Basin</v>
          </cell>
          <cell r="C1279">
            <v>50100020230</v>
          </cell>
        </row>
        <row r="1280">
          <cell r="B1280" t="str">
            <v>โครงการนวัตกรรมบริการบำบัดผู้สูบบุหรี่ด้วยลูกอมดอกหญ้าขาว ในกลุ่มเสี่ยงพื้นที่จังหวัดนำร่องอุบลราชธานีปลอดบุหรี่</v>
          </cell>
          <cell r="C1280">
            <v>50100020231</v>
          </cell>
        </row>
        <row r="1281">
          <cell r="B1281" t="str">
            <v>โครงการประเมินผลการดำเนินเครือข่ายระบบสุขภาพระดับอำเภอ เครือข่ายบริการสุขภาพที่ 10</v>
          </cell>
          <cell r="C1281">
            <v>50100020232</v>
          </cell>
        </row>
        <row r="1282">
          <cell r="B1282" t="str">
            <v>โครงการยืนยันประสิทธิภาพการใช้เครื่องหมายดีเอ็นเอช่วยคัดเลือกในการพัฒนาข้าวเหนียวหอมต้านทานโรคไหม้และทนน้ำท่วมฉับพลัน</v>
          </cell>
          <cell r="C1282">
            <v>50100020233</v>
          </cell>
        </row>
        <row r="1283">
          <cell r="B1283" t="str">
            <v>โครงการพัฒนาตำรับมาส์กหน้าแบบลอกออกที่ผสมสารสกัดบัวบกเพื่อการฟื้นฟูสภาพผิว</v>
          </cell>
          <cell r="C1283">
            <v>50100020234</v>
          </cell>
        </row>
        <row r="1284">
          <cell r="B1284" t="str">
            <v>โครงการศึกษาความสัมพันธ์ของเซลล์ภูมิคุ้มกัน ชนิด macrophage ต่อความรุนแรงของเซลล์เนื้องอกในสมอง</v>
          </cell>
          <cell r="C1284">
            <v>50100020235</v>
          </cell>
        </row>
        <row r="1285">
          <cell r="B1285" t="str">
            <v>โครงการผลของ Hydroxychavicol สารสกัดจากใบพลูต่อความสามารถในการบุกรุกของเซลล์เนื้องอกสมองร้ายแรง ชนิด glioblastoma multiforme (GBM)</v>
          </cell>
          <cell r="C1285">
            <v>50100020236</v>
          </cell>
        </row>
        <row r="1286">
          <cell r="B1286" t="str">
            <v>โครงการพัฒนารูปแบบการบัญชีในการบริหารเพื่อเพิ่มศักยภาพในการแข่งขันของกลุ่มเย็บผ้าฝ้ายพื้นเมือง บ้านกกไอ ตำบลคำชะอี อำเภอคำชะอี จังหวัดมุกดาหาร</v>
          </cell>
          <cell r="C1286">
            <v>50100020237</v>
          </cell>
        </row>
        <row r="1287">
          <cell r="B1287" t="str">
            <v>โครงการศึกษาพฤติกรรมการซื้อสินค้าสมุนไพรแปรรูปของผู้สูงอายุในจังหวัด อุบลราชธานี</v>
          </cell>
          <cell r="C1287">
            <v>50100020238</v>
          </cell>
        </row>
        <row r="1288">
          <cell r="B1288" t="str">
            <v>โครงการจัดทำแผนที่มรดกวัฒนธรรมของชุมชนบุ่งกาแซวเพื่อประโยชน์ในการอนุรักษ์และพัฒนาเมือง</v>
          </cell>
          <cell r="C1288">
            <v>50100020239</v>
          </cell>
        </row>
        <row r="1289">
          <cell r="B1289" t="str">
            <v>โครงการจำลองแบบและการออกเเบบโมเลกุลด้วยการคำนวณเพื่อการศึกษาอันตรกิริยาของกลุ่มอีโคนาโซลและสารอนุพันธ์ที่มีประสิทธิภาพสูงในการยับยั้งโรควัณโรคที่มีต่อเอนไซม์ M. tuberculosis CYP130</v>
          </cell>
          <cell r="C1289">
            <v>50100020240</v>
          </cell>
        </row>
        <row r="1290">
          <cell r="B1290" t="str">
            <v>โครงการผลิตเอนไซม์ฟอกสีเมลานินโดยจุลินทรีย์และการนำไปประยุกต์ใช้ในการฟอกย้อมสีผม</v>
          </cell>
          <cell r="C1290">
            <v>50100020241</v>
          </cell>
        </row>
        <row r="1291">
          <cell r="B1291" t="str">
            <v>โครงการพัฒนาสูตรคอมพาวด์จากยางธรรมชาติที่เติมสารตัวเติมผสมสำหรับยางจุกนมเทียมที่ใช้กับลูกโค</v>
          </cell>
          <cell r="C1291">
            <v>50100020242</v>
          </cell>
        </row>
        <row r="1292">
          <cell r="B1292" t="str">
            <v>โครงการพัฒนาอุปกรณ์เปล่งแสงด้วยไฟฟ้าสีน้ำเงินจากโมเลกุลเชิงซ้อนอิริเดียมชนิดเป็นประจุ</v>
          </cell>
          <cell r="C1292">
            <v>50100020243</v>
          </cell>
        </row>
        <row r="1293">
          <cell r="B1293" t="str">
            <v>โครงการศึกษาคุณสมบัติสารต้านอนุมูลอิสระของข้าวไทยพันธุ์พื้นเมืองที่ปลูกในภาคตะวันออกเฉียงเหนือของประเทศไทย</v>
          </cell>
          <cell r="C1293">
            <v>50100020244</v>
          </cell>
        </row>
        <row r="1294">
          <cell r="B1294" t="str">
            <v>โครงการศึกษาสภาวะที่เหมาะสมในการสังเคราะห์ไฮโดรเจลแบบ one-pot โดยใช้คลื่นไมโครเวฟช่วยเพื่อพัฒนาการดูดซับไอออนโลหะให้ดีขึ้น</v>
          </cell>
          <cell r="C1294">
            <v>50100020245</v>
          </cell>
        </row>
        <row r="1295">
          <cell r="B1295" t="str">
            <v>โครงการศึกษาสมบัติทางโครงสร้างและแสงของคอร์/มัลติเชลล์นาโนคริสตอลโดยใช้วิธีไทด์บายดิ่ง</v>
          </cell>
          <cell r="C1295">
            <v>50100020246</v>
          </cell>
        </row>
        <row r="1296">
          <cell r="B1296" t="str">
            <v>โครงการออกแบบโครงสร้างและพัฒนาคุณสมบัติของสารกึ่งตัวนำโอลิโกไธโอฟีน และสารอนุพันธ์ชนิดใหม่สำหรับพลาสติกอิเล็กทรอนิกส์เพื่อใช้ในอุปกรณ์ทรานซิสเตอร์สนามไฟฟ้าสารอินทรีย์</v>
          </cell>
          <cell r="C1296">
            <v>50100020247</v>
          </cell>
        </row>
        <row r="1297">
          <cell r="B1297" t="str">
            <v>โครงการต้นแบบชุดตรวจน้ำตาล (กลูโคส) จากลมหายใจโดยใช้สารระเหยอินทรีย์เป็นสารเอกลักษณ์ในการตรวจวัด</v>
          </cell>
          <cell r="C1297">
            <v>50100020248</v>
          </cell>
        </row>
        <row r="1298">
          <cell r="B1298" t="str">
            <v>โครงการแนวทางในการใช้หินฝุ่นบะซอลต์เป็นวัสดุกันซึมสำหรับระบบฝังกลบ</v>
          </cell>
          <cell r="C1298">
            <v>50100020249</v>
          </cell>
        </row>
        <row r="1299">
          <cell r="B1299" t="str">
            <v>โครงการกำจัดฟีนอลในน้ำด้วยฮอร์สแรดิชเปอร์ออกซิเดสตรึงบนเยื่อกรองอัลตร้าฟิวเตชั่น</v>
          </cell>
          <cell r="C1299">
            <v>50100020250</v>
          </cell>
        </row>
        <row r="1300">
          <cell r="B1300" t="str">
            <v>โครงการตรวจวัดความดันกระแทกของลำพุ่งน้ำความเร็วสูงภายในท่อ</v>
          </cell>
          <cell r="C1300">
            <v>50100020251</v>
          </cell>
        </row>
        <row r="1301">
          <cell r="B1301" t="str">
            <v>โครงการประเมินคุณภาพยางก้อนถ้วยโดยใช้คุณสมบัติทางไฟฟ้า</v>
          </cell>
          <cell r="C1301">
            <v>50100020252</v>
          </cell>
        </row>
        <row r="1302">
          <cell r="B1302" t="str">
            <v>โครงการประเมินคุณภาพยางก้อนถ้วยด้วยเทคนิควิเคราะห์ภาพเชิงแสง</v>
          </cell>
          <cell r="C1302">
            <v>50100020253</v>
          </cell>
        </row>
        <row r="1303">
          <cell r="B1303" t="str">
            <v>โครงการผลกระทบและธรรมมาภิบาลนโยบายคิดค่าปรับตัวประกอบกำลังไฟฟ้าที่มีต่อผู้ผลิตไฟฟ้ารายเล็กมาก กรณีศึกษาจากระบบการไฟฟ้าส่วนภูมิภาคเขต 2 ภาคตะวันออกเฉียงเหนือ</v>
          </cell>
          <cell r="C1303">
            <v>50100020254</v>
          </cell>
        </row>
        <row r="1304">
          <cell r="B1304" t="str">
            <v>โครงการศักยภาพการประยุกต์ใช้คอนกรีตพรุนเพื่อความเป็นมิตรกับสิ่งแวดล้อมในประเทศไทย : กรณีศึกษาฟุตบาธคอนกรีตพรุนและทางระบายน้ำในเขตชุมชนเมือง</v>
          </cell>
          <cell r="C1304">
            <v>50100020255</v>
          </cell>
        </row>
        <row r="1305">
          <cell r="B1305" t="str">
            <v>โครงการคัดแยกและการจำแนกเชื้อ Cryptococcus neoformans จากมูลสัตว์ปีกและสิ่งแวดล้อมในจังหวัดอุบลราชธานี</v>
          </cell>
          <cell r="C1305">
            <v>50100020256</v>
          </cell>
        </row>
        <row r="1306">
          <cell r="B1306" t="str">
            <v>โครงการศึกษาฤทธิ์ต้านจุลชีพของสารคัดหลั่งจากแมลงวันบ้าน Musca domestica แมลงวันหัวเขียว Chrysomya megacephala และ Lucilia cuprina</v>
          </cell>
          <cell r="C1306">
            <v>50100020257</v>
          </cell>
        </row>
        <row r="1307">
          <cell r="B1307" t="str">
            <v>โครงการศึกษาฤทธิ์ทางเภสัชวิทยาของสารอนุพันธ์จากใบหญ้าหวาน (สตีวิออล) ในการยับยั้งการเจริญเติบโตของซีสต์ในเซลล์ท่อไต MDCK: การประยุกต์ใช้ในการรักษาโรคถุงน้ำในไต</v>
          </cell>
          <cell r="C1307">
            <v>50100020258</v>
          </cell>
        </row>
        <row r="1308">
          <cell r="B1308" t="str">
            <v>โครงการคุณสมบัติในการจับธาตุเหล็กและลดอนุมูลอิสระของสารสกัดจากฐาน ดอกนูนและเกสรจากบัวหลวงในเซลล์ตับเพาะเลี้ยงที่มีภาวะเหล็กเกิน</v>
          </cell>
          <cell r="C1308">
            <v>50100020259</v>
          </cell>
        </row>
        <row r="1309">
          <cell r="B1309" t="str">
            <v>โครงการวิจัยสถาบัน</v>
          </cell>
          <cell r="C1309">
            <v>50100020260</v>
          </cell>
        </row>
        <row r="1310">
          <cell r="B1310" t="str">
            <v>โครงการเพิ่มผลิตภาพแรงงานไทย</v>
          </cell>
          <cell r="C1310">
            <v>50100020261</v>
          </cell>
        </row>
        <row r="1311">
          <cell r="B1311" t="str">
            <v>โครงการการศึกษาการกลายพันธุ์ของเชื้อ Burkhoderia pseudomallei ที่แยกได้จากภาคตะวันออกเฉียงเหนือของประเทศไทย</v>
          </cell>
          <cell r="C1311">
            <v>50100020262</v>
          </cell>
        </row>
        <row r="1312">
          <cell r="B1312" t="str">
            <v>โครงการค่าตอบแทนนักวิจัยงวดสุดท้าย งานวิจัยเพื่อสร้างองค์ความรู้ (ปี 2549)</v>
          </cell>
          <cell r="C1312">
            <v>50100020263</v>
          </cell>
        </row>
        <row r="1313">
          <cell r="B1313" t="str">
            <v>โครงการค่าตอบแทนนักวิจัยงวดสุดท้าย งานวิจัยเพื่อสร้างองค์ความรู้ (ปี 2551)</v>
          </cell>
          <cell r="C1313">
            <v>50100020264</v>
          </cell>
        </row>
        <row r="1314">
          <cell r="B1314" t="str">
            <v>โครงการค่าตอบแทนนักวิจัยงวดสุดท้าย งานวิจัยเพื่อสร้างองค์ความรู้ (ปี 2552)</v>
          </cell>
          <cell r="C1314">
            <v>50100020265</v>
          </cell>
        </row>
        <row r="1315">
          <cell r="B1315" t="str">
            <v>โครงการค่าตอบแทนนักวิจัยงวดสุดท้าย งานวิจัยเพื่อสร้างองค์ความรู้ (ปี 2553)</v>
          </cell>
          <cell r="C1315">
            <v>50100020266</v>
          </cell>
        </row>
        <row r="1316">
          <cell r="B1316" t="str">
            <v>โครงการค่าตอบแทนนักวิจัยงวดสุดท้าย งานวิจัยเพื่อสร้างองค์ความรู้ (ปี 2554)</v>
          </cell>
          <cell r="C1316">
            <v>50100020267</v>
          </cell>
        </row>
        <row r="1317">
          <cell r="B1317" t="str">
            <v>โครงการค่าตอบแทนนักวิจัยงวดสุดท้าย งานวิจัยเพื่อสร้างองค์ความรู้ (ปี 2555)</v>
          </cell>
          <cell r="C1317">
            <v>50100020268</v>
          </cell>
        </row>
        <row r="1318">
          <cell r="B1318" t="str">
            <v>โครงการค่าตอบแทนนักวิจัยงวดสุดท้าย งานวิจัยเพื่อสร้างองค์ความรู้ (ปี 2558)</v>
          </cell>
          <cell r="C1318">
            <v>50100020269</v>
          </cell>
        </row>
        <row r="1319">
          <cell r="B1319" t="str">
            <v>โครงการศึกษาวิจัยเชิงปฏิบัติการ เรื่อง การปฏิรูปการช่วยเหลือประชาชนทางกฎหมาย : กรณีศึกษาพื้นที่จังหวัดอุบลราชธานี</v>
          </cell>
          <cell r="C1319">
            <v>50100020270</v>
          </cell>
        </row>
        <row r="1320">
          <cell r="B1320" t="str">
            <v>โครงการการเปลี่ยนแปลงการถือครองที่ดินในเขตพื้นที่ชายแดนอีสานตอนล่าง กรณีศึกษาด่านการค้าชายแดนช่องจอม ช่องสะงำ และช่องเม็ก</v>
          </cell>
          <cell r="C1320">
            <v>50100020271</v>
          </cell>
        </row>
        <row r="1321">
          <cell r="B1321" t="str">
            <v>โครงการการกวิเคราะห์ความสัมพันธ์ของข้อมูลนักศึกษาโดยใช้เทคโนโลยีข้อมูลขนาดใหญ่บนฮาดูปคลัสเตอร์</v>
          </cell>
          <cell r="C1321">
            <v>50100020272</v>
          </cell>
        </row>
        <row r="1322">
          <cell r="B1322" t="str">
            <v>โครงการวิจัยเรื่อง การบุกรุกและการเปลี่ยนมือของที่ดินพื้นที่ตลาดการค้าชายแดนช่องจอม อ.กาบเชิง</v>
          </cell>
          <cell r="C1322">
            <v>50100020273</v>
          </cell>
        </row>
        <row r="1323">
          <cell r="B1323" t="str">
            <v>โครงการค่าตอบแทนนักวิจัยงวดสุดท้าย งานวิจัยเพื่อสร้างองค์ความรู้ (ปี 2550)</v>
          </cell>
          <cell r="C1323">
            <v>50100020274</v>
          </cell>
        </row>
        <row r="1324">
          <cell r="B1324" t="str">
            <v>โครงการสร้างองค์ความรู้สู่การทำงานวิจัย</v>
          </cell>
          <cell r="C1324">
            <v>50100020275</v>
          </cell>
        </row>
        <row r="1325">
          <cell r="B1325" t="str">
            <v>โครงการสกัดอินนูลินที่มีความบริสุทธิ์สูงจากแก่นตะวันเพื่อใช้ในอุตสาหกรรมอาหาร</v>
          </cell>
          <cell r="C1325">
            <v>50100020276</v>
          </cell>
        </row>
        <row r="1326">
          <cell r="B1326" t="str">
            <v>โครงการเครื่องสับมะละกอ ที่ให้เส้นมะละกอเหมือนใช้มีดสับด้วยมือ</v>
          </cell>
          <cell r="C1326">
            <v>50100020277</v>
          </cell>
        </row>
        <row r="1327">
          <cell r="B1327" t="str">
            <v>โครงการโรงเพาะเห็ดอัตโนมัติแบบถอดประกอบได้ พร้อมด้วยเทคโนโลยี Internet of things</v>
          </cell>
          <cell r="C1327">
            <v>50100020278</v>
          </cell>
        </row>
        <row r="1328">
          <cell r="B1328" t="str">
            <v>โครงการการเพิ่มประสิทธิภาพการผลิตและการตลาดของผลิตภัณฑ์หมอนขิดยางพารา</v>
          </cell>
          <cell r="C1328">
            <v>50100020279</v>
          </cell>
        </row>
        <row r="1329">
          <cell r="B1329" t="str">
            <v>โครงการวิจัย Riverscape Genetics to inform Natural History of Exploited Fishes in the Lower Mekong River Basin: PEER Cycle 6</v>
          </cell>
          <cell r="C1329">
            <v>50100020280</v>
          </cell>
        </row>
        <row r="1330">
          <cell r="B1330" t="str">
            <v>โครงการวิจัย Poverty dynamic and sustainable development: A long -term panet project in Thailand and Vietnam, 2016-2024</v>
          </cell>
          <cell r="C1330">
            <v>50100020281</v>
          </cell>
        </row>
        <row r="1331">
          <cell r="B1331" t="str">
            <v>โครงการวิจัย Climate Adaptation and Innovation in Mekong Aquaculture-AQUADAPT Mekong</v>
          </cell>
          <cell r="C1331">
            <v>50100020282</v>
          </cell>
        </row>
        <row r="1332">
          <cell r="B1332" t="str">
            <v>โครงการวิจัยการผลิตและการตลาดสำหรับผลิตภัณฑ์พาสตาปราศจากกลูเตนจากแป้งข้าวเม่า</v>
          </cell>
          <cell r="C1332">
            <v>50100020283</v>
          </cell>
        </row>
        <row r="1333">
          <cell r="B1333" t="str">
            <v>โครงการผลของระดับโปรตีนที่กินได้ต่อสมดุลของไนโตรเจนและสมรรถนะการเจริญเติบโตของแพะลูกผสมพื้นเมืองxบอร์ (50%) เพศเมีย</v>
          </cell>
          <cell r="C1333">
            <v>50100020284</v>
          </cell>
        </row>
        <row r="1334">
          <cell r="B1334" t="str">
            <v>โครงการ "การควบคุมศัตรูพริกโดยชีววิธีในภาคตะวันออกเฉียงเหนือตอนล่าง"</v>
          </cell>
          <cell r="C1334">
            <v>50100020285</v>
          </cell>
        </row>
        <row r="1335">
          <cell r="B1335" t="str">
            <v>โครงการศักยภาพในการรุกรานของกุ้งก้ามแดง Cherax quadricariantus (von Martens) ในแหล่งน้ำจืดในประเทศไทย</v>
          </cell>
          <cell r="C1335">
            <v>50100020286</v>
          </cell>
        </row>
        <row r="1336">
          <cell r="B1336" t="str">
            <v>โครงการการปรับปรุงโรงไฟฟ้าพลังน้ำแบบสูบน้ำกลับลำตะคองในสภาวะสูบน้ำกลับและผลิตไฟฟ้าเพื่อรองรับการเพิ่มขึ้นของโรงไฟฟ้ากระจายศูนย์ที่ใช้พลังงานหมุนเวียน</v>
          </cell>
          <cell r="C1336">
            <v>50100020287</v>
          </cell>
        </row>
        <row r="1337">
          <cell r="B1337" t="str">
            <v>โครงการศูนย์พี่เลี้ยงโครงการเพาะพันธุ์ปัญญา ศูนย์พี่เลี้ยงมหาวิทยาลัยอุบลราชธานี</v>
          </cell>
          <cell r="C1337">
            <v>50100020288</v>
          </cell>
        </row>
        <row r="1338">
          <cell r="B1338" t="str">
            <v>โครงการความร่วมมือเพื่อพัฒนาบทบาทของมหาวิทยาลัยอุบลราชธานีในการทำงานวิจัยเพื่อสนับสนุนการขับเคลื่อนการพัฒนาจังหวัด</v>
          </cell>
          <cell r="C1338">
            <v>50100020289</v>
          </cell>
        </row>
        <row r="1339">
          <cell r="B1339" t="str">
            <v>โครงการวิธีการแมชชีนวิชั่นสำหรับการระบุชนิดพืชสมุนไพรไทย</v>
          </cell>
          <cell r="C1339">
            <v>50100020290</v>
          </cell>
        </row>
        <row r="1340">
          <cell r="B1340" t="str">
            <v>โครงการผลิตสตรอเบอรี่นอกฤดูในโรงเรือนในจังหวัดอุบลราชธานี</v>
          </cell>
          <cell r="C1340">
            <v>50100020291</v>
          </cell>
        </row>
        <row r="1341">
          <cell r="B1341" t="str">
            <v>โครงการพัฒนาขั้นตอนวิธีการรู้จำคุณลักษณะพื้นผิวเฉพาะส่วนของภาพใบสมุนไพรไทย</v>
          </cell>
          <cell r="C1341">
            <v>50100020292</v>
          </cell>
        </row>
        <row r="1342">
          <cell r="B1342" t="str">
            <v>โครงการออกแบบและพัฒนาอุปกรณ์วัดพลังกล้ามเนื้ออย่างง่าย</v>
          </cell>
          <cell r="C1342">
            <v>50100020293</v>
          </cell>
        </row>
        <row r="1343">
          <cell r="B1343" t="str">
            <v>โครงการปรับปรุงคุณสมบัติความเหนียวของพอลิแลกติกแอซิด โดยใช้ยางธรรมชาติเพื่อการประยุกต์ใช้งานสำหรับเครื่องพิมพ์สามมิติ</v>
          </cell>
          <cell r="C1343">
            <v>50100020294</v>
          </cell>
        </row>
        <row r="1344">
          <cell r="B1344" t="str">
            <v>โครงการ Supporting local reforestation by mycorrhizal mushrooms (ปลูกป่าปลูกเห็ด)</v>
          </cell>
          <cell r="C1344">
            <v>50100020295</v>
          </cell>
        </row>
        <row r="1345">
          <cell r="B1345" t="str">
            <v>โครงการพัฒนารูปแบบผ้าเปลือกไหมเพื่อเป็นผลิตภัณฑ์เครื่องแต่งกายร่วมสมัย</v>
          </cell>
          <cell r="C1345">
            <v>50100020296</v>
          </cell>
        </row>
        <row r="1346">
          <cell r="B1346" t="str">
            <v>โครงการทนร้อนและการตอบสนองของเซลล์ไก่พื้นเมืองไทยภายใต้สภาวะเครียดจากความร้อน</v>
          </cell>
          <cell r="C1346">
            <v>50100020297</v>
          </cell>
        </row>
        <row r="1347">
          <cell r="B1347" t="str">
            <v>โครงการวิเคราะห์สมการคลื่นและตัวแบบที่เกี่ยวข้องด้วยวิธีการเชิงตัวเลข</v>
          </cell>
          <cell r="C1347">
            <v>50100020298</v>
          </cell>
        </row>
        <row r="1348">
          <cell r="B1348" t="str">
            <v>โครงการพัฒนาระบบการประมวลผลภาพดิจิทัลร่วมกับอากาศยานไร้คนขับเพื่อการเกษตร</v>
          </cell>
          <cell r="C1348">
            <v>50100020299</v>
          </cell>
        </row>
        <row r="1349">
          <cell r="B1349" t="str">
            <v>โครงการวิจัย "สมบัติทางแสงของเอ็กซิตอนในโครงสร้างบ่อศักย์คอมตัมแบบไม่สมมาตร"</v>
          </cell>
          <cell r="C1349">
            <v>50100020300</v>
          </cell>
        </row>
        <row r="1350">
          <cell r="B1350" t="str">
            <v>โครงการวิจัย "การศึกษานิเวศวิทยาและชีววิทยาของกุ้งก้ามขนเพื่อส่งเสริมการท่องเที่ยวและการพัฒนาเนื้อหาการสื่อความหมาย"</v>
          </cell>
          <cell r="C1350">
            <v>50100020301</v>
          </cell>
        </row>
        <row r="1351">
          <cell r="B1351" t="str">
            <v>โครงการวิจัย "แปรรูปและการบรรจุภัณฑ์หอมแดงอบแห้ง"</v>
          </cell>
          <cell r="C1351">
            <v>50100020302</v>
          </cell>
        </row>
        <row r="1352">
          <cell r="B1352" t="str">
            <v>โครงการฤทธิ์ของสมุนไพรไทยที่มีต่อการยับยั้งสื่อประสาทที่มีฤทธิ์ต่อการเคลื่อนไหวของพยาธิใบไม้ในตับในสัตว์ทดลอง</v>
          </cell>
          <cell r="C1352">
            <v>50100020303</v>
          </cell>
        </row>
        <row r="1353">
          <cell r="B1353" t="str">
            <v>โครงการวิจัย "การค้นหาสารต้านวัณโรคตัวใหม่ที่มีความจำเพราะสูงในการออกฤทธิ์ยับยั้งการติดเชื้อวัณโรคที่มีการดื้อยา"</v>
          </cell>
          <cell r="C1353">
            <v>50100020304</v>
          </cell>
        </row>
        <row r="1354">
          <cell r="B1354" t="str">
            <v>การกำจัดสีย้อมผ้าเคมีสังเคราะห์จากน้ำเสียที่มาจากภาคอุตสาหกรรมครัวเรือนโดยใช้วัสดุเหลือใช้ทางการเกษตร</v>
          </cell>
          <cell r="C1354">
            <v>50100030001</v>
          </cell>
        </row>
        <row r="1355">
          <cell r="B1355" t="str">
            <v>การจัดเส้นทางของการเก็บขยะในเขตเทศบาลนครอุบลราชธานี</v>
          </cell>
          <cell r="C1355">
            <v>50100030002</v>
          </cell>
        </row>
        <row r="1356">
          <cell r="B1356" t="str">
            <v>การปรับปรุงเสถียรภาพทางแรงดันไฟฟ้าของระบบไฟฟ้าในพื้นที่ภาค ต.อ./เหนือของประเทศไทยจากปัญหาภัยแล้ง</v>
          </cell>
          <cell r="C1356">
            <v>50100030003</v>
          </cell>
        </row>
        <row r="1357">
          <cell r="B1357" t="str">
            <v>การพัฒนาเครื่องมือวิเคราะห์ข้อมูลสัญญาณคลื่นสมองสำหรับการตรวจหาการชัก</v>
          </cell>
          <cell r="C1357">
            <v>50100030004</v>
          </cell>
        </row>
        <row r="1358">
          <cell r="B1358" t="str">
            <v>การพัฒนาหน่วยปฏิบัติการเคมีเสริมสร้างทักษะการสืบเสาะสำหรับนักเรียนระดับมัธยมศึกษาตอนต้น</v>
          </cell>
          <cell r="C1358">
            <v>50100030005</v>
          </cell>
        </row>
        <row r="1359">
          <cell r="B1359" t="str">
            <v>การฟื้นฟูน้ำใต้ดินที่ปนเปื้อนสารกำจัดศัตรูพืชโพรฟีโนฟอสด้วยวิธีทางชีวภาพเชิงปรับปรุงโดยใช้หลักการเติมเซลล์ที่ถูกกระตุ้น</v>
          </cell>
          <cell r="C1359">
            <v>50100030006</v>
          </cell>
        </row>
        <row r="1360">
          <cell r="B1360" t="str">
            <v>การย่อยสลายสีย้อมสังเคราะห์ด้วยเอนไซม์แลคเคสหยาบในถังปฏิกรณ์ชีวภาพเยื่อกรอง</v>
          </cell>
          <cell r="C1360">
            <v>50100030007</v>
          </cell>
        </row>
        <row r="1361">
          <cell r="B1361" t="str">
            <v>การศึกษาคุณสมบัติของรอยเชื่อมวัสดุต่างชนิดที่เชื่อมด้วยวิธีเชื่อมเสียดทาน</v>
          </cell>
          <cell r="C1361">
            <v>50100030008</v>
          </cell>
        </row>
        <row r="1362">
          <cell r="B1362" t="str">
            <v>การศึกษาและทดสอบประสิทธิภาพปล่องความร้อน</v>
          </cell>
          <cell r="C1362">
            <v>50100030009</v>
          </cell>
        </row>
        <row r="1363">
          <cell r="B1363" t="str">
            <v>การศึกษาและพัฒนาวัสดุผสมที่เป็นตัวประสานในกระบวนการขึ้นรูปลูกหินขัดข้าว</v>
          </cell>
          <cell r="C1363">
            <v>50100030010</v>
          </cell>
        </row>
        <row r="1364">
          <cell r="B1364" t="str">
            <v>การออกแบบ สร้าง และทดสอบสมรรถนะกังหันลมความเร็วต่ำเพื่อผลิตไฟฟ้า</v>
          </cell>
          <cell r="C1364">
            <v>50100030011</v>
          </cell>
        </row>
        <row r="1365">
          <cell r="B1365" t="str">
            <v>การออกแบบและสร้างแม่เหล็ก แบบลดสนามแม่เหล็กสำหรับอิเล็กตรอน ขนาด 0-60 mT สำหรับระบบการสร้างภาพอนุมูลอิสระ</v>
          </cell>
          <cell r="C1365">
            <v>50100030012</v>
          </cell>
        </row>
        <row r="1366">
          <cell r="B1366" t="str">
            <v>คุณลักษณะของลำพุ่ง Non-Newtonian fluid ความเร็วสูงในของเหลว</v>
          </cell>
          <cell r="C1366">
            <v>50100030013</v>
          </cell>
        </row>
        <row r="1367">
          <cell r="B1367" t="str">
            <v>โครงการการพัฒนาเครื่องหมาย EST-SSR จากฐานข้อมูล Express sequence tags เพื่อการปรับปรุงพันธุ์สบู่ดำ (ปีที่ 1)</v>
          </cell>
          <cell r="C1367">
            <v>50100030014</v>
          </cell>
        </row>
        <row r="1368">
          <cell r="B1368" t="str">
            <v>โครงการผลของไฮโดรคอลลอยด์ต่อการปรับปรุงคุณภาพของเส้นก๋วยจั๊บอุบล</v>
          </cell>
          <cell r="C1368">
            <v>50100030015</v>
          </cell>
        </row>
        <row r="1369">
          <cell r="B1369" t="str">
            <v>โครงการผลิตสารต้านทานแบบโนโนโคลนอลแอนติบอดีต่อเอเชียติโคไซต์เพื่อการควบคุมคุณภาพบัวบก (การวิจัยถ่ายทอดเทคโนโลยี)</v>
          </cell>
          <cell r="C1369">
            <v>50100030016</v>
          </cell>
        </row>
        <row r="1370">
          <cell r="B1370" t="str">
            <v>โครงการวิจัยระดับความรู้ความเข้าใจของผู้ประกอบการในจังหวัดอุบลราชธานีที่มีต่อเรื่องความรับผิดชอบต่อสังคมขององค์กรธุรกิจ</v>
          </cell>
          <cell r="C1370">
            <v>50100030017</v>
          </cell>
        </row>
        <row r="1371">
          <cell r="B1371" t="str">
            <v>การศึกษาและพัฒนาเคหภัณฑ์จากพืชเส้นใยยาวในพื้นที่ลุ่มน้ำโขงเพื่อการสร้างมูลค่าเพิ่มและการส่งออก: กรณีปอในประเทศไทย และปอนองในสาธารณรัฐประชาธิปไตยประชาชนลาว</v>
          </cell>
          <cell r="C1371">
            <v>50100030018</v>
          </cell>
        </row>
        <row r="1372">
          <cell r="B1372" t="str">
            <v>การพัฒนากระบวนการผลิตและส่งเสริมการตลาดผ้าไหมไทยที่เป็นมิตรต่อสิ่งแวดล้อมและไร้สารพิษในภาคตะวันออกเฉียงเหนือเพื่อการส่งออก</v>
          </cell>
          <cell r="C1372">
            <v>50100030019</v>
          </cell>
        </row>
        <row r="1373">
          <cell r="B1373" t="str">
            <v>โครงการส่งเสริมการวิจัยในอุดมศึกษา 69 แห่ง เพื่อถ่ายทอดเทคโนโลยี</v>
          </cell>
          <cell r="C1373">
            <v>50100030020</v>
          </cell>
        </row>
        <row r="1374">
          <cell r="B1374" t="str">
            <v>การปรับปรุงคุณสมบัติและการประยุกต์ใช้งานของคอนกรีตมวลเบาแบบเซลลูล่าสำหรับอุตสาหกรรมก่อสร้างไทย</v>
          </cell>
          <cell r="C1374">
            <v>50100030021</v>
          </cell>
        </row>
        <row r="1375">
          <cell r="B1375" t="str">
            <v>การปรับปรุงประสิทธิภาพของเตาอบชนิดใช้เชื้อเพลิงชีวมวลโดยวัสดุพรุน</v>
          </cell>
          <cell r="C1375">
            <v>50100030022</v>
          </cell>
        </row>
        <row r="1376">
          <cell r="B1376" t="str">
            <v>โครงการวิจัยชุดโครงการ: การพัฒนาผลิตภัณฑ์เสริมอาหารสารสกัดไอโซฟลาโวนจากถั่วเหลือง (2549)</v>
          </cell>
          <cell r="C1376">
            <v>50100030023</v>
          </cell>
        </row>
        <row r="1377">
          <cell r="B1377" t="str">
            <v>โครงการวิจัยโครงการศึกษาปัญหาในการเรียนการสอนภาษาอังกฤษระดับประถมศึกษาของครูสอนภาษาอังกฤษในเขตการศึกษาต่างๆ ของจังหวัดอุบลราชธานี (2549)</v>
          </cell>
          <cell r="C1377">
            <v>50100030024</v>
          </cell>
        </row>
        <row r="1378">
          <cell r="B1378" t="str">
            <v>โครงการวิจัยการท่องเที่ยวในลุ่มน้ำโขงกับการผลิตซ้ำเชิงอัตลักษณ์ของชนกลุ่มน้อย : กรณีศึกษาหมู่บ้านวัฒนธรรม อุทยานแห่งชาติบาเจียง เมืองบาเจียงจะเรินสุก แขวงจำปาสัก สาธารณรัฐประชาธิปไตยประชาชนลาว (2549)</v>
          </cell>
          <cell r="C1378">
            <v>50100030025</v>
          </cell>
        </row>
        <row r="1379">
          <cell r="B1379" t="str">
            <v>โครงการวิจัยกระบวนการสร้างทุนทางสังคมเพื่อพัฒนาคุณภาพชีวิตของชุมชนลุ่มน้ำโขง: กรณีศึกษา บ้านปากแซง กิ่งอ.นาตาล จ.อุบลราชธานี (2549)</v>
          </cell>
          <cell r="C1379">
            <v>50100030026</v>
          </cell>
        </row>
        <row r="1380">
          <cell r="B1380" t="str">
            <v>โครงการวิจัยการพัฒนาธุรกิจกลุ่มอาชีพสหกรณ์ด้วยปรัชญาเศรษฐกิจพอเพียง กรณีศึกษา: ภาคตะวันออกเฉียงเหนือตอนล่าง (2549)</v>
          </cell>
          <cell r="C1380">
            <v>50100030027</v>
          </cell>
        </row>
        <row r="1381">
          <cell r="B1381" t="str">
            <v>โครงการวิจัยการยอมรับโคเนื้อลูกผสมแองกัสเตี้ย-พื้นเมืองไทยของเกษตรกรในลุ่มน้ำห้วยข้าวสาร (2550)</v>
          </cell>
          <cell r="C1381">
            <v>50100030028</v>
          </cell>
        </row>
        <row r="1382">
          <cell r="B1382" t="str">
            <v>โครงการวิจัยการมีส่วนร่วมของชุมชนในการจัดการสิ่งแวดล้อมของแหล่งท่องเที่ยวอย่างยั่งยืนริมแม่น้ำมูนและแม่น้ำสาขาในจังหวัดอุบลราชธานี (2550)</v>
          </cell>
          <cell r="C1382">
            <v>50100030029</v>
          </cell>
        </row>
        <row r="1383">
          <cell r="B1383" t="str">
            <v>โครงการวิจัยและพัฒนาหมากจองเพื่อสร้างมูลค่าเพิ่มให้ชุมชน (2550)</v>
          </cell>
          <cell r="C1383">
            <v>50100030030</v>
          </cell>
        </row>
        <row r="1384">
          <cell r="B1384" t="str">
            <v>โครงการวิจัยชุดโครงการ : การพัฒนาและส่งเสริมการผลิตผ้าทอมือในเขตภาคตะวันออกเฉียงเหนือตอนล่าง (2550)</v>
          </cell>
          <cell r="C1384">
            <v>50100030031</v>
          </cell>
        </row>
        <row r="1385">
          <cell r="B1385" t="str">
            <v>โครงการวิจัยการพัฒนาการผลิตลูกหินขัดข้าวแบบใหม่ที่ผลิตด้วยวัสดุขัดสีที่ผลิตในประเทศไทย (2550)</v>
          </cell>
          <cell r="C1385">
            <v>50100030032</v>
          </cell>
        </row>
        <row r="1386">
          <cell r="B1386" t="str">
            <v>โครงการวิจัยการพัฒนาเครื่องต้นแบบสำหรับฟอกอากาศภายในอาคารโรงพยาบาล (2550)</v>
          </cell>
          <cell r="C1386">
            <v>50100030033</v>
          </cell>
        </row>
        <row r="1387">
          <cell r="B1387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(2550)</v>
          </cell>
          <cell r="C1387">
            <v>50100030034</v>
          </cell>
        </row>
        <row r="1388">
          <cell r="B1388" t="str">
            <v>โครงการวิจัยการพัฒนาตำรับและการประเมินประสิทธิภาพฤทธิ์การต้านมะเร็งในสัตว์ทดลองของ Paclitaxel ในรูปแบบลิปิดอิมัลชัน (2550)</v>
          </cell>
          <cell r="C1388">
            <v>50100030035</v>
          </cell>
        </row>
        <row r="1389">
          <cell r="B1389" t="str">
            <v>โครงการวิจัยการออกแบบและพัฒนาผลิตภัณฑ์บรรจุภัณฑ์อาหารแปรรูปจากสัตว์น้ำ กลุ่มปลาแก้วสามรส ตำบลคันไร่ อำเภอสิรินธร จังหวัดอุบลราชธานี (2550)</v>
          </cell>
          <cell r="C1389">
            <v>50100030036</v>
          </cell>
        </row>
        <row r="1390">
          <cell r="B1390" t="str">
            <v>โครงการวิจัยการออกแบบและพัฒนาผลิตภัณฑ์ศูนย์วิสากิจชุมชนผ้าขิดบ้านคำพระ  อำเภอหัวตะพาน จังหวัดอำนาจเจริญ (2550)</v>
          </cell>
          <cell r="C1390">
            <v>50100030037</v>
          </cell>
        </row>
        <row r="1391">
          <cell r="B1391" t="str">
            <v>โครงการวิจัยการพัฒนาศักยภาพของธุรกิจขนาดกลางและย่อมที่เกี่ยวข้องกับอุตสาหกรรมการก่อสร้างด้วยเทคโนโลยีสื่อสารและสารสนเทศ (2551)</v>
          </cell>
          <cell r="C1391">
            <v>50100030038</v>
          </cell>
        </row>
        <row r="1392">
          <cell r="B1392" t="str">
            <v>โครงการวิจัยการพัฒนาเครื่องอบแห้งพลังงานแสงอาทิตย์แบบอุโมงค์ (2551)</v>
          </cell>
          <cell r="C1392">
            <v>50100030039</v>
          </cell>
        </row>
        <row r="1393">
          <cell r="B1393" t="str">
            <v>โครงการวิจัยการพัฒนาระบบทำความเย็นแบบอีเจ็คเตอร์เพื่อการประยุกต์ใช้กับระบบปรับอากาศ (2551)</v>
          </cell>
          <cell r="C1393">
            <v>50100030040</v>
          </cell>
        </row>
        <row r="1394">
          <cell r="B1394" t="str">
            <v>โครงการวิจัยเทคโนโลยี อิฐบล็อกประสาน เพื่อการสร้างที่อยู่อาศัยของชุมชน (2551)</v>
          </cell>
          <cell r="C1394">
            <v>50100030041</v>
          </cell>
        </row>
        <row r="1395">
          <cell r="B1395" t="str">
            <v>โครงการวิจัยการกำจัดขยะอินทรีย์ด้วยการหมัก (2551)</v>
          </cell>
          <cell r="C1395">
            <v>50100030042</v>
          </cell>
        </row>
        <row r="1396">
          <cell r="B1396" t="str">
            <v>โครงการวิจัยแนวทางการแก้ปัญหาเตาเผาขยะติดเชื้อในพื้นที่ภาคตะวันออกเฉียงเหนือตอนบน (2551)</v>
          </cell>
          <cell r="C1396">
            <v>50100030043</v>
          </cell>
        </row>
        <row r="1397">
          <cell r="B1397" t="str">
            <v>โครงการศึกษาวิจัยและพัฒนาอิฐก่อสร้างเพื่อการประหยัดพลังงาน (2551)</v>
          </cell>
          <cell r="C1397">
            <v>50100030044</v>
          </cell>
        </row>
        <row r="1398">
          <cell r="B1398" t="str">
            <v>โครงการวิจัยการผลิตอาหารปลาเศรษฐกิจโดยใช้ของเสียจากโรงงานแปรรูปไก่ โรงงานผลิตสุราโดยกระบวนการหมักด้วยเชื้อจุลินทรีย์ (2551)</v>
          </cell>
          <cell r="C1398">
            <v>50100030045</v>
          </cell>
        </row>
        <row r="1399">
          <cell r="B1399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เพื่อเป็นหน่วยกักเก็บพลังงานสำหรับยานยนต์ที่ขับเคลื่อนด้วยไฟฟ้า (2551)</v>
          </cell>
          <cell r="C1399">
            <v>50100030046</v>
          </cell>
        </row>
        <row r="1400">
          <cell r="B1400" t="str">
            <v>โครงการวิจัยการควบคุมเชื้อสาเหตุโรคเหี่ยวของมะเขือเทศด้วยกล้าเชื้อเอนโดฟัยติคแอคติโนมัยสีท (2551)</v>
          </cell>
          <cell r="C1400">
            <v>50100030047</v>
          </cell>
        </row>
        <row r="1401">
          <cell r="B1401" t="str">
            <v>โครงการวิจัยการผลิตเอทานอลจากวัสดุลิกโนเซลลูโลสด้วยวิธีการย่อยสลายเซลลูโลสโดยเชื้อราควบคู่กับการหมักโดยยีสต์สายพันธุ์ทนร้อน (2551)</v>
          </cell>
          <cell r="C1401">
            <v>50100030048</v>
          </cell>
        </row>
        <row r="1402">
          <cell r="B1402" t="str">
            <v>โครงการวิจัยการพัฒนาการหมักและควบคุมกรรมวิธีการผลิตปลาส้ม  โดยใช้เชื้อบริสุทธิ์เริ่มต้น (2551)</v>
          </cell>
          <cell r="C1402">
            <v>50100030049</v>
          </cell>
        </row>
        <row r="1403">
          <cell r="B1403" t="str">
            <v>โครงการวิจัยการศึกษาชนิดและปริมาณของประชากรกลุ่มจุลินทรีย์ ที่ผลิตพลังงานจากแปลงนาข้าวระบบเกษตรอินทรีย์ (2551)</v>
          </cell>
          <cell r="C1403">
            <v>50100030050</v>
          </cell>
        </row>
        <row r="1404">
          <cell r="B1404" t="str">
            <v>โครงการวิจัยการเปรียบเทียบความสามารถการดูดซับ-กำจัดคราบน้ำมันของตัวดูดซับชีวภาพ เพื่อใช้เป็นแนวทางในการพัฒนาใช้เป็นทุ่นลอยเพื่อการเก็บกวาดคราบน้ำมัน (2551)</v>
          </cell>
          <cell r="C1404">
            <v>50100030051</v>
          </cell>
        </row>
        <row r="1405">
          <cell r="B1405" t="str">
            <v>โครงการวิจัยการศึกษาความหลากหลายของแบคทีเรียทนร้อนในน้ำพุร้อนของประเทศไทย (2551)</v>
          </cell>
          <cell r="C1405">
            <v>50100030052</v>
          </cell>
        </row>
        <row r="1406">
          <cell r="B1406" t="str">
            <v>โครงการวิจัยไดโอดเรืองแสงที่มีสารเรืองแสงเป็นสารอินทรีย์สำหรับหน้าจอแสดงภาพจอแบน (2551)</v>
          </cell>
          <cell r="C1406">
            <v>50100030053</v>
          </cell>
        </row>
        <row r="1407">
          <cell r="B1407" t="str">
            <v>โครงการวิจัยการสังเคราะห์โครงสร้างนาโนของซิงค์ออกไซด์โดยการกระตุ้นด้วยถ่านกะลามะพร้าว (2551)</v>
          </cell>
          <cell r="C1407">
            <v>50100030054</v>
          </cell>
        </row>
        <row r="1408">
          <cell r="B1408" t="str">
            <v>โครงการวิจัยการพัฒนาตำรับและการประเมินประสิทธิภาพฤทธิ์การต้านมะเร็งในสัตว์ทดลองของ Paclitaxel ในรูปแบบลิปิดอิมัลชัน (2551)</v>
          </cell>
          <cell r="C1408">
            <v>50100030055</v>
          </cell>
        </row>
        <row r="1409">
          <cell r="B1409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(2551)</v>
          </cell>
          <cell r="C1409">
            <v>50100030056</v>
          </cell>
        </row>
        <row r="1410">
          <cell r="B1410" t="str">
            <v>โครงการวิจัยการเปลี่ยนแปลงทางสังคมของเมืองอุบลราชธานี พ.ศ.2435-2520 (2551)</v>
          </cell>
          <cell r="C1410">
            <v>50100030057</v>
          </cell>
        </row>
        <row r="1411">
          <cell r="B1411" t="str">
            <v>โครงการวิจัยความสำคัญของการจัดการศึกษาและการฝึกภาคปฏิบัติตามหลักธรรมของพระพุทธศาสนาในหลักสูตรระดับอุดมศึกษา (2551)</v>
          </cell>
          <cell r="C1411">
            <v>50100030058</v>
          </cell>
        </row>
        <row r="1412">
          <cell r="B1412" t="str">
            <v>โครงการวิจัยการจัดการทรัพยากรในเขตพื้นที่ชุ่มน้ำเพื่อความมั่นคงทางอาหารและการท่องเที่ยวเชิงนิเวศอย่างยั่งยืน กรณีศึกษาพื้นที่ชุ่มน้ำในเขตอำเภอวารินชำราบ จังหวัดอุบลราชธานี (2551)</v>
          </cell>
          <cell r="C1412">
            <v>50100030059</v>
          </cell>
        </row>
        <row r="1413">
          <cell r="B1413" t="str">
            <v>โครงการวิจัยและพัฒนาศักยภาพของกล้วยไม้สกุลม้าวิ่งในเขตภาคตะวันออกเฉียงเหนือตอนล่าง (2552)</v>
          </cell>
          <cell r="C1413">
            <v>50100030060</v>
          </cell>
        </row>
        <row r="1414">
          <cell r="B1414" t="str">
            <v>โครงการวิจัยการพัฒนาระบบทำความเย็นแบบอีเจ็คเตอร์เพื่อการประยุกต์ใช้กับระบบปรับอากาศ (2552)</v>
          </cell>
          <cell r="C1414">
            <v>50100030061</v>
          </cell>
        </row>
        <row r="1415">
          <cell r="B1415" t="str">
            <v>โครงการวิจัย คอนกรีตมวลเบาแบบเซลลูล่าสำหรับอุตสาหกรรมก่อสร้างไทย (2552)</v>
          </cell>
          <cell r="C1415">
            <v>50100030062</v>
          </cell>
        </row>
        <row r="1416">
          <cell r="B1416" t="str">
            <v>โครงการวิจัยเครื่องอบแห้งภายใต้ความดันต่ำกว่าความดันบรรยากาศใช้งานร่วมกับรังสีอินฟราเรด (2552)</v>
          </cell>
          <cell r="C1416">
            <v>50100030063</v>
          </cell>
        </row>
        <row r="1417">
          <cell r="B1417" t="str">
            <v>โครงการวิจัยการพัฒนากระบวนการสีข้าวและกระบวนการตรวจสอบคุณภาพข้าว (2552)</v>
          </cell>
          <cell r="C1417">
            <v>50100030064</v>
          </cell>
        </row>
        <row r="1418">
          <cell r="B1418" t="str">
            <v>โครงการวิจัยเทคโนโลยี อิฐบล็อกประสาน เพื่อการสร้างที่อยู่อาศัยของชุมชน (2552)</v>
          </cell>
          <cell r="C1418">
            <v>50100030065</v>
          </cell>
        </row>
        <row r="1419">
          <cell r="B1419" t="str">
            <v>โครงการวิจัยการพัฒนาปาร์ติเกิลบอร์ดจากวัสดุเหลือใช้ทางการเกษตร</v>
          </cell>
          <cell r="C1419">
            <v>50100030066</v>
          </cell>
        </row>
        <row r="1420">
          <cell r="B1420" t="str">
            <v>โครงการวิจัยการพัฒนาทีแอลดีวัดรังสีแบบพกพาชนิดลิเธียมฟลูออไรด์ : แมกนีเซียมคอปเปอร์ โซเดียม ซิลิกอน (2552)</v>
          </cell>
          <cell r="C1420">
            <v>50100030067</v>
          </cell>
        </row>
        <row r="1421">
          <cell r="B1421" t="str">
            <v>โครงการวิจัยการประยุกต์ใช้ Anion Selective-Exhaustive Injection เพื่อการวิเคราะห์หาปริมาณยากำจัดวัชพืชประเภท chlorinated acid herbicides (2552)</v>
          </cell>
          <cell r="C1421">
            <v>50100030068</v>
          </cell>
        </row>
        <row r="1422">
          <cell r="B1422" t="str">
            <v>โครงการวิจัยการพัฒนาการหมักและควบคุมกรรมวิธีการผลิตปลาส้มโดยใช้หัวเชื้อบริสุทธิ์ (2552)</v>
          </cell>
          <cell r="C1422">
            <v>50100030069</v>
          </cell>
        </row>
        <row r="1423">
          <cell r="B1423" t="str">
            <v>โครงการวิจัยการผลิตไลเปสโดยแบคทีเรียชอบอุณหภูมิสูงและการประยุกต์ใช้ในการบำบัดน้ำเสียที่ปนเปื้อนไขมัน (2552)</v>
          </cell>
          <cell r="C1423">
            <v>50100030070</v>
          </cell>
        </row>
        <row r="1424">
          <cell r="B1424" t="str">
            <v>โครงการวิจัยการลดปริมาณอาร์ซินิคที่ปนเปื้อนในแหล่งน้ำใต้ดินในเขตจังหวัดอุบลราชธานี (2552)</v>
          </cell>
          <cell r="C1424">
            <v>50100030071</v>
          </cell>
        </row>
        <row r="1425">
          <cell r="B1425" t="str">
            <v>โครงการวิจัยการศึกษาความเป็นไปได้ในการพัฒนาพลาสติกชีวภาพผสมจากแป้งและโปรตีนรังไหมที่สามารถพัฒนาเพื่อทดแทนเครื่องใช้ที่ทำพลาสติกสังเคราะห์ประเภทใช้แล้วทิ้ง (2552)</v>
          </cell>
          <cell r="C1425">
            <v>50100030072</v>
          </cell>
        </row>
        <row r="1426">
          <cell r="B1426" t="str">
            <v>โครงการวิจัยการพัฒนาเซลล์แสงอาทิตย์ลวดนาโนชนิดสีย้อมไวแสง โดยมีพอร์ไพรินชนิดใหม่เป็นสีย้อมไวแสง (2552)</v>
          </cell>
          <cell r="C1426">
            <v>50100030073</v>
          </cell>
        </row>
        <row r="1427">
          <cell r="B1427" t="str">
            <v>โครงการวิจัยชนิดและปริมาณของประชากรกลุ่มจุลินทรีย์ที่ผลิตพลังงานจากแปลงนาข้าวระบบเกษตรอินทรีย์ (2552)</v>
          </cell>
          <cell r="C1427">
            <v>50100030074</v>
          </cell>
        </row>
        <row r="1428">
          <cell r="B1428" t="str">
            <v>โครงการวิจัยการศึกษาความหลากหลายของแบคทีเรียชอบร้อนในน้ำพุร้อนของประเทศไทย (2552)</v>
          </cell>
          <cell r="C1428">
            <v>50100030075</v>
          </cell>
        </row>
        <row r="1429">
          <cell r="B1429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 เพื่อเป็นหน่วยกักเก็บพลังงานสำหรับยานยนต์ที่ขับเคลื่อนด้วยไฟฟ้า (2552)</v>
          </cell>
          <cell r="C1429">
            <v>50100030076</v>
          </cell>
        </row>
        <row r="1430">
          <cell r="B1430" t="str">
            <v>โครงการวิจัยและพัฒนาผลิตภัณฑ์เสริมสุขภาพและเครื่องสำอางที่มีส่วนผสมของสารสกัดถั่วเหลืองโดยนาโนเทคโนโลยีชีวภาพ (2552)</v>
          </cell>
          <cell r="C1430">
            <v>50100030077</v>
          </cell>
        </row>
        <row r="1431">
          <cell r="B1431" t="str">
            <v>โครงการวิจัยการพัฒนาระบบแคตาลอกออนไลน์เพื่อสนับสนุนการตัดสินใจซื้อผลิตภัณฑ์ผ้าทอมือ (2552)</v>
          </cell>
          <cell r="C1431">
            <v>50100030078</v>
          </cell>
        </row>
        <row r="1432">
          <cell r="B1432" t="str">
            <v>โครงการวิจัยชุดโครงการ "การพัฒนางานหัตถกรรมไม้ไผ่ในภาคอีสาน"  (2552)</v>
          </cell>
          <cell r="C1432">
            <v>50100030079</v>
          </cell>
        </row>
        <row r="1433">
          <cell r="B1433" t="str">
            <v>โครงการวิจัยชุดโครงการ "การจัดการทรัพยากรในเขตพื้นที่ชุ่มน้ำเพื่อความมั่นคงทางอาหารและการท่องเที่ยวเชิงนิเวศอย่างยั่งยืน กรณีศึกษาพื้นที่ชุ่มน้ำในเขตอำเภอวารินชำราบ จังหวัดอุบลราชธานี" (2552)</v>
          </cell>
          <cell r="C1433">
            <v>50100030080</v>
          </cell>
        </row>
        <row r="1434">
          <cell r="B1434" t="str">
            <v>โครงการวิจัยการพัฒนากระบวนการสีข้าวและกระบวนการตรวจสอบคุณภาพข้าว (2553)</v>
          </cell>
          <cell r="C1434">
            <v>50100030081</v>
          </cell>
        </row>
        <row r="1435">
          <cell r="B1435" t="str">
            <v>โครงการวิจัยคอนกรีตมวลเบาแบบเซลลูล่าสำหรับอุตสาหกรรมก่อสร้างไทย (2553)</v>
          </cell>
          <cell r="C1435">
            <v>50100030082</v>
          </cell>
        </row>
        <row r="1436">
          <cell r="B1436" t="str">
            <v>โครงการวิจัยเทคโนโลยี อิฐบล็อกประสาน เพื่อการสร้างที่อยู่อาศัยของชุมชน (2553)</v>
          </cell>
          <cell r="C1436">
            <v>50100030083</v>
          </cell>
        </row>
        <row r="1437">
          <cell r="B1437" t="str">
            <v>โครงการวิจัยเครื่องอบแห้งภายใต้ความดันต่ำกว่าความดันบรรยากาศใช้งานร่วมกับรังสีอินฟราเรด (2553)</v>
          </cell>
          <cell r="C1437">
            <v>50100030084</v>
          </cell>
        </row>
        <row r="1438">
          <cell r="B1438" t="str">
            <v>โครงการวิจัยการตรวจวัดระดับน้ำแสดงผลแบบ Real-time ผ่านระบบสื่อสารไร้สายเพื่อสร้างระบบเฝ้าระวัง (2553)</v>
          </cell>
          <cell r="C1438">
            <v>50100030085</v>
          </cell>
        </row>
        <row r="1439">
          <cell r="B1439" t="str">
            <v>โครงการวิจัยการพัฒนาระบบแบตเตอรี่ชนิดอิเล็กทรอไลท์ของแข็งที่ทำจากโซเดียม-เบต้าอะลูมินา เพื่อเป็นหน่วยกักเก็บพลังงานสำหรับยานยนต์ที่ขับเคลื่อนด้วยไฟฟ้า (2553)</v>
          </cell>
          <cell r="C1439">
            <v>50100030086</v>
          </cell>
        </row>
        <row r="1440">
          <cell r="B1440" t="str">
            <v>โครงการวิจัยการพัฒนาเซลล์แสงอาทิตย์ลวดนาโนชนิดสีย้อมไวแสง โดยมีพอร์ไพรินชนิดใหม่เป็นสีย้อมไวแสง (2553)</v>
          </cell>
          <cell r="C1440">
            <v>50100030087</v>
          </cell>
        </row>
        <row r="1441">
          <cell r="B1441" t="str">
            <v>โครงการวิจัยการพัฒนาทีแอลดีวัดรังสีแบบพกพาชนิดลิเธียมฟลูออไรด์ :แมกนีเซียม คอปเปอร์ โซเดียม ซิลิกอน (2553)</v>
          </cell>
          <cell r="C1441">
            <v>50100030088</v>
          </cell>
        </row>
        <row r="1442">
          <cell r="B1442" t="str">
            <v>โครงการวิจัยการแพร่กระจายของอาร์ซินิคในเขตชนบทลุ่มแม่น้ำโขงและการพัฒนากระบวนการบำบัดน้ำใต้ดินที่ปนเปื้อนอาร์ซินิค (2553)</v>
          </cell>
          <cell r="C1442">
            <v>50100030089</v>
          </cell>
        </row>
        <row r="1443">
          <cell r="B1443" t="str">
            <v>โครงการวิจัยการสังเคราะห์ซิลิกอนคาร์ไบด์จากแกลบข้าวที่บำบัดทางชีวภาพ (2553)</v>
          </cell>
          <cell r="C1443">
            <v>50100030090</v>
          </cell>
        </row>
        <row r="1444">
          <cell r="B1444" t="str">
            <v>โครงการวิจัยและพัฒนาเพื่อให้ได้เวชสำอางจากสารสกัดสมุนไพรพื้นบ้านไทยโดยกักเก็บในอนุภาคขนาดนาโน เพื่อใช้สำหรับผมหงอกก่อนวัย (2553)</v>
          </cell>
          <cell r="C1444">
            <v>50100030091</v>
          </cell>
        </row>
        <row r="1445">
          <cell r="B1445" t="str">
            <v>โครงการวิจัยการพัฒนาระบบนำส่งทางจมูกของสับยูนิตวัคซีนอีทูเพื่อป้องกันโรคอหิวาต์ในสุกร (2553)</v>
          </cell>
          <cell r="C1445">
            <v>50100030092</v>
          </cell>
        </row>
        <row r="1446">
          <cell r="B1446" t="str">
            <v>โครงการวิจัยการจัดการความรู้ชุมชนเพื่อพัฒนาเครือข่ายการเรียนรู้ภูมิปัญญาท้องถิ่นตามแนวทางเศรษฐกิจพอเพียง ระยะที่ 1 (2553)</v>
          </cell>
          <cell r="C1446">
            <v>50100030093</v>
          </cell>
        </row>
        <row r="1447">
          <cell r="B1447" t="str">
            <v>โครงการวิจัยคอนกรีตมวลเบาแบบเซลลูล่าสำหรับอุตสาหกรรมก่อสร้างไทย (2554)</v>
          </cell>
          <cell r="C1447">
            <v>50100030094</v>
          </cell>
        </row>
        <row r="1448">
          <cell r="B1448" t="str">
            <v>โครงการวิจัยการพัฒนาโปรแกรมคอมพิวเตอร์สำหรับการจัดสมดุลสายการประกอบ  กรณีศึกษา :โรงงานผลิตเสื้อผ้าสำเร็จรูป จังหวัดอุบลราชธานี (2554)</v>
          </cell>
          <cell r="C1448">
            <v>50100030095</v>
          </cell>
        </row>
        <row r="1449">
          <cell r="B1449" t="str">
            <v>โครงการวิจัยการปรับปรุงระบบบำบัดน้ำเสียโรงพยาบาลที่ถูกยับยั้งจากสารฆ่าเชื้อด้วยเซลล์ดักติด (2554)</v>
          </cell>
          <cell r="C1449">
            <v>50100030096</v>
          </cell>
        </row>
        <row r="1450">
          <cell r="B1450" t="str">
            <v>โครงการวิจัยการออกแบบ  สร้าง และทดสอบสมรรถนะกังหันลมความเร็วต่ำเพื่อผลิตไฟฟ้า (2554)</v>
          </cell>
          <cell r="C1450">
            <v>50100030097</v>
          </cell>
        </row>
        <row r="1451">
          <cell r="B1451" t="str">
            <v>โครงการวิจัยระบบงานวางแผนการตัดสำหรับพัสดุแบบหนึ่งมิติบนเครือข่ายอินเตอร์เน็ต (2554)</v>
          </cell>
          <cell r="C1451">
            <v>50100030098</v>
          </cell>
        </row>
        <row r="1452">
          <cell r="B1452" t="str">
            <v>โครงการวิจัยการศึกษาและทดสอบประสิทธิภาพปล่องความร้อน (2554)</v>
          </cell>
          <cell r="C1452">
            <v>50100030099</v>
          </cell>
        </row>
        <row r="1453">
          <cell r="B1453" t="str">
            <v>โครงการวิจัยการพัฒนาเครื่องมือทางการคำนวณใหม่สำหรับการตรวจหาการผิดพลาดของแบริ่ง (2554)</v>
          </cell>
          <cell r="C1453">
            <v>50100030100</v>
          </cell>
        </row>
        <row r="1454">
          <cell r="B1454" t="str">
            <v>โครงการวิจัยการแพร่กระจายของอาร์ซินิคในเขตชนบทลุ่มแม่น้ำโขงและการพัฒนากระบวนการบำบัดน้ำใต้ดินที่ปนเปื้อนอาร์ซินิค (2554)</v>
          </cell>
          <cell r="C1454">
            <v>50100030101</v>
          </cell>
        </row>
        <row r="1455">
          <cell r="B1455" t="str">
            <v>โครงการวิจัยการพัฒนาวิธีการวิเคราะห์สารกำจัดศัตรูพืชและโลหะหนักด้วยมัลติเอนไซม์ไบโอเซนเซอร์ในระบบการวิเคราะห์ของการไหล (2554)</v>
          </cell>
          <cell r="C1455">
            <v>50100030102</v>
          </cell>
        </row>
        <row r="1456">
          <cell r="B1456" t="str">
            <v>โครงการวิจัยศักยภาพของน้ำคั้นแก่นตะวันเพื่อการผลิตเอทานอลที่อุณหภูมิสูงโดยใช้เชื้อยีสต์ทนร้อน (2554)</v>
          </cell>
          <cell r="C1456">
            <v>50100030103</v>
          </cell>
        </row>
        <row r="1457">
          <cell r="B1457" t="str">
            <v>โครงการวิจัยระบบวิเคราะห์ในการประเมินความสามารถในการต้านอนุมูลอิสระอย่างรวดเร็วด้วยไบโอเซนเซอร์ชนิดใหม่ (2554)</v>
          </cell>
          <cell r="C1457">
            <v>50100030104</v>
          </cell>
        </row>
        <row r="1458">
          <cell r="B1458" t="str">
            <v>โครงการวิจัยการพัฒนาระบบนำส่งทางจมูกของสับยูนิตวัคซีนอีทูเพื่อป้องกันโรคอหิวาต์ในสุกร (2554)</v>
          </cell>
          <cell r="C1458">
            <v>50100030105</v>
          </cell>
        </row>
        <row r="1459">
          <cell r="B1459" t="str">
            <v>โครงการวิจัยและพัฒนาเพื่อให้ได้เวชสำอางจากสารสกัดสมุนไพรพื้นบ้านไทยโดยกักเก็บในอนุภาคขนาดนาโน เพื่อใช้สำหรับผมหงอกก่อนวัย (2554)</v>
          </cell>
          <cell r="C1459">
            <v>50100030106</v>
          </cell>
        </row>
        <row r="1460">
          <cell r="B1460" t="str">
            <v>โครงการวิจัยการวินิจฉัยการสร้างเอนไซม์เบต้าแลคตาเมส ชนิดฤทธิ์ขยายของเชื้อ Burkholderia pseudomallei  ที่พบในโรงพยาบาลสรรพสิทธิ์ประสงค์ (2554)</v>
          </cell>
          <cell r="C1460">
            <v>50100030107</v>
          </cell>
        </row>
        <row r="1461">
          <cell r="B1461" t="str">
            <v>การพัฒนากระบวนการย้อมผ้าไหมนอกฤดูกาลที่เป็นมิตรต่อสิ่งแวดล้อมและไร้สารพิษ ในภาคตะวันออกเฉียงเหนือเพื่อการส่งออก</v>
          </cell>
          <cell r="C1461">
            <v>50100030108</v>
          </cell>
        </row>
        <row r="1462">
          <cell r="B1462" t="str">
            <v>โครงการอุดหนุนการวิจัยเพื่อถ่ายทอดเทคโนโลยีจากแหล่งทุนภายนอกคณะเกษตรศาสตร์</v>
          </cell>
          <cell r="C1462">
            <v>50100030109</v>
          </cell>
        </row>
        <row r="1463">
          <cell r="B1463" t="str">
            <v>โครงการวิจัยแนวทางการพัฒนาระบบโลจิสติกส์ของผู้ประกอบการการค้าชายแดน จังหวัดอุบลราชธานี</v>
          </cell>
          <cell r="C1463">
            <v>50100030110</v>
          </cell>
        </row>
        <row r="1464">
          <cell r="B1464" t="str">
            <v>โครงการวิจัยการผลิตผ้าขาวม้าลายพิมพ์ กรณีศึกษากลุ่มทอผ้าขาวม้า บ้านนากระแซง อำเภอเดชอุดม จังหวัดอุบลราชธานี</v>
          </cell>
          <cell r="C1464">
            <v>50100030111</v>
          </cell>
        </row>
        <row r="1465">
          <cell r="B1465" t="str">
            <v>การเพิ่มกรดไขมันไม่อิ่มตัวสูงในปลาสวายโมง</v>
          </cell>
          <cell r="C1465">
            <v>50100030112</v>
          </cell>
        </row>
        <row r="1466">
          <cell r="B1466" t="str">
            <v>การพัฒนาเครื่องหมาย EST-SSR จากฐานข้อมูล Expressed sequence tag เพื่อการปรับปรุงพันธุ์สบู่ดำ</v>
          </cell>
          <cell r="C1466">
            <v>50100030113</v>
          </cell>
        </row>
        <row r="1467">
          <cell r="B1467" t="str">
            <v>โครงการส่งเสริมและสนับสนุนด้านการวิจัย</v>
          </cell>
          <cell r="C1467">
            <v>50100030114</v>
          </cell>
        </row>
        <row r="1468">
          <cell r="B1468" t="str">
            <v>โครงการการพัฒนาหน่วยปฏิบัติการเคมีเสริมสร้างทักษะการสืบเสาะสำหรับนักเรียนระดับมัธยมศึกษาตอนต้น</v>
          </cell>
          <cell r="C1468">
            <v>50100030115</v>
          </cell>
        </row>
        <row r="1469">
          <cell r="B1469" t="str">
            <v>โครงการการออกแบบและสร้างแม่เหล็กแบบลดสนามแม่เหล็กสำหรับอิเล็กตรอนขนาด 0-60 mT สำหรับระบบการสร้างภาพอนุมูลอิสระ</v>
          </cell>
          <cell r="C1469">
            <v>50100030116</v>
          </cell>
        </row>
        <row r="1470">
          <cell r="B1470" t="str">
            <v>โครงการการกำจัดสีย้อมผ้าเคมีสังเคราะห์จากน้ำเสียที่มาจากอุตสาหกรรมครัวเรือนโดยใช้วัสดุเหลือใช้ทางการเกษตร</v>
          </cell>
          <cell r="C1470">
            <v>50100030117</v>
          </cell>
        </row>
        <row r="1471">
          <cell r="B1471" t="str">
            <v>โครงการการจำแนกพันธุ์กระเทียมไทยด้วยระบบจมูกอิเล็กทรอนิกส์</v>
          </cell>
          <cell r="C1471">
            <v>50100030118</v>
          </cell>
        </row>
        <row r="1472">
          <cell r="B1472" t="str">
            <v>โครงการการผลิต Micro-jet ความเร็วสูงเพื่อการประยุกต์ใช้ด้านการแพทย์</v>
          </cell>
          <cell r="C1472">
            <v>50100030119</v>
          </cell>
        </row>
        <row r="1473">
          <cell r="B1473" t="str">
            <v>โครงการการพัฒนาวิธีฮิวริสติกส์เพื่อแก้ไขปัญหาการจัดการเส้นทางการขนส่งสินค้าที่มีความไม่แน่นอนสำหรับวิสาหกิจขนาดกลางและย่อม</v>
          </cell>
          <cell r="C1473">
            <v>50100030120</v>
          </cell>
        </row>
        <row r="1474">
          <cell r="B1474" t="str">
            <v>โครงการการพัฒนาฮิวริสติกส์เพื่อแก้ปัญหาการขนส่งและการจัดการสินค้าคงคลังโดยมีข้อจำกัดด้านปริมาณและเวลาในการจัดส่ง:กรณีศึกษาโรงสีข้าวในเขตภาคตะวันออกเฉียงเหนือ</v>
          </cell>
          <cell r="C1474">
            <v>50100030121</v>
          </cell>
        </row>
        <row r="1475">
          <cell r="B1475" t="str">
            <v>โครงการการออกแบบและควบคุมอุณหภูมิข้าวเปลือกในไซโล</v>
          </cell>
          <cell r="C1475">
            <v>50100030122</v>
          </cell>
        </row>
        <row r="1476">
          <cell r="B1476" t="str">
            <v>โครงการสมบัติทางโลหะวิทยาและทางกลของการเชื่อมเสียดทานระหว่างทองแดงและเหล็กกล้า</v>
          </cell>
          <cell r="C1476">
            <v>50100030123</v>
          </cell>
        </row>
        <row r="1477">
          <cell r="B1477" t="str">
            <v>โครงการวิจัยเพื่อถ่ายทอดเทคโนโลยีที่ได้รับสนับสนุนจากแหล่งทุนภายนอก</v>
          </cell>
          <cell r="C1477">
            <v>50100030124</v>
          </cell>
        </row>
        <row r="1478">
          <cell r="B1478" t="str">
            <v>โครงการวิจัยยุทธศาสตร์การบรรเทาภัยแล้งอย่างยั่งยืนสำหรับเกษตรกร กรณีศึกษาสระเก็บน้ำต้านภัยแล้งและระบบนาประหยัด</v>
          </cell>
          <cell r="C1478">
            <v>50100030125</v>
          </cell>
        </row>
        <row r="1479">
          <cell r="B1479" t="str">
            <v>โครงการเสริมสร้างศักยภาพเกษตรกรด้านเกษตรอินทรีย์เพื่อความมั่นคงและความปลอดภัยทางอาหารจังหวัดอุบลราชธานี</v>
          </cell>
          <cell r="C1479">
            <v>50100030126</v>
          </cell>
        </row>
        <row r="1480">
          <cell r="B1480" t="str">
            <v>โครงการพัฒนาระบบสารสนเทศเพื่อสนับสนุนการวิเคราะห์และขยายพื้นที่เพาะปลูกหม่อน: กรณีศึกษาศูนย์หม่อนไหมเฉลิมพระเกียรติพระนางเจ้าสิริกิติ์พระบรมราชินีนาถ (สุรินทร์)</v>
          </cell>
          <cell r="C1480">
            <v>50100030127</v>
          </cell>
        </row>
        <row r="1481">
          <cell r="B1481" t="str">
            <v>การพัฒนาผลิตภัณฑ์และยืดอายุการเก็บรักษาปลาร้าบองเพื่อเพิ่มศักยภาพทางการตลาด</v>
          </cell>
          <cell r="C1481">
            <v>50100030128</v>
          </cell>
        </row>
        <row r="1482">
          <cell r="B1482" t="str">
            <v>ชุดโครงการวิจัย เลปโตสไปโรสิส: กระบวนการศึกษาเชื้อเลปโตสไปร่าและแบบจำลองภูมิศาสตร์และสังคม เพื่อเฝ้าระวังและป้องกัน ในพื้นที่จังหวัดอุบลราชธานี</v>
          </cell>
          <cell r="C1482">
            <v>50100030129</v>
          </cell>
        </row>
        <row r="1483">
          <cell r="B1483" t="str">
            <v>โครงการประยุกต์ใช้เทคนิคการสำรวจระยะไกลและแบบจำลองมาร์คอฟ เพื่อคาดการณ์การเปลี่ยนแปลงการใช้ที่ดิน และผลกระทบจากน้ำท่วม ในลุ่มน้ำมูล จังหวัดศรีสะเกษ ประเทศไทย</v>
          </cell>
          <cell r="C1483">
            <v>50100030130</v>
          </cell>
        </row>
        <row r="1484">
          <cell r="B1484" t="str">
            <v>โครงการพัฒนาเครื่องมือทางการคำนวณใหม่สำหรับการตรวจจับอาการจอประสาทตาเปลี่ยนแปลงจากโรคเบาหวาน</v>
          </cell>
          <cell r="C1484">
            <v>50100030131</v>
          </cell>
        </row>
        <row r="1485">
          <cell r="B1485" t="str">
            <v>โครงการประยุกต์ใช้เทคโนโลยีการผลิตก๊าซเชื้อเพลิงสังเคราะห์ใช้ในการหล่อ ทองเหลืองแบบขี้ผึ้งหาย : กรณีศึกษางานหล่อทองเหลืองบ้านปะอาว จังหวัดอุบลราชธานี</v>
          </cell>
          <cell r="C1485">
            <v>50100030132</v>
          </cell>
        </row>
        <row r="1486">
          <cell r="B1486" t="str">
            <v>โครงการศึกษาเงื่อนไขการทำงานที่เหมาะสมสำหรับเครื่องอบแห้งข้าวเปลือก</v>
          </cell>
          <cell r="C1486">
            <v>50100030133</v>
          </cell>
        </row>
        <row r="1487">
          <cell r="B1487" t="str">
            <v>โครงการพัฒนาวิธีการฮิวริสติกส์เพื่อแก้ปัญหาระบบโลจิสติกส์และโซ่อุปทานข้าว : กรณีศึกษาจังหวัดอุบลราชธานี</v>
          </cell>
          <cell r="C1487">
            <v>50100030134</v>
          </cell>
        </row>
        <row r="1488">
          <cell r="B1488" t="str">
            <v>โครงการเพิ่มประสิทธิภาพเชิงความร้อนของเตาแก๊สหุงต้มในครัวเรือนมาตรฐานอุตสาหกรรม มอก. 2312-2549 โดยวัสดุพรุนและการไหลแบบหมุนวน</v>
          </cell>
          <cell r="C1488">
            <v>50100030135</v>
          </cell>
        </row>
        <row r="1489">
          <cell r="B1489" t="str">
            <v>โครงการออกแบบและสร้างระบบควบคุมการส่งพัลส์และการรับสัญญาณ NMR ในระบบการสร้างภาพอนุมูลอิสระ</v>
          </cell>
          <cell r="C1489">
            <v>50100030136</v>
          </cell>
        </row>
        <row r="1490">
          <cell r="B1490" t="str">
            <v>โครงการการศึกษาคุณลักษณะของลำพุ่งของเหลวความเร็วสูงในน้ำทะเล</v>
          </cell>
          <cell r="C1490">
            <v>50100030137</v>
          </cell>
        </row>
        <row r="1491">
          <cell r="B1491" t="str">
            <v>โครงการค่าตอบแทนนักวิจัยงวดสุดท้าย งานวิจัยเพื่อถ่ายทอดเทคโนโลยี (ปี 2555)</v>
          </cell>
          <cell r="C1491">
            <v>50100030138</v>
          </cell>
        </row>
        <row r="1492">
          <cell r="B1492" t="str">
            <v>โครงการค่าตอบแทนนักวิจัยงวดสุดท้าย งานวิจัยเพื่อถ่ายทอดเทคโนโลยี (ปี 2556)</v>
          </cell>
          <cell r="C1492">
            <v>50100030139</v>
          </cell>
        </row>
        <row r="1493">
          <cell r="B1493" t="str">
            <v>โครงการการทดสอบผลผลิตของสายพันธุ์กลายของสบู่ดำที่ได้จากการกลายพันธุ์</v>
          </cell>
          <cell r="C1493">
            <v>50100030140</v>
          </cell>
        </row>
        <row r="1494">
          <cell r="B1494" t="str">
            <v>โครงการพัฒนาผลิตภัณฑ์และยืดอายุการเก็บรักษาปลาร้าบองเพื่อเพิ่มศักยภาพทางการตลาด</v>
          </cell>
          <cell r="C1494">
            <v>50100030141</v>
          </cell>
        </row>
        <row r="1495">
          <cell r="B1495" t="str">
            <v>การพัฒนาดินขาวเผาในภาคตะวันออกเฉียงเหนือ เป็นวัสดุประสานการขึ้นรูปลูกหินขัดข้าว</v>
          </cell>
          <cell r="C1495">
            <v>50100030142</v>
          </cell>
        </row>
        <row r="1496">
          <cell r="B1496" t="str">
            <v>โครงการหาเงื่อนไขที่เหมาะสมแบบหลายเป้าหมายของการเชื่อมเสียดทานวัสดุต่างชนิดเข้าด้วยกันด้วยวิธี Neuro-Genetic Hybrid Framework</v>
          </cell>
          <cell r="C1496">
            <v>50100030143</v>
          </cell>
        </row>
        <row r="1497">
          <cell r="B1497" t="str">
            <v>โครงการกำจัดสีย้อมผ้าจากน้ำเสียโดยการดูดซับด้วยเปลือกส้มโอเหลือทิ้ง</v>
          </cell>
          <cell r="C1497">
            <v>50100030144</v>
          </cell>
        </row>
        <row r="1498">
          <cell r="B1498" t="str">
            <v>โครงการพัฒนาชุดการทดลองเคมีแบบสืบเสาะร่วมกับภาพเคลื่อนไหวระดับโมเลกุลเพื่อสนับสนุนความเข้าใจมโนมติระดับโมเลกุลสำหรับนักเรียนระดับมัธยมศึกษาตอนต้น</v>
          </cell>
          <cell r="C1498">
            <v>50100030145</v>
          </cell>
        </row>
        <row r="1499">
          <cell r="B1499" t="str">
            <v>การออกแบบและสร้างระบบเกรเดียนต์สำหรับการสร้างภาพอนุมูลอิสระ</v>
          </cell>
          <cell r="C1499">
            <v>50100030146</v>
          </cell>
        </row>
        <row r="1500">
          <cell r="B1500" t="str">
            <v>โครงการศึกษาคุณสมบัติสารต้านอนุมูลอิสระและปริมาณทั้งหมดของสารประกอบฟีนอลิกและของข้าวไทยพันธุ์พื้นเมือง</v>
          </cell>
          <cell r="C1500">
            <v>50100030147</v>
          </cell>
        </row>
        <row r="1501">
          <cell r="B1501" t="str">
            <v>โครงการวิเคราะห์การปนเปื้อนคาร์โบฟูแรนในตัวอย่างข้าวหอมมะลิด้วยวิธีการวิเคราะห์ทางอ้อมของอัลคาไลน์ฟอสฟาเตสไบโอเซนเซอร์</v>
          </cell>
          <cell r="C1501">
            <v>50100030148</v>
          </cell>
        </row>
        <row r="1502">
          <cell r="B1502" t="str">
            <v>โครงการสนับสนุนทุนวิจัยแก่นักศึกษาระดับอุดมศึกษา แผนเพิ่มประสิทธิภาพการใช้พลังงาน</v>
          </cell>
          <cell r="C1502">
            <v>50100030149</v>
          </cell>
        </row>
        <row r="1503">
          <cell r="B1503" t="str">
            <v>โครงการสนับสนุนทุนวิจัยแก่นักศึกษาระดับอุดมศึกษา แผนพลังงานทดแทน</v>
          </cell>
          <cell r="C1503">
            <v>50100030150</v>
          </cell>
        </row>
        <row r="1504">
          <cell r="B1504" t="str">
            <v>โครงการค่าตอบแทนนักวิจัยงวดสุดท้าย งานวิจัยเพื่อถ่ายทอดเทคโนโลยี (ปี 2557)</v>
          </cell>
          <cell r="C1504">
            <v>50100030151</v>
          </cell>
        </row>
        <row r="1505">
          <cell r="B1505" t="str">
            <v>โครงการจัดทำแผนการบริหารจัดการและพัฒนาทรัพยากรน้ำแบบบูรณาการจังหวัดศรีสะเกษ</v>
          </cell>
          <cell r="C1505">
            <v>50100030152</v>
          </cell>
        </row>
        <row r="1506">
          <cell r="B1506" t="str">
            <v>โครงการวิจัยและถ่ายทอดเทคโนโลยีเพื่อเพิ่มประสิทธิภาพการผลิตและการแปรรูปฝ้ายอินทรีย์ริมโขง บ้านทุ่งนาเมือง อำเภอโขงเจียม จังหวัดอุบลราชธานี</v>
          </cell>
          <cell r="C1506">
            <v>50100030153</v>
          </cell>
        </row>
        <row r="1507">
          <cell r="B1507" t="str">
            <v>โครงการผลิตสารต้านทานแบบโมโนโคลนอลแอนติบอดีต่อสาร 9-เมทอกซีแคนทีน-6-โอนเพื่อการควบคุมคุณภาพสมุนไพรปลาไหลเผือก</v>
          </cell>
          <cell r="C1507">
            <v>50100030154</v>
          </cell>
        </row>
        <row r="1508">
          <cell r="B1508" t="str">
            <v>โครงการศึกษาวิธีการที่เหมาะสมในการห่อหุ้มเซลล์แบคทีเรียโปรไบโอติกเพื่อเป็นหัวเชื้อในการผลิตโยเกิร์ต</v>
          </cell>
          <cell r="C1508">
            <v>50100030155</v>
          </cell>
        </row>
        <row r="1509">
          <cell r="B1509" t="str">
            <v>โครงการบริหารต้นทุนการผลิตสมัยใหม่เพื่อเพิ่มขีดความสามารถทางการแข่งขันในประชาคมเศรษฐกิจอาเซียน: กรณีศึกษาเฉพาะธุรกิจแปรรูปสินค้าเกษตรในจังหวัดอุบลราชธานี อำนาจเจริญ และศรีสะเกษ</v>
          </cell>
          <cell r="C1509">
            <v>50100030156</v>
          </cell>
        </row>
        <row r="1510">
          <cell r="B1510" t="str">
            <v>โครงการพัฒนานวัตกรรมระบบสารสนเทศเพื่อสนับสนุนและส่งเสริมการท่องเที่ยวในจังหวัดอุบลราชธานี</v>
          </cell>
          <cell r="C1510">
            <v>50100030157</v>
          </cell>
        </row>
        <row r="1511">
          <cell r="B1511" t="str">
            <v>โครงการศักยภาพและรูปแบบการท่องเที่ยวเชิงนิเวศ: กรณีบ้านแหลมสวรรค์ อำเภอสิรินธร จังหวัดอุบลราชธานี</v>
          </cell>
          <cell r="C1511">
            <v>50100030158</v>
          </cell>
        </row>
        <row r="1512">
          <cell r="B1512" t="str">
            <v>โครงการศึกษารูปแบบโลจิสติกส์ของสินค้าเกษตรตามการค้าผ่านแดนและการค้าชายแดน บริเวณสะพานมิตรภาพไทย-ลาว แห่งที่สอง (จังหวัดมุกดาหาร-สะหวันนะเขต)</v>
          </cell>
          <cell r="C1512">
            <v>50100030159</v>
          </cell>
        </row>
        <row r="1513">
          <cell r="B1513" t="str">
            <v>โครงการสังเคราะห์และปรับปรุงคุณสมบัติของวัสดุเลเยอร์ดับเบิลไฮดรอกไซด์เพื่อใช้เป็นตัวดูดซับไอออนในน้ำเสีย</v>
          </cell>
          <cell r="C1513">
            <v>50100030160</v>
          </cell>
        </row>
        <row r="1514">
          <cell r="B1514" t="str">
            <v>โครงการออกแบบและสร้างระบบควบคุมการส่งพัลส์ต่อเนื่อง (CW) EPR และระบบการสร้างภาพคืนอนุมูลอิสระ</v>
          </cell>
          <cell r="C1514">
            <v>50100030161</v>
          </cell>
        </row>
        <row r="1515">
          <cell r="B1515" t="str">
            <v>โครงการเพิ่มประสิทธิภาพเชิงความร้อนของเตาแก๊สประหยัดพลังงานโดยการไหลแบบหมุนวน</v>
          </cell>
          <cell r="C1515">
            <v>50100030162</v>
          </cell>
        </row>
        <row r="1516">
          <cell r="B1516" t="str">
            <v>โครงการกำจัดสีย้อมผ้าจากน้ำเสียโดยปฏิกิริยาเฟนตันร่วมด้วยการดูดซับโดยใช้ถ่านกัมมันต์จากเปลือกส้มโอเหลือทิ้ง</v>
          </cell>
          <cell r="C1516">
            <v>50100030163</v>
          </cell>
        </row>
        <row r="1517">
          <cell r="B1517" t="str">
            <v>โครงการจำลองแบบสถานการณ์เพื่อปรับปรุงระบบแถวคอยของแผนกผู้ป่วยนอก โรงพยาบาลค่ายสรรพสิทธิประสงค์</v>
          </cell>
          <cell r="C1517">
            <v>50100030164</v>
          </cell>
        </row>
        <row r="1518">
          <cell r="B1518" t="str">
            <v>โครงการปรับปรุงประสิทธิภาพลูกหินขัดข้าวปอซโซลานด้วยกระบวนการขึ้นรูปด้วยเครื่องหล่อเหวี่ยง</v>
          </cell>
          <cell r="C1518">
            <v>50100030165</v>
          </cell>
        </row>
        <row r="1519">
          <cell r="B1519" t="str">
            <v>โครงการค่าเหมาะสมแบบหลายวัตถุประสงค์สำหรับปัจจัยการเชื่อมวัสดุต่างชนิดของสเตนเลสดูเพล็กซ์และเหล็กกล้าคาร์บอนด้วยการวิเคราะห์ความสัมพันธ์แบบเกรย์</v>
          </cell>
          <cell r="C1519">
            <v>50100030166</v>
          </cell>
        </row>
        <row r="1520">
          <cell r="B1520" t="str">
            <v>โครงการประเมินพื้นที่เสี่ยงภัยแล้งด้วยดัชนีความสมบูรณ์ของพืชพรรณ และตรวจระดับความเครียดของเกษตรกรปลูกข้าว ในพื้นที่ลุ่มน้ำห้วยข้าวสาร จังหวัดอุบลราชธานี</v>
          </cell>
          <cell r="C1520">
            <v>50100030167</v>
          </cell>
        </row>
        <row r="1521">
          <cell r="B1521" t="str">
            <v>โครงการพัฒนาการตรวจหาเชื้อ Burkholderia pseudomallei ด้วยเทคนิค loop-mediated isothermal amplification ร่วมกับ lateral-flow dipstick (LAMP-LFD)</v>
          </cell>
          <cell r="C1521">
            <v>50100030168</v>
          </cell>
        </row>
        <row r="1522">
          <cell r="B1522" t="str">
            <v>โครงการศึกษาอณูพันธุศาสตร์และระบาดวิทยาของ Staphylococcus aureus ที่ดื้อต่อยา vancomycin</v>
          </cell>
          <cell r="C1522">
            <v>50100030169</v>
          </cell>
        </row>
        <row r="1523">
          <cell r="B1523" t="str">
            <v>โครงการศึกษาอุบัติการณ์โรคไข้เลือดออกในพื้นที่ระบาดและไม่ระบาดด้วยระบบสารสนเทศภูมิศาสตร์ จังหวัดอุบลราชธานี</v>
          </cell>
          <cell r="C1523">
            <v>50100030170</v>
          </cell>
        </row>
        <row r="1524">
          <cell r="B1524" t="str">
            <v>โครงการความชุกและพื้นฐานระดับโมเลกุลของธาลัสซีเมียและฮีโมโกลบินผิดปกติในบริเวณชายแดนไทย ลาว กัมพูชา</v>
          </cell>
          <cell r="C1524">
            <v>50100030171</v>
          </cell>
        </row>
        <row r="1525">
          <cell r="B1525" t="str">
            <v>โครงการค่าตอบแทนนักวิจัยงวดสุดท้าย งานวิจัยเพื่อถ่ายทอดเทคโนโลยี (ปี 2549)</v>
          </cell>
          <cell r="C1525">
            <v>50100030172</v>
          </cell>
        </row>
        <row r="1526">
          <cell r="B1526" t="str">
            <v>โครงการค่าตอบแทนนักวิจัยงวดสุดท้าย งานวิจัยเพื่อถ่ายทอดเทคโนโลยี (ปี 2550)</v>
          </cell>
          <cell r="C1526">
            <v>50100030173</v>
          </cell>
        </row>
        <row r="1527">
          <cell r="B1527" t="str">
            <v>โครงการค่าตอบแทนนักวิจัยงวดสุดท้าย งานวิจัยเพื่อถ่ายทอดเทคโนโลยี (ปี 2551)</v>
          </cell>
          <cell r="C1527">
            <v>50100030174</v>
          </cell>
        </row>
        <row r="1528">
          <cell r="B1528" t="str">
            <v>โครงการค่าตอบแทนนักวิจัยงวดสุดท้าย งานวิจัยเพื่อถ่ายทอดเทคโนโลยี (ปี 2552)</v>
          </cell>
          <cell r="C1528">
            <v>50100030175</v>
          </cell>
        </row>
        <row r="1529">
          <cell r="B1529" t="str">
            <v>โครงการค่าตอบแทนนักวิจัยงวดสุดท้าย งานวิจัยเพื่อถ่ายทอดเทคโนโลยี (ปี 2553)</v>
          </cell>
          <cell r="C1529">
            <v>50100030176</v>
          </cell>
        </row>
        <row r="1530">
          <cell r="B1530" t="str">
            <v>โครงการค่าตอบแทนนักวิจัยงวดสุดท้าย งานวิจัยเพื่อถ่ายทอดเทคโนโลยี (ปี 2554)</v>
          </cell>
          <cell r="C1530">
            <v>50100030177</v>
          </cell>
        </row>
        <row r="1531">
          <cell r="B1531" t="str">
            <v>โครงการค่าตอบแทนนักวิจัยงวดสุดท้าย งานวิจัยเพื่อถ่ายทอดเทคโนโลยี (ปี 2558)</v>
          </cell>
          <cell r="C1531">
            <v>50100030178</v>
          </cell>
        </row>
        <row r="1532">
          <cell r="B1532" t="str">
            <v>โครงการวิจัย "เพิ่มประสิทธิภาพแรงงานไทย"</v>
          </cell>
          <cell r="C1532">
            <v>50100030179</v>
          </cell>
        </row>
        <row r="1533">
          <cell r="B1533" t="str">
            <v>โครงการเพิ่มประสิทธิภาพในการผลิตโดยการบริหารจัดการน้ำในพื้นที่</v>
          </cell>
          <cell r="C1533">
            <v>50100030180</v>
          </cell>
        </row>
        <row r="1534">
          <cell r="B1534" t="str">
            <v>โครงการค่าตอบแทนนักวิจัยงวดสุดท้าย งานวิจัยเพื่อถ่ายถอดเทคโนโลยี (ปี 2558)</v>
          </cell>
          <cell r="C1534">
            <v>50100030181</v>
          </cell>
        </row>
        <row r="1535">
          <cell r="B1535" t="str">
            <v>โครงการเพิ่มผลิตภาพแรงงานสู่ SME 4.0</v>
          </cell>
          <cell r="C1535">
            <v>50100030182</v>
          </cell>
        </row>
        <row r="1536">
          <cell r="B1536" t="str">
            <v>โครงการส่งเสริมและบริหารงานบริการวิชาการ</v>
          </cell>
          <cell r="C1536">
            <v>60100010001</v>
          </cell>
        </row>
        <row r="1537">
          <cell r="B1537" t="str">
            <v xml:space="preserve"> โครงการถ่ายทอดความรู้ด้านการตลาดแก่เยาวชน “รู้ทันตลาด ชนะตลอด” </v>
          </cell>
          <cell r="C1537">
            <v>60100020001</v>
          </cell>
        </row>
        <row r="1538">
          <cell r="B1538" t="str">
            <v xml:space="preserve"> โครงการเสริมสร้างประสบการณ์ชีวิต </v>
          </cell>
          <cell r="C1538">
            <v>60100020002</v>
          </cell>
        </row>
        <row r="1539">
          <cell r="B1539" t="str">
            <v xml:space="preserve"> โครงการอบรมเพื่อให้ความรู้ในหัวข้อ “การส่งเสริมการควบคุมภายในด้านการบัญชีและการบริหารงานสำหรับองค์การบริหารส่วนตำบล”  </v>
          </cell>
          <cell r="C1539">
            <v>60100020003</v>
          </cell>
        </row>
        <row r="1540">
          <cell r="B1540" t="str">
            <v xml:space="preserve">
การผลิตสื่อการเรียนการสอนทางด้านพันธุศาสตร์ สำหรับครูผู้สอนวิชาชีววิทยา</v>
          </cell>
          <cell r="C1540">
            <v>60100020004</v>
          </cell>
        </row>
        <row r="1541">
          <cell r="B1541" t="str">
            <v xml:space="preserve">
การสร้างแหล่งเรียนรู้ออนไลน์ทางดาราศาสตร์</v>
          </cell>
          <cell r="C1541">
            <v>60100020005</v>
          </cell>
        </row>
        <row r="1542">
          <cell r="B1542" t="str">
            <v xml:space="preserve">
การอบรมเนื้อหาความรู้ทางชีววิทยาที่เข้าใจคลาดเคลื่อนและเทคนิคการออกข้อสอบแบบเลือกตอบ สำหรับครูผู้สอนกลุ่มสาระวิทยาศาสตร์ ช่วงชั้นที่ 4</v>
          </cell>
          <cell r="C1542">
            <v>60100020006</v>
          </cell>
        </row>
        <row r="1543">
          <cell r="B1543" t="str">
            <v xml:space="preserve">
โครงการเปิดบ้านวิทยาศาสตร์</v>
          </cell>
          <cell r="C1543">
            <v>60100020007</v>
          </cell>
        </row>
        <row r="1544">
          <cell r="B1544" t="str">
            <v xml:space="preserve">
เปิดมหาวิทยาลัยวันพฤหัสบ่าย</v>
          </cell>
          <cell r="C1544">
            <v>60100020008</v>
          </cell>
        </row>
        <row r="1545">
          <cell r="B1545" t="str">
            <v>การจัดระบบเครือข่ายคอมพิวเตอร์สำหรับโรงเรียนขนาดเล็ก</v>
          </cell>
          <cell r="C1545">
            <v>60100020009</v>
          </cell>
        </row>
        <row r="1546">
          <cell r="B1546" t="str">
            <v>การใช้พลังงานเซลล์แสงอาทิตย์ในการสูบน้ำเพื่อการเกษตรของชุมชน ระยะที่ 2</v>
          </cell>
          <cell r="C1546">
            <v>60100020010</v>
          </cell>
        </row>
        <row r="1547">
          <cell r="B1547" t="str">
            <v>การตรวจคุณภาพน้ำอย่างง่ายเพื่อใช้สำหรับการเพาะเลี้ยงสัตว์น้ำ วิธีสังเกตอาการเกิดโรค และการป้องกันรักษาโรคของสัตว์น้ำ</v>
          </cell>
          <cell r="C1547">
            <v>60100020011</v>
          </cell>
        </row>
        <row r="1548">
          <cell r="B1548" t="str">
            <v>การถ่ายทอดความรู้ด้านวิศวกรรมอุตสาหการในการแก้ปัญหาของชุมชนเพิ่มประสิทธิภาพและลดค่าใช้จ่ายของธุรกิจขนาดกลางและขนาดย่อม</v>
          </cell>
          <cell r="C1548">
            <v>60100020012</v>
          </cell>
        </row>
        <row r="1549">
          <cell r="B1549" t="str">
            <v>การบำรุงรักษาระบบประปาหมู่บ้าน และการตรวจวิเคราะห์คุณภาพน้ำเบื้องต้นเพื่อประกอบการประเมินคุณภำพระบบประปาหมู่บ้าน</v>
          </cell>
          <cell r="C1549">
            <v>60100020013</v>
          </cell>
        </row>
        <row r="1550">
          <cell r="B1550" t="str">
            <v>การประชุมเครือข่ายและการนำเสนอผลงานทางวิชาการระดับบัณฑิตศึกษาด้านลุ่มน้ำโขงศึกษาของประเทศไทย  ครั้งที่ 2</v>
          </cell>
          <cell r="C1550">
            <v>60100020014</v>
          </cell>
        </row>
        <row r="1551">
          <cell r="B1551" t="str">
            <v>การประชุมวิชาการระดับนานาชาติ "ภาษาและวัฒนธรรมตะวันออก"</v>
          </cell>
          <cell r="C1551">
            <v>60100020015</v>
          </cell>
        </row>
        <row r="1552">
          <cell r="B1552" t="str">
            <v>การประยุกต์ใช้ความรู้ด้านวิศวกรรมอุตสาหการในการแก้ปัญหาของชุมชน เพิ่มประสิทิภาพและลดค่าใช้จ่ายของธุรกิจ "ฆ้อง บ้านทรายมูล"</v>
          </cell>
          <cell r="C1552">
            <v>60100020016</v>
          </cell>
        </row>
        <row r="1553">
          <cell r="B1553" t="str">
            <v>โครงการฝึกอบรมเชิงปฏิบัติการ การพัฒนาการออกแบบกระเป๋าผ้าไหม โรงเรียนบ้านระเว ตำบลระเว อำเภอพิบูลมังสาหาร จังหวัดอุบลราชธานี</v>
          </cell>
          <cell r="C1553">
            <v>60100020017</v>
          </cell>
        </row>
        <row r="1554">
          <cell r="B1554" t="str">
            <v>โครงการ Art and Science for ALL</v>
          </cell>
          <cell r="C1554">
            <v>60100020018</v>
          </cell>
        </row>
        <row r="1555">
          <cell r="B1555" t="str">
            <v>การฝึกอบรมปฏิบัติโยคะเพื่อสุขภาพ</v>
          </cell>
          <cell r="C1555">
            <v>60100020019</v>
          </cell>
        </row>
        <row r="1556">
          <cell r="B1556" t="str">
            <v>การวิเคราะห์และประมวลผลสัญญาณดิจิตอลเบื้องต้น และการประยุกต์ใช้งานต่าง ๆ</v>
          </cell>
          <cell r="C1556">
            <v>60100020020</v>
          </cell>
        </row>
        <row r="1557">
          <cell r="B1557" t="str">
            <v>การสร้างแบบทดสอบภาษาอังกฤษ</v>
          </cell>
          <cell r="C1557">
            <v>60100020021</v>
          </cell>
        </row>
        <row r="1558">
          <cell r="B1558" t="str">
            <v>การสัมมนาเพื่อพัฒนาการสอนภาษาไทย "วรรณกรรมเชิงสร้างสรรค์ : เทคนิคการสอนอ่านและเขียนผลงานอย่างมีประสิทธิภาพ"</v>
          </cell>
          <cell r="C1558">
            <v>60100020022</v>
          </cell>
        </row>
        <row r="1559">
          <cell r="B1559" t="str">
            <v>การอบรมการสอนทักษะฟัง พูด อ่านและเขียน สำหรับครูสอนภาษาอังกฤษระดับประถมศึกษา</v>
          </cell>
          <cell r="C1559">
            <v>60100020023</v>
          </cell>
        </row>
        <row r="1560">
          <cell r="B1560" t="str">
            <v>การอบรมเชิงปฏิบัติการการสร้างฐานข้อมูลข้อสอบปรนัยเพื่อการจัดสอบแบบออนไลน์</v>
          </cell>
          <cell r="C1560">
            <v>60100020024</v>
          </cell>
        </row>
        <row r="1561">
          <cell r="B1561" t="str">
            <v>การอบรมเชิงปฏิบัติการวิเคราะห์ข้อมูลสำหรับบุคลากรสาธารณสุข (ครั้งที่ 2)</v>
          </cell>
          <cell r="C1561">
            <v>60100020025</v>
          </cell>
        </row>
        <row r="1562">
          <cell r="B1562" t="str">
            <v>การอบรมสัมมนาเชิงปฏิบัติการเรื่อง "การบำรุงรักษาเครื่องจักรกลอุตสาหกรรมแปรรูปผลิตภัณฑ์จากข้าว"</v>
          </cell>
          <cell r="C1562">
            <v>60100020026</v>
          </cell>
        </row>
        <row r="1563">
          <cell r="B1563" t="str">
            <v>กิจกรรมภาษาอังกฤษสำหรับนักเรียนมัธยมศึกษาตอนปลาย (English Day)</v>
          </cell>
          <cell r="C1563">
            <v>60100020027</v>
          </cell>
        </row>
        <row r="1564">
          <cell r="B1564" t="str">
            <v>ครู-ศิษย์ คู่คิดโครงงานวิทยาศาสตร์</v>
          </cell>
          <cell r="C1564">
            <v>60100020028</v>
          </cell>
        </row>
        <row r="1565">
          <cell r="B1565" t="str">
            <v>ครู-ศิษย์ ประดิษฐ์ของเล่นวิทยาศาสตร์</v>
          </cell>
          <cell r="C1565">
            <v>60100020029</v>
          </cell>
        </row>
        <row r="1566">
          <cell r="B1566" t="str">
            <v>ค่ายภาษาอังกฤษเพื่อเยาวชน (English Camp for Youth)</v>
          </cell>
          <cell r="C1566">
            <v>60100020030</v>
          </cell>
        </row>
        <row r="1567">
          <cell r="B1567" t="str">
            <v>ค่ายไอทีสำหรับเยาวชน</v>
          </cell>
          <cell r="C1567">
            <v>60100020031</v>
          </cell>
        </row>
        <row r="1568">
          <cell r="B1568" t="str">
            <v xml:space="preserve">โครงการ “เจาะธุรกิจ พิชิตต้นทุน” สำหรับผู้ประกอบการวิสาหกิจชุมชนและ SMEs </v>
          </cell>
          <cell r="C1568">
            <v>60100020032</v>
          </cell>
        </row>
        <row r="1569">
          <cell r="B1569" t="str">
            <v xml:space="preserve">โครงการ Social Network เครื่องมือทางการตลาดชิ้นเอกในยุคดิจิตอล </v>
          </cell>
          <cell r="C1569">
            <v>60100020033</v>
          </cell>
        </row>
        <row r="1570">
          <cell r="B1570" t="str">
            <v xml:space="preserve">โครงการ คลีนิคการตลาดเพื่อธุรกิจชุมชน </v>
          </cell>
          <cell r="C1570">
            <v>60100020034</v>
          </cell>
        </row>
        <row r="1571">
          <cell r="B1571" t="str">
            <v xml:space="preserve">โครงการกลยุทธ์การตลาดเพื่อการแข่งขันสำหรับกลุ่มผู้ผลิตสินค้า  OTOP และวิสาหกิจชุมชน </v>
          </cell>
          <cell r="C1571">
            <v>60100020035</v>
          </cell>
        </row>
        <row r="1572">
          <cell r="B1572" t="str">
            <v>โครงการการประชุมวิชาการเภสัชสนเทศกับความปลอดภัยผู้ป่วย</v>
          </cell>
          <cell r="C1572">
            <v>60100020036</v>
          </cell>
        </row>
        <row r="1573">
          <cell r="B1573" t="str">
            <v xml:space="preserve">โครงการคลินิกส่งเสริมการออม เพื่อสร้างภูมิคุ้มกันตามแนวทางเศรษฐกิจพอเพียงสำหรับเยาวชน </v>
          </cell>
          <cell r="C1573">
            <v>60100020037</v>
          </cell>
        </row>
        <row r="1574">
          <cell r="B1574" t="str">
            <v>โครงการค่ายเกษตรสำหรับเยาวชน</v>
          </cell>
          <cell r="C1574">
            <v>60100020038</v>
          </cell>
        </row>
        <row r="1575">
          <cell r="B1575" t="str">
            <v>โครงการค่ายต้นกล้าวิศวกรรม (Young Engineering Camp)</v>
          </cell>
          <cell r="C1575">
            <v>60100020039</v>
          </cell>
        </row>
        <row r="1576">
          <cell r="B1576" t="str">
            <v>โครงการค่ายอนุรักษ์กล้วยไม้แดงอุบล (รุ่นที่ 2)</v>
          </cell>
          <cell r="C1576">
            <v>60100020040</v>
          </cell>
        </row>
        <row r="1577">
          <cell r="B1577" t="str">
            <v>โครงการเกษตรอีสานใต้</v>
          </cell>
          <cell r="C1577">
            <v>60100020041</v>
          </cell>
        </row>
        <row r="1578">
          <cell r="B1578" t="str">
            <v>โครงการจัดการความรู้ด้านการเกษตร เพื่อโครงการอาหารกลางวันในโรงเรียนตำรวจตระเวนชายแดน</v>
          </cell>
          <cell r="C1578">
            <v>60100020042</v>
          </cell>
        </row>
        <row r="1579">
          <cell r="B1579" t="str">
            <v xml:space="preserve">โครงการจัดการธุรกิจสมัยใหม่ภายใต้แนวคิดเศรษฐกิจพอเพียงสำหรับธุรกิจชุมชน </v>
          </cell>
          <cell r="C1579">
            <v>60100020043</v>
          </cell>
        </row>
        <row r="1580">
          <cell r="B1580" t="str">
            <v>โครงการจัดการโลจิสต์ติกส์กับการลดต้นทุนขนาดกลางและขนาดย่อม</v>
          </cell>
          <cell r="C1580">
            <v>60100020044</v>
          </cell>
        </row>
        <row r="1581">
          <cell r="B1581" t="str">
            <v xml:space="preserve">โครงการจัดทำแผนชุมชนด้วยแผนกลยุทธ์ตามหลักและแนวคิดเศรษฐกิจพอเพียง  </v>
          </cell>
          <cell r="C1581">
            <v>60100020045</v>
          </cell>
        </row>
        <row r="1582">
          <cell r="B1582" t="str">
            <v>โครงการจัดประชุมสัมมนาวิชาการเรื่อง เทคโนโลยีสารสนเทศเพื่อการพัฒนาท้องถิ่น</v>
          </cell>
          <cell r="C1582">
            <v>60100020046</v>
          </cell>
        </row>
        <row r="1583">
          <cell r="B1583" t="str">
            <v xml:space="preserve">โครงการช่วยเหลือประชาชนทางกฎหมาย </v>
          </cell>
          <cell r="C1583">
            <v>60100020047</v>
          </cell>
        </row>
        <row r="1584">
          <cell r="B1584" t="str">
            <v xml:space="preserve">โครงการใช้เศรษฐกิจสร้างสรรค์เพื่อเพิ่มคุณค่าผลิตภัณฑ์ สำหรับวิสาหกิจชุมชนและ SMEs  </v>
          </cell>
          <cell r="C1584">
            <v>60100020049</v>
          </cell>
        </row>
        <row r="1585">
          <cell r="B1585" t="str">
            <v xml:space="preserve">โครงการถ่ายทอดความรู้เศรษฐกิจพอเพียงสู่ชุมชน     </v>
          </cell>
          <cell r="C1585">
            <v>60100020050</v>
          </cell>
        </row>
        <row r="1586">
          <cell r="B1586" t="str">
            <v>โครงการถ่ายทอดเทคโนโลยีการผลิตยางพาราในพื้นที่ปลูกยางใหม่ รุ่นที่ 8</v>
          </cell>
          <cell r="C1586">
            <v>60100020051</v>
          </cell>
        </row>
        <row r="1587">
          <cell r="B1587" t="str">
            <v>โครงการเทคนิคการเพาะเห็ดเศรษฐกิจ</v>
          </cell>
          <cell r="C1587">
            <v>60100020052</v>
          </cell>
        </row>
        <row r="1588">
          <cell r="B1588" t="str">
            <v xml:space="preserve">โครงการเทคนิคการวางแผนการเงินเพื่อความมั่นคงและมั่งคั่ง ตามแนวทางเศรษฐกิจพอเพียง </v>
          </cell>
          <cell r="C1588">
            <v>60100020053</v>
          </cell>
        </row>
        <row r="1589">
          <cell r="B1589" t="str">
            <v>โครงการเผยแพร่และช่วยเหลือประชาชนทางกฎหมาย</v>
          </cell>
          <cell r="C1589">
            <v>60100020055</v>
          </cell>
        </row>
        <row r="1590">
          <cell r="B1590" t="str">
            <v>โครงการปฏิบัติการใช้โปรแกรมเพื่อพัฒนาการสอนในระดับมัธยมศึกษา</v>
          </cell>
          <cell r="C1590">
            <v>60100020056</v>
          </cell>
        </row>
        <row r="1591">
          <cell r="B1591" t="str">
            <v xml:space="preserve">โครงการประกวดสุดยอดนักวางแผนการเงินรุ่นเยาว์ </v>
          </cell>
          <cell r="C1591">
            <v>60100020057</v>
          </cell>
        </row>
        <row r="1592">
          <cell r="B1592" t="str">
            <v>โครงการปลูกพืชแบบไม่ใช้ดิน รุ่นที่ 4</v>
          </cell>
          <cell r="C1592">
            <v>60100020059</v>
          </cell>
        </row>
        <row r="1593">
          <cell r="B1593" t="str">
            <v xml:space="preserve">โครงการผลักดันองค์กรด้วยการจัดทำตัวชี้วัดรายบุคคล </v>
          </cell>
          <cell r="C1593">
            <v>60100020060</v>
          </cell>
        </row>
        <row r="1594">
          <cell r="B1594" t="str">
            <v>โครงการผลิตพืชอาหารสัตว์คุณภาพดีเพื่อใช้ในการเลี้ยงปศุสัตว์แบบยั่งยืน ปีที่ 3</v>
          </cell>
          <cell r="C1594">
            <v>60100020061</v>
          </cell>
        </row>
        <row r="1595">
          <cell r="B1595" t="str">
            <v>โครงการเผยแพร่ความรู้วันรัฐธรรมนูญ</v>
          </cell>
          <cell r="C1595">
            <v>60100020063</v>
          </cell>
        </row>
        <row r="1596">
          <cell r="B1596" t="str">
            <v>โครงการฝึกอบรมเชิงปฏิบัติการเรื่อง  “การบริหารจัดการฟาร์มเกษตรประณีต ตามแนวทางเศรษฐกิจพอเพียง</v>
          </cell>
          <cell r="C1596">
            <v>60100020064</v>
          </cell>
        </row>
        <row r="1597">
          <cell r="B1597" t="str">
            <v>โครงการพัฒนาการให้บริการวิชาการสำนักวิทยบริการ</v>
          </cell>
          <cell r="C1597">
            <v>60100020065</v>
          </cell>
        </row>
        <row r="1598">
          <cell r="B1598" t="str">
            <v xml:space="preserve">โครงการพัฒนาความรู้เกษตรกรเพื่อการส่งออก </v>
          </cell>
          <cell r="C1598">
            <v>60100020066</v>
          </cell>
        </row>
        <row r="1599">
          <cell r="B1599" t="str">
            <v xml:space="preserve">โครงการพัฒนาศักยภาพแกนนำต้นแบบด้านพฤติกรรมสุขภาพและอนามัยสิ่งแวดล้อมในพื้นที่โรงเรียนตำรวจตระเวนชายแดน กองกำกับการตำรวจตระเวนชายแดน ที่22 อุบลราชธานี </v>
          </cell>
          <cell r="C1599">
            <v>60100020067</v>
          </cell>
        </row>
        <row r="1600">
          <cell r="B1600" t="str">
            <v xml:space="preserve">โครงการพัฒนาสินค้าชุมชนอย่างครบวงจรเพื่อยกระดับคุณภาพเชิงพาณิชย์วิสาหกิจชุมชน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 </v>
          </cell>
          <cell r="C1600">
            <v>60100020068</v>
          </cell>
        </row>
        <row r="1601">
          <cell r="B1601" t="str">
            <v>โครงการพัฒนาห้องสมุดวัด จังหวัดอุบลราชธานี</v>
          </cell>
          <cell r="C1601">
            <v>60100020069</v>
          </cell>
        </row>
        <row r="1602">
          <cell r="B1602" t="str">
            <v>โครงการวางระบบบัญชีและเทคนิคการควบคุมภายในของกลุ่มทอผ้าฝ้ายพื้นเมืองบ้านกกไฮ</v>
          </cell>
          <cell r="C1602">
            <v>60100020071</v>
          </cell>
        </row>
        <row r="1603">
          <cell r="B1603" t="str">
            <v>โครงการส่งเสริมการอนุรักษ์พลังงานในกลุ่มเยาวชน</v>
          </cell>
          <cell r="C1603">
            <v>60100020072</v>
          </cell>
        </row>
        <row r="1604">
          <cell r="B1604" t="str">
            <v xml:space="preserve">โครงการสร้างความได้เปรียบทางการแข่งขันอย่างยั่งยืนด้วยเทคนิคการบริการที่เป็นเลิศ </v>
          </cell>
          <cell r="C1604">
            <v>60100020073</v>
          </cell>
        </row>
        <row r="1605">
          <cell r="B1605" t="str">
            <v>โครงการสร้างสวนไม้ผลยุคใหม่ รุ่นที่ 6</v>
          </cell>
          <cell r="C1605">
            <v>60100020074</v>
          </cell>
        </row>
        <row r="1606">
          <cell r="B1606" t="str">
            <v>โครงการสำรวจความต้องในการรับบริการวิชาการของวิทยาเขตมุกดาหาร</v>
          </cell>
          <cell r="C1606">
            <v>60100020075</v>
          </cell>
        </row>
        <row r="1607">
          <cell r="B1607" t="str">
            <v>โครงการสิทธิและหน้าที่ของลูกจ้าง นายจ้าง ตามพระราชบัญญัติคุ้มครองแรงงาน พ.ศ.2541</v>
          </cell>
          <cell r="C1607">
            <v>60100020076</v>
          </cell>
        </row>
        <row r="1608">
          <cell r="B1608" t="str">
            <v xml:space="preserve">โครงการเสวนา การบริหารจัดการโลจิสติกส์อย่างมืออาชีพภายใต้ประชาคมเศรษฐกิจอาเซียน </v>
          </cell>
          <cell r="C1608">
            <v>60100020077</v>
          </cell>
        </row>
        <row r="1609">
          <cell r="B1609" t="str">
            <v>โครงการหลักการประกอบธุรกิจขนาดย่อมสำหรับผู้ประกอบการรายใหม่</v>
          </cell>
          <cell r="C1609">
            <v>60100020079</v>
          </cell>
        </row>
        <row r="1610">
          <cell r="B1610" t="str">
            <v>โครงการห้องสมุดเคลื่อนที่และสัญจรโรงเรียนเครือข่าย</v>
          </cell>
          <cell r="C1610">
            <v>60100020080</v>
          </cell>
        </row>
        <row r="1611">
          <cell r="B1611" t="str">
            <v>โครงการให้บริการแก่ชุมชนท้องถิ่นทางด้านการเมืองการปกครอง</v>
          </cell>
          <cell r="C1611">
            <v>60100020081</v>
          </cell>
        </row>
        <row r="1612">
          <cell r="B1612" t="str">
            <v>โครงการอบรม การบริหารจัดการการเงินส่วนบุคคลสำหรับสถานศึกษา</v>
          </cell>
          <cell r="C1612">
            <v>60100020082</v>
          </cell>
        </row>
        <row r="1613">
          <cell r="B1613" t="str">
            <v>โครงการอบรมการใช้เครื่องมือในเครือข่ายสังคมออนไลน์</v>
          </cell>
          <cell r="C1613">
            <v>60100020083</v>
          </cell>
        </row>
        <row r="1614">
          <cell r="B1614" t="str">
            <v xml:space="preserve">โครงการอบรมการบริหารราคา และแผนการเงินอย่างง่ายเพื่อเพิ่มกำไรสำหรับวิสาหกิจชุมชุน </v>
          </cell>
          <cell r="C1614">
            <v>60100020084</v>
          </cell>
        </row>
        <row r="1615">
          <cell r="B1615" t="str">
            <v xml:space="preserve">โครงการอบรมการสร้างสื่อการเรียนการสอนทาง E-learning แก่โรงเรียนเครือข่าย </v>
          </cell>
          <cell r="C1615">
            <v>60100020085</v>
          </cell>
        </row>
        <row r="1616">
          <cell r="B1616" t="str">
            <v>โครงการอบรมการสื่อสารภาษาจีนให้กับผู้ประกอบการและประชาชนในจังหวัดมุกดาหาร</v>
          </cell>
          <cell r="C1616">
            <v>60100020086</v>
          </cell>
        </row>
        <row r="1617">
          <cell r="B1617" t="str">
            <v>โครงการอบรมความรู้เกี่ยวกับระบบต้นทุนและเทคนิคการบริหารต้นทุนให้มีประสิทธิภาพของกลุ่มสตรีทอผ้าบ้านนายาง</v>
          </cell>
          <cell r="C1617">
            <v>60100020087</v>
          </cell>
        </row>
        <row r="1618">
          <cell r="B1618" t="str">
            <v>โครงการอบรมเชิงปฏิบัติการ การเขียนโปรแกรมควบคุมหุ่นยนต์และเซนเซอร์ด้วยไมโครคอนโทรลเลอร์ รุ่นที่ 3</v>
          </cell>
          <cell r="C1618">
            <v>60100020088</v>
          </cell>
        </row>
        <row r="1619">
          <cell r="B1619" t="str">
            <v>โครงการอบรมเชิงปฏิบัติการ การประยุกต์ใช้ไมโครคอนโทรลเลอร์กับโครงงานวิทยาศาสตร์ รุ่นที่ 3</v>
          </cell>
          <cell r="C1619">
            <v>60100020089</v>
          </cell>
        </row>
        <row r="1620">
          <cell r="B1620" t="str">
            <v>โครงการอบรมเชิงปฏิบัติการการประดิษฐ์หุ่นยนต์ ครั้งที่ 4</v>
          </cell>
          <cell r="C1620">
            <v>60100020090</v>
          </cell>
        </row>
        <row r="1621">
          <cell r="B1621" t="str">
            <v>โครงการอบรมเชิงปฏิบัติการการประยุกต์ใช้วงจรอิเล็กทรอนิกส์กับหุ่นยนต์เบื้องต้น รุ่นที่ 2</v>
          </cell>
          <cell r="C1621">
            <v>60100020091</v>
          </cell>
        </row>
        <row r="1622">
          <cell r="B1622" t="str">
            <v>โครงการอบรมเชิงปฏิบัติการการสร้างสื่อส่งเสริมการใช้ห้องสมุดด้วยคอมพิวเตอร์อย่างง่าย</v>
          </cell>
          <cell r="C1622">
            <v>60100020092</v>
          </cell>
        </row>
        <row r="1623">
          <cell r="B1623" t="str">
            <v>โครงการอบรมเชิงปฏิบัติการความรู้พื้นฐานทางด้านโรคพืช</v>
          </cell>
          <cell r="C1623">
            <v>60100020093</v>
          </cell>
        </row>
        <row r="1624">
          <cell r="B1624" t="str">
            <v xml:space="preserve">โครงการอบรมเชิงปฏิบัติการจัดทำบัญชีฟาร์มสำหรับเกษตรกรรม  เพื่อการวางแผนกำไรและลดต้นทุน ตามแนวคิดเศรษฐกิจพอเพียง รุ่นที่ 4 </v>
          </cell>
          <cell r="C1624">
            <v>60100020094</v>
          </cell>
        </row>
        <row r="1625">
          <cell r="B1625" t="str">
            <v>โครงการอบรมเชิงปฏิบัติการเรื่อง การเพาะพันธุ์และเลี้ยงปลาดุกลูกผสม</v>
          </cell>
          <cell r="C1625">
            <v>60100020095</v>
          </cell>
        </row>
        <row r="1626">
          <cell r="B1626" t="str">
            <v>โครงการอบรมเชิงปฏิบัติการหลักสูตร “การพัฒนาประสิทธิภาพการบริหารสินค้าคงคลังของวิสาหกิจชุมชนในจังหวัดอุบลราชธานี”</v>
          </cell>
          <cell r="C1626">
            <v>60100020096</v>
          </cell>
        </row>
        <row r="1627">
          <cell r="B1627" t="str">
            <v>โครงการอบรมเชิงปฏิบัติการหลักสูตรการพัฒนาสื่อการสอนในรูปแบบสื่อมัลติมีเดีย</v>
          </cell>
          <cell r="C1627">
            <v>60100020097</v>
          </cell>
        </row>
        <row r="1628">
          <cell r="B1628" t="str">
            <v xml:space="preserve">โครงการอบรมเชิงปฏิบัติโครงการ  “ การจัดทำบัญชีด้วยโปรแกรมบัญชีสำเร็จรูป (อย่างง่าย)เพื่อช่วยในการวางระบบบัญชีที่ดี สำหรับวิสาหกิจชุมชนและ SMEs ”  </v>
          </cell>
          <cell r="C1628">
            <v>60100020098</v>
          </cell>
        </row>
        <row r="1629">
          <cell r="B1629" t="str">
            <v>โครงการอบรมแนวทางการพัฒนาห้องสมุดชีวิต(ห้องสมุด3ดี)</v>
          </cell>
          <cell r="C1629">
            <v>60100020099</v>
          </cell>
        </row>
        <row r="1630">
          <cell r="B1630" t="str">
            <v>โครงการอบรมเพื่อเพิ่มประสิทธิการใช้เทคโนโลยีสารสนเทศ</v>
          </cell>
          <cell r="C1630">
            <v>60100020100</v>
          </cell>
        </row>
        <row r="1631">
          <cell r="B1631" t="str">
            <v xml:space="preserve">โครงการอบรมเพื่อยกระดับศักยภาพทางธุรกิจสำหรับโฮมสเตย์เพื่อสร้างความยั่งยืน  </v>
          </cell>
          <cell r="C1631">
            <v>60100020101</v>
          </cell>
        </row>
        <row r="1632">
          <cell r="B1632" t="str">
            <v>โครงการอบรมเพื่อให้ความรู้ในหัวข้อ"ทำบัญชีอย่างไรให้สรรพากรยอมรับ"สำหรับผู้ประกอบการธุรกิจใน  จ.อุบลราชธานี</v>
          </cell>
          <cell r="C1632">
            <v>60100020102</v>
          </cell>
        </row>
        <row r="1633">
          <cell r="B1633" t="str">
            <v>โครงการออกแบบระบบการให้น้ำอย่างง่ายสำหรับเกษตรกร</v>
          </cell>
          <cell r="C1633">
            <v>60100020103</v>
          </cell>
        </row>
        <row r="1634">
          <cell r="B1634" t="str">
            <v xml:space="preserve">โครงเยาวชนรุ่นใหม่หัวใจพอเพียง </v>
          </cell>
          <cell r="C1634">
            <v>60100020104</v>
          </cell>
        </row>
        <row r="1635">
          <cell r="B1635" t="str">
            <v xml:space="preserve">โครงอบรมเชิงปฏิบัติการ การใช้โปรแกรมบัญชีสำหรับธนาคารชุมชนและสถาบันการเงินชุมชน  </v>
          </cell>
          <cell r="C1635">
            <v>60100020105</v>
          </cell>
        </row>
        <row r="1636">
          <cell r="B1636" t="str">
            <v>เทคนิคการออกแบบและซ่อมบำรุงระบบควบคุมมอเตอร์ของประปาหมู่บ้านและชุมชน</v>
          </cell>
          <cell r="C1636">
            <v>60100020106</v>
          </cell>
        </row>
        <row r="1637">
          <cell r="B1637" t="str">
            <v>บูรณาการการมีส่วนร่วมของประชาชน เพื่อการป้องกันโรคไข้เลือดออก (ต่อเนื่อง)</v>
          </cell>
          <cell r="C1637">
            <v>60100020107</v>
          </cell>
        </row>
        <row r="1638">
          <cell r="B1638" t="str">
            <v>โครงการเปิดบ้านศิลปศาสตร์</v>
          </cell>
          <cell r="C1638">
            <v>60100020108</v>
          </cell>
        </row>
        <row r="1639">
          <cell r="B1639" t="str">
            <v>เปิดฟาร์มและห้องปฏิบัติการในสัปดาห์วันวิทยาศาสตร์</v>
          </cell>
          <cell r="C1639">
            <v>60100020109</v>
          </cell>
        </row>
        <row r="1640">
          <cell r="B1640" t="str">
            <v xml:space="preserve">ฝึกอบรมเชิงปฏิบัติการและนิทรรศการเผยแพร่ความรู้เรื่อง “ การอนุรักษ์สถาปัตกรรมพื้นถิ่นอีสาน 
</v>
          </cell>
          <cell r="C1640">
            <v>60100020110</v>
          </cell>
        </row>
        <row r="1641">
          <cell r="B1641" t="str">
            <v>โครงการพี่น้องสานสัมพันธ์</v>
          </cell>
          <cell r="C1641">
            <v>60100020111</v>
          </cell>
        </row>
        <row r="1642">
          <cell r="B1642" t="str">
            <v>วันเทคโนโลยีวิศวกรรม</v>
          </cell>
          <cell r="C1642">
            <v>60100020112</v>
          </cell>
        </row>
        <row r="1643">
          <cell r="B1643" t="str">
            <v>วิทยาศาสตร์สัญจร</v>
          </cell>
          <cell r="C1643">
            <v>60100020113</v>
          </cell>
        </row>
        <row r="1644">
          <cell r="B1644" t="str">
            <v>โครงการสัปดาห์วิทยาศาสตร์แห่งชาติ</v>
          </cell>
          <cell r="C1644">
            <v>60100020114</v>
          </cell>
        </row>
        <row r="1645">
          <cell r="B1645" t="str">
            <v>อบรมครูประวัติศาสตร์ระดับชั้นมัธยมศึกษา</v>
          </cell>
          <cell r="C1645">
            <v>60100020115</v>
          </cell>
        </row>
        <row r="1646">
          <cell r="B1646" t="str">
            <v>อบรมคอมพิวเตอร์เพื่อพัฒนาครูผู้สอนและบุคลากร ด้านระบบสารสนเทศ</v>
          </cell>
          <cell r="C1646">
            <v>60100020116</v>
          </cell>
        </row>
        <row r="1647">
          <cell r="B1647" t="str">
            <v>โครงการออกแบบนิทรรศการและการจัดแสดงผลงาน</v>
          </cell>
          <cell r="C1647">
            <v>60100020117</v>
          </cell>
        </row>
        <row r="1648">
          <cell r="B1648" t="str">
            <v>อบรมเชิงปฏิบัติการ เทคนิคการเป็นวิทยากรถ่ายทอดความรู้ทางการออกแบบผลิตภัณฑ์ในชุมชน</v>
          </cell>
          <cell r="C1648">
            <v>60100020118</v>
          </cell>
        </row>
        <row r="1649">
          <cell r="B1649" t="str">
            <v>ถ่ายทอดภูมิปัญญาท้องถิ่นสู่คนรุ่นใหม่ "จักสาน งานหัตถกรรม พื้นถิ่นร่วมสมัย" ครั้งที่ ๓</v>
          </cell>
          <cell r="C1649">
            <v>60100020119</v>
          </cell>
        </row>
        <row r="1650">
          <cell r="B1650" t="str">
            <v>โครงการ Smart Web Camp</v>
          </cell>
          <cell r="C1650">
            <v>60100020120</v>
          </cell>
        </row>
        <row r="1651">
          <cell r="B1651" t="str">
            <v>โครงการสื่อสารภาษาอังกฤษในชีวิตประจำวัน</v>
          </cell>
          <cell r="C1651">
            <v>60100020121</v>
          </cell>
        </row>
        <row r="1652">
          <cell r="B1652" t="str">
            <v xml:space="preserve">โครงการพัฒนาระบบฐานข้อมูลสำหรับโรงเรียนเครือข่าย ด้วย MS-Access </v>
          </cell>
          <cell r="C1652">
            <v>60100020122</v>
          </cell>
        </row>
        <row r="1653">
          <cell r="B1653" t="str">
            <v>โครงการบัญชีอย่างง่ายสำหรับเยาวชนโรงเรียนเครือข่าย</v>
          </cell>
          <cell r="C1653">
            <v>60100020123</v>
          </cell>
        </row>
        <row r="1654">
          <cell r="B1654" t="str">
            <v>โครงการสร้างกระบวนการเรียนรู้ให้กับชุมชนในโครงการบัญชีสัญจร เพื่อการวิเคราะห์จุดคุ้มทุนสำหรับวิสาหกิจชุมชน</v>
          </cell>
          <cell r="C1654">
            <v>60100020124</v>
          </cell>
        </row>
        <row r="1655">
          <cell r="B1655" t="str">
            <v>โครงการความรู้และการประยุกต์ใช้กิจกรรมความรับผิดชอบต่อสังคมขององค์กรธุรกิจ (Corporate Social Responsibility) เพื่อความยั่งยืนของธุรกิจ</v>
          </cell>
          <cell r="C1655">
            <v>60100020125</v>
          </cell>
        </row>
        <row r="1656">
          <cell r="B1656" t="str">
            <v>โครงการเปิดบ้านบริหารศาสตร์</v>
          </cell>
          <cell r="C1656">
            <v>60100020126</v>
          </cell>
        </row>
        <row r="1657">
          <cell r="B1657" t="str">
            <v xml:space="preserve">ประชุมวิชาการวิทยาลัยแพทยศาสตร์และการสาธารณสุข
 “ 1 ทศวรรษ วิทยาลัยแพทยศาสตร์และการสาธารณสุข มหาวิทยาลัยอุบลราชธานีกับการสร้างเสริมสุขภาพอย่างยั่งยืน” </v>
          </cell>
          <cell r="C1657">
            <v>60100020127</v>
          </cell>
        </row>
        <row r="1658">
          <cell r="B1658" t="str">
            <v>เปิดโลกการเรียนรู้ สู่ร่างอาจารย์ใหญ่</v>
          </cell>
          <cell r="C1658">
            <v>60100020128</v>
          </cell>
        </row>
        <row r="1659">
          <cell r="B1659" t="str">
            <v>โครงการหมออาสาเยี่ยมบ้านผู้สูงอายุในชุมชน ตำบลเมืองศรีไค</v>
          </cell>
          <cell r="C1659">
            <v>60100020129</v>
          </cell>
        </row>
        <row r="1660">
          <cell r="B1660" t="str">
            <v>การบริการวิชาการเพื่อการพัฒนาการเรียนการสอนภาษาจีนในเขตอีสานใต้: การสร้างสื่อการเรียนการสอนภาษาและวัฒนธรรมจีนจากสื่อมัลติมีเดีย</v>
          </cell>
          <cell r="C1660">
            <v>60100020130</v>
          </cell>
        </row>
        <row r="1661">
          <cell r="B1661" t="str">
            <v>โครงการอบรมเชิงปฏิบัติการหลักสูตร การผลิตสื่อเสียงเพื่อประกอบการเรียนการสอนและการประชาสัมพันธ์</v>
          </cell>
          <cell r="C1661">
            <v>60100020131</v>
          </cell>
        </row>
        <row r="1662">
          <cell r="B1662" t="str">
            <v>โครงการอบรมเชิงปฏิบัติการ "การผลิตสื่อวีดิทัศน์"</v>
          </cell>
          <cell r="C1662">
            <v>60100020132</v>
          </cell>
        </row>
        <row r="1663">
          <cell r="B1663" t="str">
            <v>โครงการยุวบรรณารักษ์</v>
          </cell>
          <cell r="C1663">
            <v>60100020133</v>
          </cell>
        </row>
        <row r="1664">
          <cell r="B1664" t="str">
            <v>โครงการมหาวิทยาลัยอุบลราชธานีกับการพัฒนาห้องสมุดชุมชน</v>
          </cell>
          <cell r="C1664">
            <v>60100020134</v>
          </cell>
        </row>
        <row r="1665">
          <cell r="B1665" t="str">
            <v>โครงการค่ายศิลปะ เด็กและแนวทางการออกแบบ</v>
          </cell>
          <cell r="C1665">
            <v>60100020135</v>
          </cell>
        </row>
        <row r="1666">
          <cell r="B1666" t="str">
            <v>พัฒนาบุคลิกภาพสู่ความเป็นเลิศในการทำงาน</v>
          </cell>
          <cell r="C1666">
            <v>60100020136</v>
          </cell>
        </row>
        <row r="1667">
          <cell r="B1667" t="str">
            <v>โครงการประชุมวิชาการ ม.อบ. วิจัย</v>
          </cell>
          <cell r="C1667">
            <v>60100020137</v>
          </cell>
        </row>
        <row r="1668">
          <cell r="B1668" t="str">
            <v>โครงการพัฒนาทักษะนักวิจัย</v>
          </cell>
          <cell r="C1668">
            <v>60100020138</v>
          </cell>
        </row>
        <row r="1669">
          <cell r="B1669" t="str">
            <v xml:space="preserve">เอกสารสนเทศเพื่อการเผยแพร่ผลงานวิจัย บริการวิชาการและศิลปวัฒนธรรม </v>
          </cell>
          <cell r="C1669">
            <v>60100020139</v>
          </cell>
        </row>
        <row r="1670">
          <cell r="B1670" t="str">
            <v>โครงการพัฒนาระบบบริหารจัดการและติดตามประเมินผล โครงการบริการวิชาการประจำปี 2555</v>
          </cell>
          <cell r="C1670">
            <v>60100020140</v>
          </cell>
        </row>
        <row r="1671">
          <cell r="B1671" t="str">
            <v xml:space="preserve">โครงการพัฒนาศักยภาพการเรียนรู้ เด็กเยาวชนและชุมชน </v>
          </cell>
          <cell r="C1671">
            <v>60100020141</v>
          </cell>
        </row>
        <row r="1672">
          <cell r="B1672" t="str">
            <v>โครงการเสริมสร้างความร่วมมือเพื่อพัฒนาด้านวิชาการกับประเทศในกลุ่มอาเซียน</v>
          </cell>
          <cell r="C1672">
            <v>60100020142</v>
          </cell>
        </row>
        <row r="1673">
          <cell r="B1673" t="str">
            <v>โครงการบ้านวิทยาศาสตร์น้อย</v>
          </cell>
          <cell r="C1673">
            <v>60100020143</v>
          </cell>
        </row>
        <row r="1674">
          <cell r="B1674" t="str">
            <v>โครงการกิจกรรมการเสริมสร้างความรู้คณิตศาสตร์ วิทยาศาสตร์ สู่การสอบ NT Las และ O-NET สำหรับนักเรียนและครูผู้สอนในโรงเรียนตำรวจตระเวนชายแดน</v>
          </cell>
          <cell r="C1674">
            <v>60100020144</v>
          </cell>
        </row>
        <row r="1675">
          <cell r="B1675" t="str">
            <v>โครงการบูรณาการเพื่อการพัฒนาชุมชนตามพระราชดำริ</v>
          </cell>
          <cell r="C1675">
            <v>60100020145</v>
          </cell>
        </row>
        <row r="1676">
          <cell r="B1676" t="str">
            <v>โครงการส่งเสริมสุขภาพนักเรียนโรงเรียนตำรวจตระเวนชายแดนบ้านหนองใหญ่ ตำบลรุง อำเภอกันทรลักษณ์ จังหวัดศรีสะเกษ</v>
          </cell>
          <cell r="C1676">
            <v>60100020146</v>
          </cell>
        </row>
        <row r="1677">
          <cell r="B1677" t="str">
            <v>โครงการพัฒนาสังคมและสิ่งแวดล้อมโรงเรียนและชุมชน โรงเรียนตำรวจตระเวนชายแดนบ้านหนองใหญ่ (ระยะที่ 1 จัดทำแผนพัฒนาสังคมและสิ่งแวดล้อมโรงเรียนและชุมชน)</v>
          </cell>
          <cell r="C1677">
            <v>60100020147</v>
          </cell>
        </row>
        <row r="1678">
          <cell r="B1678" t="str">
            <v>โครงการส่งเสริมการออมและการพัฒนาระบบสวัสดิการสมาชิกสหกรณ์</v>
          </cell>
          <cell r="C1678">
            <v>60100020148</v>
          </cell>
        </row>
        <row r="1679">
          <cell r="B1679" t="str">
            <v>Art and science for all</v>
          </cell>
          <cell r="C1679">
            <v>60100020149</v>
          </cell>
        </row>
        <row r="1680">
          <cell r="B1680" t="str">
            <v>โครงการบริการวิชาการเงินรายได้คณะเภสัชศาสตร์</v>
          </cell>
          <cell r="C1680">
            <v>60100020150</v>
          </cell>
        </row>
        <row r="1681">
          <cell r="B1681" t="str">
            <v>โครงการบ่มเพาะและพัฒนาบุคลากรสำหรับอุตสาหกรรมซอฟต์แวร์</v>
          </cell>
          <cell r="C1681">
            <v>60100020151</v>
          </cell>
        </row>
        <row r="1682">
          <cell r="B1682" t="str">
            <v>โครงการการให้บริการทางวิชาการเกี่ยวกับค่าทดสอบวัสดุ</v>
          </cell>
          <cell r="C1682">
            <v>60100020152</v>
          </cell>
        </row>
        <row r="1683">
          <cell r="B1683" t="str">
            <v>โครงการการให้บริการทางวิชาการเกี่ยวกับตรวจวิเคราะห์คุณภาพน้ำ</v>
          </cell>
          <cell r="C1683">
            <v>60100020153</v>
          </cell>
        </row>
        <row r="1684">
          <cell r="B1684" t="str">
            <v>โครงการจัดประชุมวิชาการนานาชาติเรื่อง "IML ภาควิชาวิศวกรรมอุตสาหการ"</v>
          </cell>
          <cell r="C1684">
            <v>60100020154</v>
          </cell>
        </row>
        <row r="1685">
          <cell r="B1685" t="str">
            <v>โครงการบริการวิชาการแก่ชุมชนคณะพยาบาลศาสตร์</v>
          </cell>
          <cell r="C1685">
            <v>60100020155</v>
          </cell>
        </row>
        <row r="1686">
          <cell r="B1686" t="str">
            <v>โครงการเสริมสร้างผู้ประกอบการใหม่ (New Entrepreneur Creation-NEC)</v>
          </cell>
          <cell r="C1686">
            <v>60100020156</v>
          </cell>
        </row>
        <row r="1687">
          <cell r="B1687" t="str">
            <v>โครงการผู้นำโซ่อุปทานในวิสาหกิจขนาดกลางและขนาดย่อม</v>
          </cell>
          <cell r="C1687">
            <v>60100020157</v>
          </cell>
        </row>
        <row r="1688">
          <cell r="B1688" t="str">
            <v>โครงการเสริมสร้างการพัฒนางานบริการแก่สังคม ต่อยอดสู่งานวิจัยและผลงานทางวิชาการ</v>
          </cell>
          <cell r="C1688">
            <v>60100020158</v>
          </cell>
        </row>
        <row r="1689">
          <cell r="B1689" t="str">
            <v>โครงการส่งเสริม สนับสนุนงานบริการวิชาการ ตามมาตรฐานประกันคุณภาพ</v>
          </cell>
          <cell r="C1689">
            <v>60100020159</v>
          </cell>
        </row>
        <row r="1690">
          <cell r="B1690" t="str">
            <v>โครงการพัฒนาศักยภาพการเรียนรู้แก่เด็กที่มีความสามารถพิเศษด้านวิทยาศาสตร์ คณิตศาสตร์</v>
          </cell>
          <cell r="C1690">
            <v>60100020160</v>
          </cell>
        </row>
        <row r="1691">
          <cell r="B1691" t="str">
            <v>โครงการอบรมการอนุรักษ์พลังงานภายในโรงงาน</v>
          </cell>
          <cell r="C1691">
            <v>60100020161</v>
          </cell>
        </row>
        <row r="1692">
          <cell r="B1692" t="str">
            <v>โครงการเตรียมความพร้อมสู่ประชาคมอาเซียน</v>
          </cell>
          <cell r="C1692">
            <v>60100020162</v>
          </cell>
        </row>
        <row r="1693">
          <cell r="B1693" t="str">
            <v>โครงการพัฒนาศักยภาพบุคลากรด้านการท่องเที่ยว</v>
          </cell>
          <cell r="C1693">
            <v>60100020163</v>
          </cell>
        </row>
        <row r="1694">
          <cell r="B1694" t="str">
            <v>โครงการ IT Clinic</v>
          </cell>
          <cell r="C1694">
            <v>60100020164</v>
          </cell>
        </row>
        <row r="1695">
          <cell r="B1695" t="str">
            <v>โครงการจัดตั้งศูนย์บ่มเพาะและเตรียมความพร้อมบุคลากรเพื่อเข้าสู่อุตสาหกรรม</v>
          </cell>
          <cell r="C1695">
            <v>60100020165</v>
          </cell>
        </row>
        <row r="1696">
          <cell r="B1696" t="str">
            <v>โครงการ IT Day@OCN</v>
          </cell>
          <cell r="C1696">
            <v>60100020166</v>
          </cell>
        </row>
        <row r="1697">
          <cell r="B1697" t="str">
            <v>โครงการจัดเก็บข้อมูลนักการเมืองถิ่น พื้นที่อำเภอวารินชำราบ จังหวัดอุบลราชธานี</v>
          </cell>
          <cell r="C1697">
            <v>60100020167</v>
          </cell>
        </row>
        <row r="1698">
          <cell r="B1698" t="str">
            <v>โครงการประชาธิปไตยแข็งแรง ยกกำลัง3</v>
          </cell>
          <cell r="C1698">
            <v>60100020168</v>
          </cell>
        </row>
        <row r="1699">
          <cell r="B1699" t="str">
            <v>โครงการการสร้างความรู้ความเข้าใจด้านภาษีท้องถิ่นเพื่อการพัฒนาท้องถิ่น</v>
          </cell>
          <cell r="C1699">
            <v>60100020169</v>
          </cell>
        </row>
        <row r="1700">
          <cell r="B1700" t="str">
            <v>โครงการการบริหารจัดการเพื่อเพิ่มศักยภาพ SMEs อย่างยั่งยืน</v>
          </cell>
          <cell r="C1700">
            <v>60100020170</v>
          </cell>
        </row>
        <row r="1701">
          <cell r="B1701" t="str">
            <v>เทคนิคการป้องกันกำจัดศัตรูพืช เพื่อการผลิตพืชปลอดสารพิษ</v>
          </cell>
          <cell r="C1701">
            <v>60100020171</v>
          </cell>
        </row>
        <row r="1702">
          <cell r="B1702" t="str">
            <v>การถ่ายทอดเทคโนโลยีการควบคุมศัตรูพืชโดยชีววิธีสู่เยาวชน</v>
          </cell>
          <cell r="C1702">
            <v>60100020172</v>
          </cell>
        </row>
        <row r="1703">
          <cell r="B1703" t="str">
            <v>การฝึกอบรมเชิงปฏิบัติการแปรรูปผลิตภัณฑ์จากข้าวและแป้งข้าว</v>
          </cell>
          <cell r="C1703">
            <v>60100020173</v>
          </cell>
        </row>
        <row r="1704">
          <cell r="B1704" t="str">
            <v>การสร้างสวนไม้ผลยุคใหม่</v>
          </cell>
          <cell r="C1704">
            <v>60100020174</v>
          </cell>
        </row>
        <row r="1705">
          <cell r="B1705" t="str">
            <v>การอบรมเชิงปฏิบัติการถ่ายทอดเทคโนโลยีการผลิตยางพาราในพื้นที่ปลูกยางใหม่</v>
          </cell>
          <cell r="C1705">
            <v>60100020175</v>
          </cell>
        </row>
        <row r="1706">
          <cell r="B1706" t="str">
            <v>ประมงโรงเรียน:การเพาะและขยายพันธุ์ปลานิลจิตรลดาในโรงเรียนเครือข่ายของมหาวิทยาลัยอุบลราชธานี</v>
          </cell>
          <cell r="C1706">
            <v>60100020176</v>
          </cell>
        </row>
        <row r="1707">
          <cell r="B1707" t="str">
            <v>สวนศิลป์กินได้</v>
          </cell>
          <cell r="C1707">
            <v>60100020177</v>
          </cell>
        </row>
        <row r="1708">
          <cell r="B1708" t="str">
            <v>การผลิตกล้าเชื้อเพื่อใช้ในผลิตภัณฑ์ปลาหมักพื้นบ้าน</v>
          </cell>
          <cell r="C1708">
            <v>60100020181</v>
          </cell>
        </row>
        <row r="1709">
          <cell r="B1709" t="str">
            <v>โครงการวิเคราะห์คุณภาพน้ำดื่มและน้ำแข็ง</v>
          </cell>
          <cell r="C1709">
            <v>60100020182</v>
          </cell>
        </row>
        <row r="1710">
          <cell r="B1710" t="str">
            <v>โครงการพัฒนายาและผลิตภัณฑ์สมุนไพร</v>
          </cell>
          <cell r="C1710">
            <v>60100020183</v>
          </cell>
        </row>
        <row r="1711">
          <cell r="B1711" t="str">
            <v>โครงการถ่ายทอดความรู้เพื่อพัฒนาการผลิตน้ำดื่มในชุมชน</v>
          </cell>
          <cell r="C1711">
            <v>60100020184</v>
          </cell>
        </row>
        <row r="1712">
          <cell r="B1712" t="str">
            <v>โครงการรายรับจากการให้บริการวิชาการ</v>
          </cell>
          <cell r="C1712">
            <v>60100020185</v>
          </cell>
        </row>
        <row r="1713">
          <cell r="B1713" t="str">
            <v>โครงการโอลิมปิกวิชาการ (สอวน.)</v>
          </cell>
          <cell r="C1713">
            <v>60100020186</v>
          </cell>
        </row>
        <row r="1714">
          <cell r="B1714" t="str">
            <v>โครงการการฝึกทักษะการใช้อุปกรณ์วิทยาศาสตร์ และเทคนิคทางวิทยาศาสตร์</v>
          </cell>
          <cell r="C1714">
            <v>60100020187</v>
          </cell>
        </row>
        <row r="1715">
          <cell r="B1715" t="str">
            <v>โครงการการสร้างแหล่งเรียนรู้ออนไลน์ทางดาราศาสตร์</v>
          </cell>
          <cell r="C1715">
            <v>60100020188</v>
          </cell>
        </row>
        <row r="1716">
          <cell r="B1716" t="str">
            <v>โครงการอบรม E-Commerce เพื่อสร้างรายได้ในท้องถิ่น</v>
          </cell>
          <cell r="C1716">
            <v>60100020189</v>
          </cell>
        </row>
        <row r="1717">
          <cell r="B1717" t="str">
            <v>โครงการอบรมเชิงปฏิบัติการการทำเหมืองข้อมูลเบื้องต้น (Workshop with Weka)</v>
          </cell>
          <cell r="C1717">
            <v>60100020190</v>
          </cell>
        </row>
        <row r="1718">
          <cell r="B1718" t="str">
            <v>เสริมภาษาอังกฤษให้น้อง</v>
          </cell>
          <cell r="C1718">
            <v>60100020191</v>
          </cell>
        </row>
        <row r="1719">
          <cell r="B1719" t="str">
            <v>โรงเรียนนักละครรุ่นเยาว์</v>
          </cell>
          <cell r="C1719">
            <v>60100020192</v>
          </cell>
        </row>
        <row r="1720">
          <cell r="B1720" t="str">
            <v>การอบรมเทคนิคการสอนทักษะภาษาอังกฤษและการประเมินผลสำหรับครูระดับมัธยมศึกษา</v>
          </cell>
          <cell r="C1720">
            <v>60100020193</v>
          </cell>
        </row>
        <row r="1721">
          <cell r="B1721" t="str">
            <v>สอนครูทำค่ายภาษาอังกฤษ</v>
          </cell>
          <cell r="C1721">
            <v>60100020194</v>
          </cell>
        </row>
        <row r="1722">
          <cell r="B1722" t="str">
            <v>อบรมครูประวัติศาสตร์ ระดับมัธยมศึกษา ครั้งที่ 2 การเรียนการสอนประวัติศาสตร์ท้องถิ่น</v>
          </cell>
          <cell r="C1722">
            <v>60100020195</v>
          </cell>
        </row>
        <row r="1723">
          <cell r="B1723" t="str">
            <v>โครงการบริการทางวิชาการด้านอื่นในสาขาวิศวกรรมศาสตร์</v>
          </cell>
          <cell r="C1723">
            <v>60100020196</v>
          </cell>
        </row>
        <row r="1724">
          <cell r="B1724" t="str">
            <v>โครงการจัดอบรมโปรแกรม PLC ทางวิศวกรรม</v>
          </cell>
          <cell r="C1724">
            <v>60100020197</v>
          </cell>
        </row>
        <row r="1725">
          <cell r="B1725" t="str">
            <v>การอบรม GIS เบื้องต้นสำหรับผู้สอนวิชาภูมิศาสตร์ในเขตพื้นที่การศึกษาจังหวัดมุกดาหาร</v>
          </cell>
          <cell r="C1725">
            <v>60100020198</v>
          </cell>
        </row>
        <row r="1726">
          <cell r="B1726" t="str">
            <v>โครงการอบรมเชิงปฏิบัติการการเขียนโปรแกรมควบคุมหุ่นยนต์และเซนเซอร์ด้วยไมโครคอนโทรลเลอร์</v>
          </cell>
          <cell r="C1726">
            <v>60100020199</v>
          </cell>
        </row>
        <row r="1727">
          <cell r="B1727" t="str">
            <v>โครงการอบรมเชิงปฏิบัติการการเขียนโปรแกรมภาษาโลโก้กับหุ่นยนต์เบื้องต้น</v>
          </cell>
          <cell r="C1727">
            <v>60100020200</v>
          </cell>
        </row>
        <row r="1728">
          <cell r="B1728" t="str">
            <v>โครงการอบรมเชิงปฏิบัติการสะพานสานฝันเยาวชนนักประดิษฐ์</v>
          </cell>
          <cell r="C1728">
            <v>60100020201</v>
          </cell>
        </row>
        <row r="1729">
          <cell r="B1729" t="str">
            <v>โครงการการใช้โปรแกรมคอมพิวเตอร์ควบคุมหุ่นยนต์</v>
          </cell>
          <cell r="C1729">
            <v>60100020202</v>
          </cell>
        </row>
        <row r="1730">
          <cell r="B1730" t="str">
            <v>โครงการการจัดการขยะมูลฝอยระดับครัวเรือนเพื่อลดปัญหาสิ่งแวดล้อม</v>
          </cell>
          <cell r="C1730">
            <v>60100020203</v>
          </cell>
        </row>
        <row r="1731">
          <cell r="B1731" t="str">
            <v>โครงการการถ่ายทอดชุดขุดซากไม้ต้นแบบ “แพขุดซากไม้ใต้น้ำเพื่อนำมาแปรรูปเฟอร์นิเจอร์"</v>
          </cell>
          <cell r="C1731">
            <v>60100020204</v>
          </cell>
        </row>
        <row r="1732">
          <cell r="B1732" t="str">
            <v>โครงการการประยุกต์ใช้ไมโครคอนโทรลเลอร์กับโครงงานวิทยาศาสตร์</v>
          </cell>
          <cell r="C1732">
            <v>60100020205</v>
          </cell>
        </row>
        <row r="1733">
          <cell r="B1733" t="str">
            <v>โครงการการฝึกอบรมเพื่อถ่ายทอดองค์ความรู้ด้านวิศวกรรมเชื่อมประสานสำหรับบุคลากรชุมชนเพื่อส่งเสริมการประกอบอาชีพ</v>
          </cell>
          <cell r="C1733">
            <v>60100020206</v>
          </cell>
        </row>
        <row r="1734">
          <cell r="B1734" t="str">
            <v>โครงการการอบรมระบบนิวแมติกส์พื้นฐาน</v>
          </cell>
          <cell r="C1734">
            <v>60100020207</v>
          </cell>
        </row>
        <row r="1735">
          <cell r="B1735" t="str">
            <v>โครงการการอบรมสัมมนาเชิงปฏิบัติการเรื่อง “การจัดการแบบสอบถามผ่านเครือข่ายอินเตอร์เน็ตด้วยระบบงาน Free QMS"</v>
          </cell>
          <cell r="C1735">
            <v>60100020208</v>
          </cell>
        </row>
        <row r="1736">
          <cell r="B1736" t="str">
            <v>โครงการถ่ายทอดความรู้และเทคโนโลยีการจัดการและการผลิตผลิตภัณฑ์ชุมชนจากวัสดุเหลือใช้</v>
          </cell>
          <cell r="C1736">
            <v>60100020209</v>
          </cell>
        </row>
        <row r="1737">
          <cell r="B1737" t="str">
            <v>โครงการบำรุงรักษาตรวจซ่อมและพัฒนาระบบ Solar Cell ที่วัดและโรงเรียนบ้านดงนา ตามโครงการพระราชดำริพระเทพรัตนราชสุดาฯ</v>
          </cell>
          <cell r="C1737">
            <v>60100020210</v>
          </cell>
        </row>
        <row r="1738">
          <cell r="B1738" t="str">
            <v>การพัฒนาการออกแบบผ้าทอพื้นถิ่นด้วยโปรแกรมคอมพิวเตอร์</v>
          </cell>
          <cell r="C1738">
            <v>60100020211</v>
          </cell>
        </row>
        <row r="1739">
          <cell r="B1739" t="str">
            <v>การออกแบบและสร้างเตาเผาผลิตเครื่องปั้นดินเผาขนาดเล็ก</v>
          </cell>
          <cell r="C1739">
            <v>60100020212</v>
          </cell>
        </row>
        <row r="1740">
          <cell r="B1740" t="str">
            <v>สัปดาห์วิชาการศิลปประยุกต์และการออกแบบเพื่อชุมชน</v>
          </cell>
          <cell r="C1740">
            <v>60100020213</v>
          </cell>
        </row>
        <row r="1741">
          <cell r="B1741" t="str">
            <v>อบรมการออกแบบผลิตภัณฑ์จากผ้าเพื่อการใช้วัสดุต้นทางอย่างมีประสิทธิภาพ</v>
          </cell>
          <cell r="C1741">
            <v>60100020214</v>
          </cell>
        </row>
        <row r="1742">
          <cell r="B1742" t="str">
            <v>โครงการอุทยานวิทยาศาสตร์</v>
          </cell>
          <cell r="C1742">
            <v>60100020215</v>
          </cell>
        </row>
        <row r="1743">
          <cell r="B1743" t="str">
            <v>โครงการความหลากหลายของพรรณไม้ เห็ด และยีสต์ในดินบริเวณพื้นที่สวนสัตว์อุบลราชธานี</v>
          </cell>
          <cell r="C1743">
            <v>60100020216</v>
          </cell>
        </row>
        <row r="1744">
          <cell r="B1744" t="str">
            <v>โครงการสนับสนุนงานบริการวิชาการจากแหล่งทุนภายนอก</v>
          </cell>
          <cell r="C1744">
            <v>60100020217</v>
          </cell>
        </row>
        <row r="1745">
          <cell r="B1745" t="str">
            <v>โครงการ Cleaning &amp; Planting for UBU</v>
          </cell>
          <cell r="C1745">
            <v>60100020218</v>
          </cell>
        </row>
        <row r="1746">
          <cell r="B1746" t="str">
            <v>โครงการเสริมสร้างสุขภาพนักเรียนโรงเรียนตำรวจตระเวนชายแดนที่ครอบครัวและชุมชนมีส่วนร่วม</v>
          </cell>
          <cell r="C1746">
            <v>60100020219</v>
          </cell>
        </row>
        <row r="1747">
          <cell r="B1747" t="str">
            <v>โครงาารอาสาร่วมพัฒนาชุมชนและสอนน้องหาปลา</v>
          </cell>
          <cell r="C1747">
            <v>60100020220</v>
          </cell>
        </row>
        <row r="1748">
          <cell r="B1748" t="str">
            <v>โครงการบริการวิชาการด้านพลังงานทดแทนและอนุรักษ์พลังงาน</v>
          </cell>
          <cell r="C1748">
            <v>60100020221</v>
          </cell>
        </row>
        <row r="1749">
          <cell r="B1749" t="str">
            <v>โครงการสร้างและพัฒนาผู้ประกอบการเพื่อรองรับประชาคมเศรษฐกิจอาเซียน (AEC)</v>
          </cell>
          <cell r="C1749">
            <v>60100020222</v>
          </cell>
        </row>
        <row r="1750">
          <cell r="B1750" t="str">
            <v>โครงการพัฒนาเครื่องจักรเพื่อเพิ่มประสิทธิภาพการผลิต (Retrofit)</v>
          </cell>
          <cell r="C1750">
            <v>60100020223</v>
          </cell>
        </row>
        <row r="1751">
          <cell r="B1751" t="str">
            <v>โครงการสำรวจและนำเข้าข้อมูลโครงสร้างพื้นฐานด้านวิทยาศาสตร์และเทคโนโลยี</v>
          </cell>
          <cell r="C1751">
            <v>60100020224</v>
          </cell>
        </row>
        <row r="1752">
          <cell r="B1752" t="str">
            <v>โครงการเรียนรู้และส่งเสริมประชาธิปไตย</v>
          </cell>
          <cell r="C1752">
            <v>60100020225</v>
          </cell>
        </row>
        <row r="1753">
          <cell r="B1753" t="str">
            <v>โครงการพัฒนาขีดความสามารถในการแข่งขันของอุตสาหกรรมแปรรูปการเกษตรในส่วนภูมิภาค (OPOAI)</v>
          </cell>
          <cell r="C1753">
            <v>60100020226</v>
          </cell>
        </row>
        <row r="1754">
          <cell r="B1754" t="str">
            <v>โครงการมหกรรมบ้านนักวิทยาศาสตร์น้อย</v>
          </cell>
          <cell r="C1754">
            <v>60100020227</v>
          </cell>
        </row>
        <row r="1755">
          <cell r="B1755" t="str">
            <v>โครงการตรวจสอบแก้ปัญหาและติดตามคุณภาพน้ำประปาและการจัดการขยะแบบครบวจร ในโรงเรียนบ้านหนองใหญ่และบ้านท่าแสนคูณ โครงการตามพระราชดำริ</v>
          </cell>
          <cell r="C1755">
            <v>60100020228</v>
          </cell>
        </row>
        <row r="1756">
          <cell r="B1756" t="str">
            <v>คลินิกเทคโนโลยี</v>
          </cell>
          <cell r="C1756">
            <v>60100020229</v>
          </cell>
        </row>
        <row r="1757">
          <cell r="B1757" t="str">
            <v>โครงการบ่มเพาะวิสาหกิจในสถาบันอุดมศึกษา</v>
          </cell>
          <cell r="C1757">
            <v>60100020230</v>
          </cell>
        </row>
        <row r="1758">
          <cell r="B1758" t="str">
            <v>โครงการเตรียมความพร้อมการเรียนการสอนหลักสูตร STEM</v>
          </cell>
          <cell r="C1758">
            <v>60100020231</v>
          </cell>
        </row>
        <row r="1759">
          <cell r="B1759" t="str">
            <v>โครงการมหาวิทยาลัยอุบลราชธานี ร่วมใจต้านภัยบุหรี่</v>
          </cell>
          <cell r="C1759">
            <v>60100020232</v>
          </cell>
        </row>
        <row r="1760">
          <cell r="B1760" t="str">
            <v>โครงการเสริมสร้างเครือข่ายความร่วมมือเพื่อพัฒนาการเรียนรู้</v>
          </cell>
          <cell r="C1760">
            <v>60100020233</v>
          </cell>
        </row>
        <row r="1761">
          <cell r="B1761" t="str">
            <v>ศูนย์พี่เลี้ยงโครงการเพาะพันธุ์ปัญญา</v>
          </cell>
          <cell r="C1761">
            <v>60100020234</v>
          </cell>
        </row>
        <row r="1762">
          <cell r="B1762" t="str">
            <v>โครงการอบรมเชิงปฏิบัติการ : การสร้างความรู้ความเข้าใจด้านภาษีท้องถิ่นเพื่อการพัฒนาท้องถิ่น</v>
          </cell>
          <cell r="C1762">
            <v>60100020236</v>
          </cell>
        </row>
        <row r="1763">
          <cell r="B1763" t="str">
            <v>โครงการอบรมเชิงปฏิบัติการการวางแผนเพื่อการพัฒนาท้องถิ่น</v>
          </cell>
          <cell r="C1763">
            <v>60100020237</v>
          </cell>
        </row>
        <row r="1764">
          <cell r="B1764" t="str">
            <v>โครงการบัญชีสัญจรการจัดทำงบประมาณเพื่อกำไรที่ยั่งยืนสำหรับวิสาหกิจชุมชนในจังหวัดอุบลราชธานี</v>
          </cell>
          <cell r="C1764">
            <v>60100020238</v>
          </cell>
        </row>
        <row r="1765">
          <cell r="B1765" t="str">
            <v>โครงการการบูรณาการแนวคิดเศรษฐกิจสร้างสรรค์และการจัดการธุรกิจสมัยใหม่เพื่อพัฒนาศักยภาพวิสาหกิจชุมชนอย่างยั่งยืน</v>
          </cell>
          <cell r="C1765">
            <v>60100020239</v>
          </cell>
        </row>
        <row r="1766">
          <cell r="B1766" t="str">
            <v>โครงการอบรมเพื่อให้ความรู้ในหัวข้อ "การพัฒนาขีดความสามารถในการประกอบธุรกิจของผู้ประกอบการขนาดกลางและขนาดย่อม" สำหรับผู้ประกอบการธุรกิจในจังหวัด</v>
          </cell>
          <cell r="C1766">
            <v>60100020240</v>
          </cell>
        </row>
        <row r="1767">
          <cell r="B1767" t="str">
            <v>โครงการพัฒนาศักยภาพชุมชนเพื่อเตรียมพร้อมในการเข้าสู่อาเซียน</v>
          </cell>
          <cell r="C1767">
            <v>60100020241</v>
          </cell>
        </row>
        <row r="1768">
          <cell r="B1768" t="str">
            <v>โครงการการอบรมเชิงปฏิบัติการ เรื่อง สถานภาพปัญหาและทางออกของแรงงานในยุคทุนนิยมโลกาภิวัฒน์</v>
          </cell>
          <cell r="C1768">
            <v>60100020242</v>
          </cell>
        </row>
        <row r="1769">
          <cell r="B1769" t="str">
            <v>โครงการสิทธิมนุษยชนในกระบวนการยุติธรรมทางอาญา</v>
          </cell>
          <cell r="C1769">
            <v>60100020243</v>
          </cell>
        </row>
        <row r="1770">
          <cell r="B1770" t="str">
            <v>โครงการอบรมครูประวัติศาสตร์ระดับชั้นมัธยมศึกษาครั้งที่ 3 "เพื่อความรู้ความเข้าใจอาเซียน"</v>
          </cell>
          <cell r="C1770">
            <v>60100020244</v>
          </cell>
        </row>
        <row r="1771">
          <cell r="B1771" t="str">
            <v>โครงการภาษาและสังคมเพื่ออาชีพสำหรับรองรับการเป็นประชาคมอาเซียน</v>
          </cell>
          <cell r="C1771">
            <v>60100020245</v>
          </cell>
        </row>
        <row r="1772">
          <cell r="B1772" t="str">
            <v>โครงการสร้างสื่อการเรียนการสอนภาษา สังคม และวัฒนธรรมจีน จากงานวิจัยเรื่อง การศึกษาทางภาษาศาสตร์เชิงประวัติศาสตร์เรื่องคำศัพท์ร่วมเชื้อสายตระกูลไท-จีน</v>
          </cell>
          <cell r="C1772">
            <v>60100020246</v>
          </cell>
        </row>
        <row r="1773">
          <cell r="B1773" t="str">
            <v>โครงการการสร้างสื่อการเรียนการสอนภาษา สังคมและวัฒนธรรมจีนจากสื่อนิทานจีน</v>
          </cell>
          <cell r="C1773">
            <v>60100020247</v>
          </cell>
        </row>
        <row r="1774">
          <cell r="B1774" t="str">
            <v>โครงการสัมมนาเพื่อพัฒนาการสอนภาษาไทย "การวิจัยเพื่อพัฒนาการสอน"</v>
          </cell>
          <cell r="C1774">
            <v>60100020248</v>
          </cell>
        </row>
        <row r="1775">
          <cell r="B1775" t="str">
            <v>โครงการการแปรรูปผลิตภัณฑ์จากปลาท้องถิ่น</v>
          </cell>
          <cell r="C1775">
            <v>60100020249</v>
          </cell>
        </row>
        <row r="1776">
          <cell r="B1776" t="str">
            <v>โครงการเพาะเห็ดฟางโรงเรือน</v>
          </cell>
          <cell r="C1776">
            <v>60100020250</v>
          </cell>
        </row>
        <row r="1777">
          <cell r="B1777" t="str">
            <v>โครงการปลูกเลี้ยงกล้วยไม้เชิงพาณิชย์</v>
          </cell>
          <cell r="C1777">
            <v>60100020251</v>
          </cell>
        </row>
        <row r="1778">
          <cell r="B1778" t="str">
            <v>โครงการเสวนาการเพิ่มผลผลิตข้าวอินทรีย์ "ทำอย่างไรให้เป็นต้น"</v>
          </cell>
          <cell r="C1778">
            <v>60100020252</v>
          </cell>
        </row>
        <row r="1779">
          <cell r="B1779" t="str">
            <v>โครงการเพิ่มศักยภาพการผลิตผักเศรษฐกิจด้วยการจัดการดินและปุ๋ยจากผลประเมินความอุดมสมบูรณ์ดินและการสูญเสียไปกับผลผลิต ในอำเภอวารินชำราบ</v>
          </cell>
          <cell r="C1779">
            <v>60100020253</v>
          </cell>
        </row>
        <row r="1780">
          <cell r="B1780" t="str">
            <v>โครงการภาคีเครือข่ายเผยแพร่ผลงานวิชาการ 3 สถาบัน</v>
          </cell>
          <cell r="C1780">
            <v>60100020254</v>
          </cell>
        </row>
        <row r="1781">
          <cell r="B1781" t="str">
            <v>โครงการถ่ายทอดความรู้เพื่อพัฒนาการจัดการความปลอดภัยในห้องปฏิบัติการวิทยาศาสตร์</v>
          </cell>
          <cell r="C1781">
            <v>60100020255</v>
          </cell>
        </row>
        <row r="1782">
          <cell r="B1782" t="str">
            <v>โครงการห้องปฏิบัติการปลอดภัย</v>
          </cell>
          <cell r="C1782">
            <v>60100020256</v>
          </cell>
        </row>
        <row r="1783">
          <cell r="B1783" t="str">
            <v>โครงการค่าย "ฉันอยากเป็น...หมอ มอทราย"</v>
          </cell>
          <cell r="C1783">
            <v>60100020257</v>
          </cell>
        </row>
        <row r="1784">
          <cell r="B1784" t="str">
            <v>โครงการสานฝัน ต้นกล้าสา’สุข</v>
          </cell>
          <cell r="C1784">
            <v>60100020258</v>
          </cell>
        </row>
        <row r="1785">
          <cell r="B1785" t="str">
            <v>โครงการอบรมเชิงปฏิบัติการ การใช้วิทยาการระบาดในการสร้างงานวิจัยจากงานประจำ สำหรับเจ้าหน้าที่สาธารณสุข</v>
          </cell>
          <cell r="C1785">
            <v>60100020259</v>
          </cell>
        </row>
        <row r="1786">
          <cell r="B1786" t="str">
            <v>โครงการการออกแบบสื่อสิ่งพิมพ์สำหรับกลุ่มผลิตภัณฑ์ชุมชน</v>
          </cell>
          <cell r="C1786">
            <v>60100020260</v>
          </cell>
        </row>
        <row r="1787">
          <cell r="B1787" t="str">
            <v>โครงการอบรมเชิงปฏิบัติการอิเล็กทรอนิกส์สร้างสรรค์สิ่งประดิษฐ์เพื่อพัฒนาศักยภาพ และสมรรถนะของนักเรียนและครูผู้สอนวิทยาศาสตร์และเทคโนโลยี</v>
          </cell>
          <cell r="C1787">
            <v>60100020261</v>
          </cell>
        </row>
        <row r="1788">
          <cell r="B1788" t="str">
            <v>โครงการถ่ายทอดเทคโนโลยีเครื่องจักรกลการเกษตรสำหรับเกษตรกร</v>
          </cell>
          <cell r="C1788">
            <v>60100020262</v>
          </cell>
        </row>
        <row r="1789">
          <cell r="B1789" t="str">
            <v>โครงการการจัดการระบบประปาหมู่บ้าน และการตรวจวิเคราะห์คุณภาพน้ำเบื้องต้นเพื่อประกอบการประเมินคุณภาพระบบประปาหมู่บ้าน</v>
          </cell>
          <cell r="C1789">
            <v>60100020263</v>
          </cell>
        </row>
        <row r="1790">
          <cell r="B1790" t="str">
            <v>โครงการประยุกต์ใช้เทคโนโลยี GIS สำหรับการบริหารจัดการทรัพยากรน้ำเบื้องต้น</v>
          </cell>
          <cell r="C1790">
            <v>60100020264</v>
          </cell>
        </row>
        <row r="1791">
          <cell r="B1791" t="str">
            <v>โครงการอบรมเชิงปฏิบัติการ "การควบคุมอัตโนมัติในงานอุตสาหกรรมด้วย PLC เบื้องต้น</v>
          </cell>
          <cell r="C1791">
            <v>60100020265</v>
          </cell>
        </row>
        <row r="1792">
          <cell r="B1792" t="str">
            <v>โครงการบริการทางวิชาการ เกี่ยวกับการทดสอบมาตรฐานทางเทคนิคของเครื่องส่งวิทยุกระจายเสียง</v>
          </cell>
          <cell r="C1792">
            <v>60100020266</v>
          </cell>
        </row>
        <row r="1793">
          <cell r="B1793" t="str">
            <v>โครงการอบรมเชิงปฏิบัติการ "การทำวิจัยในชั้นเรียน" เพื่อยกระดับคุณภาพทางวิชาการของครู"</v>
          </cell>
          <cell r="C1793">
            <v>60100020267</v>
          </cell>
        </row>
        <row r="1794">
          <cell r="B1794" t="str">
            <v>โครงการประดิษฐ์สื่อการเรียนรู้แบบครูมืออาชีพ</v>
          </cell>
          <cell r="C1794">
            <v>60100020268</v>
          </cell>
        </row>
        <row r="1795">
          <cell r="B1795" t="str">
            <v>โครงการห้องสมุดอิเล็กทรอนิส์เคลื่อนที่สู่ประชาคมอาเซียน</v>
          </cell>
          <cell r="C1795">
            <v>60100020269</v>
          </cell>
        </row>
        <row r="1796">
          <cell r="B1796" t="str">
            <v>โครงการพัฒนาการออกแบบผ้าทอพื้นถิ่นด้วยโปรแกรมคอมพิวเตอร์ อำเภอม่วงสามสิบ</v>
          </cell>
          <cell r="C1796">
            <v>60100020270</v>
          </cell>
        </row>
        <row r="1797">
          <cell r="B1797" t="str">
            <v>การสร้างสื่อการเรียนการสอนบน Tablet PC</v>
          </cell>
          <cell r="C1797">
            <v>60100020271</v>
          </cell>
        </row>
        <row r="1798">
          <cell r="B1798" t="str">
            <v>การสื่อสารภาษาต่างประเทศเพื่อเตรียมความพร้อมในการก้าวสู่การเป็นประชาคมอาเซียน(ภาษาอังกฤษและภาษาจีน)</v>
          </cell>
          <cell r="C1798">
            <v>60100020272</v>
          </cell>
        </row>
        <row r="1799">
          <cell r="B1799" t="str">
            <v>โครงการประเมินผลการดำเนินงานกิจกรรมมหกรรมสินค้าเกษตรคุณภาพ อ.ต.ก. จังหวัดอุบลราชธานี</v>
          </cell>
          <cell r="C1799">
            <v>60100020273</v>
          </cell>
        </row>
        <row r="1800">
          <cell r="B1800" t="str">
            <v>โครงการจัดทำแผนบริหารจัดการและพัฒนาทรัพยากรน้ำแบบบูรณาการ จังหวัดบุรีรัมย์</v>
          </cell>
          <cell r="C1800">
            <v>60100020274</v>
          </cell>
        </row>
        <row r="1801">
          <cell r="B1801" t="str">
            <v>โครงการจัดทำแผนบริหารจัดการและพัฒนาทรัพยากรน้ำแบบบูรณาการ จังหวัดยโสธร</v>
          </cell>
          <cell r="C1801">
            <v>60100020275</v>
          </cell>
        </row>
        <row r="1802">
          <cell r="B1802" t="str">
            <v>โครงการจัดทำแผนบริหารจัดการและพัฒนาทรัพยากรน้ำแบบบูรณาการ จังหวัดหนองบัวลำภู</v>
          </cell>
          <cell r="C1802">
            <v>60100020276</v>
          </cell>
        </row>
        <row r="1803">
          <cell r="B1803" t="str">
            <v>โครงการจัดทำแผนบริหารจัดการและพัฒนาทรัพยากรน้ำแบบบูรณาการ จังหวัดอำนาจเจริญ</v>
          </cell>
          <cell r="C1803">
            <v>60100020277</v>
          </cell>
        </row>
        <row r="1804">
          <cell r="B1804" t="str">
            <v>โครงการความหลากหลายของพรรณไม้และเห็ดในสวนสัตว์อุบลราชธานี</v>
          </cell>
          <cell r="C1804">
            <v>60100020278</v>
          </cell>
        </row>
        <row r="1805">
          <cell r="B1805" t="str">
            <v>โครงการสร้างขีดความสามารถในการแข่งขันอุตสาหกรรมไทยด้วยเทคโนโลยีสารสนเทศ (ECIT)</v>
          </cell>
          <cell r="C1805">
            <v>60100020279</v>
          </cell>
        </row>
        <row r="1806">
          <cell r="B1806" t="str">
            <v>โครงการพัฒนาสถานประกอบการเป้าหมายเพื่อเข้าสู่ AEC</v>
          </cell>
          <cell r="C1806">
            <v>60100020280</v>
          </cell>
        </row>
        <row r="1807">
          <cell r="B1807" t="str">
            <v>โครงการอบรมหลักสูตรทักษะภาษาประเทศเพื่อนบ้านสำหรับบุคลากรภาครัฐส่วนภูมิภาค</v>
          </cell>
          <cell r="C1807">
            <v>60100020281</v>
          </cell>
        </row>
        <row r="1808">
          <cell r="B1808" t="str">
            <v>โครงการพัฒนากลุ่มเกษตรกรปลูกผักและผลไม้เพื่อยกระดับมาตรฐานการผลิตสินค้าเกษตรของราชอาณาจักรกัมพูชา</v>
          </cell>
          <cell r="C1808">
            <v>60100020282</v>
          </cell>
        </row>
        <row r="1809">
          <cell r="B1809" t="str">
            <v>โครงการอบรมเพาะเลี้ยงปลานิลแดงให้แก่สาธารณรัฐโมซัมบิก</v>
          </cell>
          <cell r="C1809">
            <v>60100020283</v>
          </cell>
        </row>
        <row r="1810">
          <cell r="B1810" t="str">
            <v>โครงการอบรมเชิงปฏิบัติการ เรื่อง Electricity and Magnetism Activities for Active Learning Classroom</v>
          </cell>
          <cell r="C1810">
            <v>60100020284</v>
          </cell>
        </row>
        <row r="1811">
          <cell r="B1811" t="str">
            <v>โครงการ ม.อุบลฯ จิตอาสา พัฒนาการเรียนการสอนหมวดวิชาศึกษาทั่วไป</v>
          </cell>
          <cell r="C1811">
            <v>60100020285</v>
          </cell>
        </row>
        <row r="1812">
          <cell r="B1812" t="str">
            <v>โครงการสานพลังชุมชน ม.อุบลฯ ลดละเลิกบุหรี่ สู่ชุมชนแห่งความผาสุก</v>
          </cell>
          <cell r="C1812">
            <v>60100020286</v>
          </cell>
        </row>
        <row r="1813">
          <cell r="B1813" t="str">
            <v>โครงการ Impact of shocks on the vulnerability of poverty : consequences สหพันธ์สาธารณรัฐเยอรมนี</v>
          </cell>
          <cell r="C1813">
            <v>60100020287</v>
          </cell>
        </row>
        <row r="1814">
          <cell r="B1814" t="str">
            <v>โครงการเสวนาเพื่อเพิ่มผลผลิตข้าวอินทรีย์</v>
          </cell>
          <cell r="C1814">
            <v>60100020288</v>
          </cell>
        </row>
        <row r="1815">
          <cell r="B1815" t="str">
            <v>โครงการฝึกอบรมเชิงปฏิบัติการ เรื่อง การผลิตอาหารสัตว์คุณภาพดีเพื่อใช้ในการเลี้ยงปศุสัตว์แบบยั่งยืน</v>
          </cell>
          <cell r="C1815">
            <v>60100020289</v>
          </cell>
        </row>
        <row r="1816">
          <cell r="B1816" t="str">
            <v>โครงการสร้างเครือข่ายศูนย์การเรียนรู้เทคโนโลยีการปลูกพืชแบบไม่ใช้ดิน</v>
          </cell>
          <cell r="C1816">
            <v>60100020290</v>
          </cell>
        </row>
        <row r="1817">
          <cell r="B1817" t="str">
            <v>โครงการประมงหมู่บ้าน : การเลี้ยงปลานิลจิตรลดา</v>
          </cell>
          <cell r="C1817">
            <v>60100020291</v>
          </cell>
        </row>
        <row r="1818">
          <cell r="B1818" t="str">
            <v>โครงการออกแบบการวิจัยและวิเคราะห์ข้อมูลอย่างง่ายด้วยโปรแกรมสำเร็จรูป เพื่อเพิ่มประสิทธิภาพการเรียนการสอนของครูในเขตจังหวัดอีสานใต้</v>
          </cell>
          <cell r="C1818">
            <v>60100020292</v>
          </cell>
        </row>
        <row r="1819">
          <cell r="B1819" t="str">
            <v>โครงการพัฒนาสินค้าชุมชมเมืองเดชอุดมเพื่อเพิ่มขีดความสามารถในการแข่งขันผ่านการทำการตลาดเครือข่ายสังคมออนไลน์ให้อย่างยั่งยืน (Social media : F-commmerce)</v>
          </cell>
          <cell r="C1819">
            <v>60100020293</v>
          </cell>
        </row>
        <row r="1820">
          <cell r="B1820" t="str">
            <v>โครงการสิทธิและหน้าที่ของลูกจ้าง นายจ้าง ตามพระราชบัญญัติคุ้มครองแรงงาน พ.ศ.2541</v>
          </cell>
          <cell r="C1820">
            <v>60100020294</v>
          </cell>
        </row>
        <row r="1821">
          <cell r="B1821" t="str">
            <v>อบรมเชิงปฏิบัติโครงการ “การจัดทำบัญชีด้วยโปรแกรมบัญชีสำเร็จรูป (อย่างง่าย) เพื่อช่วยในการวางระบบบัญชีที่ดี สำหรับวิสาหกิจชุมชนและ SMEs”</v>
          </cell>
          <cell r="C1821">
            <v>60100020295</v>
          </cell>
        </row>
        <row r="1822">
          <cell r="B1822" t="str">
            <v>โครงการฝึกอบรมเชิงปฏิบัติการเพื่อเสริมทักษะด้านภาษาต่างประเทศแก่ผู้ประกอบการและแรงงานในสถานประกอบการ SMEs ภาคบริการในจังหวัดอุบลราชธานี</v>
          </cell>
          <cell r="C1822">
            <v>60100020296</v>
          </cell>
        </row>
        <row r="1823">
          <cell r="B1823" t="str">
            <v>โครงการ“การวางแผนภาษีสำหรับธุรกิจทั่วไป” สำหรับผู้ประกอบการธุรกิจในจังหวัดอุบลราชธานี</v>
          </cell>
          <cell r="C1823">
            <v>60100020297</v>
          </cell>
        </row>
        <row r="1824">
          <cell r="B1824" t="str">
            <v>โครงการจัดการวิสาหกิจชุมชนเพื่อสร้างความเข้มแข็งของชุมชนอย่างยั่งยืน ระยะที่ 2</v>
          </cell>
          <cell r="C1824">
            <v>60100020298</v>
          </cell>
        </row>
        <row r="1825">
          <cell r="B1825" t="str">
            <v>คลินิกการตลาดเพื่อพัฒนาธุรกิจชุมชน</v>
          </cell>
          <cell r="C1825">
            <v>60100020299</v>
          </cell>
        </row>
        <row r="1826">
          <cell r="B1826" t="str">
            <v>โครงการ OTOP ไทยก้าวไกลสู่ AEC</v>
          </cell>
          <cell r="C1826">
            <v>60100020300</v>
          </cell>
        </row>
        <row r="1827">
          <cell r="B1827" t="str">
            <v>โครงการบริหารจัดการฟาร์มเกษตรประณีตตามแนวทางเศรษฐกิจพอเพียง</v>
          </cell>
          <cell r="C1827">
            <v>60100020301</v>
          </cell>
        </row>
        <row r="1828">
          <cell r="B1828" t="str">
            <v>โครงการส่งเสริมการจัดระบบบริการห้องปฏิบัติการปลอดภัยเครือข่ายห้องปฏิบัติการวิทยาศาสตร์จังหวัดอุบลราชธานี</v>
          </cell>
          <cell r="C1828">
            <v>60100020302</v>
          </cell>
        </row>
        <row r="1829">
          <cell r="B1829" t="str">
            <v>โครงการประชุมวิชาการเรื่อง การพัฒนาเครือข่ายเภสัชกรและบุคลากรทางสาธารณสุขภาคตะวันออกเฉียงเหนือ</v>
          </cell>
          <cell r="C1829">
            <v>60100020303</v>
          </cell>
        </row>
        <row r="1830">
          <cell r="B1830" t="str">
            <v>โครงการสร้างสื่อออนไลน์ผ่านเครือข่ายทางสังคมโดยใช้ภาษาอังกฤษในการสื่อสารเพื่อเตรียมความพร้อมสู่อาเซียน</v>
          </cell>
          <cell r="C1830">
            <v>60100020304</v>
          </cell>
        </row>
        <row r="1831">
          <cell r="B1831" t="str">
            <v>อบรมเชิงปฏิบัติการ เทคนิคการให้สุขศึกษาและการปรับเปลี่ยนพฤติกรรมสุขภาพแนวใหม่ สำหรับบุคลากรทางด้านสาธารณสุข</v>
          </cell>
          <cell r="C1831">
            <v>60100020305</v>
          </cell>
        </row>
        <row r="1832">
          <cell r="B1832" t="str">
            <v>อบรมเชิงปฏิบัติการการตรวจวินิจฉัยเชื้อ MRSA ที่ดื้อยา vancomycin</v>
          </cell>
          <cell r="C1832">
            <v>60100020306</v>
          </cell>
        </row>
        <row r="1833">
          <cell r="B1833" t="str">
            <v>การอบรมเชิงปฏิบัติการ การใช้วิธีทางวิทยาการระบาดและชีวสถิติในการสร้างงานวิจัยจากงานประจำสำหรับเจ้าหน้าที่สาธารณสุข</v>
          </cell>
          <cell r="C1833">
            <v>60100020307</v>
          </cell>
        </row>
        <row r="1834">
          <cell r="B1834" t="str">
            <v>โรงเรียนต้นแบบด้านความปลอดภัยและสิ่งแวดล้อม</v>
          </cell>
          <cell r="C1834">
            <v>60100020308</v>
          </cell>
        </row>
        <row r="1835">
          <cell r="B1835" t="str">
            <v>การอบรมเชิงปฏิบัติการ พัฒนาบูรณาการการจัดการเรียนการสอนเพื่อการสร้างเสริมสุขภาพเด็กวัยเรียน สำหรับครูโรงเรียนตำรวจตระเวนชายแดน กองกำกับการตำรวจตระเวนชายแดนที่ 22 อุบลราชธานี</v>
          </cell>
          <cell r="C1835">
            <v>60100020309</v>
          </cell>
        </row>
        <row r="1836">
          <cell r="B1836" t="str">
            <v>การเสริมสร้างความรู้เพื่อพัฒนาและฟื้นฟูอาชีพคนพิการจังหวัดอุบลราชธานี</v>
          </cell>
          <cell r="C1836">
            <v>60100020310</v>
          </cell>
        </row>
        <row r="1837">
          <cell r="B1837" t="str">
            <v>ค่าเยาวชน "ศิลป์และทำ"</v>
          </cell>
          <cell r="C1837">
            <v>60100020311</v>
          </cell>
        </row>
        <row r="1838">
          <cell r="B1838" t="str">
            <v>โครงการบริการวิชาการเพื่อพัฒนาการเรียนการสอนภาษาจีนในเขตอีสานใต้ครั้ง6/2: การถ่ายทอดวิธีการสอนภาษาและวัฒนธรรมจีนจากสื่อนิทานจีน</v>
          </cell>
          <cell r="C1838">
            <v>60100020312</v>
          </cell>
        </row>
        <row r="1839">
          <cell r="B1839" t="str">
            <v>โครงการจัดการเรียนการสอนภาษาไทยที่เน้นผู้เรียนเป็นสำคัญ</v>
          </cell>
          <cell r="C1839">
            <v>60100020313</v>
          </cell>
        </row>
        <row r="1840">
          <cell r="B1840" t="str">
            <v>โครงการอบรมภาษาอังกฤษเพื่อรองรับการเข้าสู่ประชาคมอาเซียนให้กับเจ้าหน้าที่ด่านตรวจคนเข้าเมือง อำเภอพิบูลมังสาหาร และจุดผ่านแดนถาวรช่องเม็ก อำเภอสิรินธร จังหวัดอุบลราชธานี</v>
          </cell>
          <cell r="C1840">
            <v>60100020314</v>
          </cell>
        </row>
        <row r="1841">
          <cell r="B1841" t="str">
            <v>โครงการพี่น้องสานสัมพันธ์ อบรมคววามรู้ ภาษา และวัฒนธรรมอาเซียน</v>
          </cell>
          <cell r="C1841">
            <v>60100020315</v>
          </cell>
        </row>
        <row r="1842">
          <cell r="B1842" t="str">
            <v>ศูนย์บริการวิชาการ</v>
          </cell>
          <cell r="C1842">
            <v>60100020316</v>
          </cell>
        </row>
        <row r="1843">
          <cell r="B1843" t="str">
            <v>โครงการอบรมภาษาอังกฤษเบื้องต้นสำหรับผู้ประกอบการในจังหวัดมุกดาหาร</v>
          </cell>
          <cell r="C1843">
            <v>60100020317</v>
          </cell>
        </row>
        <row r="1844">
          <cell r="B1844" t="str">
            <v>โครงการจัดการระบบประปาหมู่บ้าน และการตรวจวิเคราะห์คุณภาพน้ำเบื้องต้นเพื่อประกอบการประเมินคุณภาพระบบประปาหมู่บ้าน</v>
          </cell>
          <cell r="C1844">
            <v>60100020318</v>
          </cell>
        </row>
        <row r="1845">
          <cell r="B1845" t="str">
            <v>โครงการสาธิตการประยุกต์ใช้ Solar Cell กับเครื่องสีข้าว เครื่องนวดข้าว ปั๊มน้ำการเกษตร/ประปาหมู่บ้าน และระบบไฟฟ้าในสำนักงาน</v>
          </cell>
          <cell r="C1845">
            <v>60100020319</v>
          </cell>
        </row>
        <row r="1846">
          <cell r="B1846" t="str">
            <v>บ้านนักวิทยาศาสตร์น้อยสัญจร</v>
          </cell>
          <cell r="C1846">
            <v>60100020340</v>
          </cell>
        </row>
        <row r="1847">
          <cell r="B1847" t="str">
            <v>โครงการการถ่ายทอดความรู้และบริการตรวจวิเคราะห์น้ำดื่มและน้ำอุปโภคบริโภคเพื่อเป็นการจัดการสิ่งแวดล้อมในชุมชน</v>
          </cell>
          <cell r="C1847">
            <v>60100020341</v>
          </cell>
        </row>
        <row r="1848">
          <cell r="B1848" t="str">
            <v>มหกรรมวิชาการสายสังคมศาสตร์</v>
          </cell>
          <cell r="C1848">
            <v>60100020342</v>
          </cell>
        </row>
        <row r="1849">
          <cell r="B1849" t="str">
            <v>โครงการส่งเสริมสุขภาพเด็กก่อนวัยเรียน</v>
          </cell>
          <cell r="C1849">
            <v>60100020343</v>
          </cell>
        </row>
        <row r="1850">
          <cell r="B1850" t="str">
            <v>โครงการอนุรักษ์พลังงานภายในอาคาร</v>
          </cell>
          <cell r="C1850">
            <v>60100020344</v>
          </cell>
        </row>
        <row r="1851">
          <cell r="B1851" t="str">
            <v>โครงการปลูกป่า 3 ล้านกล้า ศาสนา ค้ำพะยูง</v>
          </cell>
          <cell r="C1851">
            <v>60100020345</v>
          </cell>
        </row>
        <row r="1852">
          <cell r="B1852" t="str">
            <v>โครงการเสริมสร้างอุดมการณ์รักชาติและสถาบันพระมหากษัตริย์</v>
          </cell>
          <cell r="C1852">
            <v>60100020346</v>
          </cell>
        </row>
        <row r="1853">
          <cell r="B1853" t="str">
            <v>โครงการส่งเสริมกีฬาเพื่อสุขภาพในสถาบันอุดมศึกษาเครือข่ายภาคตะวันออกเฉียงเหนือตอนล่าง</v>
          </cell>
          <cell r="C1853">
            <v>60100020347</v>
          </cell>
        </row>
        <row r="1854">
          <cell r="B1854" t="str">
            <v>โครงการ International Symposium and Curriculum Development Workshop on Integrity and Anti-Corruption Education</v>
          </cell>
          <cell r="C1854">
            <v>60100020348</v>
          </cell>
        </row>
        <row r="1855">
          <cell r="B1855" t="str">
            <v>กิจกรรมส่งเสริม SMEs ใช้ระบบไอทีธุรกิจอุตสาหกรรมเพื่อเพิ่มผลิตภาพภายใต้โครงการพัฒนาขีดความสามารถในการแข่งขันอุตสาหกรรมไทยด้วยเทคโนโลยีสารสนเทศกรมส่งเสริมอุตสาหกรรม</v>
          </cell>
          <cell r="C1855">
            <v>60100020349</v>
          </cell>
        </row>
        <row r="1856">
          <cell r="B1856" t="str">
            <v>โครงการสร้างเครือข่ายระหว่างประเทศในอุตสาหกรรมที่มีศักยภาพ</v>
          </cell>
          <cell r="C1856">
            <v>60100020350</v>
          </cell>
        </row>
        <row r="1857">
          <cell r="B1857" t="str">
            <v>โครงการจัดทำเว็บไซต์เชื่อมโยงข้อมูลในกลุ่มจังหวัด</v>
          </cell>
          <cell r="C1857">
            <v>60100020351</v>
          </cell>
        </row>
        <row r="1858">
          <cell r="B1858" t="str">
            <v>โครงการอบรมครูประวัติศาสตร์ระดับชั้นมัธยมศึกษา เพื่อความรู้ความเข้าใจอาเซียน</v>
          </cell>
          <cell r="C1858">
            <v>60100020352</v>
          </cell>
        </row>
        <row r="1859">
          <cell r="B1859" t="str">
            <v>โครงการรณรงค์ต่อต้านคอรัปชั่นสากล</v>
          </cell>
          <cell r="C1859">
            <v>60100020353</v>
          </cell>
        </row>
        <row r="1860">
          <cell r="B1860" t="str">
            <v>โครงการ Implementation of Activities to Strengthen the Thai-Corruption Network</v>
          </cell>
          <cell r="C1860">
            <v>60100020354</v>
          </cell>
        </row>
        <row r="1861">
          <cell r="B1861" t="str">
            <v>แนวทางการพัฒนาผลิตภัณฑ์เบเกอรี่ใหม่เพื่อยืดอายุการเก็บรักษา</v>
          </cell>
          <cell r="C1861">
            <v>60100020355</v>
          </cell>
        </row>
        <row r="1862">
          <cell r="B1862" t="str">
            <v>โครงการขยายพันธุ์กล้วยไม้โดยการเพาะเลี้ยงเนื้อเยื่อ</v>
          </cell>
          <cell r="C1862">
            <v>60100020356</v>
          </cell>
        </row>
        <row r="1863">
          <cell r="B1863" t="str">
            <v>โครงการผลิตผักปลอดภัยจากสารพิษ โดยใช้พลังงานแสงอาทิตย์</v>
          </cell>
          <cell r="C1863">
            <v>60100020357</v>
          </cell>
        </row>
        <row r="1864">
          <cell r="B1864" t="str">
            <v>โครงการอบรมเชิงปฏิบัติการการเลี้ยงแพะ</v>
          </cell>
          <cell r="C1864">
            <v>60100020358</v>
          </cell>
        </row>
        <row r="1865">
          <cell r="B1865" t="str">
            <v>โครงการประมงหมู่บ้าน</v>
          </cell>
          <cell r="C1865">
            <v>60100020359</v>
          </cell>
        </row>
        <row r="1866">
          <cell r="B1866" t="str">
            <v>โครงการสวนศิลป์กินได้ : พืชสวนเพื่อสุขภาพ</v>
          </cell>
          <cell r="C1866">
            <v>60100020360</v>
          </cell>
        </row>
        <row r="1867">
          <cell r="B1867" t="str">
            <v>โครงการคุณค่าของชีวิตหมอพื้นบ้านและวัฒนธรรมการเยียวยาพื้นบ้านในจังหวัดอุบลราชธานี</v>
          </cell>
          <cell r="C1867">
            <v>60100020361</v>
          </cell>
        </row>
        <row r="1868">
          <cell r="B1868" t="str">
            <v>โครงการเผยแพร่และช่วยเหลือประชาชนทางกฎหมาย</v>
          </cell>
          <cell r="C1868">
            <v>60100020362</v>
          </cell>
        </row>
        <row r="1869">
          <cell r="B1869" t="str">
            <v>โครงการพัฒนาความรู้เกษตรกรเพื่อการส่งออก</v>
          </cell>
          <cell r="C1869">
            <v>60100020363</v>
          </cell>
        </row>
        <row r="1870">
          <cell r="B1870" t="str">
            <v>โครงการอบรมเชิงปฏิบัติการ : การพัฒนาเว็บไซต์ธุรกิจด้วย HTML5 &amp; CSS3</v>
          </cell>
          <cell r="C1870">
            <v>60100020364</v>
          </cell>
        </row>
        <row r="1871">
          <cell r="B1871" t="str">
            <v>โครงการอบรมเพื่อให้ความรู้ในหัวข้อ “คลินิกภาษีเคลื่อนที่” สำหรับนักศึกษาและบุคลากรในมหาวิทยาลัยอุบลราชธานี</v>
          </cell>
          <cell r="C1871">
            <v>60100020365</v>
          </cell>
        </row>
        <row r="1872">
          <cell r="B1872" t="str">
            <v>โครงการอบรมเพื่อให้ความรู้ในหัวข้อ “สอนน้องออมเงินทองของมีค่า โดยสื่อมัลติมีเดียการ์ตูนเอนิเมชั่น”</v>
          </cell>
          <cell r="C1872">
            <v>60100020366</v>
          </cell>
        </row>
        <row r="1873">
          <cell r="B1873" t="str">
            <v>โครงการกลยุทธ์การตลาดดิจิตอล(Digital Marketing)สำหรับธุรกิจ SME เพื่อเพิ่มศักยภาพการแข่งขันในศตวรรษที่ 21</v>
          </cell>
          <cell r="C1873">
            <v>60100020367</v>
          </cell>
        </row>
        <row r="1874">
          <cell r="B1874" t="str">
            <v>โครงการพัฒนาศักยภาพทางธุรกิจสำหรับผู้ประกอบการSME และกลุ่มวิสาหกิจชุมชนในจังหวัดอุบลราชธานี เพื่อการทำธุรกิจในยุค AEC</v>
          </cell>
          <cell r="C1874">
            <v>60100020368</v>
          </cell>
        </row>
        <row r="1875">
          <cell r="B1875" t="str">
            <v>โครงการอบรมเชิงปฏิบัติโครงการ “การจัดทำบัญชีด้วยโปรแกรมบัญชีสำเร็จรูป (อย่างง่าย) เพื่อช่วยในการวางระบบบัญชีที่ดี สำหรับวิสาหกิจชุมชนและ SMEs”</v>
          </cell>
          <cell r="C1875">
            <v>60100020369</v>
          </cell>
        </row>
        <row r="1876">
          <cell r="B1876" t="str">
            <v>โครงการหลักสูตรอบรมเชิงปฏิบัติการ: เครือข่ายความร่วมมือในการรับใช้สังคมในพื้นที่รอบมหาวิทยาลัยอุบลราชธานี</v>
          </cell>
          <cell r="C1876">
            <v>60100020370</v>
          </cell>
        </row>
        <row r="1877">
          <cell r="B1877" t="str">
            <v>โครงารออกแบบสร้างสื่อการเรียนการสอนและทักษะการใช้สำหรับบทปฏิบัติการทางฟิสิกส์ สำหรับครูระดับมัธยมศึกษาตอนปลาย</v>
          </cell>
          <cell r="C1877">
            <v>60100020371</v>
          </cell>
        </row>
        <row r="1878">
          <cell r="B1878" t="str">
            <v>โครงการกิจกรรมการเสริมสร้างความรู้วิทยาศาสตร์ – คณิตศาสตร์ สู่การสอบ O-NET สำหรับนักเรียนและครูผู้สอนโรงเรียนตำรวจตระเวนชายแดน</v>
          </cell>
          <cell r="C1878">
            <v>60100020372</v>
          </cell>
        </row>
        <row r="1879">
          <cell r="B1879" t="str">
            <v>โครงการบ้านนักวิทยาศาสตร์น้อยขยายผล</v>
          </cell>
          <cell r="C1879">
            <v>60100020373</v>
          </cell>
        </row>
        <row r="1880">
          <cell r="B1880" t="str">
            <v>โครงการวิทยาศาสตร์เพื่อโรงเรียนในพระพุทธศาสนาสำหรับกลุ่มโรงเรียนพระปริยัติธรรม</v>
          </cell>
          <cell r="C1880">
            <v>60100020374</v>
          </cell>
        </row>
        <row r="1881">
          <cell r="B1881" t="str">
            <v>โครงการฝึกอบรมเชิงปฏิบัติการ การเขียนโปรแกรม CNC งานกลึง และการใช้เครื่องจักร CNC (งานกลึง )</v>
          </cell>
          <cell r="C1881">
            <v>60100020375</v>
          </cell>
        </row>
        <row r="1882">
          <cell r="B1882" t="str">
            <v>โครงการถ่ายทอดความรู้และเทคโนโลยีเครื่องสีข้าวกล้องครัวเรือนจากภูมิปัญญาท้องถิ่น</v>
          </cell>
          <cell r="C1882">
            <v>60100020376</v>
          </cell>
        </row>
        <row r="1883">
          <cell r="B1883" t="str">
            <v>โครงการถ่ายทอดความรู้ด้านวิศวกรรมอุตสาหการในการแก้ปัญหาของชุมชน เพิ่มประสิทธิภาพและลดค่าใช้จ่ายของธุรกิจขนาดกลางและขนาดย่อมหรือหน่วยงานของรัฐ</v>
          </cell>
          <cell r="C1883">
            <v>60100020377</v>
          </cell>
        </row>
        <row r="1884">
          <cell r="B1884" t="str">
            <v>โครงการอบรมการเขียนโปรแกรมMTSซีเอ็นซีสำหรับงานกัด และงานกลึง</v>
          </cell>
          <cell r="C1884">
            <v>60100020378</v>
          </cell>
        </row>
        <row r="1885">
          <cell r="B1885" t="str">
            <v>โครงการออกแบบ ติดตั้ง และประยุกต์ใช้งานระบบผลิตไฟฟ้าจากเซลล์แสงอาทิตย์</v>
          </cell>
          <cell r="C1885">
            <v>60100020379</v>
          </cell>
        </row>
        <row r="1886">
          <cell r="B1886" t="str">
            <v>โครงการอบรมเขียนโปรแกรมระบบควบคุมอัตโนมัติในการเกษต</v>
          </cell>
          <cell r="C1886">
            <v>60100020380</v>
          </cell>
        </row>
        <row r="1887">
          <cell r="B1887" t="str">
            <v>โครงการอบรมเชิงปฏิบัติการ ออกแบบลายผ้ามัดหมี่ด้วยกราฟ เพิ่มทักษะสำหรับกลุ่มผ้าทอจังหวัดอุบลราชธานี</v>
          </cell>
          <cell r="C1887">
            <v>60100020381</v>
          </cell>
        </row>
        <row r="1888">
          <cell r="B1888" t="str">
            <v>โครงการเปิดโลกการเรียนรู้เทศกาลภาษาและวัฒนธรรมจีน</v>
          </cell>
          <cell r="C1888">
            <v>60100020382</v>
          </cell>
        </row>
        <row r="1889">
          <cell r="B1889" t="str">
            <v>โครงการแข่งขันทักษะความรู้การใช้ภาษาญี่ปุ่นในการสื่อสาร สำหรับนักเรียนชั้นมัธยมศึกษาตอนปลาย ในภูมิภาคอีสานใต้ (Nihongo Go Go!)</v>
          </cell>
          <cell r="C1889">
            <v>60100020383</v>
          </cell>
        </row>
        <row r="1890">
          <cell r="B1890" t="str">
            <v>โครงการอบรมครูประวัติศาสตร์ระดับชั้นมัธยมศึกษา ย้อนอดีตดินแดนลุ่มน้ำโขง</v>
          </cell>
          <cell r="C1890">
            <v>60100020384</v>
          </cell>
        </row>
        <row r="1891">
          <cell r="B1891" t="str">
            <v>โครงการถ่ายทอดความรู้ด้านวรรณกรรมจีนสู่ประชาชน</v>
          </cell>
          <cell r="C1891">
            <v>60100020385</v>
          </cell>
        </row>
        <row r="1892">
          <cell r="B1892" t="str">
            <v>โครงการบริการวิชาการเพื่อการพัฒนาการเรียนการสอนภาษาจีนในเขตอีสานใต้ ครั้งที่ 6/1 : การสร้างสื่อการเรียนสอนภาษาจีนจากเพลงจีนสำหรับเด็ก</v>
          </cell>
          <cell r="C1892">
            <v>60100020386</v>
          </cell>
        </row>
        <row r="1893">
          <cell r="B1893" t="str">
            <v>โครงการพัฒนาเยาวชนเป็นยุวมัคคุเทศก์ท้องถิ่นภาษาต่างประเทศ</v>
          </cell>
          <cell r="C1893">
            <v>60100020387</v>
          </cell>
        </row>
        <row r="1894">
          <cell r="B1894" t="str">
            <v>โครงการค่ายภาษาเวียดนามเพื่อเยาวชน (Vietnamese Camp for Youth)</v>
          </cell>
          <cell r="C1894">
            <v>60100020388</v>
          </cell>
        </row>
        <row r="1895">
          <cell r="B1895" t="str">
            <v>โครงการนักข่าวเยาวชนอุบลราชธานี</v>
          </cell>
          <cell r="C1895">
            <v>60100020389</v>
          </cell>
        </row>
        <row r="1896">
          <cell r="B1896" t="str">
            <v>โครงการฝึกอบรมเชิงปฏิบัติการเทคนิคการสอนให้กับ ครูผู้สอนภาษาอังกฤษซึ่งมิได้ศึกษาวิชาเอกภาษาอังกฤษ (English Teaching Development for Teachers of English with Non-English Majors)</v>
          </cell>
          <cell r="C1896">
            <v>60100020390</v>
          </cell>
        </row>
        <row r="1897">
          <cell r="B1897" t="str">
            <v>โครงการอบรมเชิงปฏิบัติการการทำวิจัยในชั้นเรียนสำหรับครูผู้สอนภาษาญี่ปุ่นระดับมัธยมศึกษา</v>
          </cell>
          <cell r="C1897">
            <v>60100020391</v>
          </cell>
        </row>
        <row r="1898">
          <cell r="B1898" t="str">
            <v>โครงการ Smart IT Camp</v>
          </cell>
          <cell r="C1898">
            <v>60100020392</v>
          </cell>
        </row>
        <row r="1899">
          <cell r="B1899" t="str">
            <v>โครงการเพิ่มประสิทธิภาพและผลกำไรด้วยเครื่องมือคุณภาพ</v>
          </cell>
          <cell r="C1899">
            <v>60100020393</v>
          </cell>
        </row>
        <row r="1900">
          <cell r="B1900" t="str">
            <v>โครงการใช้ความรู้ทางบัญชี สร้างวิถีการออมและเสริมสร้างค่านิยมการใช้จ่ายเงิน ตามหลักเศรษฐกิจพอเพียง สำหรับนักเรียนระดับประถมศึกษาโรงเรียนบ้านด่านคำ อำเภอเมือง จังหวัดมุกดาหาร</v>
          </cell>
          <cell r="C1900">
            <v>60100020394</v>
          </cell>
        </row>
        <row r="1901">
          <cell r="B1901" t="str">
            <v>โครงการฝึกอบรมการจัดทำข้อเสนอโครงการสำหรับตัวแทนชุมชนเพื่อขอรับเงินสนับสนุนจากกองทุนหลักประกันสุขภาพพื้นที่ จังหวัดอุบลราชธานี</v>
          </cell>
          <cell r="C1901">
            <v>60100020395</v>
          </cell>
        </row>
        <row r="1902">
          <cell r="B1902" t="str">
            <v>โครงการอบรมการดูแลสุขอนามัยและการส่งเสริมพัฒนาการเด็ก</v>
          </cell>
          <cell r="C1902">
            <v>60100020396</v>
          </cell>
        </row>
        <row r="1903">
          <cell r="B1903" t="str">
            <v>โครงการเสริมสร้างความเข้าใจสุขภาวะทางเพศและการพัฒนาทักษะชีวิตสำหรับนักเรียนระดับมัธยมศึกษา โรงเรียนเครือข่ายมหาวิทยาลัยอุบลราชธานี</v>
          </cell>
          <cell r="C1903">
            <v>60100020397</v>
          </cell>
        </row>
        <row r="1904">
          <cell r="B1904" t="str">
            <v>โครงการอบรมเชิงปฏิบัติการเพื่อการป้องกันอัคคีภัยในโรงเรียนเครือข่ายมหาวิทยาลัยอุบลราชธานี</v>
          </cell>
          <cell r="C1904">
            <v>60100020398</v>
          </cell>
        </row>
        <row r="1905">
          <cell r="B1905" t="str">
            <v>โครงการตระหนักรู้และใส่ใจ เยาวชนรุ่นใหม่ ห่างไกลโรคมะเร็งตับและท่อน้ำดี</v>
          </cell>
          <cell r="C1905">
            <v>60100020399</v>
          </cell>
        </row>
        <row r="1906">
          <cell r="B1906" t="str">
            <v>โครงการเอกสารสนเทศเพื่อการเผยแพร่และประชาสัมพันธ์ผลงานวิจัย บริการวิชาการ และศิลปวัฒนธรรม</v>
          </cell>
          <cell r="C1906">
            <v>60100020400</v>
          </cell>
        </row>
        <row r="1907">
          <cell r="B1907" t="str">
            <v>โครงการพัฒนาศักยภาพนักวิจัย ก้าวสู่มาตรฐานระดับสากล</v>
          </cell>
          <cell r="C1907">
            <v>60100020401</v>
          </cell>
        </row>
        <row r="1908">
          <cell r="B1908" t="str">
            <v>โครงการส่งเสริม สนับสนุนการบริหารงานบริการวิชาการ มหาวิทยาลัยอุบลราชธานี</v>
          </cell>
          <cell r="C1908">
            <v>60100020402</v>
          </cell>
        </row>
        <row r="1909">
          <cell r="B1909" t="str">
            <v>โครงการ American Studies Program</v>
          </cell>
          <cell r="C1909">
            <v>60100020403</v>
          </cell>
        </row>
        <row r="1910">
          <cell r="B1910" t="str">
            <v>โครงการบริการวิชาการ ทางด้านวิศวกรรมไฟฟ้า</v>
          </cell>
          <cell r="C1910">
            <v>60100020404</v>
          </cell>
        </row>
        <row r="1911">
          <cell r="B1911" t="str">
            <v>โครงการสินเชื่อเพื่อการพัฒนาผลิตภาพการผลิต (Productivity Improvement Loan)</v>
          </cell>
          <cell r="C1911">
            <v>60100020405</v>
          </cell>
        </row>
        <row r="1912">
          <cell r="B1912" t="str">
            <v>โครงการจิตอาสาสร้างสำนึกสิ่งแวดล้อมและกิจกรรมรักษาสิ่งแวดล้อมในชีวิตประจำวัน</v>
          </cell>
          <cell r="C1912">
            <v>60100020406</v>
          </cell>
        </row>
        <row r="1913">
          <cell r="B1913" t="str">
            <v>โครงการติดตามประเมินผลงานบริการวิชาการแก่สังคม มหาวิทยาลัยอุบลราชธานี</v>
          </cell>
          <cell r="C1913">
            <v>60100020407</v>
          </cell>
        </row>
        <row r="1914">
          <cell r="B1914" t="str">
            <v>โครงการการพัฒนาธุรกิจอุตสาหกรรมโดยใช้ทุนทางวัฒนธรรมและภูมิปัญญา</v>
          </cell>
          <cell r="C1914">
            <v>60100020408</v>
          </cell>
        </row>
        <row r="1915">
          <cell r="B1915" t="str">
            <v>โครงการสำรวจความพึงพอใจในการให้บริการแก่ประชาชนขององค์การบริหารส่วนตำบล</v>
          </cell>
          <cell r="C1915">
            <v>60100020409</v>
          </cell>
        </row>
        <row r="1916">
          <cell r="B1916" t="str">
            <v>โครงการกระจายโอกาสสร้างแหล่งเรียนรู้ด้านการออกแบบสู่ภูมิภาค (Mini TCDC)</v>
          </cell>
          <cell r="C1916">
            <v>60100020410</v>
          </cell>
        </row>
        <row r="1917">
          <cell r="B1917" t="str">
            <v>โครงการบรรยายพิเศษ เรื่อง ทิศทางการจัดทำงบประมาณบูรณาการเชิงพื้นที่</v>
          </cell>
          <cell r="C1917">
            <v>60100020411</v>
          </cell>
        </row>
        <row r="1918">
          <cell r="B1918" t="str">
            <v>โครงการปาฐกถา เรื่อง การนำวิสัยทัศน์มาสู่การปฏิบัติจริง</v>
          </cell>
          <cell r="C1918">
            <v>60100020412</v>
          </cell>
        </row>
        <row r="1919">
          <cell r="B1919" t="str">
            <v>โครงการปาฐกถา เรื่อง การพัฒนาเทคโนโลยีสารสนเทศของมหาวิทยาลัยให้สอดคล้องกับแผนพัฒนาดิจิทัลเพื่อเศรษฐกิจและสังคม</v>
          </cell>
          <cell r="C1919">
            <v>60100020413</v>
          </cell>
        </row>
        <row r="1920">
          <cell r="B1920" t="str">
            <v>โครงการฝึกอบรมระยะสั้นการบริบาลทางเภสัชกรรม</v>
          </cell>
          <cell r="C1920">
            <v>60100020414</v>
          </cell>
        </row>
        <row r="1921">
          <cell r="B1921" t="str">
            <v>โครงการพัฒนาคุณภาพการศึกษาและพัฒนาท้องถิ่นโดยมีสถาบันอุดมศึกษาเป้นพี่เลี้ยง</v>
          </cell>
          <cell r="C1921">
            <v>60100020415</v>
          </cell>
        </row>
        <row r="1922">
          <cell r="B1922" t="str">
            <v>โครงการขับเคลื่อนยุทธศาสตร์ รู้ รับ รุก ของจังหวัดฉะเชิงเทรา เพื่อเตรียมความพร้อมเข้าสู่ประชาคมอาเซียน</v>
          </cell>
          <cell r="C1922">
            <v>60100020416</v>
          </cell>
        </row>
        <row r="1923">
          <cell r="B1923" t="str">
            <v>โครงการพัฒนาความสัมพันธ์ทางการค้าการลงทุนกลุ่มเบญจบูรพาสุวรรณภูมิสู่อาเซียน</v>
          </cell>
          <cell r="C1923">
            <v>60100020417</v>
          </cell>
        </row>
        <row r="1924">
          <cell r="B1924" t="str">
            <v>โครงการไอทีสัญจร</v>
          </cell>
          <cell r="C1924">
            <v>60100020418</v>
          </cell>
        </row>
        <row r="1925">
          <cell r="B1925" t="str">
            <v>โครงการมหาวิทยาลัยเด็ก</v>
          </cell>
          <cell r="C1925">
            <v>60100020419</v>
          </cell>
        </row>
        <row r="1926">
          <cell r="B1926" t="str">
            <v>โครงการจัดทำแผนยุทธศาสตร์การพัฒนากลุ่มจังหวัดภาคตะวันออกเฉียงเหนือตอนล่าง 2 ระยะ 4 ปี (พ.ศ.2557-2560)</v>
          </cell>
          <cell r="C1926">
            <v>60100020420</v>
          </cell>
        </row>
        <row r="1927">
          <cell r="B1927" t="str">
            <v>โครงการบริการวิชาการแก่ชุมชน</v>
          </cell>
          <cell r="C1927">
            <v>60100020421</v>
          </cell>
        </row>
        <row r="1928">
          <cell r="B1928" t="str">
            <v>โครงการศึกษาและพัฒนากลไกการขับเคลื่อนงานด้านเด็กและเยาวชนแบบบูรณาการระดับจังหวัดอุบลราชธานี</v>
          </cell>
          <cell r="C1928">
            <v>60100020422</v>
          </cell>
        </row>
        <row r="1929">
          <cell r="B1929" t="str">
            <v>โครงการเกษตรอินทรีย์ วิถีเศรษฐกิจพอเพียง</v>
          </cell>
          <cell r="C1929">
            <v>60100020423</v>
          </cell>
        </row>
        <row r="1930">
          <cell r="B1930" t="str">
            <v>โครงการประชุมวิชาการ 20th World Congress on Clinical Nutrition (WCCN)</v>
          </cell>
          <cell r="C1930">
            <v>60100020424</v>
          </cell>
        </row>
        <row r="1931">
          <cell r="B1931" t="str">
            <v>โครงการการเผยแพร่ความรู้ทางด้านทรัพยากรประมงและการเพาะเลี้ยงสัตว์น้ำ</v>
          </cell>
          <cell r="C1931">
            <v>60100020425</v>
          </cell>
        </row>
        <row r="1932">
          <cell r="B1932" t="str">
            <v>โครงการผลิตผักปลอดภัยจากสารพิษ : การปลูกพืชไม่ใช้ดินในระบบปลูกผักในวัสดุทดแทนดิน (Substrate culture)</v>
          </cell>
          <cell r="C1932">
            <v>60100020426</v>
          </cell>
        </row>
        <row r="1933">
          <cell r="B1933" t="str">
            <v>โครงการฝึกอบรมเชิงปฏิบัติการ เรื่อง “การผลิตพืชอาหารสัตว์คุณภาพดีเพื่อใช้ในการเลี้ยงปศุ สัตว์แบบยั่งยืน ปีที่ 6”</v>
          </cell>
          <cell r="C1933">
            <v>60100020427</v>
          </cell>
        </row>
        <row r="1934">
          <cell r="B1934" t="str">
            <v>โครงการส่งเสริมการพึ่งตนเองและความเข้มแข็งของชุมชนกลุ่มเกษตรอินทรีย์</v>
          </cell>
          <cell r="C1934">
            <v>60100020428</v>
          </cell>
        </row>
        <row r="1935">
          <cell r="B1935" t="str">
            <v>โครงการสร้างจิตสำนึกการอนุรักษ์ทรัพยากรประมง รุ่นที่ 1</v>
          </cell>
          <cell r="C1935">
            <v>60100020429</v>
          </cell>
        </row>
        <row r="1936">
          <cell r="B1936" t="str">
            <v>สวนศิลป์กินได้ปีที่ 5: Think Health Think Hort. (พืชสวนเพื่อสุขภาพและสิ่งแวดล้อม)</v>
          </cell>
          <cell r="C1936">
            <v>60100020430</v>
          </cell>
        </row>
        <row r="1937">
          <cell r="B1937" t="str">
            <v>โครงการหลักเกณฑ์และวิธีการที่ดีในการผลิตอาหาร</v>
          </cell>
          <cell r="C1937">
            <v>60100020431</v>
          </cell>
        </row>
        <row r="1938">
          <cell r="B1938" t="str">
            <v>โครงการพัฒนาพัฒนาผลิตภัณฑ์อาหารพื้นบ้านสำหรับผู้สูงอายุ</v>
          </cell>
          <cell r="C1938">
            <v>60100020432</v>
          </cell>
        </row>
        <row r="1939">
          <cell r="B1939" t="str">
            <v>โครงการเปิดโลกกว้างทางความรู้สุขภาพและยา</v>
          </cell>
          <cell r="C1939">
            <v>60100020433</v>
          </cell>
        </row>
        <row r="1940">
          <cell r="B1940" t="str">
            <v>โครงการ การประชุมวิชาการนานาชาติด้านสมุนไพร ครั้งที่ 2 (The 2nd International Conference on Herbal and Traditional Medicine)</v>
          </cell>
          <cell r="C1940">
            <v>60100020434</v>
          </cell>
        </row>
        <row r="1941">
          <cell r="B1941" t="str">
            <v>โครงการ ประชุมวิชาการเชิงปฏิบัติการเรื่อง ผลิตภัณฑ์สุขภาพและความงามครั้งที่ 1: เทคโนโลยีการกักเก็บสาร (Encapsulation Technology)</v>
          </cell>
          <cell r="C1941">
            <v>60100020435</v>
          </cell>
        </row>
        <row r="1942">
          <cell r="B1942" t="str">
            <v>โครงการบูรณาการความรู้ทางด้านบริบาลเภสัชกรรมสู่ครอบครัวและชุมชน</v>
          </cell>
          <cell r="C1942">
            <v>60100020436</v>
          </cell>
        </row>
        <row r="1943">
          <cell r="B1943" t="str">
            <v>โครงการประชุมวิชาการในความร่วมมือของคณะเภสัชศาสตร์ภาคอีสาน ครั้งที่ 9 (3 สถาบัน)</v>
          </cell>
          <cell r="C1943">
            <v>60100020437</v>
          </cell>
        </row>
        <row r="1944">
          <cell r="B1944" t="str">
            <v>โครงการประชุมวิชาการด้านเภสัชศาสตร์สังคมและบริหารบริการสุขภาพ ( social pharmacy and health care management ) ครั้งที่ 1</v>
          </cell>
          <cell r="C1944">
            <v>60100020438</v>
          </cell>
        </row>
        <row r="1945">
          <cell r="B1945" t="str">
            <v>โครงการพัฒนาผลิตภัณฑ์เครื่องสำอางเพื่อดูแลผิวและเส้นผมจากข้าวกล้องอินทรีย์สำหรับวิสาหกิจชุมชน</v>
          </cell>
          <cell r="C1945">
            <v>60100020439</v>
          </cell>
        </row>
        <row r="1946">
          <cell r="B1946" t="str">
            <v>โครงการพัฒนาศักยภาพชุมชนเพื่อการดูแลสุขภาพผู้ป่วยโรคเรื้อรัง</v>
          </cell>
          <cell r="C1946">
            <v>60100020440</v>
          </cell>
        </row>
        <row r="1947">
          <cell r="B1947" t="str">
            <v>โครงการส่งเสริมความรู้ความเข้าใจในการคุ้มครองผู้บริโภคด้านยาและผลิตภัณฑ์สุขภาพในเขตชุมชน</v>
          </cell>
          <cell r="C1947">
            <v>60100020441</v>
          </cell>
        </row>
        <row r="1948">
          <cell r="B1948" t="str">
            <v>โครงการหมอยาเคลื่อนที่ ครั้งที่ 7</v>
          </cell>
          <cell r="C1948">
            <v>60100020442</v>
          </cell>
        </row>
        <row r="1949">
          <cell r="B1949" t="str">
            <v>โครงการอบรมอาสาสมัครสาธารณสุขประจำหมู่บ้าน เรื่อง ความรู้พื้นฐานเรื่องยาและการดูแลผู้ป่วยเรื้อรังในชุมชน</v>
          </cell>
          <cell r="C1949">
            <v>60100020443</v>
          </cell>
        </row>
        <row r="1950">
          <cell r="B1950" t="str">
            <v>ความก้าวหน้าทางเภสัชศาสตร์และสาธารณสุขการแพทย์</v>
          </cell>
          <cell r="C1950">
            <v>60100020444</v>
          </cell>
        </row>
        <row r="1951">
          <cell r="B1951" t="str">
            <v>โครงการจัดทำหลักสูตรการศึกษาต่อเนื่องทางเภสัชศาสตร์ด้านบริบาลเภสัชกรรมผู้สูงอายุ</v>
          </cell>
          <cell r="C1951">
            <v>60100020445</v>
          </cell>
        </row>
        <row r="1952">
          <cell r="B1952" t="str">
            <v>โครงการพัฒนาผลิตภัณฑ์เสริมสุขภาพ  โภชนเภสัช  เวชภัณฑ์   และเวชสำอางชะลอวัยสำหรับผู้สูงอายุ</v>
          </cell>
          <cell r="C1952">
            <v>60100020446</v>
          </cell>
        </row>
        <row r="1953">
          <cell r="B1953" t="str">
            <v>โครงการการประชุมวิชาการระดับนานาชาติ เรื่อง เศรษฐกิจและสังคมในภูมิภาคลุ่มแม่น้ำโขงของ เอเชียตะวันออกเฉียงใต้</v>
          </cell>
          <cell r="C1953">
            <v>60100020447</v>
          </cell>
        </row>
        <row r="1954">
          <cell r="B1954" t="str">
            <v>โครงการอบรมภาษาอังกฤษสำหรับพนักงานโรงแรม</v>
          </cell>
          <cell r="C1954">
            <v>60100020448</v>
          </cell>
        </row>
        <row r="1955">
          <cell r="B1955" t="str">
            <v>โครงการกลยุทธ์การตลาดออนไลน์สำหรับธุรกิจ SMEs คลัสเตอร์อาหารในตลาด AEC</v>
          </cell>
          <cell r="C1955">
            <v>60100020449</v>
          </cell>
        </row>
        <row r="1956">
          <cell r="B1956" t="str">
            <v>โครงการบริหารจัดการติดตามหนี้ของกองทุนหมู่บ้าน ในเขตตำบลเมืองศรีไค</v>
          </cell>
          <cell r="C1956">
            <v>60100020450</v>
          </cell>
        </row>
        <row r="1957">
          <cell r="B1957" t="str">
            <v>โครงการพัฒนาสินค้าชุมชนอย่างครบวงจรเพื่อยกระดับสินค้าคุณภาพเชิงพาณิชย์วิสาหกิจชุมชน 4 องค์การบริหารส่วนตำบลรอบมหาวิทยาลัยอุบลราชธานี</v>
          </cell>
          <cell r="C1957">
            <v>60100020451</v>
          </cell>
        </row>
        <row r="1958">
          <cell r="B1958" t="str">
            <v>โครงการส่งเสริมการควบคุมภายในด้านการบัญชีและภาษีอากร สำหรับผู้ประกอบการธุรกิจในจังหวัดอุบลราชธานี</v>
          </cell>
          <cell r="C1958">
            <v>60100020452</v>
          </cell>
        </row>
        <row r="1959">
          <cell r="B1959" t="str">
            <v>โครงการสร้างตราสินค้าSMEs สู่ตราสินค้าระดับพรีเมี่ยม</v>
          </cell>
          <cell r="C1959">
            <v>60100020453</v>
          </cell>
        </row>
        <row r="1960">
          <cell r="B1960" t="str">
            <v>ชุดโครงการ การบูรณาการแนวคิดเศรษฐกิจสร้างสรรค์ เพื่อพัฒนาศักยภาพวิสาหกิจชุมชนอย่างยั่งยืน</v>
          </cell>
          <cell r="C1960">
            <v>60100020454</v>
          </cell>
        </row>
        <row r="1961">
          <cell r="B1961" t="str">
            <v>โครงการพัฒนาการตลาดเพื่อเพิ่มมูลค่าผลิตภัณฑ์ธุรกิจชุมชน</v>
          </cell>
          <cell r="C1961">
            <v>60100020455</v>
          </cell>
        </row>
        <row r="1962">
          <cell r="B1962" t="str">
            <v>โครงการพัฒนาบุคลากรทางการศึกษาในการเรียนรู้สื่อการตลาดดิจิตอลเพื่อรองรับการแข่งขันในยุค AEC</v>
          </cell>
          <cell r="C1962">
            <v>60100020456</v>
          </cell>
        </row>
        <row r="1963">
          <cell r="B1963" t="str">
            <v>โครงการเตรียมพร้อมสำหรับการเกษียณสำหรับผู้สูงอายุ</v>
          </cell>
          <cell r="C1963">
            <v>60100020457</v>
          </cell>
        </row>
        <row r="1964">
          <cell r="B1964" t="str">
            <v>โครงการพัฒนาสุขภาวะชุมชนและให้บริการวิชาการโดยใช้ชุมชนเป็นฐาน (โครงการลูกฮักลูกแพง) ปีที่ 5</v>
          </cell>
          <cell r="C1964">
            <v>60100020458</v>
          </cell>
        </row>
        <row r="1965">
          <cell r="B1965" t="str">
            <v>โครงการส่งเสริมสุขภาพจิตในชุมชน</v>
          </cell>
          <cell r="C1965">
            <v>60100020459</v>
          </cell>
        </row>
        <row r="1966">
          <cell r="B1966" t="str">
            <v>โครงการพัฒนาเทคโนโลยีสารสนเทศเพื่อส่งเสริมคุณภาพชีวิตผู้สูงอายุ</v>
          </cell>
          <cell r="C1966">
            <v>60100020460</v>
          </cell>
        </row>
        <row r="1967">
          <cell r="B1967" t="str">
            <v>โครงการมหกรรมสร้างเสริมสุขภาพ ปีที่ 2 (สร้างเสริมสุขภาพดีวิถีไทย)</v>
          </cell>
          <cell r="C1967">
            <v>60100020461</v>
          </cell>
        </row>
        <row r="1968">
          <cell r="B1968" t="str">
            <v>โครงการโรงเรียนผู้สูงอายุ</v>
          </cell>
          <cell r="C1968">
            <v>60100020462</v>
          </cell>
        </row>
        <row r="1969">
          <cell r="B1969" t="str">
            <v>โครงการใกล้ชิดใจวัยสูงอายุ</v>
          </cell>
          <cell r="C1969">
            <v>60100020463</v>
          </cell>
        </row>
        <row r="1970">
          <cell r="B1970" t="str">
            <v>โครงการเพิ่มขีดความสามารถชุมชนและสร้างกลไกความร่วมมือในการจัดการภัยพิบัติ</v>
          </cell>
          <cell r="C1970">
            <v>60100020464</v>
          </cell>
        </row>
        <row r="1971">
          <cell r="B1971" t="str">
            <v>โครงการการส่งเสริมความรู้และการบริหารจัดการที่ดินโดยชุมชนท้องถิ่นเป็นศูนย์กลาง</v>
          </cell>
          <cell r="C1971">
            <v>60100020465</v>
          </cell>
        </row>
        <row r="1972">
          <cell r="B1972" t="str">
            <v>โครงการพัฒนาเครือข่ายความร่วมมือสู่สหกิจศึกษาในเขตจังหวัดอุบลราชธานี</v>
          </cell>
          <cell r="C1972">
            <v>60100020466</v>
          </cell>
        </row>
        <row r="1973">
          <cell r="B1973" t="str">
            <v>โครงการรัฐธรรมนูญกับสังคมการเมืองไทย</v>
          </cell>
          <cell r="C1973">
            <v>60100020467</v>
          </cell>
        </row>
        <row r="1974">
          <cell r="B1974" t="str">
            <v>โครงการธนาคารขยะในชุมชน</v>
          </cell>
          <cell r="C1974">
            <v>60100020468</v>
          </cell>
        </row>
        <row r="1975">
          <cell r="B1975" t="str">
            <v>โครงการถ่ายทอดความรู้และเทคโนโลยีการแปรรูปเป็นผลิตภัณฑ์ทางยางพารา</v>
          </cell>
          <cell r="C1975">
            <v>60100020469</v>
          </cell>
        </row>
        <row r="1976">
          <cell r="B1976" t="str">
            <v>โครงการศึกษาคุณภาพน้ำและสร้างเครือข่ายกับโรงเรียนและชุมชนบริเวณแม่น้ำมูล จังหวัดอุบลราชธานี</v>
          </cell>
          <cell r="C1976">
            <v>60100020470</v>
          </cell>
        </row>
        <row r="1977">
          <cell r="B1977" t="str">
            <v>โครงการศึกษาคุณภาพน้ำบาดาลในอำเภอวารินชำราบ จังหวัดอุบลราชธานี</v>
          </cell>
          <cell r="C1977">
            <v>60100020471</v>
          </cell>
        </row>
        <row r="1978">
          <cell r="B1978" t="str">
            <v>โครงการอบรมเชิงปฏิบัติการพัฒนาสื่อและนวัตกรรมทางการศึกษาด้วยเทคโนโลยีสารสนเทศสำหรับครู</v>
          </cell>
          <cell r="C1978">
            <v>60100020472</v>
          </cell>
        </row>
        <row r="1979">
          <cell r="B1979" t="str">
            <v>การออกแบบสร้างชุดทดลองทางฟิสิกส์อย่างง่าย ราคาถูกและทักษะการใช้ เรื่องความเสียดทานและการแทรกสอดของแสง โดยการประยุกต์ใช้วัสดุที่มีในห้องเรียน</v>
          </cell>
          <cell r="C1979">
            <v>60100020473</v>
          </cell>
        </row>
        <row r="1980">
          <cell r="B1980" t="str">
            <v>โครงการกิจกรรมการเรียนรู้สะเต็มศึกษาสำหรับครูคณิตศาสตร์ วิทยาศาสตร์และเทคโนโลยี</v>
          </cell>
          <cell r="C1980">
            <v>60100020474</v>
          </cell>
        </row>
        <row r="1981">
          <cell r="B1981" t="str">
            <v>โครงการบ้านนักวิทยาศาสตร์น้อย</v>
          </cell>
          <cell r="C1981">
            <v>60100020475</v>
          </cell>
        </row>
        <row r="1982">
          <cell r="B1982" t="str">
            <v>โครงการพัฒนาระบบอัจฉริยะสำหรับผู้สูงอายุ</v>
          </cell>
          <cell r="C1982">
            <v>60100020476</v>
          </cell>
        </row>
        <row r="1983">
          <cell r="B1983" t="str">
            <v>โครงการอบรมเชิงปฏิบัติการใช้ ITC ในการทำธุรกิจออนไลน์ด้วยพาณิชย์อิเล็กทรอนิกส์สำหรับผู้สูงอายุ</v>
          </cell>
          <cell r="C1983">
            <v>60100020477</v>
          </cell>
        </row>
        <row r="1984">
          <cell r="B1984" t="str">
            <v>โครงการฝึกอบรมเชิงปฏิบัติการ การเขียนโปรแกรม CNC Milling และการใช้เครื่องจักร CNC Milling (งานกัด )</v>
          </cell>
          <cell r="C1984">
            <v>60100020478</v>
          </cell>
        </row>
        <row r="1985">
          <cell r="B1985" t="str">
            <v>โครงการส่งเสริมศักยภายการเรียนรู้ของครูนักเรียนด้านสมองกลฝั่งตัวในการเกษตรเพื่อพัฒนาชุมชน</v>
          </cell>
          <cell r="C1985">
            <v>60100020479</v>
          </cell>
        </row>
        <row r="1986">
          <cell r="B1986" t="str">
            <v>โครงการอบรมเชิงปฏิบัติการ อิเล็กทรอนิกส์สร้างสรรค์สิ่งประดิษฐ์เพื่อพัฒนาศักยภาพและสมรรถนะนักเรียน ครูผู้สอนวิทยาศาสตร์และเทคโนโลยี</v>
          </cell>
          <cell r="C1986">
            <v>60100020480</v>
          </cell>
        </row>
        <row r="1987">
          <cell r="B1987" t="str">
            <v>โครงการพัฒนานวัตกรรมเชิงวิศวกรรมเพื่อส่งเสริมคุณภาพชีวิตผู้สูงอายุ</v>
          </cell>
          <cell r="C1987">
            <v>60100020481</v>
          </cell>
        </row>
        <row r="1988">
          <cell r="B1988" t="str">
            <v>โครงพลังงานทางเลือกเพื่อผลิตกระแสไฟฟ้าในพื้นที่การศึกษา กรณีศึกษามหาวิทยาลัยอุบลราชานี</v>
          </cell>
          <cell r="C1988">
            <v>60100020482</v>
          </cell>
        </row>
        <row r="1989">
          <cell r="B1989" t="str">
            <v>โครงการนำวัสดุเหลือใช้มาพัฒนาเครื่องปั้นดินเผาไฟต่ำเพื่อใช้ในอุตสาหกรรมขนาดย่อม</v>
          </cell>
          <cell r="C1989">
            <v>60100020483</v>
          </cell>
        </row>
        <row r="1990">
          <cell r="B1990" t="str">
            <v>โครงการอบรมเชิงปฏิบัติการด้านการออกแบบด้วยวัสดุเหลือใช้เพื่อลดขยะภายในมหาวิทยาลัยอุบลราชธานี</v>
          </cell>
          <cell r="C1990">
            <v>60100020484</v>
          </cell>
        </row>
        <row r="1991">
          <cell r="B1991" t="str">
            <v>โครงการประชุมวิชาการท่องเที่ยวระดับชาติ “การพัฒนาการท่องเที่ยวอย่างสร้างสรรค์และยั่งยืนสู่ศตวรรษที่ 21”</v>
          </cell>
          <cell r="C1991">
            <v>60100020485</v>
          </cell>
        </row>
        <row r="1992">
          <cell r="B1992" t="str">
            <v>โครงการอบรมครูประวัติศาสตร์ระดับชั้นมัธยมศึกษาครั้งที่ 5 ย้อนพินิจประวัติศาสตร์ไทย</v>
          </cell>
          <cell r="C1992">
            <v>60100020486</v>
          </cell>
        </row>
        <row r="1993">
          <cell r="B1993" t="str">
            <v>โครงการฝึกอบรมเชิงปฏิบัติการเทคนิคการสอนให้กับ ครูผู้สอนภาษาอังกฤษซึ่งมิได้ศึกษาวิชาเอกภาษาอังกฤษ</v>
          </cell>
          <cell r="C1993">
            <v>60100020487</v>
          </cell>
        </row>
        <row r="1994">
          <cell r="B1994" t="str">
            <v>โครงการสัมมนาเพื่อพัฒนาการเรียนการสอนภาษาจีนสำหรับโรงเรียนเครือข่ายในภาคตะวันออกเฉียงเหนือตอนล่าง ครั้งที่ 7/2</v>
          </cell>
          <cell r="C1994">
            <v>60100020488</v>
          </cell>
        </row>
        <row r="1995">
          <cell r="B1995" t="str">
            <v>โครงการกิจกรรมวันภาษาอังกฤษสำหรับนักเรียนมัธยมศึกษาตอนปลาย (English Day)</v>
          </cell>
          <cell r="C1995">
            <v>60100020489</v>
          </cell>
        </row>
        <row r="1996">
          <cell r="B1996" t="str">
            <v>โครงการพัฒนาจิตตปัญญาเพื่อเตรียมความพร้อมการศึกษาต่อในระดับอุดมศึกษาของนักเรียนโรงเรียนเครือข่าย มหาวิทยาลัยอุบลราชธานี</v>
          </cell>
          <cell r="C1996">
            <v>60100020490</v>
          </cell>
        </row>
        <row r="1997">
          <cell r="B1997" t="str">
            <v>โครงการยุทธศาสตร์ด้านการพัฒนาและเสริมสร้างศักยภาพคน : การจัดการความรู้และการเผยแพร่ความรู้เกี่ยวกับกลุ่มชาติพันธุ์ไทในประเทศจีน</v>
          </cell>
          <cell r="C1997">
            <v>60100020491</v>
          </cell>
        </row>
        <row r="1998">
          <cell r="B1998" t="str">
            <v>โครงการเพิ่มประสิทธิภาพในการบริหารจัดการสินค้าคงคลังและคลังสินค้า (Inventory and Warehouse Management)</v>
          </cell>
          <cell r="C1998">
            <v>60100020492</v>
          </cell>
        </row>
        <row r="1999">
          <cell r="B1999" t="str">
            <v>โครงการอบรมเชิงปฏิบัติการด้านการตลาด(ออนไลน์)สำหรับผู้ประกอบการสินค้าโอท๊อปจังหวัดมุกดาหาร</v>
          </cell>
          <cell r="C1999">
            <v>60100020493</v>
          </cell>
        </row>
        <row r="2000">
          <cell r="B2000" t="str">
            <v>โครงการจัดทำบัญชีครัวเรือนเพื่อพัฒนาแผนการเงิน ตามแนวทางปรัชญาเศรษฐกิจพอเพียง</v>
          </cell>
          <cell r="C2000">
            <v>60100020494</v>
          </cell>
        </row>
        <row r="2001">
          <cell r="B2001" t="str">
            <v>โครงการค่ายสานฝันนักบัญชี รุ่นเยาว์ (การใช้ความรู้ทางบัญชี สร้างวิถีการออมและเสริมสร้างค่านิยมการใช้จ่ายเงิน ตามหลักเศรษฐกิจพอเพียง ปี 2)</v>
          </cell>
          <cell r="C2001">
            <v>60100020495</v>
          </cell>
        </row>
        <row r="2002">
          <cell r="B2002" t="str">
            <v>โครงการเสริมสร้างพัฒนาทักษะชีวิตและสุขภาวะทางเพศ สำหรับนักเรียนมัธยมศึกษาตอนต้นในโรงเรียนเครือข่ายมหาวิทยาลัยอุบลราชธานี</v>
          </cell>
          <cell r="C2002">
            <v>60100020496</v>
          </cell>
        </row>
        <row r="2003">
          <cell r="B2003" t="str">
            <v>โครงการพัฒนาศักยภาพแกนนำสุขภาพประจำครอบครัวเพื่อการดูแลสุขภาพชุมชนที่ต่อเนื่องยั่งยืน ตำบลฝางคำ อำเภอสิริธร จังหวัดอุบลราชธานี</v>
          </cell>
          <cell r="C2003">
            <v>60100020497</v>
          </cell>
        </row>
        <row r="2004">
          <cell r="B2004" t="str">
            <v>โครงการส่งเสริมจัดการสิ่งแวดล้อมและประกวดบ้านตัวอย่างบ้านหนองเบน ตำบลคันไร่ อำเภอสิริธร จังหวัดอุบลราชธานี</v>
          </cell>
          <cell r="C2004">
            <v>60100020498</v>
          </cell>
        </row>
        <row r="2005">
          <cell r="B2005" t="str">
            <v>โครงการตรวจวินิจฉัยทางห้องปฏิบัติการโรคธาลัสซีเมียในภาคตะวันออกเฉียงเหนือตอนใต้</v>
          </cell>
          <cell r="C2005">
            <v>60100020499</v>
          </cell>
        </row>
        <row r="2006">
          <cell r="B2006" t="str">
            <v>โครงการบริการเชิงรุกในการตรวจสมรรถภาพ ป้องกันและรักษาโรคทางระบบโครงร่างและกล้ามเนื้อ เพื่อส่งเสริมและสนับสนุนการสร้างสุขภาวะที่ดีของประชาชนในชุมชนตำบลธาตุ อำเภอวารินชำราบ จังหวัดอุบลราชธานี</v>
          </cell>
          <cell r="C2006">
            <v>60100020500</v>
          </cell>
        </row>
        <row r="2007">
          <cell r="B2007" t="str">
            <v>โครงการพัฒนาแกนนำด้านสุขภาพและอนามัยสิ่งแวดล้อมในอีสานใต้</v>
          </cell>
          <cell r="C2007">
            <v>60100020501</v>
          </cell>
        </row>
        <row r="2008">
          <cell r="B2008" t="str">
            <v>โครงการพัฒนาแผนป้องกันและระงับอัคคีภัยในโรงเรียนเครือข่ายมหาวิทยาลัยอุบลราชธานี</v>
          </cell>
          <cell r="C2008">
            <v>60100020502</v>
          </cell>
        </row>
        <row r="2009">
          <cell r="B2009" t="str">
            <v>โครงการพัฒนาศักยภาพโรงเรียนต้นแบบด้านความปลอดภัยและสิ่งแวดล้อมโรงเรียนเครือข่ายมหาวิทยาลัยอุบลราชธานี</v>
          </cell>
          <cell r="C2009">
            <v>60100020503</v>
          </cell>
        </row>
        <row r="2010">
          <cell r="B2010" t="str">
            <v>โครงการพัฒนาศักยภาพผู้ดูแลระบบผลิตน้ำประปาของชุมชนรอบมหาวิทยาลัยอุบลราชธานี</v>
          </cell>
          <cell r="C2010">
            <v>60100020504</v>
          </cell>
        </row>
        <row r="2011">
          <cell r="B2011" t="str">
            <v>โครงการพัฒนาสิ่งแวดล้อมให้น่าอยู่</v>
          </cell>
          <cell r="C2011">
            <v>60100020505</v>
          </cell>
        </row>
        <row r="2012">
          <cell r="B2012" t="str">
            <v>โครงการศึกษาระบบสุขภาพชุมชนแบบมีส่วนร่วมและสร้างพลังชุมชนในการพัฒนาสุขภาพและสิ่งแวดล้อม</v>
          </cell>
          <cell r="C2012">
            <v>60100020506</v>
          </cell>
        </row>
        <row r="2013">
          <cell r="B2013" t="str">
            <v>โครงการสร้างเสริมสุขภาพและส่งเสริมภาวะโภชนาการ นักเรียนโรงเรียนตำรวจตระเวนชายแดน โดยการมีส่วนร่วมของชุมชน</v>
          </cell>
          <cell r="C2013">
            <v>60100020507</v>
          </cell>
        </row>
        <row r="2014">
          <cell r="B2014" t="str">
            <v>โครงการอบรมเชิงปฏิบัติการ การใช้ภาพถ่ายดาวเทียมและภาพถ่ายอากาศยานไร้คนขับ (UAV) กับงานสิ่งแวดล้อมและผังเมือง</v>
          </cell>
          <cell r="C2014">
            <v>60100020508</v>
          </cell>
        </row>
        <row r="2015">
          <cell r="B2015" t="str">
            <v>โครงการอบรมเชิงปฏิบัติการ การใช้วิธีทางวิทยาการระบาดและชีวสถิติในการสร้างงานวิจัยจากงานประจำสำหรับเจ้าหน้าที่สาธารณสุข ปี 4</v>
          </cell>
          <cell r="C2015">
            <v>60100020509</v>
          </cell>
        </row>
        <row r="2016">
          <cell r="B2016" t="str">
            <v>โครงการอบรมเชิงปฏิบัติการ การพัฒนาการจัดการเรียนการสอนเพื่อการสร้างเสริมสุขภาพเด็กวัยเรียน สำหรับครูโรงเรียนตำรวจตระเวนชายแดน กองกำกับการตำรวจตระเวนชายแดนที่ 22 อุบลราชธานี (ปีที่ 2.)</v>
          </cell>
          <cell r="C2016">
            <v>60100020510</v>
          </cell>
        </row>
        <row r="2017">
          <cell r="B2017" t="str">
            <v>โครงการอบรมเชิงปฏิบัติการ ค่าย “ ฉันอยากเป็น...หมอ.มอทราย”</v>
          </cell>
          <cell r="C2017">
            <v>60100020511</v>
          </cell>
        </row>
        <row r="2018">
          <cell r="B2018" t="str">
            <v>โครงการบริการตรวจเชื้อเลปโตสไปร่า เพื่อการเฝ้าระวังและป้องกันโรคเลปโตสไปโรสิส</v>
          </cell>
          <cell r="C2018">
            <v>60100020512</v>
          </cell>
        </row>
        <row r="2019">
          <cell r="B2019" t="str">
            <v>โครงการบริการตรวจวัดระดับน้ำตาลในเลือด และดัชนีมวลกายเพื่อการ ป้องกันและควบคุมโรคเบาหวาน</v>
          </cell>
          <cell r="C2019">
            <v>60100020513</v>
          </cell>
        </row>
        <row r="2020">
          <cell r="B2020" t="str">
            <v>โครงการประชุมวิชาการวิทยาลัยแพทยศาสตร์และการสาธารณสุข มหาวิทยาลัยอุบลราชธานี</v>
          </cell>
          <cell r="C2020">
            <v>60100020514</v>
          </cell>
        </row>
        <row r="2021">
          <cell r="B2021" t="str">
            <v>โครงการพัฒนาศักยภาพชุมชนเพื่อการพึ่งตัวเองด้านสุขภาพ</v>
          </cell>
          <cell r="C2021">
            <v>60100020515</v>
          </cell>
        </row>
        <row r="2022">
          <cell r="B2022" t="str">
            <v>โครงการรณรงค์ควบคุมและป้องกันโรคไข้เลือดออก</v>
          </cell>
          <cell r="C2022">
            <v>60100020516</v>
          </cell>
        </row>
        <row r="2023">
          <cell r="B2023" t="str">
            <v>สัปดาห์วิทยาศาสตร์ “เปิดโลกการเรียนรู้ สู่ร่างอาจารย์ใหญ่”</v>
          </cell>
          <cell r="C2023">
            <v>60100020517</v>
          </cell>
        </row>
        <row r="2024">
          <cell r="B2024" t="str">
            <v>โครงการการดูแลระยะยาว  โรคกล้ามเนื้อ โครงกระดูก และข้อ ผู้สูงอายุ ในเขตอีสานตอนใต้</v>
          </cell>
          <cell r="C2024">
            <v>60100020518</v>
          </cell>
        </row>
        <row r="2025">
          <cell r="B2025" t="str">
            <v>โครงการจัดประชุมวิชาการนำเสนอผลงานวิจัยระดับบัณฑิตศึกษานานาชาติ ครั้งที่ 44 (International Graduate Research Conference)</v>
          </cell>
          <cell r="C2025">
            <v>60100020519</v>
          </cell>
        </row>
        <row r="2026">
          <cell r="B2026" t="str">
            <v>โครงการส่งเสริมการบูรณาการการเรียนการสอนกับการทำงาน มหาวิทยาลัยอุบลราชธานี</v>
          </cell>
          <cell r="C2026">
            <v>60100020520</v>
          </cell>
        </row>
        <row r="2027">
          <cell r="B2027" t="str">
            <v>โครงการพัฒนาทักษะทางด้านภาษาอังกฤษเพื่อยกระดับคุณภาพของบัณฑิตมหาวิทยาลัยอุบลราชธานี</v>
          </cell>
          <cell r="C2027">
            <v>60100020521</v>
          </cell>
        </row>
        <row r="2028">
          <cell r="B2028" t="str">
            <v>โครงการ การสร้าง Startup ม.อุบลฯ</v>
          </cell>
          <cell r="C2028">
            <v>60100020522</v>
          </cell>
        </row>
        <row r="2029">
          <cell r="B2029" t="str">
            <v>โครงการศึกษาเพื่อจัดทำฐานข้อมูลด้านเศรษฐกิจสังคมผู้สูงอายุ</v>
          </cell>
          <cell r="C2029">
            <v>60100020523</v>
          </cell>
        </row>
        <row r="2030">
          <cell r="B2030" t="str">
            <v>โครงการการพัฒนาศักยภาพการเรียนรู้ของนักเรียนในโรงเรียนขนาดเล็ก</v>
          </cell>
          <cell r="C2030">
            <v>60100020524</v>
          </cell>
        </row>
        <row r="2031">
          <cell r="B2031" t="str">
            <v>โครงการบูรณาการความรู้สู่ชุมชนเพื่อพัฒอาชีพและส่งเสริมเศรษฐกิจฐานราก</v>
          </cell>
          <cell r="C2031">
            <v>60100020525</v>
          </cell>
        </row>
        <row r="2032">
          <cell r="B2032" t="str">
            <v>โครงการติดตามและประเมินผลงานบริการวิชาการแก่ชุมชนมหาวิทยาลัยอุบลราชธานี</v>
          </cell>
          <cell r="C2032">
            <v>60100020526</v>
          </cell>
        </row>
        <row r="2033">
          <cell r="B2033" t="str">
            <v>โครงการประชุมวิชาการ มอบ. วิจัย</v>
          </cell>
          <cell r="C2033">
            <v>60100020527</v>
          </cell>
        </row>
        <row r="2034">
          <cell r="B2034" t="str">
            <v>โครงการพัฒนานักวิจัยหน้าใหม่ก้าวสู่มาตรฐานระดับสากล</v>
          </cell>
          <cell r="C2034">
            <v>60100020528</v>
          </cell>
        </row>
        <row r="2035">
          <cell r="B2035" t="str">
            <v>โครงการเปิดบ้านศิลปประยุกต์และการออกแบบ : การออกแบบอนุรักษ์สิ่งแวดล้อม (Green Design)</v>
          </cell>
          <cell r="C2035">
            <v>60100020529</v>
          </cell>
        </row>
        <row r="2036">
          <cell r="B2036" t="str">
            <v>พัฒนาระบบเกษตรกรอัจฉริยะ (Smart Farmer)</v>
          </cell>
          <cell r="C2036">
            <v>60100020530</v>
          </cell>
        </row>
        <row r="2037">
          <cell r="B2037" t="str">
            <v>โครงการ UBU Watch</v>
          </cell>
          <cell r="C2037">
            <v>60100020531</v>
          </cell>
        </row>
        <row r="2038">
          <cell r="B2038" t="str">
            <v>โครงการพัฒนาศักยภาพครูในโรงเรียนมัธยมศึกษา</v>
          </cell>
          <cell r="C2038">
            <v>60100020532</v>
          </cell>
        </row>
        <row r="2039">
          <cell r="B2039" t="str">
            <v>โครงการเตรียมความพร้อมด้านวิชาการและการใช้ชีวิตในมหาวิทยาลัยแก่นักศึกษาใหม่ ประจำปี 2560</v>
          </cell>
          <cell r="C2039">
            <v>60100020533</v>
          </cell>
        </row>
        <row r="2040">
          <cell r="B2040" t="str">
            <v>โครงการมหาวิทยาลัยอุบลราชธานีร่วมใจแสดงความอาลัยและสำนึกในพระมหากรุณาธิคุณ</v>
          </cell>
          <cell r="C2040">
            <v>60100020534</v>
          </cell>
        </row>
        <row r="2041">
          <cell r="B2041" t="str">
            <v>โครงการเผยแพร่ความรู้ "ฮีต 12 งานบุญอีสาน"</v>
          </cell>
          <cell r="C2041">
            <v>60100020535</v>
          </cell>
        </row>
        <row r="2042">
          <cell r="B2042" t="str">
            <v>โครงการจัดประชุมวิชาการเพื่อประสานความร่วมมือกับประเทศในภูมิภาคลุ่มน้ำโขง</v>
          </cell>
          <cell r="C2042">
            <v>60100020536</v>
          </cell>
        </row>
        <row r="2043">
          <cell r="B2043" t="str">
            <v>โครงการเผยแพร่ความรู้โครงการอนุรักษ์พันธุกรรมพืชอันเนื่องมากจากพระราชดำริสมเด็จพระเทพรัตนราชสุดาฯ สยามบรมราชกุมารี</v>
          </cell>
          <cell r="C2043">
            <v>60100020537</v>
          </cell>
        </row>
        <row r="2044">
          <cell r="B2044" t="str">
            <v>โครงการสวนป่าราชินี</v>
          </cell>
          <cell r="C2044">
            <v>60100020538</v>
          </cell>
        </row>
        <row r="2045">
          <cell r="B2045" t="str">
            <v>โครงการพัฒนาเพื่อยกระดับผลิตภัณฑ์ชุมชนที่เน้นอัตลักษณ์ในท้องถิ่น</v>
          </cell>
          <cell r="C2045">
            <v>60100020539</v>
          </cell>
        </row>
        <row r="2046">
          <cell r="B2046" t="str">
            <v>โครงการแหล่งเรียนรู้เกี่ยวกับที่พักอาศัยผู้สูงวัย</v>
          </cell>
          <cell r="C2046">
            <v>60100020540</v>
          </cell>
        </row>
        <row r="2047">
          <cell r="B2047" t="str">
            <v>โครงการเครือข่ายความร่วมมือเพื่อการบริการวิชาการแก่ชุมชน มหาวิทยาลัยอุบลราชธานี</v>
          </cell>
          <cell r="C2047">
            <v>60100020541</v>
          </cell>
        </row>
        <row r="2048">
          <cell r="B2048" t="str">
            <v>โครงการสำรวจข้อมูลสัดส่วนร่างกายและให้ความรู้เรื่องสมมาตรของร่างกายเพื่อลดความเจ็บปวดของกล้ามเนื้อในวัยสูงอายุ</v>
          </cell>
          <cell r="C2048">
            <v>60100020542</v>
          </cell>
        </row>
        <row r="2049">
          <cell r="B2049" t="str">
            <v>โครงการประชุมและเผยแพร่ผลงานวิชาการโครงการเพราะพันธ์ปัญญาภาคตะวันออกเฉียงเหนือ</v>
          </cell>
          <cell r="C2049">
            <v>60100020543</v>
          </cell>
        </row>
        <row r="2050">
          <cell r="B2050" t="str">
            <v>โครงการการถ่ายทอดเทคโนโลยีการผลิตก๊าซชีวภาพจากมูลสัตว์เพื่อเป็นพลังงานทดแทนในครัวเรือนแบบยั่งยืน</v>
          </cell>
          <cell r="C2050">
            <v>60100020544</v>
          </cell>
        </row>
        <row r="2051">
          <cell r="B2051" t="str">
            <v>โครงการบ้านนักวิทยาศาสตร์น้อย ระดับประถมศึกษา</v>
          </cell>
          <cell r="C2051">
            <v>60100020545</v>
          </cell>
        </row>
        <row r="2052">
          <cell r="B2052" t="str">
            <v>โครงการการเสริมและพัฒนาเครือข่ายโรงเรียนสุขภาวะภาคอีสานตอนล่าง</v>
          </cell>
          <cell r="C2052">
            <v>60100020546</v>
          </cell>
        </row>
        <row r="2053">
          <cell r="B2053" t="str">
            <v>โครงการอบรมเชิงปฏิบัติการ "การถ่ายทอดความรู้ด้านเกษตรอินทรีย์"</v>
          </cell>
          <cell r="C2053">
            <v>60100020547</v>
          </cell>
        </row>
        <row r="2054">
          <cell r="B2054" t="str">
            <v>การศึกษาแนวทางการเพิ่มโอกาสการเข้าถึงการศึกษาที่มีคุณภาพในพื้นที่จังหวัดชายแดน : กรณีศึกษาจังหวัดอุบลราชธานีและจังหวัดศรีษะเกษ</v>
          </cell>
          <cell r="C2054">
            <v>60100020548</v>
          </cell>
        </row>
        <row r="2055">
          <cell r="B2055" t="str">
            <v>โครงการการผลิตผักปลอดสารพิษ รุ่นที่ 2</v>
          </cell>
          <cell r="C2055">
            <v>60100020549</v>
          </cell>
        </row>
        <row r="2056">
          <cell r="B2056" t="str">
            <v>โครงการการผลิตผักปลอกสารพิษ รุ่นที่ 3</v>
          </cell>
          <cell r="C2056">
            <v>60100020550</v>
          </cell>
        </row>
        <row r="2057">
          <cell r="B2057" t="str">
            <v>โครงการฝึกอบรมเพาะเลี้ยงจิ้งหรีด</v>
          </cell>
          <cell r="C2057">
            <v>60100020551</v>
          </cell>
        </row>
        <row r="2058">
          <cell r="B2058" t="str">
            <v>โครงการฟาร์มมหาวิทยาลัยอุบลราชธานี</v>
          </cell>
          <cell r="C2058">
            <v>60100020552</v>
          </cell>
        </row>
        <row r="2059">
          <cell r="B2059" t="str">
            <v>โครงการศึกษาเกี่ยวกับมาตรฐานการดำเนินการทางวินัยและการลงโทษทางวินัยของ ก.พ.อ. กระทรวงและการเปรียบเทียบกฎหมายเกี่ยวกับการดำเนินการทางวินัยของข้าราชการประเภทต่างๆ</v>
          </cell>
          <cell r="C2059">
            <v>60100020553</v>
          </cell>
        </row>
        <row r="2060">
          <cell r="B2060" t="str">
            <v>โครงการจ้างที่ปรึกษาจัดทำแผนยุทธศาสตร์การพัฒนากลุ่มจังหวัดภาคตะวันออกเฉียงเหนือตอนล่าง 2 ระยะ 20 ปี (พ.ศ. 2560-2579)</v>
          </cell>
          <cell r="C2060">
            <v>60100020554</v>
          </cell>
        </row>
        <row r="2061">
          <cell r="B2061" t="str">
            <v>โครงการพัฒนาความสามารถด้านการประมงแก่วิทยาลัยกสิกรรมและป่าไม้ แขวงจำปาสัก</v>
          </cell>
          <cell r="C2061">
            <v>60100020555</v>
          </cell>
        </row>
        <row r="2062">
          <cell r="B2062" t="str">
            <v>โครงการเสริมสร้างเกษตรกรด้านเกษตรอินทรีย์</v>
          </cell>
          <cell r="C2062">
            <v>60100020556</v>
          </cell>
        </row>
        <row r="2063">
          <cell r="B2063" t="str">
            <v>โครงการบริการวิชาการ</v>
          </cell>
          <cell r="C2063">
            <v>60100020557</v>
          </cell>
        </row>
        <row r="2064">
          <cell r="B2064" t="str">
            <v>โครงการบริการวิชาการนักศึกษาต่างประเทศ</v>
          </cell>
          <cell r="C2064">
            <v>60100020558</v>
          </cell>
        </row>
        <row r="2065">
          <cell r="B2065" t="str">
            <v>การพัฒาทักษะการบริการอย่างมืออาชีพเพื่อเข้าสู่ยุคของการท่องเที่ยว 4.0</v>
          </cell>
          <cell r="C2065">
            <v>60100020559</v>
          </cell>
        </row>
        <row r="2066">
          <cell r="B2066" t="str">
            <v>การเพิ่มมูลค่าคุณค่าสินค้าสหกรณ์และเกษตรกรรมไทย ก้าวไกลสู่ เกษตรดิจิตอล ในยุค 4.0</v>
          </cell>
          <cell r="C2066">
            <v>60100020560</v>
          </cell>
        </row>
        <row r="2067">
          <cell r="B2067" t="str">
            <v>พัฒนาคุณภาพบริการของโรงพยาบาลตามหลักปฏิบัติสำหรับผู้สูงวัย</v>
          </cell>
          <cell r="C2067">
            <v>60100020561</v>
          </cell>
        </row>
        <row r="2068">
          <cell r="B2068" t="str">
            <v>เจาะธุรกิจ พิชิตต้นทุน</v>
          </cell>
          <cell r="C2068">
            <v>60100020562</v>
          </cell>
        </row>
        <row r="2069">
          <cell r="B2069" t="str">
            <v>การจัดทำเอกสารทางบัญชีและรายงานงบการเงินของกองทุนหมู่บ้านฯ ให้เป็นไปตามเกณฑ์ของหน่วยงานกำกับดูแล</v>
          </cell>
          <cell r="C2069">
            <v>60100020563</v>
          </cell>
        </row>
        <row r="2070">
          <cell r="B2070" t="str">
            <v>การพัฒนาผู้ประกอบการใหม่ด้วยกลยุทธ์ทางธุรกิจเชิงสร้างสรรค์</v>
          </cell>
          <cell r="C2070">
            <v>60100020564</v>
          </cell>
        </row>
        <row r="2071">
          <cell r="B2071" t="str">
            <v>การประชุมวิชาการระดับนานาชาติ เรื่อง เศรษฐกิจและสังคมในภูมิภาคลุ่มแม่น้ำโขงของเอเชียตะวันออกเฉียงใต้ ประจำปีงบประมาณ 2561</v>
          </cell>
          <cell r="C2071">
            <v>60100020565</v>
          </cell>
        </row>
        <row r="2072">
          <cell r="B2072" t="str">
            <v>เพิ่มประสิทธิภาพช่องทางการจัดจำหน่ายแก่ผลิตภัณฑ์ชุมชนและผู้ประกอบการสินค้าโอท๊อป</v>
          </cell>
          <cell r="C2072">
            <v>60100020566</v>
          </cell>
        </row>
        <row r="2073">
          <cell r="B2073" t="str">
            <v>การใช้กลยุทธ์ทางการเงินและความรู้ทางการบัญชีสร้างมูลค่าเพิ่มเชิงเศรษฐกิจ เพื่อพัฒนาศักยภาพกลุ่มวิสาหกิจชุมชน มุ่งสู่การเป็นประเทศไทย 4.0</v>
          </cell>
          <cell r="C2073">
            <v>60100020567</v>
          </cell>
        </row>
        <row r="2074">
          <cell r="B2074" t="str">
            <v>โครงการโรงเรียนสร้างสุขผู้สูงอายุ</v>
          </cell>
          <cell r="C2074">
            <v>60100020568</v>
          </cell>
        </row>
        <row r="2075">
          <cell r="B2075" t="str">
            <v>โครงการแก้ไขปัญหาสุขภาพของชุมชนโดยใช้กระบวนการมีส่วนร่วม</v>
          </cell>
          <cell r="C2075">
            <v>60100020569</v>
          </cell>
        </row>
        <row r="2076">
          <cell r="B2076" t="str">
            <v>โครงการส่งเสริมสุขภาพจิตครอบครัวฯ</v>
          </cell>
          <cell r="C2076">
            <v>60100020570</v>
          </cell>
        </row>
        <row r="2077">
          <cell r="B2077" t="str">
            <v>โครงการมหกรรมสร้างเสริมสุขภาพ ปีที่ 3 (สุขภาพดี 4.0)</v>
          </cell>
          <cell r="C2077">
            <v>60100020571</v>
          </cell>
        </row>
        <row r="2078">
          <cell r="B2078" t="str">
            <v>การให้ความรู้ด้านอนามัยเจริญพันธุ์และการป้องกันการตั้งครรภ์ที่ไม่พึงประสงค์ ในนักเรียนระดับมัธยมศึกษา</v>
          </cell>
          <cell r="C2078">
            <v>60100020572</v>
          </cell>
        </row>
        <row r="2079">
          <cell r="B2079" t="str">
            <v>โครงการเพิ่มขีดความสามารถของชุมชนและการสร้างกลไกความร่วมมือในการจัดการที่ดินสาธารณะของท้องถิ่น</v>
          </cell>
          <cell r="C2079">
            <v>60100020573</v>
          </cell>
        </row>
        <row r="2080">
          <cell r="B2080" t="str">
            <v>โครงการนวัตกรรมสังคมกับการลดความเสี่ยงจากภัยพิบัติในพื้นที่จังหวัดอุบลราชธานี</v>
          </cell>
          <cell r="C2080">
            <v>60100020574</v>
          </cell>
        </row>
        <row r="2081">
          <cell r="B2081" t="str">
            <v>การพัฒนาศักยภาพยุวมัคคุเทศก์เพื่อเรียนรู้การท่องเที่ยวเชิงสร้างสรรค์</v>
          </cell>
          <cell r="C2081">
            <v>60100020575</v>
          </cell>
        </row>
        <row r="2082">
          <cell r="B2082" t="str">
            <v>การประชุมวิชาการหลักสูตรภาษาจีน ระดับปริญญาตรีบัณฑิต สถาบันอุดมศึกษาตะวันออกเฉียงเหนือ</v>
          </cell>
          <cell r="C2082">
            <v>60100020576</v>
          </cell>
        </row>
        <row r="2083">
          <cell r="B2083" t="str">
            <v>โครงการพุ่งเป้า:การพัฒนาทักษะภาษาที่สองในโรงเรียนเครือข่ายพันธมิตรมหาวิทยาลัยอุบลราชธานี</v>
          </cell>
          <cell r="C2083">
            <v>60100020577</v>
          </cell>
        </row>
        <row r="2084">
          <cell r="B2084" t="str">
            <v>การจัดการเรียนการสอนภาษาไทยเพื่อยกระดับผลสัมฤทธิ์ทางการเรียน</v>
          </cell>
          <cell r="C2084">
            <v>60100020578</v>
          </cell>
        </row>
        <row r="2085">
          <cell r="B2085" t="str">
            <v>โครงการกิจกรรมสะเต็มศึกษาเพื่อการจัดการเรียนรู้ในศตวรรษที่ 21</v>
          </cell>
          <cell r="C2085">
            <v>60100020579</v>
          </cell>
        </row>
        <row r="2086">
          <cell r="B2086" t="str">
            <v>โครงการการแข่งขันเคมีโอลิมปิกระดับชาติ</v>
          </cell>
          <cell r="C2086">
            <v>60100020580</v>
          </cell>
        </row>
        <row r="2087">
          <cell r="B2087" t="str">
            <v>สวนพฤกษศาสตร์ในโรงเรียนตำรวจตระเวนชายแดนบ้านป่าหญ้าคาและศูนย์การเรียนตำรวจตระเวนชายแดนภูดานกอย ระยะที่ 2</v>
          </cell>
          <cell r="C2087">
            <v>60100020581</v>
          </cell>
        </row>
        <row r="2088">
          <cell r="B2088" t="str">
            <v>โครงการสาธิตการผลิตไบโอดีเซลชุมชนจากน้ำมันพืชใช้แล้วด้วยระบบไฮโดรไดนามิกส์คาวิเทชั่น</v>
          </cell>
          <cell r="C2088">
            <v>60100020582</v>
          </cell>
        </row>
        <row r="2089">
          <cell r="B2089" t="str">
            <v>โครงการความปลอดภัย การตรวจสอบ การบำรุงรักษาอุปกรณ์ระบบไฟฟ้าและระบบควบคุมมอเตอร์ปั๊มน้ำระบบประปาหมู่บ้าน</v>
          </cell>
          <cell r="C2089">
            <v>60100020583</v>
          </cell>
        </row>
        <row r="2090">
          <cell r="B2090" t="str">
            <v>โครงการความปลอดภัย การตรวจสอบ การบำรุงรักษาอุปกรณ์ไฟฟ้าและเครื่องใช้ไฟฟ้าในโรงเรียน</v>
          </cell>
          <cell r="C2090">
            <v>60100020584</v>
          </cell>
        </row>
        <row r="2091">
          <cell r="B2091" t="str">
            <v>โครงการประยุกต์ใช้ความรู้ด้านวิศวกรรมอุตสาหการในการแก้ปัญหาของชุมชน เพิ่มประสิทธิภาพและลดค่าใช้จ่ายของธุรกิจขนาดกลางและขนาดย่อมหรือหน่วยงานของรัฐ</v>
          </cell>
          <cell r="C2091">
            <v>60100020585</v>
          </cell>
        </row>
        <row r="2092">
          <cell r="B2092" t="str">
            <v>โครงการอิเล็กทรอนิกส์สร้างสรรค์สิ่งประดิษฐ์เพื่อพัฒนาศักยภาพและสมรรถนะนักเรียน ครูผู้สอนวิทยาศาสตร์และเทคโนโลยี</v>
          </cell>
          <cell r="C2092">
            <v>60100020586</v>
          </cell>
        </row>
        <row r="2093">
          <cell r="B2093" t="str">
            <v>โครงการออกแบบ ติดตั้งและประยุกต์ใช้งานระบบผลิตไฟฟ้าจากเซลล์แสงอาทิตย์ระบบไฮบริดสำหรับใช้งานในครัวเรือน</v>
          </cell>
          <cell r="C2093">
            <v>60100020587</v>
          </cell>
        </row>
        <row r="2094">
          <cell r="B2094" t="str">
            <v>โครงการอบรมเชิงปฏิบัติพัฒนาศักยภาพนักประดิษฐ์หุ่นยนต์ตัวน้อยด้วยระบบสมองกลฝังตัว</v>
          </cell>
          <cell r="C2094">
            <v>60100020588</v>
          </cell>
        </row>
        <row r="2095">
          <cell r="B2095" t="str">
            <v>โครงการส่งเสริมศักยภาพการเรียนรู้ของครูนักเรียน</v>
          </cell>
          <cell r="C2095">
            <v>60100020589</v>
          </cell>
        </row>
        <row r="2096">
          <cell r="B2096" t="str">
            <v>การถ่ายทอดเทคโนโลยีด้านการเกษตรในโรงเรียนตำรวจตระเวนชายแดน</v>
          </cell>
          <cell r="C2096">
            <v>60100020590</v>
          </cell>
        </row>
        <row r="2097">
          <cell r="B2097" t="str">
            <v>การเพาะเห็ดหูหนู</v>
          </cell>
          <cell r="C2097">
            <v>60100020591</v>
          </cell>
        </row>
        <row r="2098">
          <cell r="B2098" t="str">
            <v>การฝึกอบรมเชิงปฏิบัติการเรื่อง“ การออกแบบระบบการให้น้ำอย่างง่ายสำหรับเกษตรกร”</v>
          </cell>
          <cell r="C2098">
            <v>60100020592</v>
          </cell>
        </row>
        <row r="2099">
          <cell r="B2099" t="str">
            <v>ศึกษาพัฒนาศูนย์การเรียนรู้ “เกษตรเศรษฐกิจพอเพียง” ศูนย์การเรียนตำรวจตระเวนชายแดน บ้านภูดานกอย ตำบลคำโพน อำเภอปทุมราชวงศา จังหวัดอำนาจเจริญ</v>
          </cell>
          <cell r="C2099">
            <v>60100020593</v>
          </cell>
        </row>
        <row r="2100">
          <cell r="B2100" t="str">
            <v>โครงการพัฒนาศูนย์ให้บริการข้อมูลยาและสุขภาพแก่ประชาชน และฐานข้อมูลการพิสูจน์เอกลักษณ์ยาเม็ดและยาแคปซูลในประเทศไทย</v>
          </cell>
          <cell r="C2100">
            <v>60100020594</v>
          </cell>
        </row>
        <row r="2101">
          <cell r="B2101" t="str">
            <v>โครงการประชุมวิชาการเชิงปฏิบัติการเรื่อง ผลิตภัณฑ์สุขภาพและความงามครั้งที่ 2 : การพัฒนาผลิตภัณฑ์สุขภาพและเครื่องสำอางเพื่อการตกแต่ง</v>
          </cell>
          <cell r="C2101">
            <v>60100020595</v>
          </cell>
        </row>
        <row r="2102">
          <cell r="B2102" t="str">
            <v xml:space="preserve"> โครงการสวนพฤกษศาสตร์ในโรงเรียนตำรวจตระเวณชายแดนบ้านแก่งศรีโคตรและ ศ.ดร.เนวิน สคริมชอร์</v>
          </cell>
          <cell r="C2102">
            <v>60100020596</v>
          </cell>
        </row>
        <row r="2103">
          <cell r="B2103" t="str">
            <v>การอบรมเชิงปฏิบัติการ ออกแบบลายผ้าเยียรบับลาวด้วยกราฟ เพิ่มทักษะสำหรับกลุ่มทอผ้าไหมจังหวัดอุบลราชธานี</v>
          </cell>
          <cell r="C2103">
            <v>60100020597</v>
          </cell>
        </row>
        <row r="2104">
          <cell r="B2104" t="str">
            <v>สัปดาห์นวัตกรรมและการออกแบบ (INOVATION AND DESIG WEEK)</v>
          </cell>
          <cell r="C2104">
            <v>60100020598</v>
          </cell>
        </row>
        <row r="2105">
          <cell r="B2105" t="str">
            <v>โครงการพัฒนาแนวทางการจัดทำแผนเพื่อการป้องกันและระงับเหตุฉุกเฉินในโรงเรียนเครือข่าย มหาวิทยาลัยอุบลราชธานี</v>
          </cell>
          <cell r="C2105">
            <v>60100020599</v>
          </cell>
        </row>
        <row r="2106">
          <cell r="B2106" t="str">
            <v>โครงการการพัฒนาศักยภาพด้านความปลอดภัยและสิ่งแวดล้อมของโรงเรียนเครือข่ายมหาวิทยาลัยอุบลราชธานี</v>
          </cell>
          <cell r="C2106">
            <v>60100020600</v>
          </cell>
        </row>
        <row r="2107">
          <cell r="B2107" t="str">
            <v>โครงการพัฒนาระบบสุขภาพชุมชนแบบมีส่วนร่วม</v>
          </cell>
          <cell r="C2107">
            <v>60100020601</v>
          </cell>
        </row>
        <row r="2108">
          <cell r="B2108" t="str">
            <v>โครงการพัฒนาแกนนำด้านสุขภาพและอนามัยสิ่งแวดล้อมในอีสานใต้</v>
          </cell>
          <cell r="C2108">
            <v>60100020602</v>
          </cell>
        </row>
        <row r="2109">
          <cell r="B2109" t="str">
            <v>โครงการพัฒนาศักยภาพแกนนำสุขภาพประจำครอบครัวเพื่อการดูแลสุขภาพชุมชนที่ต่อเนื่องยั่งยืน ตำบลธาตุ อำเภอวารินชำราบ จังหวัดอุบลราชธานี</v>
          </cell>
          <cell r="C2109">
            <v>60100020603</v>
          </cell>
        </row>
        <row r="2110">
          <cell r="B2110" t="str">
            <v>โครงการส่งเสริมจัดการสิ่งแวดล้อมและประกวดบ้านตัวอย่างบ้านน้อยเจริญ หมู่ที่ 9 ตำบลธาตุ อำเภอวารินชำราบ จังหวัดอุบลราชธานี</v>
          </cell>
          <cell r="C2110">
            <v>60100020604</v>
          </cell>
        </row>
        <row r="2111">
          <cell r="B2111" t="str">
            <v>โครงการพัฒนาศักยภาพโรงเรียน ตชด. เพื่อเข้าสู่โรงเรียนต้นแบบด้านสุขภาพและสิ่งแวดล้อม</v>
          </cell>
          <cell r="C2111">
            <v>60100020605</v>
          </cell>
        </row>
        <row r="2112">
          <cell r="B2112" t="str">
            <v>โครงการพัฒนาศักยภาพชุมชนเพื่อการพึ่งตัวเองด้านสุขภาพ</v>
          </cell>
          <cell r="C2112">
            <v>60100020606</v>
          </cell>
        </row>
        <row r="2113">
          <cell r="B2113" t="str">
            <v>โครงการรณรงค์ควบคุมและป้องกันโรคไข้เลือดออก</v>
          </cell>
          <cell r="C2113">
            <v>60100020607</v>
          </cell>
        </row>
        <row r="2114">
          <cell r="B2114" t="str">
            <v>โครงการบริการตรวจเชื้อเลปโตสไปร่า เพื่อการเฝ้าระวังและป้องกันโรคเลปโตสไปโรสิส</v>
          </cell>
          <cell r="C2114">
            <v>60100020608</v>
          </cell>
        </row>
        <row r="2115">
          <cell r="B2115" t="str">
            <v>โครงการอบรมเชิงปฏิบัติการเรื่องการแปลผล การแก้ไขความผิดพลาด ของตรวจวิเคราะห์หาสารเคมีในเลือด</v>
          </cell>
          <cell r="C2115">
            <v>60100020609</v>
          </cell>
        </row>
        <row r="2116">
          <cell r="B2116" t="str">
            <v>โครงการสัมนาเชิงวิชาการทางด้านการแพทยศาสตร์และการสาธารณสุข</v>
          </cell>
          <cell r="C2116">
            <v>60100020610</v>
          </cell>
        </row>
        <row r="2117">
          <cell r="B2117" t="str">
            <v>โครงการค่ายหมอมอทราย พัฒนาสุขภาพประชาชนในชนบท</v>
          </cell>
          <cell r="C2117">
            <v>60100020611</v>
          </cell>
        </row>
        <row r="2118">
          <cell r="B2118" t="str">
            <v>โครงการประชุมวิชาการ มอบ. วิจัย ครั้งที่ 12</v>
          </cell>
          <cell r="C2118">
            <v>60100020612</v>
          </cell>
        </row>
        <row r="2119">
          <cell r="B2119" t="str">
            <v>เอกสารสนเทศเพื่อการเผยแพร่และประชาสัมพันธ์งานวิจัย บริการวิชาการ และทำนุบำรุงศิลปวัฒนธรรม มหาวิทยาลัยอุบลราชธานี</v>
          </cell>
          <cell r="C2119">
            <v>60100020613</v>
          </cell>
        </row>
        <row r="2120">
          <cell r="B2120" t="str">
            <v>การบูรณาการความรู้สู่ชุมชนเพื่อพัฒนาอาชีพและส่งเสริมเศรษฐกิจฐานราก</v>
          </cell>
          <cell r="C2120">
            <v>60100020614</v>
          </cell>
        </row>
        <row r="2121">
          <cell r="B2121" t="str">
            <v>พัฒนาการบริหารจัดการงานบริการวิชาการแก่ชุมชนมหาวิทยาลัยอุบลราชธานี ปี 2561</v>
          </cell>
          <cell r="C2121">
            <v>60100020615</v>
          </cell>
        </row>
        <row r="2122">
          <cell r="B2122" t="str">
            <v>โครงการเครือข่ายความร่วมมือเพื่อการบริการวิชาการแก่ชุมชน</v>
          </cell>
          <cell r="C2122">
            <v>60100020616</v>
          </cell>
        </row>
        <row r="2123">
          <cell r="B2123" t="str">
            <v>พัฒนานักวิจัยหน้าใหม่ก้าวสู่มาตรฐานระดับสากล ประจำปี 2561</v>
          </cell>
          <cell r="C2123">
            <v>60100020617</v>
          </cell>
        </row>
        <row r="2124">
          <cell r="B2124" t="str">
            <v>อบรมเชิงปฏิบัติการสวนพฤกษศาสตร์โรงเรียนและงานฐานทรัพยากรท้องถิ่น ภายใต้โครงการอนุรักษ์พันธุกรรมพืชอันเนื่องมาจากพระราชดำริฯ</v>
          </cell>
          <cell r="C2124">
            <v>60100020618</v>
          </cell>
        </row>
        <row r="2125">
          <cell r="B2125" t="str">
            <v>พัฒนาศักยภาพการเรียนรู้สำหรับนักเรียนโรงเรียนเครือข่ายมหาวิทยาลัยอุบลราชธานี</v>
          </cell>
          <cell r="C2125">
            <v>60100020619</v>
          </cell>
        </row>
        <row r="2126">
          <cell r="B2126" t="str">
            <v>โครงการขับเคลื่อนปรัชญาของเศรษฐกิจพอเพียงด้วยพลังนิสิตนักศึกษา</v>
          </cell>
          <cell r="C2126">
            <v>60100020620</v>
          </cell>
        </row>
        <row r="2127">
          <cell r="B2127" t="str">
            <v xml:space="preserve"> โครงการ การสร้างผู้ประกอบการ Startup อุบลราชธานี</v>
          </cell>
          <cell r="C2127">
            <v>60100020621</v>
          </cell>
        </row>
        <row r="2128">
          <cell r="B2128" t="str">
            <v>โครงการพัฒนาศักยภาพครูในโรงเรียนมัธยมศึกษา</v>
          </cell>
          <cell r="C2128">
            <v>60100020622</v>
          </cell>
        </row>
        <row r="2129">
          <cell r="B2129" t="str">
            <v>โครงการพัฒนาศักยภาพนักศึกษาและบุคลากรมหาวิทยาลัยอุบลราชธานี</v>
          </cell>
          <cell r="C2129">
            <v>60100020623</v>
          </cell>
        </row>
        <row r="2130">
          <cell r="B2130" t="str">
            <v>การประชุมวิชาการนำเสนอผลงานวิจัยระดับบัณฑิตศึกษาแห่งชาติครั้งที่ 44 (The 44 th National Graduate Research Conference: 44th NGRC) และนำเสนอผลงานวิจัยระดับบัณฑิตศึกษานานาชาติ ครั้งที่ 8</v>
          </cell>
          <cell r="C2130">
            <v>60100020624</v>
          </cell>
        </row>
        <row r="2131">
          <cell r="B2131" t="str">
            <v>โครงการพัฒนาทักษะทางด้านภาษาอังกฤษเพื่อยกระดับคุณภาพของบัณฑิตมหาวิทยาลัยอุบลราชธานี</v>
          </cell>
          <cell r="C2131">
            <v>60100020625</v>
          </cell>
        </row>
        <row r="2132">
          <cell r="B2132" t="str">
            <v>โครงการสนับสนุนการพัฒนาเทคโนโลยีของอุตสาหกรรมไทย (ITAP)</v>
          </cell>
          <cell r="C2132">
            <v>60100020626</v>
          </cell>
        </row>
        <row r="2133">
          <cell r="B2133" t="str">
            <v>การอบรมเชิงปฏิบัติการ การเลี้ยงไก่ดำให้ได้มาตรฐานตามหลักวิชาการ</v>
          </cell>
          <cell r="C2133">
            <v>60100020627</v>
          </cell>
        </row>
        <row r="2134">
          <cell r="B2134" t="str">
            <v>การเพิ่มประสิทธิภาพการผลิตและมูลค่าของถั่วลิสงหลังนา</v>
          </cell>
          <cell r="C2134">
            <v>60100020628</v>
          </cell>
        </row>
        <row r="2135">
          <cell r="B2135" t="str">
            <v>การเพิ่มศักยภาพการผลิตปลานิลในระบบอินทรีย์</v>
          </cell>
          <cell r="C2135">
            <v>60100020629</v>
          </cell>
        </row>
        <row r="2136">
          <cell r="B2136" t="str">
            <v>ฟาร์มหาวิทยาลัยอุบลราชธานี</v>
          </cell>
          <cell r="C2136">
            <v>60100020630</v>
          </cell>
        </row>
        <row r="2137">
          <cell r="B2137" t="str">
            <v>ฝึกอบรมการเพาะเลี้ยงจิ้งหรีด</v>
          </cell>
          <cell r="C2137">
            <v>60100020631</v>
          </cell>
        </row>
        <row r="2138">
          <cell r="B2138" t="str">
            <v>ต้นแบบการผลิตผักอินทรีย์ในโรงเรือนสำหรับกลุ่มเกษตรกรและวิสาหกิจชุมชนอำนาจเจริญและอุบลราชธานี</v>
          </cell>
          <cell r="C2138">
            <v>60100020632</v>
          </cell>
        </row>
        <row r="2139">
          <cell r="B2139" t="str">
            <v>การจัดการหลังการเก็บเกี่ยวและการแปรรูปผัก</v>
          </cell>
          <cell r="C2139">
            <v>60100020633</v>
          </cell>
        </row>
        <row r="2140">
          <cell r="B2140" t="str">
            <v>โครงการพัฒนาชุดทดสอบการปนเปื้อนยาฆ่าแมลงต้นแบบเพื่อการ certification ผลผลิตทางการเกษตร</v>
          </cell>
          <cell r="C2140">
            <v>60100020634</v>
          </cell>
        </row>
        <row r="2141">
          <cell r="B2141" t="str">
            <v>โครงการพัฒนาผลิตภัณฑ์เครืองสำอางจากน้ำมันงา</v>
          </cell>
          <cell r="C2141">
            <v>60100020635</v>
          </cell>
        </row>
        <row r="2142">
          <cell r="B2142" t="str">
            <v>โครงการพัฒนาผลิตภัณฑ์สุขภาพจากจิ้งหรีด</v>
          </cell>
          <cell r="C2142">
            <v>60100020636</v>
          </cell>
        </row>
        <row r="2143">
          <cell r="B2143" t="str">
            <v>อันตรายจากการใช้สารเคมีทางการเกษตร วิธีการรักษาอาการพิษเบื้องต้นและการป้องกัน</v>
          </cell>
          <cell r="C2143">
            <v>60100020637</v>
          </cell>
        </row>
        <row r="2144">
          <cell r="B2144" t="str">
            <v>โครงการอบรมความรู้เรื่อง "โรคและยาเพื่อการดูแลผู้สูงอายุ"</v>
          </cell>
          <cell r="C2144">
            <v>60100020638</v>
          </cell>
        </row>
        <row r="2145">
          <cell r="B2145" t="str">
            <v>โครงการการพัฒนาสินค้าชุมชนครบวงจรเพื่อยกระดับสินค้าคุณภาพเชิงพาณิชย์วิสาหกิจชุมชน 4 องค์กรส่วนตำบลรอบมหาวิทยาลัยอุบลราชธานี</v>
          </cell>
          <cell r="C2145">
            <v>60100020639</v>
          </cell>
        </row>
        <row r="2146">
          <cell r="B2146" t="str">
            <v>โครงการอบรมเชิงปฏิบัติการ การจัดทำบัญชีสำหรับการวางแผนกำไร โดยการวิเคราะห์จุดคุ้มทุน (Beak Event Point) สำหรับวิสาหกิจชุมชน</v>
          </cell>
          <cell r="C2146">
            <v>60100020640</v>
          </cell>
        </row>
        <row r="2147">
          <cell r="B2147" t="str">
            <v>โครงการส่งเสริมและพัฒนาการร่วมกลุ่มเกษตรกรเพื่อเพิ่มรายได้และลดหนี้</v>
          </cell>
          <cell r="C2147">
            <v>60100020641</v>
          </cell>
        </row>
        <row r="2148">
          <cell r="B2148" t="str">
            <v>โครงการพัฒนาศักยภาพผู้ดูแลผู้สูงอายุในเขตวารินชำราย จังหวัดอุบลราชธานี</v>
          </cell>
          <cell r="C2148">
            <v>60100020642</v>
          </cell>
        </row>
        <row r="2149">
          <cell r="B2149" t="str">
            <v>การคัดเลือกและจำแนกจุลินทรีย์รอบรากพืชที่ส่งเสริมการเจริญของพืช เพื่อพัฒนาเป็นปุ๋ยชีวภาพแบบจำเพาะ</v>
          </cell>
          <cell r="C2149">
            <v>60100020643</v>
          </cell>
        </row>
        <row r="2150">
          <cell r="B2150" t="str">
            <v>โครงการเสริมสร้างความรู้ทางวิทยาศาสตร์-คณิตศาสตร์ สู่การสอบ O-NET สำหรับนักเรียนโรงเรียนรอบพื้นที่มหาวิทยาบัยอุบลราชธานี ระดับชั้นประถมศึกษาปี 6</v>
          </cell>
          <cell r="C2150">
            <v>60100020644</v>
          </cell>
        </row>
        <row r="2151">
          <cell r="B2151" t="str">
            <v>โครงการออกแบบและจัดสร้างเครื่องล้างเมล็ดงาต้นแบบ และการปรับปรุงเครื่องร่อนคัดแยกเมล็ดงา</v>
          </cell>
          <cell r="C2151">
            <v>60100020645</v>
          </cell>
        </row>
        <row r="2152">
          <cell r="B2152" t="str">
            <v>โครงการต้นแบบการจัดการน้ำเพื่อการทำเกษตรอินทรีย์ มหาวิทยาลัยอุบลราชธานี</v>
          </cell>
          <cell r="C2152">
            <v>60100020646</v>
          </cell>
        </row>
        <row r="2153">
          <cell r="B2153" t="str">
            <v>การพัฒนาและออกแบบผลิตภัณฑ์งานหัตถกรรมชุมชนเพื่อสร้างมูลค่าและรายได้</v>
          </cell>
          <cell r="C2153">
            <v>60100020647</v>
          </cell>
        </row>
        <row r="2154">
          <cell r="B2154" t="str">
            <v>อบรมเชิงปฏิบัติการเพื่อพัฒนาผลิตภัณฑ์ พุทธศิลป์ร่วมสมัยจากอัตลักษณ์ ศิลปะพื้นบ้านอีสาน</v>
          </cell>
          <cell r="C2154">
            <v>60100020648</v>
          </cell>
        </row>
        <row r="2155">
          <cell r="B2155" t="str">
            <v>อบรมเชิงปฏิบัติการเพื่อพัฒนาผลิตภัณฑ์หัตถกรรมเพื่อสิ่งแวดล้อม</v>
          </cell>
          <cell r="C2155">
            <v>60100020649</v>
          </cell>
        </row>
        <row r="2156">
          <cell r="B2156" t="str">
            <v>โครงการพัฒนาผลิตภัณฑ์ชุมชนเพื่อสร้างมูลค่าเพิ่มจากภูมิปัญญาท้องถิ่นในชุมชนกลุ่มจังหวัดภาคตะวันออกเฉียงเหนือตอนล่าง 2</v>
          </cell>
          <cell r="C2156">
            <v>60100020650</v>
          </cell>
        </row>
        <row r="2157">
          <cell r="B2157" t="str">
            <v>การสร้างความตระหนักและแนวทางการป้องกันอันตราย จากสารเคมีกำจัดศัตรูพืชของเกษตรปลูกผัก บ้านหนองแต้ ต.ขี้เหล็ก อ.เมือง จ.อุบลราชธานี</v>
          </cell>
          <cell r="C2157">
            <v>60100020651</v>
          </cell>
        </row>
        <row r="2158">
          <cell r="B2158" t="str">
            <v>การพัฒนาศักยภาคเกษตรกรในการลดการใช้สารเคมีในการเกษตรแบบมีส่วนร่วม</v>
          </cell>
          <cell r="C2158">
            <v>60100020652</v>
          </cell>
        </row>
        <row r="2159">
          <cell r="B2159" t="str">
            <v>ศูนย์เรียนรู้เกษตรอัจฉริยะ มหาวิทยาลัยอุบลราชธานี</v>
          </cell>
          <cell r="C2159">
            <v>60100020653</v>
          </cell>
        </row>
        <row r="2160">
          <cell r="B2160" t="str">
            <v>หนังสือเสียงเพื่อน้องพิการทางสายตา</v>
          </cell>
          <cell r="C2160">
            <v>60100020654</v>
          </cell>
        </row>
        <row r="2161">
          <cell r="B2161" t="str">
            <v>โครงการบูรณาการความรู้สู่การปฏิบัติจริง ระยะที่ 2</v>
          </cell>
          <cell r="C2161">
            <v>60100020655</v>
          </cell>
        </row>
        <row r="2162">
          <cell r="B2162" t="str">
            <v>โครงการอบรมพื้นฐานระบบกำลังของไหล</v>
          </cell>
          <cell r="C2162">
            <v>60100020656</v>
          </cell>
        </row>
        <row r="2163">
          <cell r="B2163" t="str">
            <v>โครงการการพัฒนาความสามารถด้านการประมงแก่วิทยาลัยกสิกรรมและป่าไม้ แขวงจำปาสัก สาธารณรัฐประชาธิปไตยประชาชนลาว (สปป.ลาว)</v>
          </cell>
          <cell r="C2163">
            <v>60100020657</v>
          </cell>
        </row>
        <row r="2164">
          <cell r="B2164" t="str">
            <v>โครงการประชุมสภาคณบดีคณะวิศวกรรมศาสตร์แห่งประเทศไทย</v>
          </cell>
          <cell r="C2164">
            <v>60100020658</v>
          </cell>
        </row>
        <row r="2165">
          <cell r="B2165" t="str">
            <v>โครงการประชุมวิชาการข่ายงานวิศวกรรมอุตสาหการ</v>
          </cell>
          <cell r="C2165">
            <v>60100020659</v>
          </cell>
        </row>
        <row r="2166">
          <cell r="B2166" t="str">
            <v>โครงการเตรียมความพร้อมเพื่อรองรับการจัดตั้งห้องปฏิบัติการตามมาตรฐาน ISO 17025</v>
          </cell>
          <cell r="C2166">
            <v>60100020660</v>
          </cell>
        </row>
        <row r="2167">
          <cell r="B2167" t="str">
            <v>โครงการประชุมวิชาการเครือข่ายเภสัชกรภาคตะวันออกเฉียงเหนือ</v>
          </cell>
          <cell r="C2167">
            <v>60100030001</v>
          </cell>
        </row>
        <row r="2168">
          <cell r="B2168" t="str">
            <v>โครงการการให้บริการทางวิชาการของคณะวิทยาศาสตร์</v>
          </cell>
          <cell r="C2168">
            <v>60100030002</v>
          </cell>
        </row>
        <row r="2169">
          <cell r="B2169" t="str">
            <v>โครงการหน่วยตรวจวิเคราะห์</v>
          </cell>
          <cell r="C2169">
            <v>60100030004</v>
          </cell>
        </row>
        <row r="2170">
          <cell r="B2170" t="str">
            <v>โครงการโอลิมปิก สอวน.</v>
          </cell>
          <cell r="C2170">
            <v>60100030005</v>
          </cell>
        </row>
        <row r="2171">
          <cell r="B2171" t="str">
            <v>โครงการประกวดโครงการของนักวิทยาศาสตร์รุ่นเยาว์ ครั้งที่ 14 (YSC 2012)</v>
          </cell>
          <cell r="C2171">
            <v>60100030006</v>
          </cell>
        </row>
        <row r="2172">
          <cell r="B2172" t="str">
            <v>โครงการอบรมครูวิทยาศาสตร์ คณิตศาสตร์ คอมพิวเตอร์ โลก ดาราศาสตร์และอวกาศ</v>
          </cell>
          <cell r="C2172">
            <v>60100030007</v>
          </cell>
        </row>
        <row r="2173">
          <cell r="B2173" t="str">
            <v>โครงการอบรมครูกลุ่มสูง ระดับมัธยมศึกษาตอนต้น</v>
          </cell>
          <cell r="C2173">
            <v>60100030008</v>
          </cell>
        </row>
        <row r="2174">
          <cell r="B2174" t="str">
            <v>โครงการห้องเรียนพิเศษวิทยาศาสตร์</v>
          </cell>
          <cell r="C2174">
            <v>60100030009</v>
          </cell>
        </row>
        <row r="2175">
          <cell r="B2175" t="str">
            <v>โครงการการให้บริการทางวิชาการ เพื่อเป็นที่ปรึกษาโครงการพัฒนาเพิ่มสมรรถนะและประสิทธิภาพระบบผลิตน้ำร้อนและพลังงานแสงอาทิตย์แบบผสมผสานฯ</v>
          </cell>
          <cell r="C2175">
            <v>60100030010</v>
          </cell>
        </row>
        <row r="2176">
          <cell r="B2176" t="str">
            <v>โครงการการให้บริการทางวิชาการ เพื่อเป็นที่ปรึกษาโครงการวิจัยออกแบบต้นแบบโรงงานผลิตเอทานอลและเครื่องหีบข้าวฟ่างหวาน</v>
          </cell>
          <cell r="C2176">
            <v>60100030011</v>
          </cell>
        </row>
        <row r="2177">
          <cell r="B2177" t="str">
            <v>โครงการการให้บริการทางวิชาการ เพื่อเป็นที่ปรึกษาโครงการพัฒนาและถ่ายทอดเทคโนโลยีการผลิตและการใช้เตาชีวมวลทรงกระบอกในครัวเรือนและกลุ่มอุตสาหกรรมครัวเรือน</v>
          </cell>
          <cell r="C2177">
            <v>60100030012</v>
          </cell>
        </row>
        <row r="2178">
          <cell r="B2178" t="str">
            <v>โครงการอบรมเชิงปฏิบัติการการวางแผนเพื่อการพัฒนาท้องถิ่น</v>
          </cell>
          <cell r="C2178">
            <v>60100030013</v>
          </cell>
        </row>
        <row r="2179">
          <cell r="B2179" t="str">
            <v>โครงการเยาวชนรุ่นใหม่ใส่ใจการเงินบนวิถีพอเพียงภายใต้ความร่วมมือกับตลาดหลักทรัพย์แห่งประเทศไทย</v>
          </cell>
          <cell r="C2179">
            <v>60100030014</v>
          </cell>
        </row>
        <row r="2180">
          <cell r="B2180" t="str">
            <v>โครงการสร้างกระบวนการเรียนรู้ให้กับชุมชนในโครงการบัญชีสัญจร เพื่อการวิเคราะห์จุดคุ้มทุน (Beak Event Point) สำหรับวิสาหกิจชุมชน รุ่นที่ 3</v>
          </cell>
          <cell r="C2180">
            <v>60100030015</v>
          </cell>
        </row>
        <row r="2181">
          <cell r="B2181" t="str">
            <v>โครงการการจัดการวิสาหกิจชุมชนเพื่อสร้างความเข้มแข็งชุมชนอย่างยั่งยืน</v>
          </cell>
          <cell r="C2181">
            <v>60100030016</v>
          </cell>
        </row>
        <row r="2182">
          <cell r="B2182" t="str">
            <v>โครงการพัฒนาศักยภาพชุมชนเพื่อเตรียมพร้อมในการเข้าสู่อาเซียน</v>
          </cell>
          <cell r="C2182">
            <v>60100030017</v>
          </cell>
        </row>
        <row r="2183">
          <cell r="B2183" t="str">
            <v>โครงการวารสารวิชาการบริหารศาสตร์</v>
          </cell>
          <cell r="C2183">
            <v>60100030018</v>
          </cell>
        </row>
        <row r="2184">
          <cell r="B2184" t="str">
            <v>โครงการการจัดการธุรกิจสมัยใหม่ภายใต้แนวคิดเศรษฐกิจพอเพียงสำหรับธุรกิจชุมชน</v>
          </cell>
          <cell r="C2184">
            <v>60100030019</v>
          </cell>
        </row>
        <row r="2185">
          <cell r="B2185" t="str">
            <v>โครงการการพัฒนาสินค้าชุมชนย่างครบวงจรเพื่อยกระดับสินค้าคุณภาพเชิงพาณิชย์วิสาหกิจชุมชน บ้านใหม่สารภี อำเภอสว่างวีระวงศ์ จังหวัดอุบลราชธานี</v>
          </cell>
          <cell r="C2185">
            <v>60100030020</v>
          </cell>
        </row>
        <row r="2186">
          <cell r="B2186" t="str">
            <v>โครงการการสร้างความได้เปรียบของวิสาหกิจชุมชนและ SMEs ด้วยเทคนิคการบริการที่เป็นเลิศ</v>
          </cell>
          <cell r="C2186">
            <v>60100030021</v>
          </cell>
        </row>
        <row r="2187">
          <cell r="B2187" t="str">
            <v>โครงการสิทธิและหน้าที่ของลูกจ้าง นายจ้าง ตามพระราชบัญญัติคุ้มครองแรงงาน พ.ศ.2541</v>
          </cell>
          <cell r="C2187">
            <v>60100030022</v>
          </cell>
        </row>
        <row r="2188">
          <cell r="B2188" t="str">
            <v>โครงการการถ่ายทอดความรู้ด้านวิศวกรรมอุตสาหการในการแก้ปัญหาของชุมชนเพิ่มประสิทธิภาพและลดค่าใช้จ่ายของธุรกิจขนาดกลางและขนาดย่อมหรือหน่วยงานของรัฐ</v>
          </cell>
          <cell r="C2188">
            <v>60100030023</v>
          </cell>
        </row>
        <row r="2189">
          <cell r="B2189" t="str">
            <v>โครงการการบำรุงรักษาตรวจซ่อมและพัฒนาระบบ Solar cell หมู่บ้านโหง่นงามและดงนาตามโครงการพระราชดำริสมเด็จพระเทพรัตนราชสุดาฯ</v>
          </cell>
          <cell r="C2189">
            <v>60100030024</v>
          </cell>
        </row>
        <row r="2190">
          <cell r="B2190" t="str">
            <v>โครงการการวิเคราะห์และประมวลผลสัญญาณดิจิตอลเบื้องต้นและการประยุกต์ใช้งานต่างๆ</v>
          </cell>
          <cell r="C2190">
            <v>60100030025</v>
          </cell>
        </row>
        <row r="2191">
          <cell r="B2191" t="str">
            <v>การออกแบบบรรจุภัณฑ์สำหรับกลุ่มเครือข่ายสถาบันพัฒนาชุมชน 7 จังหวัด</v>
          </cell>
          <cell r="C2191">
            <v>60100030026</v>
          </cell>
        </row>
        <row r="2192">
          <cell r="B2192" t="str">
            <v>โครงการงบสนับสนุนการจัดนิทรรศการรัฐบาลเพื่อประชาชน</v>
          </cell>
          <cell r="C2192">
            <v>60100030027</v>
          </cell>
        </row>
        <row r="2193">
          <cell r="B2193" t="str">
            <v>โครงการเตรียมความพร้อมการเรียนการสอนหลักสูตร STEM</v>
          </cell>
          <cell r="C2193">
            <v>60100030028</v>
          </cell>
        </row>
        <row r="2194">
          <cell r="B2194" t="str">
            <v>โครงการเรียนรู้ทางภาษา ศิลปะ สังคม วัฒนธรรมและวิทยาศาสตร์พื้นฐานอย่างสร้างสรรค์สำหรับเยาวชน (Kid Zone)</v>
          </cell>
          <cell r="C2194">
            <v>60100030029</v>
          </cell>
        </row>
        <row r="2195">
          <cell r="B2195" t="str">
            <v>โครงการจัดการความรู้ด้านการเกษตร เพื่อโครงการอาหารกลางวันในโรงเรียนตำรวจตระเวนชายแดน</v>
          </cell>
          <cell r="C2195">
            <v>60100030030</v>
          </cell>
        </row>
        <row r="2196">
          <cell r="B2196" t="str">
            <v>โครงการอาสาร่วมพัฒนาชุมชน และสอนน้องหาปลา</v>
          </cell>
          <cell r="C2196">
            <v>60100030031</v>
          </cell>
        </row>
        <row r="2197">
          <cell r="B2197" t="str">
            <v>โครงการพัฒนาสินค้าชุมชนอย่างครบวงจรเพื่อยกระดับคุณภาพเชิงพาณิชย์วิสาหกิจชุมชน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</v>
          </cell>
          <cell r="C2197">
            <v>60100030032</v>
          </cell>
        </row>
        <row r="2198">
          <cell r="B2198" t="str">
            <v>โครงการบำรุงรักษาตรวจซ่อมและพัฒนาระบบ Solar Cell หมู่บ้านโหง่นงาม จากโครงการพระราชดำริพระเทพรัตนราชสุดาฯ</v>
          </cell>
          <cell r="C2198">
            <v>60100030033</v>
          </cell>
        </row>
        <row r="2199">
          <cell r="B2199" t="str">
            <v>โครงการถ่ายทอดความรู้และบริการตรวจวิเคราะห์น้ำดื่มและน้ำอุปโภคบริโภคเพื่อเป็นการจัดการสิ่งแวดล้อมในชุมชน</v>
          </cell>
          <cell r="C2199">
            <v>60100030034</v>
          </cell>
        </row>
        <row r="2200">
          <cell r="B2200" t="str">
            <v>โครงการฟื้นฟูชีวิตชุมชนและทรัพยากรธรรมชาติที่ได้รับผลกระทบจากเขื่อนราษีไศล ตำบลหนองแค อำเภอราษีไศล จังหวัดศรีสะเกษ</v>
          </cell>
          <cell r="C2200">
            <v>60100030035</v>
          </cell>
        </row>
        <row r="2201">
          <cell r="B2201" t="str">
            <v>โครงการพัฒนาศักยภาพการเรียนรู้ เด็กเยาวชนและชุมชน</v>
          </cell>
          <cell r="C2201">
            <v>60100030036</v>
          </cell>
        </row>
        <row r="2202">
          <cell r="B2202" t="str">
            <v>โครงการเสริมสร้างความเข้มแข็งของชุมชนใรการจัดการตนเองวิถีเกษตร</v>
          </cell>
          <cell r="C2202">
            <v>60100030037</v>
          </cell>
        </row>
        <row r="2203">
          <cell r="B2203" t="str">
            <v>ชุดโครงการ การจัดการเครือข่าย(Cluster)กับการบูรณาการแนวคิดเศรษฐกิจสร้างสรรค์ เพื่อพัฒนาศักยภาพวิสาหกิจชุมชนอย่างยั่งยืน (ต่อเนื่องปีที่ 2)</v>
          </cell>
          <cell r="C2203">
            <v>60100030038</v>
          </cell>
        </row>
        <row r="2204">
          <cell r="B2204" t="str">
            <v>การพัฒนาสินค้าชุมชนอย่างครบวงจรเพื่อยกระดับคุณภาพเชิงพาณิชย์วิสาหกิจชุมชน บ้านใหม่สารภี อำเภอสว่างวีระวงศ์ จังหวัดอุบลราชธานี ต่อเนื่องระยะที่ 4</v>
          </cell>
          <cell r="C2204">
            <v>60100030039</v>
          </cell>
        </row>
        <row r="2205">
          <cell r="B2205" t="str">
            <v>โครงการใช้วิทยาศาสตร์และเทคโนโลยีเพื่อเสริมสร้างความเข้มแข็งของชุมชน</v>
          </cell>
          <cell r="C2205">
            <v>60100030040</v>
          </cell>
        </row>
        <row r="2206">
          <cell r="B2206" t="str">
            <v>โครงการแผนงานลดและแก้ไขผลกระทบจากฝายหัวนาอย่างยั่งยืน</v>
          </cell>
          <cell r="C2206">
            <v>60100030041</v>
          </cell>
        </row>
        <row r="2207">
          <cell r="B2207" t="str">
            <v>โครงการฝึกอบรมเชิงปฏิบัติการ เรื่อง “การผลิตพืชอาหารสัตว์คุณภาพดีเพื่อใช้ในการเลี้ยง ปศุสัตว์แบบยั่งยืน</v>
          </cell>
          <cell r="C2207">
            <v>60100030042</v>
          </cell>
        </row>
        <row r="2208">
          <cell r="B2208" t="str">
            <v>โครงการฝึกอบรมเชิงปฏิบัติการเรื่อง การจัดการความรู้ด้านการเกษตร เพื่อโครงการอาหารกลางวันในโรงเรียนตำรวจตระเวนชายแดน</v>
          </cell>
          <cell r="C2208">
            <v>60100030043</v>
          </cell>
        </row>
        <row r="2209">
          <cell r="B2209" t="str">
            <v>โครงการส่งเสริมการพึ่งตนเองและความเข้มแข็งของชุมชนกลุ่มเกษตรอินทรีย์</v>
          </cell>
          <cell r="C2209">
            <v>60100030044</v>
          </cell>
        </row>
        <row r="2210">
          <cell r="B2210" t="str">
            <v>โครงการค่ายเกษตรสำหรับเยาวชน</v>
          </cell>
          <cell r="C2210">
            <v>60100030045</v>
          </cell>
        </row>
        <row r="2211">
          <cell r="B2211" t="str">
            <v>โครงการ “การพัฒนาและส่งเสริมตลาดสินค้า SMEs และ OTOP เพื่อความยั่งยืนและเตรียมความพร้อมสู่ AEC สำหรับผู้ประกอบการใน อ.เดชอุดม จังหวัดอุบลราชธานี“</v>
          </cell>
          <cell r="C2211">
            <v>60100030046</v>
          </cell>
        </row>
        <row r="2212">
          <cell r="B2212" t="str">
            <v>ชุดโครงการ การบูรณาการแนวคิดเศรษฐกิจสร้างสรรค์ เพื่อพัฒนาศักยภาพวิสาหกิจชุมชนอย่างยั่งยืน</v>
          </cell>
          <cell r="C2212">
            <v>60100030047</v>
          </cell>
        </row>
        <row r="2213">
          <cell r="B2213" t="str">
            <v>โครงการส่งเสริมภาวะโภชนาการและสุขอนามัย นักเรียนโรงเรียนตำรวจตระเวนชายแดน กองกำกับการตำรวจตระเวนชายแดนที่ 22 อุบลราชธานี</v>
          </cell>
          <cell r="C2213">
            <v>60100030048</v>
          </cell>
        </row>
        <row r="2214">
          <cell r="B2214" t="str">
            <v>โครงการเสริมสร้างการเรียนรู้แก่เด็กเยาวชนโรงเรียนเครือข่ายความร่วมมือมหาวิทยาลัยอุบลราชธานี</v>
          </cell>
          <cell r="C2214">
            <v>60100030049</v>
          </cell>
        </row>
        <row r="2215">
          <cell r="B2215" t="str">
            <v>โครงการศึกษาพัฒนาศูนย์การเรียนรู้ "เกษตรเศรษฐกิจพอเพียง" โรงเรียนตำรวจตระเวนชายแดนบ้านภูดากอย ตำบลคำโพน อำเภอปทุมราชวงศา จังหวัดอำนาจเจริญ</v>
          </cell>
          <cell r="C2215">
            <v>60100030050</v>
          </cell>
        </row>
        <row r="2216">
          <cell r="B2216" t="str">
            <v>โครงการศึกษาพัฒนาความรู้และทักษะการใช้ภาษาไทยและภาษาอังกฤษผ่านกิจกรรมการเล่านิทาน</v>
          </cell>
          <cell r="C2216">
            <v>60100030051</v>
          </cell>
        </row>
        <row r="2217">
          <cell r="B2217" t="str">
            <v>โครงการจัดประชุมวิชาการนานาชาติเรื่อง IML ภาควิชาวิศวกรรมอุตสาหการ</v>
          </cell>
          <cell r="C2217">
            <v>60100040001</v>
          </cell>
        </row>
        <row r="2218">
          <cell r="B2218" t="str">
            <v>โครงการแนวทางการควบคุมมาตรฐานการผลิตและประเมินประสิทธิภาพเครื่องสำอางที่มีส่วนผสมของสารสกัดธรรมชาติ</v>
          </cell>
          <cell r="C2218">
            <v>60100040002</v>
          </cell>
        </row>
        <row r="2219">
          <cell r="B2219" t="str">
            <v>โครงการการประชุมวิชาการของสมาคมเทคโนโลยีชีวภาพ</v>
          </cell>
          <cell r="C2219">
            <v>60100040003</v>
          </cell>
        </row>
        <row r="2220">
          <cell r="B2220" t="str">
            <v>โครงการสัมมนาเชิงวิชาการด้านเทคโนโลยีสารสนเทศ เรื่อง “การประยุกต์ใช้งานเทคโนโลยีสารสนเทศและการสื่อสารเพื่อการศึกษา”</v>
          </cell>
          <cell r="C2220">
            <v>60100040004</v>
          </cell>
        </row>
        <row r="2221">
          <cell r="B2221" t="str">
            <v>โครงการการฝึกอบรมเชิงปฏิบัติการเรื่อง "การบริหารจัดการฟาร์มเกษตรประณีต ตามแนวทางเศรษฐกิจพอเพียง"</v>
          </cell>
          <cell r="C2221">
            <v>60100040005</v>
          </cell>
        </row>
        <row r="2222">
          <cell r="B2222" t="str">
            <v>การบริการวิชาการเพื่อการพัฒนาการเรียนการสอนภาษาจีนในเขตอีสานใต้: การสร้างสื่อการเรียนการสอนภาษาและวัฒนธรรมจีนจากสื่อมัลติมีเดีย</v>
          </cell>
          <cell r="C2222">
            <v>60100040006</v>
          </cell>
        </row>
        <row r="2223">
          <cell r="B2223" t="str">
            <v>การประชุมวิชาการระดับนานาชาติ "ภาษาและวัฒนธรรมตะวันออก"</v>
          </cell>
          <cell r="C2223">
            <v>60100040007</v>
          </cell>
        </row>
        <row r="2224">
          <cell r="B2224" t="str">
            <v>โครงการเงินยืมจัดอบรมและประชุมวิชาการคณะวิศวกรรมศาสตร์</v>
          </cell>
          <cell r="C2224">
            <v>60100040008</v>
          </cell>
        </row>
        <row r="2225">
          <cell r="B2225" t="str">
            <v>โครงการจัดประชุมวิชาการ OR-NET</v>
          </cell>
          <cell r="C2225">
            <v>60100040009</v>
          </cell>
        </row>
        <row r="2226">
          <cell r="B2226" t="str">
            <v>โครงการถ่ายทอดเทคโนโลยีเครื่องจักรกลการเกษตรสำหรับเกษตรกร</v>
          </cell>
          <cell r="C2226">
            <v>60100040010</v>
          </cell>
        </row>
        <row r="2227">
          <cell r="B2227" t="str">
            <v>โครงการประชุมวิชาการการวิจัยการดำเนินงานแห่งชาติ</v>
          </cell>
          <cell r="C2227">
            <v>60100040011</v>
          </cell>
        </row>
        <row r="2228">
          <cell r="B2228" t="str">
            <v>โครงการอบรมเชิงปฏิบัติการระบบมาตรฐานสากล</v>
          </cell>
          <cell r="C2228">
            <v>60100040012</v>
          </cell>
        </row>
        <row r="2229">
          <cell r="B2229" t="str">
            <v>โครงการประชุมวิชาการระดับนานาชาติ เรื่อง เศรษฐกิจและสังคมในภูมิภาคลุ่มแม่น้ำโขงของเอเชียตะวันออกเฉียงใต้ (Economic and Social in Mekong Sub Region of Southeast Asia)</v>
          </cell>
          <cell r="C2229">
            <v>60100040013</v>
          </cell>
        </row>
        <row r="2230">
          <cell r="B2230" t="str">
            <v>โครงการประชุมวิชาการนานาชาติศูนย์วิจัยสังคมอนุภูมิภาคลุ่มน้ำโขงครั้งที่ 3 "ภูมิภาคแม่น้ำโขงและอาเซียนในกระแสการเปลี่ยนแปลง: ผู้คนกับการก้าวข้ามพรมแดนกรอบคิดทางสังคม ภาษาและวัฒนธรรมแห่งชาติ"</v>
          </cell>
          <cell r="C2230">
            <v>60100040014</v>
          </cell>
        </row>
        <row r="2231">
          <cell r="B2231" t="str">
            <v>โครงการมหกรรมวิชาการสายสังคมศาสตร์ (งานรัฐศาสตร์แห่งชาติ)</v>
          </cell>
          <cell r="C2231">
            <v>60100040015</v>
          </cell>
        </row>
        <row r="2232">
          <cell r="B2232" t="str">
            <v>โครงการประชุมวิชาการเรื่องโครงการพัฒนาเครือข่ายเภสัชกรบุคลากรทางสาธารณสุขภาคตะวันออกเฉียงเหนือ</v>
          </cell>
          <cell r="C2232">
            <v>60100040016</v>
          </cell>
        </row>
        <row r="2233">
          <cell r="B2233" t="str">
            <v>โครงการความก้าวหน้าทางเภสัชศาสตร์ และสาธารณสุขการแพทย์</v>
          </cell>
          <cell r="C2233">
            <v>60100040017</v>
          </cell>
        </row>
        <row r="2234">
          <cell r="B2234" t="str">
            <v>โครงการประชุมวิชาการวิทยาลัยแพทยศาสตร์และการสาธารณสุข มหาวิทยาลัยอุบลราชธานี</v>
          </cell>
          <cell r="C2234">
            <v>60100040018</v>
          </cell>
        </row>
        <row r="2235">
          <cell r="B2235" t="str">
            <v>โครงการประชุมวิชาการระดับชาติ</v>
          </cell>
          <cell r="C2235">
            <v>60100040019</v>
          </cell>
        </row>
        <row r="2236">
          <cell r="B2236" t="str">
            <v>การสื่อสารภาษาต่างประเทศเพื่อเตรียมความพร้อมในการก้าวสู่การเป็นประชาคมอาเซียน(ภาษาอังกฤษและภาษาจีน)</v>
          </cell>
          <cell r="C2236">
            <v>60100040020</v>
          </cell>
        </row>
        <row r="2237">
          <cell r="B2237" t="str">
            <v>โครงการอบรมกฎหมายปกครองสำหรับองค์กรปกครองส่วนท้องถิ่น</v>
          </cell>
          <cell r="C2237">
            <v>60100040021</v>
          </cell>
        </row>
        <row r="2238">
          <cell r="B2238" t="str">
            <v>โครงการอบรมเชิงปฏิบัติการการตราข้อบัญญัติท้องถิ่น</v>
          </cell>
          <cell r="C2238">
            <v>60100040022</v>
          </cell>
        </row>
        <row r="2239">
          <cell r="B2239" t="str">
            <v>โครงการฝึกอบรมหลักสูตรเทคนิคการจัดทำผลงานเพื่อขอกำหนดตำแหน่งให้สูงขึ้นของข้าราชการและพนักงานมหาวิทยาลัยสายสนับสนุนวิชาการ</v>
          </cell>
          <cell r="C2239">
            <v>60100040023</v>
          </cell>
        </row>
        <row r="2240">
          <cell r="B2240" t="str">
            <v>โครงการประชุมนานาชาติ 18th World Congress on Clinical Nutrition (WCCN) : Agriculture, Food and Nutrition for Health and Wellness</v>
          </cell>
          <cell r="C2240">
            <v>60100040024</v>
          </cell>
        </row>
        <row r="2241">
          <cell r="B2241" t="str">
            <v>โครงการการประชุมวิชาการระดับนานาชาติ เรื่อง เศรษฐกิจและสังคมในภูมิภาคลุ่มแม่น้ำโขงของ เอเชียตะวันออกเฉียงใต้ ประจำปีงบประมาณ 2558 (International Conference 2014 “The Social and Economic Prospects in S</v>
          </cell>
          <cell r="C2241">
            <v>60100040025</v>
          </cell>
        </row>
        <row r="2242">
          <cell r="B2242" t="str">
            <v xml:space="preserve"> โครงการประชุมวิชาการสมาคมเภสัชวิทยาแห่งประเทศไทย</v>
          </cell>
          <cell r="C2242">
            <v>60100040026</v>
          </cell>
        </row>
        <row r="2243">
          <cell r="B2243" t="str">
            <v>โครงการประชุมวิชาการนานาชาติด้านสมุนไพร The 1st International Conference on Herbal and Traditional Medicine</v>
          </cell>
          <cell r="C2243">
            <v>60100040027</v>
          </cell>
        </row>
        <row r="2244">
          <cell r="B2244" t="str">
            <v>โครงการประชุมวิชาการนานาชาติ 20th International Annual Symposium on Computational Science and Engineering (ANSCSE 20)</v>
          </cell>
          <cell r="C2244">
            <v>60100040028</v>
          </cell>
        </row>
        <row r="2245">
          <cell r="B2245" t="str">
            <v>โครงการอบรมเชิงปฏิบัติการเลขานุการของคณะกรรมการประเมินคุณภาพการศึกษาภายใน</v>
          </cell>
          <cell r="C2245">
            <v>60100040029</v>
          </cell>
        </row>
        <row r="2246">
          <cell r="B2246" t="str">
            <v>โครงการประชุมสัมมนาการจัดทำแผนกลยุทธ์ทางการเงินมหาวิทยาลัยอุบลราชธานี</v>
          </cell>
          <cell r="C2246">
            <v>60100040030</v>
          </cell>
        </row>
        <row r="2247">
          <cell r="B2247" t="str">
            <v>โครงการประชุมวิชาการ ม.อบ. วิจัย</v>
          </cell>
          <cell r="C2247">
            <v>60100040031</v>
          </cell>
        </row>
        <row r="2248">
          <cell r="B2248" t="str">
            <v>โครงการอบรมหลักสูตรการพัฒนาศักยภาพสมาชิกสภาท้องถิ่นแบบมืออาชีพ</v>
          </cell>
          <cell r="C2248">
            <v>60100040032</v>
          </cell>
        </row>
        <row r="2249">
          <cell r="B2249" t="str">
            <v>โครงการประชุมวิชาการระดับนานาชาติ เรื่องเศรษฐกิจและสังคมในภูมิภาคลุ่มแม่น้ำโขงของเอเชียตะวันออกเฉียงใต้</v>
          </cell>
          <cell r="C2249">
            <v>60100040033</v>
          </cell>
        </row>
        <row r="2250">
          <cell r="B2250" t="str">
            <v>โครงการจัดประชุมสัมมนาเชิงปฏิบัติการ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</v>
          </cell>
          <cell r="C2250">
            <v>60100040034</v>
          </cell>
        </row>
        <row r="2251">
          <cell r="B2251" t="str">
            <v>โครงการประชุมวิชาการ Asian Conference on Pharmacoepidemiology</v>
          </cell>
          <cell r="C2251">
            <v>60100040035</v>
          </cell>
        </row>
        <row r="2252">
          <cell r="B2252" t="str">
            <v>โครงการประชุมวิชาการระดับชาติ กฎหมายกับการกระจายอำนาจสู่ท้องถิ่น คณะนิติศาสตร์ มหาวิทยาลัยอุบลราชธานี</v>
          </cell>
          <cell r="C2252">
            <v>60100040036</v>
          </cell>
        </row>
        <row r="2253">
          <cell r="B2253" t="str">
            <v>โครงการประชุมวิชาการระดับนานาชาติ เรื่อง เศรษฐกิจและสังคมในภูมิภาคลุ่มแม่น้ำโขงของ เอเชียตะวันออกเฉียงใต้ “The Social and Economic Prospects in Southern Mekong Sub-Region of Southeast Asia"</v>
          </cell>
          <cell r="C2253">
            <v>60100040037</v>
          </cell>
        </row>
        <row r="2254">
          <cell r="B2254" t="str">
            <v>โครงการศูนย์เรียนรู้การจัดการภัยพิบัติชุมชน มหาวิทยาลัยอุบลราชธานี</v>
          </cell>
          <cell r="C2254">
            <v>60100040038</v>
          </cell>
        </row>
        <row r="2255">
          <cell r="B2255" t="str">
            <v>โครงการประชุมวิชาการพฤกษศาสตร์แห่งประเทศไทย (Botanical Conference of Thailand)</v>
          </cell>
          <cell r="C2255">
            <v>60100040039</v>
          </cell>
        </row>
        <row r="2256">
          <cell r="B2256" t="str">
            <v>โครงการประชุมวิชาการ มอบ. วิจัย</v>
          </cell>
          <cell r="C2256">
            <v>60100040040</v>
          </cell>
        </row>
        <row r="2257">
          <cell r="B2257" t="str">
            <v>โครงการทบทวนและปรับปรุงแผนกลยุทธ์</v>
          </cell>
          <cell r="C2257">
            <v>60100040041</v>
          </cell>
        </row>
        <row r="2258">
          <cell r="B2258" t="str">
            <v>โครงการอบรมความรู้ระบบกฎหมายลาวเบื้องต้น</v>
          </cell>
          <cell r="C2258">
            <v>60100040042</v>
          </cell>
        </row>
        <row r="2259">
          <cell r="B2259" t="str">
            <v>โครงการอบรมอบรมเชิงปฏิบัติการแกนนำกิจกรรมรับนักศึกษาใหม่</v>
          </cell>
          <cell r="C2259">
            <v>60100040043</v>
          </cell>
        </row>
        <row r="2260">
          <cell r="B2260" t="str">
            <v>โครงการอบรมหลักสูตรประกาศนียบัตรผู้ช่วยพยาบาล</v>
          </cell>
          <cell r="C2260">
            <v>60100040044</v>
          </cell>
        </row>
        <row r="2261">
          <cell r="B2261" t="str">
            <v>โครงการสัมมนาทางวิชาการ “ศาสตร์และศิลป์การดูแลผู้สูงอายุ ในยุคก้าวสู่ประชาคมอาเซียน ”</v>
          </cell>
          <cell r="C2261">
            <v>60100040045</v>
          </cell>
        </row>
        <row r="2262">
          <cell r="B2262" t="str">
            <v>โครงการฝึกอบรมผู้ประเมินคุณภาพการศึกษาภายใน</v>
          </cell>
          <cell r="C2262">
            <v>60100040046</v>
          </cell>
        </row>
        <row r="2263">
          <cell r="B2263" t="str">
            <v>โครงการสัมมนาวิชาการ "การบริการวิชาการเพื่อสร้างสรรค์สังคมเป็นสุข"</v>
          </cell>
          <cell r="C2263">
            <v>60100040047</v>
          </cell>
        </row>
        <row r="2264">
          <cell r="B2264" t="str">
            <v>โครงการประชุมเชิงปฏิบัติการ การจัดทำแผนยุทธศาสตร์มหาวิทยาลัยอุบลราชธานี ระยะ 5 ปี (พ.ศ.2560-2564)</v>
          </cell>
          <cell r="C2264">
            <v>60100040048</v>
          </cell>
        </row>
        <row r="2265">
          <cell r="B2265" t="str">
            <v>โครงการสนับสนุนการเข้าร่วมประชุมวิชาการทางกฎหมายนานาชาติ</v>
          </cell>
          <cell r="C2265">
            <v>60100040049</v>
          </cell>
        </row>
        <row r="2266">
          <cell r="B2266" t="str">
            <v>โครงการปาฐกถา เรื่อง การนำวิสัยทัศน์มาสู่การปฏิบัติจริง ระยะที่ 3-4</v>
          </cell>
          <cell r="C2266">
            <v>60100040050</v>
          </cell>
        </row>
        <row r="2267">
          <cell r="B2267" t="str">
            <v>โครงการประชุมเชิงปฏิบัติการเพื่อจัดทำแผนกลยุทธ์ทางการเงินมหาวิทยาลัยอุบลราชธานี ประจำปี 2560 - 2564</v>
          </cell>
          <cell r="C2267">
            <v>60100040051</v>
          </cell>
        </row>
        <row r="2268">
          <cell r="B2268" t="str">
            <v>โครงการบรรยายพิเศษ เรื่อง การปรับยุทธศาสตร์สู่ความเป็นเลิศ (Reprofiling)</v>
          </cell>
          <cell r="C2268">
            <v>60100040052</v>
          </cell>
        </row>
        <row r="2269">
          <cell r="B2269" t="str">
            <v>โครงการการสร้างความรู้ความเข้าใจเกี่ยวกับกฏหมายที่ว่าด้วยการป้องกันและปราบปรามการทุจริตและการประกาศเจตจำนงสุจริตของผู้บริหารมหาวิทยาลัยอุบลราชธานี</v>
          </cell>
          <cell r="C2269">
            <v>60100040053</v>
          </cell>
        </row>
        <row r="2270">
          <cell r="B2270" t="str">
            <v>โครงการบรรยายพิเศษ เรื่อง การสร้างความรู้ความเข้าใจในการปรับยุทธศาสตร์มหาวิทยาลัยสู่ความเป็นเลิศให้กับบุคลากรในมหาวิทยาลัย</v>
          </cell>
          <cell r="C2270">
            <v>60100040054</v>
          </cell>
        </row>
        <row r="2271">
          <cell r="B2271" t="str">
            <v>โครงการนำร่องตามแผนยุทธศาสตร์ความร่วมมือทางวิชาการ ระดับอุดมศึกษาระหว่างประเทศไทยกับประเทศเพื่อบ้าน (กัมพูชา ลาว เมียนมา เวียดนาม)</v>
          </cell>
          <cell r="C2271">
            <v>60100040055</v>
          </cell>
        </row>
        <row r="2272">
          <cell r="B2272" t="str">
            <v>โครงการอบรมเชิงปฏิบัติการ เรื่อง การบูรณาการองค์ความรู้สู่การปฏิบัติงานจริง</v>
          </cell>
          <cell r="C2272">
            <v>60100040056</v>
          </cell>
        </row>
        <row r="2273">
          <cell r="B2273" t="str">
            <v>โครงการสัมมนาทางวิชาการ เรื่อง พรบ.การจัดชื้อจัดจ้างและบริหารงานพัสดุภาครัฐ พ.ศ 2560</v>
          </cell>
          <cell r="C2273">
            <v>60100040057</v>
          </cell>
        </row>
        <row r="2274">
          <cell r="B2274" t="str">
            <v>โครงการประชุม บทบาทของมหาวิทยาลัยในการขับเคลื่นนโยบาย Thailand 4.0</v>
          </cell>
          <cell r="C2274">
            <v>60100040058</v>
          </cell>
        </row>
        <row r="2275">
          <cell r="B2275" t="str">
            <v>โครงการสัมมนาเชิงปฏิบัติการในรูปแบบแลกเปลี่ยนเรียนรู้ เรื่อง กฏหมายสำหรับผู้บริหารมหาวิทยาลัย</v>
          </cell>
          <cell r="C2275">
            <v>60100040059</v>
          </cell>
        </row>
        <row r="2276">
          <cell r="B2276" t="str">
            <v>โครงการจัดประชุมวิชาการ เพื่อประสานความร่วมมือกับประเทศในภูมิภาคลุ่มน้ำโขง</v>
          </cell>
          <cell r="C2276">
            <v>60100040060</v>
          </cell>
        </row>
        <row r="2277">
          <cell r="B2277" t="str">
            <v>โครงการประชุมวิชาการการนำเสนอผลงานวิจัยระดับบัณฑิตศึกษาแห่งชาติและนานาชาติ</v>
          </cell>
          <cell r="C2277">
            <v>60100040061</v>
          </cell>
        </row>
        <row r="2278">
          <cell r="B2278" t="str">
            <v>โครงการอบรมกฎหมายสำหรับผู้ประกอบการเพื่อรองรับการเข้าสู่ประชาคมอาเซียน</v>
          </cell>
          <cell r="C2278">
            <v>60100040062</v>
          </cell>
        </row>
        <row r="2279">
          <cell r="B2279" t="str">
            <v>โครงการอบรมกฎหมายสำหรับครูผู้สอนกฎหมายระดับมัธยมศึกษา</v>
          </cell>
          <cell r="C2279">
            <v>60100040063</v>
          </cell>
        </row>
        <row r="2280">
          <cell r="B2280" t="str">
            <v>โครงการบริหารการประชุมวิชาการระดับชาติและนานาชาติ</v>
          </cell>
          <cell r="C2280">
            <v>60100040064</v>
          </cell>
        </row>
        <row r="2281">
          <cell r="B2281" t="str">
            <v>โครงการอบรมหลักสูตรการพยาบาลเฉพาะทาง สาขาการพยาบาลผู้ป่วยผ่าตัด</v>
          </cell>
          <cell r="C2281">
            <v>60100040065</v>
          </cell>
        </row>
        <row r="2282">
          <cell r="B2282" t="str">
            <v>โครงการอบรมหลักสูตรอบรมระยะสั้น สาขาการสอนภาคปฏิบัติการพยาบาลเฉพาะทาง</v>
          </cell>
          <cell r="C2282">
            <v>60100040066</v>
          </cell>
        </row>
        <row r="2283">
          <cell r="B2283" t="str">
            <v>โครงการศึกษาสุขภาวะชุมชนและให้บริการวิชาการโดยใช้เป็นชุมชนเป็นฐาน</v>
          </cell>
          <cell r="C2283">
            <v>60100050001</v>
          </cell>
        </row>
        <row r="2284">
          <cell r="B2284" t="str">
            <v>โครงการสร้างศักยภาพด้านสุขภาพองค์รวมในโรงเรียนตำรวจตระเวนชายแดน</v>
          </cell>
          <cell r="C2284">
            <v>60100050002</v>
          </cell>
        </row>
        <row r="2285">
          <cell r="B2285" t="str">
            <v>โครงการสร้างเสริมสุขภาวะและบริการแก่ชุมชน(PCU)</v>
          </cell>
          <cell r="C2285">
            <v>60100050003</v>
          </cell>
        </row>
        <row r="2286">
          <cell r="B2286" t="str">
            <v>โครงการชีวเภสัชศาสตร์สัญจร</v>
          </cell>
          <cell r="C2286">
            <v>60100050004</v>
          </cell>
        </row>
        <row r="2287">
          <cell r="B2287" t="str">
            <v>โครงการหมอยาเคลื่อนที่</v>
          </cell>
          <cell r="C2287">
            <v>60100050005</v>
          </cell>
        </row>
        <row r="2288">
          <cell r="B2288" t="str">
            <v>โครงการเผยแพร่ความรู้ด้านยาและสุขภาพแก่ประชาชน</v>
          </cell>
          <cell r="C2288">
            <v>60100050006</v>
          </cell>
        </row>
        <row r="2289">
          <cell r="B2289" t="str">
            <v>โครงการการประชุมวิชาการเภสัชสนเทศกับความปลอดภัยผู้ป่วย</v>
          </cell>
          <cell r="C2289">
            <v>60100050007</v>
          </cell>
        </row>
        <row r="2290">
          <cell r="B2290" t="str">
            <v>โครงการโรงเรียนปลอดภัย อนามัยสิ่งแวดล้อมดี</v>
          </cell>
          <cell r="C2290">
            <v>60100050008</v>
          </cell>
        </row>
        <row r="2291">
          <cell r="B2291" t="str">
            <v>โครงการการส่งเสริมภาวะโภชนาการและสุขอนามัย นักเรียนโรงเรียนตำรวจตระเวนชายแดน กองกำกับการตำรวจตระเวนชายแดนที่ 22 อุบลราชธานี</v>
          </cell>
          <cell r="C2291">
            <v>60100050009</v>
          </cell>
        </row>
        <row r="2292">
          <cell r="B2292" t="str">
            <v>โครงการค่าย "ฉันอยากเป็น...หมอ มอทราย"</v>
          </cell>
          <cell r="C2292">
            <v>60100050010</v>
          </cell>
        </row>
        <row r="2293">
          <cell r="B2293" t="str">
            <v>โครงการบริการสำรวจดัชนีลูกน้ำยุงลาย เพื่อป้องกันโรคไข้เลือดออกแบบมีส่วนร่วมของชุมชนในการประเมินผลกระทบและการใช้ประโยชน์อย่างต่อเนื่อง</v>
          </cell>
          <cell r="C2293">
            <v>60100050011</v>
          </cell>
        </row>
        <row r="2294">
          <cell r="B2294" t="str">
            <v>โครงการบูรณาการความรู้ด้านสุขภาพและสิ่งแวดล้อมสู่ชุมชน</v>
          </cell>
          <cell r="C2294">
            <v>60100050012</v>
          </cell>
        </row>
        <row r="2295">
          <cell r="B2295" t="str">
            <v>โครงการส่งเสริมศักยภาพการประเมินปัจจัยเสี่ยงและตรวจคัดกรองโรคมะเร็งแก่ชุมชนในเขตบริการของศูนย์สุขภาพชุมชนโคกเถื่อนช้าง ตำบลเมืองเดช อำเภอเดชอุดม จังหวัดอุบลราชธานี</v>
          </cell>
          <cell r="C2295">
            <v>60100050013</v>
          </cell>
        </row>
        <row r="2296">
          <cell r="B2296" t="str">
            <v>โครงการชุมชนกับรูปแบบการฟื้นฟูและอนุรักษ์ห้วยตองแวด บ้านโพธิ์ตก  ตำบลโพธิ์ใหญ่ อำเภอวารินชำราบ จังหวัดอุบลราชธานี</v>
          </cell>
          <cell r="C2296">
            <v>60100050014</v>
          </cell>
        </row>
        <row r="2297">
          <cell r="B2297" t="str">
            <v>โครงการสร้างเสริมสุขภาพ คณะเภสัชศาสตร์</v>
          </cell>
          <cell r="C2297">
            <v>60100050015</v>
          </cell>
        </row>
        <row r="2298">
          <cell r="B2298" t="str">
            <v>โครงการประชุมวิชาการ เรื่องยาใหม่</v>
          </cell>
          <cell r="C2298">
            <v>60100050016</v>
          </cell>
        </row>
        <row r="2299">
          <cell r="B2299" t="str">
            <v>โครงการความก้าวหน้าทางเภสัชศาสตร์และสาธารณสุขการแพทย์ ครั้งที่ 1 : ด้านจิตเวช</v>
          </cell>
          <cell r="C2299">
            <v>60100050017</v>
          </cell>
        </row>
        <row r="2300">
          <cell r="B2300" t="str">
            <v>โครงการถ่ายทอดความรู้และบริการตรวจวิเคราะห์น้ำดื่มและน้ำทิ้งเพื่อเป็นการจัดการสิ่งแวดล้อมในชุมชน</v>
          </cell>
          <cell r="C2300">
            <v>60100050018</v>
          </cell>
        </row>
        <row r="2301">
          <cell r="B2301" t="str">
            <v>โครงการการผลิตและการใช้สื่อการเรียนการสอนโรคพันธุกรรม</v>
          </cell>
          <cell r="C2301">
            <v>60100050019</v>
          </cell>
        </row>
        <row r="2302">
          <cell r="B2302" t="str">
            <v>โครงการจัดประชุมพัฒนาองค์ความรู้ทางการพยาบาล</v>
          </cell>
          <cell r="C2302">
            <v>60100050020</v>
          </cell>
        </row>
        <row r="2303">
          <cell r="B2303" t="str">
            <v>อบรมผู้นำชุมชนด้านการเสริมสร้างสมรรถภาพทางกายเพื่อสุขภาวะสุภาพชุมชนที่เข้มแข็ง</v>
          </cell>
          <cell r="C2303">
            <v>60100050021</v>
          </cell>
        </row>
        <row r="2304">
          <cell r="B2304" t="str">
            <v>โครงการศึกษาสุขภาวะชุมชนและให้บริการวิชาการโดยใช้ชุมชนเป็นฐาน (โครงการลูกฮักลูกแพง)</v>
          </cell>
          <cell r="C2304">
            <v>60100050022</v>
          </cell>
        </row>
        <row r="2305">
          <cell r="B2305" t="str">
            <v>โครงการบริการวิชาการด้านการพยาบาล</v>
          </cell>
          <cell r="C2305">
            <v>60100050023</v>
          </cell>
        </row>
        <row r="2306">
          <cell r="B2306" t="str">
            <v>โครงการบริการวิชาการความรู้ด้านยาและการส่งเสริมสุขภาพแก่ครูประจำโรงเรียนในเขตจังหวัดอุบลราชธานี</v>
          </cell>
          <cell r="C2306">
            <v>60100050024</v>
          </cell>
        </row>
        <row r="2307">
          <cell r="B2307" t="str">
            <v>โครงการพัฒนาศักยภาพอาสาสมัครดูแลผู้สูงอายุที่บ้าน (อผส.) จังหวัดอุบลราชธานี</v>
          </cell>
          <cell r="C2307">
            <v>60100050025</v>
          </cell>
        </row>
        <row r="2308">
          <cell r="B2308" t="str">
            <v>โครงการบริการตรวจวัดระดับน้ำตาลในเลือด และส่งเสริมพฤติกรรมการดูแลตนเองและความรู้เกี่ยวกับโรคเบาหวาน</v>
          </cell>
          <cell r="C2308">
            <v>60100050026</v>
          </cell>
        </row>
        <row r="2309">
          <cell r="B2309" t="str">
            <v>โครงการพัฒนาศักยภาพชุมชนในการประเมินปัจจัยเสี่ยงและคัดกรองโรคเรื้อรัง(เบาหวาน ความดันโลหิตสูง มะเร็ง)ที่พบบ่อย</v>
          </cell>
          <cell r="C2309">
            <v>60100050027</v>
          </cell>
        </row>
        <row r="2310">
          <cell r="B2310" t="str">
            <v>โครงการพัฒนาศักยภาพชุมชนเพื่อการพึ่งตัวเองด้านสุขภาพ</v>
          </cell>
          <cell r="C2310">
            <v>60100050028</v>
          </cell>
        </row>
        <row r="2311">
          <cell r="B2311" t="str">
            <v>โครงการอบรมเชิงปฏิบัติการ เทคนิคการให้สุขศึกษาและการปรับเปลี่ยนพฤติกรรมสุขภาพแนวใหม่ สำหรับบุคลากรทางด้านสาธารณสุข</v>
          </cell>
          <cell r="C2311">
            <v>60100050029</v>
          </cell>
        </row>
        <row r="2312">
          <cell r="B2312" t="str">
            <v>โครงการอบรมการตรวจสอบ และการบำรุงอาคารเบื้องต้นสำหรับผู้ดูแลอาคาร</v>
          </cell>
          <cell r="C2312">
            <v>60100050030</v>
          </cell>
        </row>
        <row r="2313">
          <cell r="B2313" t="str">
            <v>โครงการการจัดการขยะมูลฝอยและของเสียอันตรายในชุมชน</v>
          </cell>
          <cell r="C2313">
            <v>60100050031</v>
          </cell>
        </row>
        <row r="2314">
          <cell r="B2314" t="str">
            <v>โครงการหมออาสาเยี่ยมบ้านผู้สูงอายุในชุมชน ตำบลเมืองศีไค และตำบลคำขวาง</v>
          </cell>
          <cell r="C2314">
            <v>60100050032</v>
          </cell>
        </row>
        <row r="2315">
          <cell r="B2315" t="str">
            <v>โครงการพัฒนาศักยภาพชุมชนเพื่อการดูแลสุขภาพผู้ป่วยเรื้อรังและการคุ้มครองผู้บริโภค</v>
          </cell>
          <cell r="C2315">
            <v>60100050033</v>
          </cell>
        </row>
        <row r="2316">
          <cell r="B2316" t="str">
            <v>โครงการประชุมวิชาการเรื่อง ความก้าวหน้าทางเภสัชศาสตร์ และสาธารณสุขการแพทย์</v>
          </cell>
          <cell r="C2316">
            <v>60100050034</v>
          </cell>
        </row>
        <row r="2317">
          <cell r="B2317" t="str">
            <v>โครงการสร้างเสริมสุขภาพ คณะเภสัชศาสตร์</v>
          </cell>
          <cell r="C2317">
            <v>60100050035</v>
          </cell>
        </row>
        <row r="2318">
          <cell r="B2318" t="str">
            <v>ตระหนักรู้และใส่ใจ เยาวชนรุ่นใหม่ ห่างไกลโรคมะเร็งตับและท่อน้ำดี</v>
          </cell>
          <cell r="C2318">
            <v>60100050036</v>
          </cell>
        </row>
        <row r="2319">
          <cell r="B2319" t="str">
            <v>พัฒนาศักยภาพชุมชนเพื่อการพึ่งตัวเองด้านสุขภาพ</v>
          </cell>
          <cell r="C2319">
            <v>60100050037</v>
          </cell>
        </row>
        <row r="2320">
          <cell r="B2320" t="str">
            <v>เสริมสร้างความเข้าใจสุขภาวะทางเพศและการพัฒนาทักษะชีวิตสำหรับนักเรียนระดับมัธยมศึกษา โรงเรียนเครือข่ายมหาวิทยาลัยอุบลราชธานี</v>
          </cell>
          <cell r="C2320">
            <v>60100050038</v>
          </cell>
        </row>
        <row r="2321">
          <cell r="B2321" t="str">
            <v>การสร้างเสริมสุขภาพชุมชนอย่างมีส่วนร่วม</v>
          </cell>
          <cell r="C2321">
            <v>60100050039</v>
          </cell>
        </row>
        <row r="2322">
          <cell r="B2322" t="str">
            <v>แพทยศาสตร์สู่สังคม</v>
          </cell>
          <cell r="C2322">
            <v>60100050040</v>
          </cell>
        </row>
        <row r="2323">
          <cell r="B2323" t="str">
            <v>การศึกษาระบบสุขภาพชุมชนแบบมีส่วนร่วมและสร้างพลังชุมชนในการพัฒนาสุขภาพและสิ่งแวดล้อมบ้านเวินบึก</v>
          </cell>
          <cell r="C2323">
            <v>60100050041</v>
          </cell>
        </row>
        <row r="2324">
          <cell r="B2324" t="str">
            <v>สร้างเสริมความเข้มแข็งของชุมชนในการประเมินและลดผลกระทบของอุตสาหกรรมเตาเผาอิฐที่มีต่อสิ่งแวดล้อมและสุขภาพ</v>
          </cell>
          <cell r="C2324">
            <v>60100050042</v>
          </cell>
        </row>
        <row r="2325">
          <cell r="B2325" t="str">
            <v>โครงการพัฒนาระบบการเยี่ยมบ้านเพื่อส่งเสริมคุณภาพชีวิตผู้ป่วยเรื้อรัง</v>
          </cell>
          <cell r="C2325">
            <v>60100050043</v>
          </cell>
        </row>
        <row r="2326">
          <cell r="B2326" t="str">
            <v>โครงการเผยแพร่ความรู้ด้านยาและผลิตภัณฑ์สุขภาพ</v>
          </cell>
          <cell r="C2326">
            <v>60100050044</v>
          </cell>
        </row>
        <row r="2327">
          <cell r="B2327" t="str">
            <v>โครงการส่งเสริมการจัดการระบบบริหารห้องปฏิบัติการปลอดภัย เครือข่ายห้องปฏิบัติการวิทยาศาสตร์จังหวัดอุบลราชธานี</v>
          </cell>
          <cell r="C2327">
            <v>60100050045</v>
          </cell>
        </row>
        <row r="2328">
          <cell r="B2328" t="str">
            <v>โครงการส่งเสริมประสิทธิภาพเรื่องการดูแลสุขภาพกายและใจของเด็กนักเรียน แก่ครูในโรงเรียนในเขต จังหวัดอุบลราชธานี</v>
          </cell>
          <cell r="C2328">
            <v>60100050046</v>
          </cell>
        </row>
        <row r="2329">
          <cell r="B2329" t="str">
            <v>โครงการความก้าวหน้าทางเภสัชศาสตร์และสาธารณสุขการแพทย์</v>
          </cell>
          <cell r="C2329">
            <v>60100050047</v>
          </cell>
        </row>
        <row r="2330">
          <cell r="B2330" t="str">
            <v>โครงการส่งเสริมความปลอดภัยและลดความเสี่ยงจากการทำงาน</v>
          </cell>
          <cell r="C2330">
            <v>60100050048</v>
          </cell>
        </row>
        <row r="2331">
          <cell r="B2331" t="str">
            <v>โครงการบริการเชิงรุกในการตรวจสมรรถภาพ ป้องกันและรักษาโรคทางระบบโครงร่างและกล้ามเนื้อ เพื่อส่งเสริมและสนับสนุนการสร้างสุขภาวะที่ดีของประชาชนในชุมชนตำบลธาตุ อำเภอวารินชำราบ จังหวัดอุบลราชธานี</v>
          </cell>
          <cell r="C2331">
            <v>60100050049</v>
          </cell>
        </row>
        <row r="2332">
          <cell r="B2332" t="str">
            <v>โครงการพัฒนาแกนนำด้านสุขภาพและอนามัยสิ่งแวดล้อมในอีสานใต้</v>
          </cell>
          <cell r="C2332">
            <v>60100050050</v>
          </cell>
        </row>
        <row r="2333">
          <cell r="B2333" t="str">
            <v>โครงการศึกษาระบบสุขภาพชุมชนแบบมีส่วนร่วมและสร้างพลังชุมชนในการพัฒนาสุขภาพและสิ่งแวดล้อม</v>
          </cell>
          <cell r="C2333">
            <v>60100050051</v>
          </cell>
        </row>
        <row r="2334">
          <cell r="B2334" t="str">
            <v>โครงการบริการตรวจเชื้อเลปโตสไปร่า เพื่อการเฝ้าระวังและป้องกันโรคเลปโตสไปโรสิส</v>
          </cell>
          <cell r="C2334">
            <v>60100050052</v>
          </cell>
        </row>
        <row r="2335">
          <cell r="B2335" t="str">
            <v>โครงการบริการตรวจวัดระดับน้ำตาลในเลือด และดัชนีมวลกายเพื่อการป้องกันและควบคุมโรคเบาหวาน</v>
          </cell>
          <cell r="C2335">
            <v>60100050053</v>
          </cell>
        </row>
        <row r="2336">
          <cell r="B2336" t="str">
            <v>โครงการอบรมเชิงปฏิบัติการเรื่องโรคติดเชื้อมาลาเรียและปรสิตที่พบบ่อยในภาคตะวันออกเฉียงเหนือตอนใต้</v>
          </cell>
          <cell r="C2336">
            <v>60100050054</v>
          </cell>
        </row>
        <row r="2337">
          <cell r="B2337" t="str">
            <v>โครงการอบรมเชิงปฏิบัติการการพัฒนาศักยภาพเจ้าหน้าที่สาธารณสุขในระดับพื้นที่ด้านการเขียนผลงานทางวิชาการแบบมืออาชีพผ่านกระบวนการสร้างงานประจำสู่งานวิจัย (Routine to Research; R2R)</v>
          </cell>
          <cell r="C2337">
            <v>60100050055</v>
          </cell>
        </row>
        <row r="2338">
          <cell r="B2338" t="str">
            <v>โครงการพัฒนาศักยภาพคณะกรรมการบริหารงานกองทุนหลักประกันสุขภาพพื้นที่</v>
          </cell>
          <cell r="C2338">
            <v>60100050056</v>
          </cell>
        </row>
        <row r="2339">
          <cell r="B2339" t="str">
            <v>โครงการการอบรมเชิงปฏิบัติการพัฒนาทีมบริหารโรงพยาบาลชุมชน</v>
          </cell>
          <cell r="C2339">
            <v>60100050057</v>
          </cell>
        </row>
        <row r="2340">
          <cell r="B2340" t="str">
            <v>อนามัยเจริญพันธ์</v>
          </cell>
          <cell r="C2340">
            <v>60100050568</v>
          </cell>
        </row>
        <row r="2341">
          <cell r="B2341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2341">
            <v>62100000001</v>
          </cell>
        </row>
        <row r="2342">
          <cell r="B2342" t="str">
            <v>โครงการพัฒนาศูนย์นวัตกรรมการศึกษาและพัฒนาสื่อการเรียนการสอน</v>
          </cell>
          <cell r="C2342">
            <v>62100000002</v>
          </cell>
        </row>
        <row r="2343">
          <cell r="B2343" t="str">
            <v>โครงการยกระดับการเรียนรู้ทางวิชาการในโรงเรียนเครือข่ายทางวิชาการ</v>
          </cell>
          <cell r="C2343">
            <v>62100000003</v>
          </cell>
        </row>
        <row r="2344">
          <cell r="B2344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2344">
            <v>62200000001</v>
          </cell>
        </row>
        <row r="2345">
          <cell r="B2345" t="str">
            <v>โครงการศูนย์นวัตกรรมการศึกษาและพัฒนาสื่อการเรียนการสอน</v>
          </cell>
          <cell r="C2345">
            <v>62300000001</v>
          </cell>
        </row>
        <row r="2346">
          <cell r="B2346" t="str">
            <v>โครงการยกระดับการเรียนรู้ทางวิชาการในโรงเรียนเครือข่ายทางวิชาการ</v>
          </cell>
          <cell r="C2346">
            <v>62400000001</v>
          </cell>
        </row>
        <row r="2347">
          <cell r="B2347" t="str">
            <v>โครงการพัฒนาศักยภาพบุคลากรด้าน ICT รองรับ Digital Economy</v>
          </cell>
          <cell r="C2347">
            <v>62500000001</v>
          </cell>
        </row>
        <row r="2348">
          <cell r="B2348" t="str">
            <v>โครงการพัฒนาด้าน ICT ให้ผู้ประกอบการเพื่อการแข่งขัน</v>
          </cell>
          <cell r="C2348">
            <v>62500000002</v>
          </cell>
        </row>
        <row r="2349">
          <cell r="B2349" t="str">
            <v>โครงการพัฒนาศักยภาพบุคลากรด้าน ICT รองรับ Digital Economy</v>
          </cell>
          <cell r="C2349">
            <v>62600000001</v>
          </cell>
        </row>
        <row r="2350">
          <cell r="B2350" t="str">
            <v>โครงการพัฒนาด้าน ICT ให้ผู้ประกอบการเพื่อการแข่งขัน</v>
          </cell>
          <cell r="C2350">
            <v>62700000001</v>
          </cell>
        </row>
        <row r="2351">
          <cell r="B2351" t="str">
            <v>โครงการบริหารจัดการขยะและใช้ประโยชน์จากของเสีย</v>
          </cell>
          <cell r="C2351">
            <v>62800000001</v>
          </cell>
        </row>
        <row r="2352">
          <cell r="B2352" t="str">
            <v>โครงการพัฒนาความรู้ในด้านการบริการทางด้านโลจิสติกส์</v>
          </cell>
          <cell r="C2352">
            <v>63000000001</v>
          </cell>
        </row>
        <row r="2353">
          <cell r="B2353" t="str">
            <v>โครงการพัฒนาความรู้และทักษะชีวิตสำหรับวัยเรียน</v>
          </cell>
          <cell r="C2353">
            <v>63200000001</v>
          </cell>
        </row>
        <row r="2354">
          <cell r="B2354" t="str">
            <v>โครงการพัฒนาและเพิ่มประสิทธิภาพการใช้พลังงานที่เป็นมิตรกับสิ่งแวดล้อม</v>
          </cell>
          <cell r="C2354">
            <v>63300000001</v>
          </cell>
        </row>
        <row r="2355">
          <cell r="B2355" t="str">
            <v>โครงการพัฒนาระบบและกลไกการบริหารงานทำนุบำรุงศิลปวัฒนธรรม</v>
          </cell>
          <cell r="C2355">
            <v>70100010001</v>
          </cell>
        </row>
        <row r="2356">
          <cell r="B2356" t="str">
            <v>โครงการส่งเสริมการมีส่วนร่วมในการดำเนินกิจกรรมสืบสาน อนุรักษ์ศิลปวัฒนธรรมไทยทางกฎหมายในท้องถิ่นอีสาน</v>
          </cell>
          <cell r="C2356">
            <v>70100010002</v>
          </cell>
        </row>
        <row r="2357">
          <cell r="B2357" t="str">
            <v>โครงการเงินบริจาคเพื่อสร้างหอพระประจำคณะ</v>
          </cell>
          <cell r="C2357">
            <v>70100010003</v>
          </cell>
        </row>
        <row r="2358">
          <cell r="B2358" t="str">
            <v>โครงการส่งเสริมและบริหารงานทำนุบำรุงศิลปวัฒนธรรม</v>
          </cell>
          <cell r="C2358">
            <v>70100010004</v>
          </cell>
        </row>
        <row r="2359">
          <cell r="B2359" t="str">
            <v>โครงการทำนุบำรุงหอพระประจำคณะวิทยาศาสตร์</v>
          </cell>
          <cell r="C2359">
            <v>70100010005</v>
          </cell>
        </row>
        <row r="2360">
          <cell r="B2360" t="str">
            <v>โครงการทำนุบำรุงศิลปวัฒนธรรมสาขาวิทยาศาสตร์</v>
          </cell>
          <cell r="C2360">
            <v>70100010006</v>
          </cell>
        </row>
        <row r="2361">
          <cell r="B2361" t="str">
            <v>การเก็บรักษาพันธุกรรมและขยายพันธุ์กล้วยไม้สกุลม้าวิ่ง</v>
          </cell>
          <cell r="C2361">
            <v>70100020001</v>
          </cell>
        </row>
        <row r="2362">
          <cell r="B2362" t="str">
            <v>การจัดทำสารานุกรมและฐานข้อมูลเว็บไซต์ศาสนสถานจีนในเขตจังหวัดของภาคอีสานใต้</v>
          </cell>
          <cell r="C2362">
            <v>70100020002</v>
          </cell>
        </row>
        <row r="2363">
          <cell r="B2363" t="str">
            <v>การจัดทำหนังสือ  ทรัพยากรสิ่งแวดล้อมวัฒนธรรมสองฝังโขง</v>
          </cell>
          <cell r="C2363">
            <v>70100020003</v>
          </cell>
        </row>
        <row r="2364">
          <cell r="B2364" t="str">
            <v>การปลูกและขยายพันธุ์บัวในมหาวิทยาลัยอุบลราชธานี</v>
          </cell>
          <cell r="C2364">
            <v>70100020004</v>
          </cell>
        </row>
        <row r="2365">
          <cell r="B2365" t="str">
            <v xml:space="preserve">การพัฒนากระบวนการผลิตและส่งเสริมการตลาดผ้าไหมไทยที่เป็นมิตรต่อสิ่งแวดล้อมและไร้สารพิษในภาคตะวันออกเฉียงเหนือเพื่อการส่งออก </v>
          </cell>
          <cell r="C2365">
            <v>70100020005</v>
          </cell>
        </row>
        <row r="2366">
          <cell r="B2366" t="str">
            <v>การพัฒนาทักษะภาษาอังกฤษผ่านการแข่งขันเล่านิทานพื้นบ้านอีสาน</v>
          </cell>
          <cell r="C2366">
            <v>70100020006</v>
          </cell>
        </row>
        <row r="2367">
          <cell r="B2367" t="str">
            <v>การพัฒนาผ้าฝ้ายมัดหมี่สำหรับกลุ่มลูกค้าระดับสูง  กรณีศึกษาผ้าฝ่ายมอมือ  บ้านโนนสว่าง  ตำบลฌพนงาม  อำเภอเดชอุดม จังหวัดอุบลราชธานี</v>
          </cell>
          <cell r="C2367">
            <v>70100020007</v>
          </cell>
        </row>
        <row r="2368">
          <cell r="B2368" t="str">
            <v>การเพาะเมล็ดเพื่อการขยายพันธุ์และการเก็บรักษาพันธุ์กล้วยไม้ป่า</v>
          </cell>
          <cell r="C2368">
            <v>70100020008</v>
          </cell>
        </row>
        <row r="2369">
          <cell r="B2369" t="str">
            <v>การศึกษาและการรวบรวมข้อมูลชุมชนโบราณที่มีคูน้ำคันดินล้อมรอบในเขตจังหวัดอุบลราชธานี ยโสธร  และอำนาจเจริญ</v>
          </cell>
          <cell r="C2369">
            <v>70100020009</v>
          </cell>
        </row>
        <row r="2370">
          <cell r="B2370" t="str">
            <v xml:space="preserve">การศึกษาและพัฒนาเคหภัณฑ์จากพืชเส้นใยยาวในพื้นที่ลุ่มน้ำโขงเพื่อการสร้างมูลค่าเพิ่มและการส่งออก: กรณีปอในประเทศไทย และปอนองในสาธารณรัฐประชาธิปไตยประชาชนลาว 
</v>
          </cell>
          <cell r="C2370">
            <v>70100020010</v>
          </cell>
        </row>
        <row r="2371">
          <cell r="B2371" t="str">
            <v xml:space="preserve">การศึกษาองค์ความรู้ภูมิปัญญาศิลปวัฒนธรรมอีสาน : การทำฮางฮดและเมรุลอย
  </v>
          </cell>
          <cell r="C2371">
            <v>70100020011</v>
          </cell>
        </row>
        <row r="2372">
          <cell r="B2372" t="str">
            <v>การสร้างอาชีพเสริมจากวัสดุท้องถิ่นที่สอดคล้องกับวัฒนธรรมชุมชน เพื่อเศรษฐกิจสร้างสรรค์ในจังหวัดอุบลราชธานี</v>
          </cell>
          <cell r="C2372">
            <v>70100020012</v>
          </cell>
        </row>
        <row r="2373">
          <cell r="B2373" t="str">
            <v>การสำรวจความหลากหลายของเชื้อยีสต์ที่ใช้ในการผลิตสาโทในพื้นที่จังหวัดสุรินทร์ เพื่อจัดทำเป็นฐานข้อมูล</v>
          </cell>
          <cell r="C2373">
            <v>70100020013</v>
          </cell>
        </row>
        <row r="2374">
          <cell r="B2374" t="str">
            <v>การสำรวจและจัดทำฐานข้อมูลพรรณไม้พื้นล่างในมหาวิทยาลัยอุบลราชธานี</v>
          </cell>
          <cell r="C2374">
            <v>70100020014</v>
          </cell>
        </row>
        <row r="2375">
          <cell r="B2375" t="str">
            <v>การสำรวจและจัดทำแผนที่พรรณไม้ในสวนพฤกษศาสตร์ มหาวิทยาลัยอุบลราชธานี</v>
          </cell>
          <cell r="C2375">
            <v>70100020015</v>
          </cell>
        </row>
        <row r="2376">
          <cell r="B2376" t="str">
            <v xml:space="preserve">การสำรวจและรวบรวมพันธุ์ไม้ผลพื้นเมือง </v>
          </cell>
          <cell r="C2376">
            <v>70100020016</v>
          </cell>
        </row>
        <row r="2377">
          <cell r="B2377" t="str">
            <v>การสำรวจสมุนไพรพื้นบ้านที่ชาวบ้านใช้รักษาโรคในชีวิตประจำวันในเขตจังหวัดยโสธร</v>
          </cell>
          <cell r="C2377">
            <v>70100020017</v>
          </cell>
        </row>
        <row r="2378">
          <cell r="B2378" t="str">
            <v>การสืบทอดฮีตสิบสอง : บุญผะเหวดของชาวอีสาน</v>
          </cell>
          <cell r="C2378">
            <v>70100020018</v>
          </cell>
        </row>
        <row r="2379">
          <cell r="B2379" t="str">
            <v>การอนุรักษ์แหล่งพันธุกรรมเห็ดป่า เพื่อสืบสานวิถีแห่งความพอเพียงของชุมชนอีสานใต้</v>
          </cell>
          <cell r="C2379">
            <v>70100020019</v>
          </cell>
        </row>
        <row r="2380">
          <cell r="B2380" t="str">
            <v>กิจกรรมค่ายอนุรักษ์ป่าสำหรับเยาวชนรอบพื้นที่มหาวิทยาลัยอุบลราชธานี รุ่นที่ 3</v>
          </cell>
          <cell r="C2380">
            <v>70100020020</v>
          </cell>
        </row>
        <row r="2381">
          <cell r="B2381" t="str">
            <v>คืนจันทน์ผาสู่ป่าใหญ่เพื่อการอนุรักษ์ ปีที่ 4</v>
          </cell>
          <cell r="C2381">
            <v>70100020021</v>
          </cell>
        </row>
        <row r="2382">
          <cell r="B2382" t="str">
            <v>โครงการการจัดทำบทเรียนเพื่อการเรียนรู้ด้วยตนเองเกี่ยวกับสารสนเทศท้องถิ่นอุบลราชธานี</v>
          </cell>
          <cell r="C2382">
            <v>70100020022</v>
          </cell>
        </row>
        <row r="2383">
          <cell r="B2383" t="str">
            <v>โครงการแข่งขันตีกลองเส็ง ลีลาประยุกต์</v>
          </cell>
          <cell r="C2383">
            <v>70100020023</v>
          </cell>
        </row>
        <row r="2384">
          <cell r="B2384" t="str">
            <v>โครงการค่ายคุณธรรมนำชีวิตนักศึกษาสิงห์แสด</v>
          </cell>
          <cell r="C2384">
            <v>70100020024</v>
          </cell>
        </row>
        <row r="2385">
          <cell r="B2385" t="str">
            <v>โครงการค่ายยุวศาสนสัมพันธ์ สามศาสนา</v>
          </cell>
          <cell r="C2385">
            <v>70100020025</v>
          </cell>
        </row>
        <row r="2386">
          <cell r="B2386" t="str">
            <v>โครงการจัดทำมาตรฐานตำรับยาสมุนไพร UBU Specification Series 2 : ตำรับยาเหลืองปิดสมุทร</v>
          </cell>
          <cell r="C2386">
            <v>70100020026</v>
          </cell>
        </row>
        <row r="2387">
          <cell r="B2387" t="str">
            <v>โครงการจัดทำหนังสือ จิตรกรรมฝาผนังหอพระบาทวัดทุ่งศรีเมือง</v>
          </cell>
          <cell r="C2387">
            <v>70100020027</v>
          </cell>
        </row>
        <row r="2388">
          <cell r="B2388" t="str">
            <v>โครงการฐานข้อมูลภาษาอีสานที่ใช้สื่อสารด้านสุขภาพ</v>
          </cell>
          <cell r="C2388">
            <v>70100020028</v>
          </cell>
        </row>
        <row r="2389">
          <cell r="B2389" t="str">
            <v>โครงการฐานข้อมูลสิ่งพิมพ์หายากในอีสานใต้และภูมิภาคลุ่มน้ำโขง</v>
          </cell>
          <cell r="C2389">
            <v>70100020029</v>
          </cell>
        </row>
        <row r="2390">
          <cell r="B2390" t="str">
            <v>โครงการส่งเสริมศิลปะดนตรีไทยอีสานเพื่อใช้เป็นสื่อเผยแพร่วิถีการดำรงชีวิตภายใต้กฎหมายแห่งยุคโลกาภิวัฒน์</v>
          </cell>
          <cell r="C2390">
            <v>70100020030</v>
          </cell>
        </row>
        <row r="2391">
          <cell r="B2391" t="str">
            <v>โครงการประกวดผลงานการสร้างสรรค์ทำนองและท่ารำ "เซื้งเซ่ซ้อง ฆ้องทรายมูล"</v>
          </cell>
          <cell r="C2391">
            <v>70100020031</v>
          </cell>
        </row>
        <row r="2392">
          <cell r="B2392" t="str">
            <v>โครงการปัจฉิมนิเทศนักศึกษา</v>
          </cell>
          <cell r="C2392">
            <v>70100020032</v>
          </cell>
        </row>
        <row r="2393">
          <cell r="B2393" t="str">
            <v>โครงการพ่อแม่อาสาสร้างสรรค์สร้างสุข</v>
          </cell>
          <cell r="C2393">
            <v>70100020033</v>
          </cell>
        </row>
        <row r="2394">
          <cell r="B2394" t="str">
            <v>โครงการพัฒนาคุณธรรม จริยธรรม</v>
          </cell>
          <cell r="C2394">
            <v>70100020034</v>
          </cell>
        </row>
        <row r="2395">
          <cell r="B2395" t="str">
            <v>โครงการพัฒนาด้านทำนุบำรุงศิลปวัฒนธรรม</v>
          </cell>
          <cell r="C2395">
            <v>70100020035</v>
          </cell>
        </row>
        <row r="2396">
          <cell r="B2396" t="str">
            <v>โครงการยกย่องหัตถศิลป์ถิ่นอุบล</v>
          </cell>
          <cell r="C2396">
            <v>70100020036</v>
          </cell>
        </row>
        <row r="2397">
          <cell r="B2397" t="str">
            <v>โครงการรวบรวมฐานข้อมู]ต้นทุนการผลิตสินค้า OTOP 5 ดาว ภูมิปัญญาแต่โบราณ ในจังหวัดอุบลราชธานี</v>
          </cell>
          <cell r="C2397">
            <v>70100020037</v>
          </cell>
        </row>
        <row r="2398">
          <cell r="B2398" t="str">
            <v>โครงการรวบรวมฐานข้อมูลวงโปงลางโรงเรียนมัธยมศึกษา จังหวัดอุบลราชธานี</v>
          </cell>
          <cell r="C2398">
            <v>70100020038</v>
          </cell>
        </row>
        <row r="2399">
          <cell r="B2399" t="str">
            <v>โครงการรวบรวมรายการ ตำหรับอาหารพื้นเมืองไทย</v>
          </cell>
          <cell r="C2399">
            <v>70100020039</v>
          </cell>
        </row>
        <row r="2400">
          <cell r="B2400" t="str">
            <v>โครงการร้อยรักดวงใจผู้สูงวัยในวันสงกรานต์</v>
          </cell>
          <cell r="C2400">
            <v>70100020040</v>
          </cell>
        </row>
        <row r="2401">
          <cell r="B2401" t="str">
            <v>โครงการระบบสืบค้นฐานข้อมูลออนไลน์นักปราชญ์-หมอชาวบ้าน ของขาวอีสานใต้</v>
          </cell>
          <cell r="C2401">
            <v>70100020041</v>
          </cell>
        </row>
        <row r="2402">
          <cell r="B2402" t="str">
            <v>โครงการวันพ่อแห่งชาติ</v>
          </cell>
          <cell r="C2402">
            <v>70100020042</v>
          </cell>
        </row>
        <row r="2403">
          <cell r="B2403" t="str">
            <v>โครงการวันแม่แห่งชาติ</v>
          </cell>
          <cell r="C2403">
            <v>70100020043</v>
          </cell>
        </row>
        <row r="2404">
          <cell r="B2404" t="str">
            <v>โครงการวันรพี</v>
          </cell>
          <cell r="C2404">
            <v>70100020044</v>
          </cell>
        </row>
        <row r="2405">
          <cell r="B2405" t="str">
            <v>โครงการวันอาสาหบูชาและวันเข้าพรรษา</v>
          </cell>
          <cell r="C2405">
            <v>70100020045</v>
          </cell>
        </row>
        <row r="2406">
          <cell r="B2406" t="str">
            <v>โครงการเว็บไซต์พอร์ทอลแหล่งรวมฐานข้อมูลเครื่องดนตรีไทยพื้นฐานภาคอีสานใต้</v>
          </cell>
          <cell r="C2406">
            <v>70100020046</v>
          </cell>
        </row>
        <row r="2407">
          <cell r="B2407" t="str">
            <v>โครงการศึกษาการตลาดการขายสินค้า (สินค้าจากความอุดมสมบูรณ์ของธรรมชาติอันยาวนาน)</v>
          </cell>
          <cell r="C2407">
            <v>70100020047</v>
          </cell>
        </row>
        <row r="2408">
          <cell r="B2408" t="str">
            <v>โครงการศึกษารวบรวมงานศิลปะประดิษฐ์ในวิถีประเพณีและวัฒนธรรมอีสาน</v>
          </cell>
          <cell r="C2408">
            <v>70100020048</v>
          </cell>
        </row>
        <row r="2409">
          <cell r="B2409" t="str">
            <v>โครงการส่งเสริมการเรียนรู้วัฒนธรรมท้องถิ่นกับการจัดการเรียนการสอน</v>
          </cell>
          <cell r="C2409">
            <v>70100020049</v>
          </cell>
        </row>
        <row r="2410">
          <cell r="B2410" t="str">
            <v>โครงการส่งเสริมเยาวชนไทยสืบทอดงานประติมากรรมเทียนพรรษา จังหวัดอุบลราชธานี</v>
          </cell>
          <cell r="C2410">
            <v>70100020050</v>
          </cell>
        </row>
        <row r="2411">
          <cell r="B2411" t="str">
            <v>โครงการส่งเสริมศิลปะและวัฒนธรรมไทย(ดนตรีพื้นบ้าน)</v>
          </cell>
          <cell r="C2411">
            <v>70100020051</v>
          </cell>
        </row>
        <row r="2412">
          <cell r="B2412" t="str">
            <v>โครงการไหว้ครู</v>
          </cell>
          <cell r="C2412">
            <v>70100020052</v>
          </cell>
        </row>
        <row r="2413">
          <cell r="B2413" t="str">
            <v>จากเชียงคานสู่โขงเจียม : ภูมิปัญญาท้องถิ่นในการจัดการทรัพยากร "ลวงปลา" ในพื้นที้ระหว่างกลางแม่น้ำโขงระหว่างไทย-ลาว</v>
          </cell>
          <cell r="C2413">
            <v>70100020054</v>
          </cell>
        </row>
        <row r="2414">
          <cell r="B2414" t="str">
            <v>ต้นไม้ของพ่อ</v>
          </cell>
          <cell r="C2414">
            <v>70100020055</v>
          </cell>
        </row>
        <row r="2415">
          <cell r="B2415" t="str">
            <v>แนวทางการอนุรักษ์อาคารที่ทรงคุณค่าในเขตอำเภอวารินชำราบและอำเภอเมือง จังหวัดอุบลราชธานี</v>
          </cell>
          <cell r="C2415">
            <v>70100020056</v>
          </cell>
        </row>
        <row r="2416">
          <cell r="B2416" t="str">
            <v>ประเพณีลอยกระทง</v>
          </cell>
          <cell r="C2416">
            <v>70100020057</v>
          </cell>
        </row>
        <row r="2417">
          <cell r="B2417" t="str">
            <v xml:space="preserve">พระพุทธรูปอีสาน เขตลุ่มน้ำโขง  จังหวัดนครพนม  มุกดาหาร  อำนาจเจริญ
</v>
          </cell>
          <cell r="C2417">
            <v>70100020058</v>
          </cell>
        </row>
        <row r="2418">
          <cell r="B2418" t="str">
            <v>โครงการมหกรรมภูมิปัญญาท้องถิ่นเพื่อการพัฒนาอีสาน</v>
          </cell>
          <cell r="C2418">
            <v>70100020059</v>
          </cell>
        </row>
        <row r="2419">
          <cell r="B2419" t="str">
            <v xml:space="preserve">รวบรวมข้อมูลประวัติงานประเพณีและวัฒนธรรมชุมชนเหล่าเสือโก้ก (โดยผ่านกระบวนการเสริมความคิดเยาวชนและการบอกเล่าของคนในพื้นที่) </v>
          </cell>
          <cell r="C2419">
            <v>70100020060</v>
          </cell>
        </row>
        <row r="2420">
          <cell r="B2420" t="str">
            <v>ศึกษาและรวบรวมภูมิปัญญาการย้อมผ้าด้วยสีธรรมชาติ ในภาคอีสาน</v>
          </cell>
          <cell r="C2420">
            <v>70100020061</v>
          </cell>
        </row>
        <row r="2421">
          <cell r="B2421" t="str">
            <v>สวนบัวเฉลิมพระเกียรติ</v>
          </cell>
          <cell r="C2421">
            <v>70100020062</v>
          </cell>
        </row>
        <row r="2422">
          <cell r="B2422" t="str">
            <v>สืบสานบุญมหากฐินสามัคคี ชาวสิงห์แสด</v>
          </cell>
          <cell r="C2422">
            <v>70100020063</v>
          </cell>
        </row>
        <row r="2423">
          <cell r="B2423" t="str">
            <v>สืบสานประเพณีทำบุญคูณลาน</v>
          </cell>
          <cell r="C2423">
            <v>70100020064</v>
          </cell>
        </row>
        <row r="2424">
          <cell r="B2424" t="str">
            <v>อนุรักษณ์ภูมิปัญญานกหัสดีลิงค์</v>
          </cell>
          <cell r="C2424">
            <v>70100020065</v>
          </cell>
        </row>
        <row r="2425">
          <cell r="B2425" t="str">
            <v>อบรมเสริมทักษะท้าทายชีวิตวัยรุ่นของนักศึกษามหาวิทยาลัยอุบลราชธานี</v>
          </cell>
          <cell r="C2425">
            <v>70100020066</v>
          </cell>
        </row>
        <row r="2426">
          <cell r="B2426" t="str">
            <v>โครงการจัดทำฐานข้อมูลสมุนไพรไทยเขตอีสานใต้</v>
          </cell>
          <cell r="C2426">
            <v>70100020067</v>
          </cell>
        </row>
        <row r="2427">
          <cell r="B2427" t="str">
            <v>โครงการทำนุบำรุงศาสนสถานท้องถิ่นในบริเวณใกล้เคียงมหาวิทยาลัยอุบลราชธานี</v>
          </cell>
          <cell r="C2427">
            <v>70100020068</v>
          </cell>
        </row>
        <row r="2428">
          <cell r="B2428" t="str">
            <v>โครงการกิจกรรมวันเด็กในโรงเรียนชนบทห่างไกล</v>
          </cell>
          <cell r="C2428">
            <v>70100020069</v>
          </cell>
        </row>
        <row r="2429">
          <cell r="B2429" t="str">
            <v>การศึกษาและจัดทำฐานข้อมูลภูมิปัญญาท้องถิ่นเกี่ยวกับการประดิษฐ์กรรมทางเทคโนโลยีสิ่งของเครื่องใช้ในอดีตของอีสานตอนล่าง ด้วยข้อมูลสารสนเทศภูมิศาสตร์ (GIS) ผ่านอินเตอร์เน็ต</v>
          </cell>
          <cell r="C2429">
            <v>70100020070</v>
          </cell>
        </row>
        <row r="2430">
          <cell r="B2430" t="str">
            <v>โครงการทำนุบำรุงศิลปวัฒนธรรม</v>
          </cell>
          <cell r="C2430">
            <v>70100020071</v>
          </cell>
        </row>
        <row r="2431">
          <cell r="B2431" t="str">
            <v>โครงการทำนุบำรุงศิลปวัฒนธรรมสืบสานประเพณีทำบุญอุทิศส่วนกุศลแด่อาจารย์ใหญ่ วิทยาลัยแพทยศาสตร์และการสาธารณสุข</v>
          </cell>
          <cell r="C2431">
            <v>70100020072</v>
          </cell>
        </row>
        <row r="2432">
          <cell r="B2432" t="str">
            <v xml:space="preserve">สีสรรพ์วรรณศิลป์ บทละครพระราชนิพนธ์รัชกาลที่ 6 : ละครสื่อเพื่อพัฒนาภาคประชาชนและเสนอแนวคิดทางสังคมการเมือง </v>
          </cell>
          <cell r="C2432">
            <v>70100020073</v>
          </cell>
        </row>
        <row r="2433">
          <cell r="B2433" t="str">
            <v>โครงการวีดิทัศน์รวบรวมและเผยแพร่ภูมิปัญญาท้องถิ่นอีสาน จังหวัดอำนาจเจริญและจังหวัดมุกดาหาร</v>
          </cell>
          <cell r="C2433">
            <v>70100020074</v>
          </cell>
        </row>
        <row r="2434">
          <cell r="B2434" t="str">
            <v>โครงการนิทรรศการศิลปวัฒนธรรมท้องถิ่น</v>
          </cell>
          <cell r="C2434">
            <v>70100020075</v>
          </cell>
        </row>
        <row r="2435">
          <cell r="B2435" t="str">
            <v>งานประเพณีแห่เทียนพรรษา</v>
          </cell>
          <cell r="C2435">
            <v>70100020076</v>
          </cell>
        </row>
        <row r="2436">
          <cell r="B2436" t="str">
            <v>โครงการสดุดีวีรกรรมพระประทุมวรราชสุริยวงษ์ วันรำลึกแห่งความดีจังหวัดอุบลราชธานีและกิจกรรมร่วมกับจังหวัด</v>
          </cell>
          <cell r="C2436">
            <v>70100020077</v>
          </cell>
        </row>
        <row r="2437">
          <cell r="B2437" t="str">
            <v xml:space="preserve"> ร่วมสืบสานงานประเพณีลอยกระทง ม.อุบลฯ</v>
          </cell>
          <cell r="C2437">
            <v>70100020078</v>
          </cell>
        </row>
        <row r="2438">
          <cell r="B2438" t="str">
            <v>โครงการวันเด็กแห่งชาติ มหาวิทยาลัยอุบลราชธานี</v>
          </cell>
          <cell r="C2438">
            <v>70100020079</v>
          </cell>
        </row>
        <row r="2439">
          <cell r="B2439" t="str">
            <v>การบริหารจัดการโครงการจัดตั้งพิพิธภัณฑ์พื้นเมือง</v>
          </cell>
          <cell r="C2439">
            <v>70100020080</v>
          </cell>
        </row>
        <row r="2440">
          <cell r="B2440" t="str">
            <v>โครงการบริหารจัดการงานศิลปวัฒนธรรม</v>
          </cell>
          <cell r="C2440">
            <v>70100020081</v>
          </cell>
        </row>
        <row r="2441">
          <cell r="B2441" t="str">
            <v>งบประมาณสำหรับโครงการเร่งด่วนสำหรับโครงการทำนุบำรุงศิลปวัฒนธรรม</v>
          </cell>
          <cell r="C2441">
            <v>70100020082</v>
          </cell>
        </row>
        <row r="2442">
          <cell r="B2442" t="str">
            <v>โครงการก่อสร้างหอพระไภสัชคุรุไพฑูรยประภาตถาคต</v>
          </cell>
          <cell r="C2442">
            <v>70100020083</v>
          </cell>
        </row>
        <row r="2443">
          <cell r="B2443" t="str">
            <v>สืบสานงานบุญอีสาน ฮีต 12</v>
          </cell>
          <cell r="C2443">
            <v>70100020084</v>
          </cell>
        </row>
        <row r="2444">
          <cell r="B2444" t="str">
            <v>โครงการอัญเชิญเครื่องยศเจ้าเมืองในงานประเพณีแห่เทียนเข้าพรรษา</v>
          </cell>
          <cell r="C2444">
            <v>70100020085</v>
          </cell>
        </row>
        <row r="2445">
          <cell r="B2445" t="str">
            <v>โครงการประชุมวิชาการระดับชาติทางวัฒนธรรม “อุบลวัฒนธรรม"</v>
          </cell>
          <cell r="C2445">
            <v>70100020086</v>
          </cell>
        </row>
        <row r="2446">
          <cell r="B2446" t="str">
            <v>โครงการปรับปรุงพื้นที่ สำหรับฟื้นฟูการทำนาแบบโบราณของชุมชนอีสานเพื่อการ อนุรักษ์ ภายใต้โครงการอุทยานศิลปวัฒนธรรมอีสานและลุ่มน้ำโขง มหาวิทยาลัยอุบลราชธานี (โครงการภาพรวมของมหาวิทยาลัย)</v>
          </cell>
          <cell r="C2446">
            <v>70100020087</v>
          </cell>
        </row>
        <row r="2447">
          <cell r="B2447" t="str">
            <v>โครงการติดตามและประเมินผลงานทำนุบำรุงศิลปวัฒนธรรม มหาวิทยาลัยอุบลราชธานี</v>
          </cell>
          <cell r="C2447">
            <v>70100020088</v>
          </cell>
        </row>
        <row r="2448">
          <cell r="B2448" t="str">
            <v>โครงการอนุรักษ์เฮือนครัวอีสานโบราณ</v>
          </cell>
          <cell r="C2448">
            <v>70100020089</v>
          </cell>
        </row>
        <row r="2449">
          <cell r="B2449" t="str">
            <v>โครงการนิทรรศการศิลปะและภูมิปัญญางานช่างไทยอีสาน</v>
          </cell>
          <cell r="C2449">
            <v>70100020090</v>
          </cell>
        </row>
        <row r="2450">
          <cell r="B2450" t="str">
            <v>โครงการการศึกษารวบรวมการแพทย์พื้นบ้านในจังหวัดอุบลราชธานี</v>
          </cell>
          <cell r="C2450">
            <v>70100020091</v>
          </cell>
        </row>
        <row r="2451">
          <cell r="B2451" t="str">
            <v>โครงการทอดผ้าป่า Recycle พัฒนาคุณค่าศิลปวัฒนธรรมนำสู่สุขภาพชุมชน</v>
          </cell>
          <cell r="C2451">
            <v>70100020092</v>
          </cell>
        </row>
        <row r="2452">
          <cell r="B2452" t="str">
            <v>โครงการทำนุบำรุงศิลปวัฒนธรรมสืบสานประเพณีทำบุญอุทิศส่วนกุศลแด่อาจารย์ใหญ่ วิทยาลัยแพทยศาสตร์และการสาธารณสุข มหาวิทยาลัยอุบลราชธานี</v>
          </cell>
          <cell r="C2452">
            <v>70100020093</v>
          </cell>
        </row>
        <row r="2453">
          <cell r="B2453" t="str">
            <v>โครงการแผนที่มรดกวัฒนธรรมบนถนนหลวง อำเภอเมือง จังหวัดอุบลราชธานี</v>
          </cell>
          <cell r="C2453">
            <v>70100020094</v>
          </cell>
        </row>
        <row r="2454">
          <cell r="B2454" t="str">
            <v>โครงการการพัฒนาศักยภาพอาหารพื้นเมือง เพื่อส่งเสริมการท่องเที่ยวจังหวัดอุบลราชธานี</v>
          </cell>
          <cell r="C2454">
            <v>70100020095</v>
          </cell>
        </row>
        <row r="2455">
          <cell r="B2455" t="str">
            <v>โครงการการศึกษาและพัฒนาระบบสารสนเทศเพื่ออนุรักษ์วัฒนธรรมการสักขาลายโบราณ</v>
          </cell>
          <cell r="C2455">
            <v>70100020096</v>
          </cell>
        </row>
        <row r="2456">
          <cell r="B2456" t="str">
            <v>โครงการการศึกษาการพัฒนาสินค้าเพื่อการค้าตามอารยธรรมสี่ชนเผ่า (ไทย ลาว เขมร และส่วย)</v>
          </cell>
          <cell r="C2456">
            <v>70100020097</v>
          </cell>
        </row>
        <row r="2457">
          <cell r="B2457" t="str">
            <v>โครงการการสร้างความยั่งยืนของ “ผลิตภัณฑ์ทางวัฒนธรรม มรดกภูมิปัญญาท้องถิ่น” ผ่านการเชื่อมโยงการสอนแบบบูรณาการโดยศาสตร์การวางแผนและควบคุมกำไร เพื่อการพัฒนาแบบพอเพียง</v>
          </cell>
          <cell r="C2457">
            <v>70100020098</v>
          </cell>
        </row>
        <row r="2458">
          <cell r="B2458" t="str">
            <v>โครงการการอนุรักษ์และจัดการความรู้ภูมิปัญญาในการอนุรักษณ์เห็ดพื้นบ้านของชุมชนรอบมหาวิทยาลัยอุบลราชธานี</v>
          </cell>
          <cell r="C2458">
            <v>70100020099</v>
          </cell>
        </row>
        <row r="2459">
          <cell r="B2459" t="str">
            <v>โครงการค่ายวัฒนธรรมสัญจร ออนซอนอีสาน</v>
          </cell>
          <cell r="C2459">
            <v>70100020100</v>
          </cell>
        </row>
        <row r="2460">
          <cell r="B2460" t="str">
            <v>โครงการค่ายวัฒนธรรมอีสานใต้ "ภาษา ดนตรี กวี ศิลป์"</v>
          </cell>
          <cell r="C2460">
            <v>70100020101</v>
          </cell>
        </row>
        <row r="2461">
          <cell r="B2461" t="str">
            <v>โครงการฐานข้อมูลองค์ความรู้วิถีภูมิปัญญาท้องถิ่นไทยกับการรับวิกฤติอุทุกภัย</v>
          </cell>
          <cell r="C2461">
            <v>70100020102</v>
          </cell>
        </row>
        <row r="2462">
          <cell r="B2462" t="str">
            <v>โครงการการจัดทำมาตรฐานเครื่องยาของยาดมสมุนไพรแผนโบราณ</v>
          </cell>
          <cell r="C2462">
            <v>70100020103</v>
          </cell>
        </row>
        <row r="2463">
          <cell r="B2463" t="str">
            <v>โครงการการอนุรักษ์และพัฒนาสูตรตำรับผลิตภัณฑ์สีผึ้งเพื่อต่อยอดเชิงธุรกิจ</v>
          </cell>
          <cell r="C2463">
            <v>70100020104</v>
          </cell>
        </row>
        <row r="2464">
          <cell r="B2464" t="str">
            <v>โครงการการศึกษาประสิทธิภาพของการรักษาโรคเรื้อรังของหมอพื้นบ้าน</v>
          </cell>
          <cell r="C2464">
            <v>70100020106</v>
          </cell>
        </row>
        <row r="2465">
          <cell r="B2465" t="str">
            <v>โครงการฐานข้อมูลพรรณไม้อ้างอิง มหาวิทยาลัยอุบลราชธานี (UBU Herbarium specimens)</v>
          </cell>
          <cell r="C2465">
            <v>70100020107</v>
          </cell>
        </row>
        <row r="2466">
          <cell r="B2466" t="str">
            <v>แปลงไม้ผลพื้นเมืองเพื่อการอนุรักษ์และการพัฒนาพันธุกรรม</v>
          </cell>
          <cell r="C2466">
            <v>70100020108</v>
          </cell>
        </row>
        <row r="2467">
          <cell r="B2467" t="str">
            <v>โครงการอนุรักษ์กล้วยไม้สกุลม้าวิ่ง</v>
          </cell>
          <cell r="C2467">
            <v>70100020109</v>
          </cell>
        </row>
        <row r="2468">
          <cell r="B2468" t="str">
            <v>โครงการอนุรักษ์พันธุ์บัว</v>
          </cell>
          <cell r="C2468">
            <v>70100020110</v>
          </cell>
        </row>
        <row r="2469">
          <cell r="B2469" t="str">
            <v>การผลิตกล้าเชื้อเพื่อใช้ในผลิตภัณฑ์ปลาหมักพื้นบ้าน</v>
          </cell>
          <cell r="C2469">
            <v>70100020111</v>
          </cell>
        </row>
        <row r="2470">
          <cell r="B2470" t="str">
            <v>การรวบรวมวัฒนธรรมกระบวนการแปรรูปและการผลิตอาหารพื้นบ้านในจังหวัดอุบลราชธานี</v>
          </cell>
          <cell r="C2470">
            <v>70100020112</v>
          </cell>
        </row>
        <row r="2471">
          <cell r="B2471" t="str">
            <v>การสำรวจวัฒนธรรมการใช้ประโยชน์จากสัตว์น้ำของประชาชน 3 จังหวัดริมแม่น้ำโขงของไทยและ 3 แขวงของลาว</v>
          </cell>
          <cell r="C2471">
            <v>70100020113</v>
          </cell>
        </row>
        <row r="2472">
          <cell r="B2472" t="str">
            <v>คืนจันทน์ผาสู่ป่าใหญ่เพื่อการอนุรักษ์</v>
          </cell>
          <cell r="C2472">
            <v>70100020114</v>
          </cell>
        </row>
        <row r="2473">
          <cell r="B2473" t="str">
            <v>ภูมิปัญญาที่เกี่ยวกับเครื่องมือทำการประมงพื้นบ้านในบริเวณแม่น้ำมูลตอนล่าง</v>
          </cell>
          <cell r="C2473">
            <v>70100020115</v>
          </cell>
        </row>
        <row r="2474">
          <cell r="B2474" t="str">
            <v>โครงการส่งเสริมและสนับสนุนการทำนุบำรุงศิลปวัฒนธรรม</v>
          </cell>
          <cell r="C2474">
            <v>70100020116</v>
          </cell>
        </row>
        <row r="2475">
          <cell r="B2475" t="str">
            <v>โครงการการเพาะเมล็ดเพื่อการขยายพันธุ์และการเก็บรักษาพันธุ์กล้วยไม้ป่า</v>
          </cell>
          <cell r="C2475">
            <v>70100020117</v>
          </cell>
        </row>
        <row r="2476">
          <cell r="B2476" t="str">
            <v>โครงการการ์ตูนแอนิเมชั่น 2 มิติ ประวัติ “พระประทุมวรราชสุริยวงศ์ (เจ้าคำผง)” เจ้าเมืองอุบลองค์แรกเมื่อ พ.ศ.2321</v>
          </cell>
          <cell r="C2476">
            <v>70100020118</v>
          </cell>
        </row>
        <row r="2477">
          <cell r="B2477" t="str">
            <v>โครงการการบรรเทาทุกข์จากความคิด ยึดติดและปรุงแต่ง เพื่อเพิ่มสมรรถภาพของชีวิต</v>
          </cell>
          <cell r="C2477">
            <v>70100020119</v>
          </cell>
        </row>
        <row r="2478">
          <cell r="B2478" t="str">
            <v>โครงการการศึกษาสภาวะการปลูกลูกกล้วยไม้สกุลช้างในสภาพป่าธรรมชาติ</v>
          </cell>
          <cell r="C2478">
            <v>70100020120</v>
          </cell>
        </row>
        <row r="2479">
          <cell r="B2479" t="str">
            <v>โครงการสำรวจและจัดทำฐานข้อมูลภูมิปัญญาท้องถิ่นการทอเสื่อกกของพื้นที่ภาคตะวันออกเฉียงเหนือตอนล่างในเขตจังหวัดอำนาจเจริญ</v>
          </cell>
          <cell r="C2479">
            <v>70100020121</v>
          </cell>
        </row>
        <row r="2480">
          <cell r="B2480" t="str">
            <v>โครงการการสำรวจสมุนไพรพื้นบ้านที่ชาวบ้านใช้รักษาโรคในชีวิตประจำวันของพื้นที่ภาคตะวันออกเฉียงเหนือตอนล่างและภูมิภาคลุ่มน้ำโขงในเขตจังหวัดอำนาจเจริญเพื่อการจัดทำเป็นฐานข้อมูล</v>
          </cell>
          <cell r="C2480">
            <v>70100020122</v>
          </cell>
        </row>
        <row r="2481">
          <cell r="B2481" t="str">
            <v>โครงการการอบรมเชิงปฏิบัติการการสร้างสวนพฤกษศาสตร์โรงเรียนเพื่อการอนุรักษ์พันธุกรรมพืช</v>
          </cell>
          <cell r="C2481">
            <v>70100020123</v>
          </cell>
        </row>
        <row r="2482">
          <cell r="B2482" t="str">
            <v>โครงการความหลากหลายและการใช้ประโยชน์ของพืชวงศ์กกในมหาวิทยาลัยอุบลราชธานี</v>
          </cell>
          <cell r="C2482">
            <v>70100020124</v>
          </cell>
        </row>
        <row r="2483">
          <cell r="B2483" t="str">
            <v>โครงการค่ายอนุรักษ์ป่าสำหรับประชาชนในพื้นที่โดยรอบมหาวิทยาลัยอุบลราชธานี</v>
          </cell>
          <cell r="C2483">
            <v>70100020125</v>
          </cell>
        </row>
        <row r="2484">
          <cell r="B2484" t="str">
            <v>โครงการระบบแนะนำและเผยแพร่บทสวดมนต์ คำแปล และหลักคำสอนต่างๆ ในทางพุทธศาสนา</v>
          </cell>
          <cell r="C2484">
            <v>70100020126</v>
          </cell>
        </row>
        <row r="2485">
          <cell r="B2485" t="str">
            <v>โครงการศึกษาพรรณไม้พื้นล่างในมหาวิทยาลัยอุบลราชธานี</v>
          </cell>
          <cell r="C2485">
            <v>70100020127</v>
          </cell>
        </row>
        <row r="2486">
          <cell r="B2486" t="str">
            <v>โครงการสำรวจและส่งเสริมการใช้ประโยชน์ของเห็ดพื้นบ้านและเห็ดป่าในจังหวัดอุบลราชธานีเพื่อจัดทำเป็นฐานข้อมูล</v>
          </cell>
          <cell r="C2486">
            <v>70100020128</v>
          </cell>
        </row>
        <row r="2487">
          <cell r="B2487" t="str">
            <v>โครงการสำรวจการใช้ประโยชน์ของสมุนไพรพื้นบ้านที่ใช้ทดแทนสารเคมีกำจัดศัตรูพืชในเขตพื้นที่จังหวัดอุบลราชธานี</v>
          </cell>
          <cell r="C2487">
            <v>70100020129</v>
          </cell>
        </row>
        <row r="2488">
          <cell r="B2488" t="str">
            <v>โครงการสำรวจความหลากหลายทางชีวภาพของแมลงและสัตว์ขาข้อในมหาวิทยาลัย</v>
          </cell>
          <cell r="C2488">
            <v>70100020130</v>
          </cell>
        </row>
        <row r="2489">
          <cell r="B2489" t="str">
            <v>โครงการสื่อส่งเสริมการเรียนรู้ทางพุทธศาสนา ชุดวันสำคัญทางพุทธศาสนาและพิธีกรรมในท้องถิ่น</v>
          </cell>
          <cell r="C2489">
            <v>70100020131</v>
          </cell>
        </row>
        <row r="2490">
          <cell r="B2490" t="str">
            <v>โครงการบำรุงจิต ใกล้ชิดใจ วัยสูงอายุ</v>
          </cell>
          <cell r="C2490">
            <v>70100020132</v>
          </cell>
        </row>
        <row r="2491">
          <cell r="B2491" t="str">
            <v>โครงการสืบสานภูมิปัญญาและพัฒนาเครือข่ายการเรียนรู้ด้านการสูงอายุ</v>
          </cell>
          <cell r="C2491">
            <v>70100020133</v>
          </cell>
        </row>
        <row r="2492">
          <cell r="B2492" t="str">
            <v>โครงการวันสถาปนาคณะ</v>
          </cell>
          <cell r="C2492">
            <v>70100020134</v>
          </cell>
        </row>
        <row r="2493">
          <cell r="B2493" t="str">
            <v>เรื่องผีในอีสาน : ความเชื่อและพิธีกรรมที่เกี่ยวข้องกับผีของกลุ่มชาติพันธุ์ลาว เขมร ส่วย และเวียดนามที่อาศัยอยู่ในบริเวณอีสานใต้ของประเทศไทย</v>
          </cell>
          <cell r="C2493">
            <v>70100020135</v>
          </cell>
        </row>
        <row r="2494">
          <cell r="B2494" t="str">
            <v>การจัดทำฐานข้อมูลกลุ่มชาติพันธุ์ในประเทศลุ่มน้ำโขง : กลุ่มชาติพันธุ์ในประเทศจีนตอนใต้ (ยูนนาน และกวางสี)</v>
          </cell>
          <cell r="C2494">
            <v>70100020136</v>
          </cell>
        </row>
        <row r="2495">
          <cell r="B2495" t="str">
            <v>การจัดทำฐานข้อมูลวัฒนธรรมทางภาษาของกลุ่มชาติพันธุ์ในอีสานใต้เพื่อการเรียนรู้และศึกษาวิจัยวิถีชุมชน : คำสอนชาวเขมรถิ่นไทย (ฉบับสามภาษา  เขมรถิ่นไทย ไทยอังกฤษ)</v>
          </cell>
          <cell r="C2495">
            <v>70100020137</v>
          </cell>
        </row>
        <row r="2496">
          <cell r="B2496" t="str">
            <v>การจัดทำพจนานุกรมคำพ้องภาษาไทยถิ่นอีสาน-จีน เพื่อการศึกษาวิจัยทางภาษาศาสตร์เชิงประวัติศาสตร์และการจัดการเรียนการสอนภาษาจีนในเขตภาคอีสาน</v>
          </cell>
          <cell r="C2496">
            <v>70100020138</v>
          </cell>
        </row>
        <row r="2497">
          <cell r="B2497" t="str">
            <v>การประกวดสุนทรพจน์ภาษาอังกฤษ หัวข้อ วัฒนธรรมไทยในประชาคมอาเซียน (Thailand in the ASEAN Community)</v>
          </cell>
          <cell r="C2497">
            <v>70100020139</v>
          </cell>
        </row>
        <row r="2498">
          <cell r="B2498" t="str">
            <v>การศึกษาและการรวบรวมข้อมูลชาติพันธุ์กุลา ในเขตจังหวัดอุบลราชธานี และยโสธร</v>
          </cell>
          <cell r="C2498">
            <v>70100020140</v>
          </cell>
        </row>
        <row r="2499">
          <cell r="B2499" t="str">
            <v>พจนานุกรมภาษาไทยถิ่นอีสาน</v>
          </cell>
          <cell r="C2499">
            <v>70100020141</v>
          </cell>
        </row>
        <row r="2500">
          <cell r="B2500" t="str">
            <v>พิธีไหว้ครูและครอบครูดนตรีไทย</v>
          </cell>
          <cell r="C2500">
            <v>70100020142</v>
          </cell>
        </row>
        <row r="2501">
          <cell r="B2501" t="str">
            <v>วิถีวัฒนธรรมสายสัมพันธ์อีสานใต้-กัมพูชา: กรณี “สุรินทร์-อุดรมีชัย-พระตระบอง” เมืองคู่มิตรสองฟากฝั่งพนมดงรัก (ดองแร็ก) ในมิติทางวัฒนธรรม</v>
          </cell>
          <cell r="C2501">
            <v>70100020143</v>
          </cell>
        </row>
        <row r="2502">
          <cell r="B2502" t="str">
            <v>ศึกษาและรวบรวมองค์ความรู้ทางประวัติศาสตร์และการจัดทำฐานข้อมูลประเพณีบุญบั้งไฟเมืองยโสธร</v>
          </cell>
          <cell r="C2502">
            <v>70100020144</v>
          </cell>
        </row>
        <row r="2503">
          <cell r="B2503" t="str">
            <v>อบรมเชิงปฏิบัติการ “การจัดระบบข้อมูลเอกสารใบลาน”</v>
          </cell>
          <cell r="C2503">
            <v>70100020145</v>
          </cell>
        </row>
        <row r="2504">
          <cell r="B2504" t="str">
            <v>อบรมเชิงปฏิบัติการพัฒนาบริการเยือนชุมชนในงานเทศกาลเข้าพรรษาประจำปีของจังหวัดอุบลราชธานี</v>
          </cell>
          <cell r="C2504">
            <v>70100020146</v>
          </cell>
        </row>
        <row r="2505">
          <cell r="B2505" t="str">
            <v>โครงการทำนุบำรุงศาสนสถานท้องถิ่นในบริเวณใกล้เคียงมหาวิทยาลัยอุบลราชธานี</v>
          </cell>
          <cell r="C2505">
            <v>70100020147</v>
          </cell>
        </row>
        <row r="2506">
          <cell r="B2506" t="str">
            <v>โครงการอบรมเชิงปฏิบัติการเทคนิคและวิธีการเล่นเครื่องดนตรีพื้นเมืองอีสาน</v>
          </cell>
          <cell r="C2506">
            <v>70100020148</v>
          </cell>
        </row>
        <row r="2507">
          <cell r="B2507" t="str">
            <v>โครงการจัดทำหนังสือ สารานุกรม ผลิตภัณฑ์งานช่างพื้นถิ่นเมืองอุบล</v>
          </cell>
          <cell r="C2507">
            <v>70100020149</v>
          </cell>
        </row>
        <row r="2508">
          <cell r="B2508" t="str">
            <v>โครงการถวายความรู้ด้านสุนทรียภาพของศิลปะพื้นถิ่นอีสานในศาสนาคารแด่พระนิสิตนักศึกษา มหาวิทยาลัยสงฆ์ ในจังหวัดอุบลราชธานี</v>
          </cell>
          <cell r="C2508">
            <v>70100020150</v>
          </cell>
        </row>
        <row r="2509">
          <cell r="B2509" t="str">
            <v>ศึกษางานหัตถกรรมโลหะกลุ่มชาติพันธุ์ ลาวสูง ใน สปป.ลาว</v>
          </cell>
          <cell r="C2509">
            <v>70100020151</v>
          </cell>
        </row>
        <row r="2510">
          <cell r="B2510" t="str">
            <v>ศึกษาศิลปะงานปูนปั้นบันไดในศาสนสถานอีสานใต้</v>
          </cell>
          <cell r="C2510">
            <v>70100020152</v>
          </cell>
        </row>
        <row r="2511">
          <cell r="B2511" t="str">
            <v>โครงการตุ้มโฮมน้องพี่ สามัคคี ม.อุบลฯ (วันสงกรานต์และวันสถาปนา)</v>
          </cell>
          <cell r="C2511">
            <v>70100020153</v>
          </cell>
        </row>
        <row r="2512">
          <cell r="B2512" t="str">
            <v>โครงการพิพิธภัณฑ์สมุนไพรไทยเขตอีสานใต้</v>
          </cell>
          <cell r="C2512">
            <v>70100020154</v>
          </cell>
        </row>
        <row r="2513">
          <cell r="B2513" t="str">
            <v>โครงการนิทรรศการงานปีใหม่และงานกาชาดจังหวัดอุบลราชธานี</v>
          </cell>
          <cell r="C2513">
            <v>70100020155</v>
          </cell>
        </row>
        <row r="2514">
          <cell r="B2514" t="str">
            <v>โครงการโรงทานจิตอาสามหาวิทยาลัยอุบลราชธานี</v>
          </cell>
          <cell r="C2514">
            <v>70100020156</v>
          </cell>
        </row>
        <row r="2515">
          <cell r="B2515" t="str">
            <v>โครงการแห่เทียนโบราณในงานประเพณีแห่เทียนพรรษา</v>
          </cell>
          <cell r="C2515">
            <v>70100020157</v>
          </cell>
        </row>
        <row r="2516">
          <cell r="B2516" t="str">
            <v>โครงการบุญข้าวจี่</v>
          </cell>
          <cell r="C2516">
            <v>70100020158</v>
          </cell>
        </row>
        <row r="2517">
          <cell r="B2517" t="str">
            <v>โครงการอนุรักษ์ศิลปวัฒนธรรมท้องถิ่นจังหวัดอุบลราชธานี</v>
          </cell>
          <cell r="C2517">
            <v>70100020159</v>
          </cell>
        </row>
        <row r="2518">
          <cell r="B2518" t="str">
            <v>โครงการสดุดีรำลึกเสรีชาคนสามัญลุ่มน้ำมูล</v>
          </cell>
          <cell r="C2518">
            <v>70100020160</v>
          </cell>
        </row>
        <row r="2519">
          <cell r="B2519" t="str">
            <v>โครงการสืบสานนาฏศิลป์อีสานใต้</v>
          </cell>
          <cell r="C2519">
            <v>70100020161</v>
          </cell>
        </row>
        <row r="2520">
          <cell r="B2520" t="str">
            <v>โครงการภูมิปัญญาและบทบาทของสตรีในการทำประมงพื้นบ้านในบริเวณแม่น้ำมูลตอนล่าง</v>
          </cell>
          <cell r="C2520">
            <v>70100020162</v>
          </cell>
        </row>
        <row r="2521">
          <cell r="B2521" t="str">
            <v>โครงการความปลอดภัยทางอาหาร ของแมลงกินได้</v>
          </cell>
          <cell r="C2521">
            <v>70100020163</v>
          </cell>
        </row>
        <row r="2522">
          <cell r="B2522" t="str">
            <v>โครงการอบรมใจใฝ่ธรรมนำชีวี</v>
          </cell>
          <cell r="C2522">
            <v>70100020164</v>
          </cell>
        </row>
        <row r="2523">
          <cell r="B2523" t="str">
            <v>โครงการแข่งขันการตีกองเส็ง</v>
          </cell>
          <cell r="C2523">
            <v>70100020165</v>
          </cell>
        </row>
        <row r="2524">
          <cell r="B2524" t="str">
            <v>โครงการบุญซำฮะ</v>
          </cell>
          <cell r="C2524">
            <v>70100020166</v>
          </cell>
        </row>
        <row r="2525">
          <cell r="B2525" t="str">
            <v>โครงการพัฒนาผลิตภัณฑ์เครื่องดื่มเบญจเกสรเพื่อส่งเสริมสุขภาพ</v>
          </cell>
          <cell r="C2525">
            <v>70100020167</v>
          </cell>
        </row>
        <row r="2526">
          <cell r="B2526" t="str">
            <v>โครงการพัฒนาวิธีการผลิตและปรับปรุงผลิตภัณฑ์แป้งร่ำเพื่อต่อยอดภูมิปัญญาเครื่องหอมพื้นบ้าน</v>
          </cell>
          <cell r="C2526">
            <v>70100020168</v>
          </cell>
        </row>
        <row r="2527">
          <cell r="B2527" t="str">
            <v>โครงการคุณค่าของชีวิตหมอพื้นบ้านและวัฒนธรรมการเยียวยาพื้นบ้านในจังหวัดอุบลราชธานี</v>
          </cell>
          <cell r="C2527">
            <v>70100020169</v>
          </cell>
        </row>
        <row r="2528">
          <cell r="B2528" t="str">
            <v>โครงการงานบุญสงกรานต์</v>
          </cell>
          <cell r="C2528">
            <v>70100020170</v>
          </cell>
        </row>
        <row r="2529">
          <cell r="B2529" t="str">
            <v>โครงการสร้างทักษะการบริหารผ่านการละเล่นพื้นบ้านอีสาน</v>
          </cell>
          <cell r="C2529">
            <v>70100020171</v>
          </cell>
        </row>
        <row r="2530">
          <cell r="B2530" t="str">
            <v>โครงการนิทรรศการมีชีวิต "นิทานชนเผ่า แนวคิดและวิธีปลูกฝังจริยธรรมของกลุ่มชาติพันธุ์อีสานใต้"</v>
          </cell>
          <cell r="C2530">
            <v>70100020172</v>
          </cell>
        </row>
        <row r="2531">
          <cell r="B2531" t="str">
            <v>โครงการประกวดผลงานการสร้างสรรค์ทำนองและท่ารำ "ฟ้อนยอยกหัตถการ สืบสานตำนานเทียนอุบลฯ"</v>
          </cell>
          <cell r="C2531">
            <v>70100020173</v>
          </cell>
        </row>
        <row r="2532">
          <cell r="B2532" t="str">
            <v>โครงการประกวดผลงานการสร้างสรรค์ทำนองและท่ารำ "ฟ้อนสืบสานตำนานผ้ากาบบัว"</v>
          </cell>
          <cell r="C2532">
            <v>70100020174</v>
          </cell>
        </row>
        <row r="2533">
          <cell r="B2533" t="str">
            <v>โครงการพัฒนาศักยภาพทางการเงินของผลิตภัณฑ์ทางวัฒนธรรม (OTOP) ภูมิปัญญาแต่โบราณ ในจังหวัดอุบลราชธานี</v>
          </cell>
          <cell r="C2533">
            <v>70100020175</v>
          </cell>
        </row>
        <row r="2534">
          <cell r="B2534" t="str">
            <v>โครงการพัฒนาระบบการพาณิชย์อิล็กทรอสิกส์สำหรับสินค้าศิลปหัตกรรมด้วยสื่อ Social Media</v>
          </cell>
          <cell r="C2534">
            <v>70100020176</v>
          </cell>
        </row>
        <row r="2535">
          <cell r="B2535" t="str">
            <v>โครงการประเมินต้นทุนทางเศรษฐศาสตร์ (Economic Cost) ของแพทย์ทางเลือก</v>
          </cell>
          <cell r="C2535">
            <v>70100020177</v>
          </cell>
        </row>
        <row r="2536">
          <cell r="B2536" t="str">
            <v>โครงการพัฒนาระบบสารสนเทศภูมิศาสตร์เพื่อสนับสนุนข้อมูลแหล่งท่องเที่ยวทางวัฒนธรรม</v>
          </cell>
          <cell r="C2536">
            <v>70100020178</v>
          </cell>
        </row>
        <row r="2537">
          <cell r="B2537" t="str">
            <v>โครงการรวบรวมฐานข้อมูลมรดกภูมิปัญญาทางวัฒนธรรมชาวอุบลฯ</v>
          </cell>
          <cell r="C2537">
            <v>70100020179</v>
          </cell>
        </row>
        <row r="2538">
          <cell r="B2538" t="str">
            <v>โครงการรวบรวมฐานข้อมูลต้นทุนเทียนพรรษา ภูมิปัญญาท้องถิ่นในงานประเพณีแห่เทียนพรรษา จังหวัดอุบลราชธานี</v>
          </cell>
          <cell r="C2538">
            <v>70100020180</v>
          </cell>
        </row>
        <row r="2539">
          <cell r="B2539" t="str">
            <v>โครงการศึกษาวัฒนธรรมองค์กรในการสืบทอดธุรกิจครอบครัว สำหรับผู้ประกอบการในจังหวัดอุบลราชธานี</v>
          </cell>
          <cell r="C2539">
            <v>70100020181</v>
          </cell>
        </row>
        <row r="2540">
          <cell r="B2540" t="str">
            <v>โครงการมหกรรมลานปัญญา "สนุก สุข สาระ คุยธรรมะกับวัยใส"</v>
          </cell>
          <cell r="C2540">
            <v>70100020182</v>
          </cell>
        </row>
        <row r="2541">
          <cell r="B2541" t="str">
            <v>โครงการบุญเข้ากรรม</v>
          </cell>
          <cell r="C2541">
            <v>70100020183</v>
          </cell>
        </row>
        <row r="2542">
          <cell r="B2542" t="str">
            <v>โครงการศึกษาสถานการณ์การดูแลสุขภาพและการรักษาโรคด้วยการแพทย์พื้นบ้านในมุมมองของหมอพื้นบ้าน จังหวัดอุบลราชธานี</v>
          </cell>
          <cell r="C2542">
            <v>70100020184</v>
          </cell>
        </row>
        <row r="2543">
          <cell r="B2543" t="str">
            <v>โครงการฝึกกรรมฐานและสุนทรียสนทนา สำหรับนักศึกษาและบุคลากร มหาวิทยาลัยอุบลราชธานี</v>
          </cell>
          <cell r="C2543">
            <v>70100020185</v>
          </cell>
        </row>
        <row r="2544">
          <cell r="B2544" t="str">
            <v>โครงการบุญข้าวประดับดิน</v>
          </cell>
          <cell r="C2544">
            <v>70100020186</v>
          </cell>
        </row>
        <row r="2545">
          <cell r="B2545" t="str">
            <v>โครงการสืบสานวัฒนธรรมและประเพณีภายในมหาวิทยาลัยอุบลราชธานี</v>
          </cell>
          <cell r="C2545">
            <v>70100020187</v>
          </cell>
        </row>
        <row r="2546">
          <cell r="B2546" t="str">
            <v>โครงการถวายเครื่องสักการะและร่วมงานนมัสการพระธาตุพนม</v>
          </cell>
          <cell r="C2546">
            <v>70100020188</v>
          </cell>
        </row>
        <row r="2547">
          <cell r="B2547" t="str">
            <v>บุญบั้งไฟ</v>
          </cell>
          <cell r="C2547">
            <v>70100020189</v>
          </cell>
        </row>
        <row r="2548">
          <cell r="B2548" t="str">
            <v>โครงการทำนุบำรุงศิลปวัฒนธรรมและพัฒนากิจการนักศึกษา</v>
          </cell>
          <cell r="C2548">
            <v>70100020190</v>
          </cell>
        </row>
        <row r="2549">
          <cell r="B2549" t="str">
            <v>โครงการบุญข้าวสาก</v>
          </cell>
          <cell r="C2549">
            <v>70100020191</v>
          </cell>
        </row>
        <row r="2550">
          <cell r="B2550" t="str">
            <v>โครงการเผยแพร่ความรู้เกี่ยวกับประชาธิปไตยและการมีส่วนร่วมของพลเมืองผ่านศิลปวัฒนธรรมหมอลำการเมือง</v>
          </cell>
          <cell r="C2550">
            <v>70100020192</v>
          </cell>
        </row>
        <row r="2551">
          <cell r="B2551" t="str">
            <v>โครงการบุญกฐิน</v>
          </cell>
          <cell r="C2551">
            <v>70100020193</v>
          </cell>
        </row>
        <row r="2552">
          <cell r="B2552" t="str">
            <v>โครงการอนุรักษ์พันธุกรรมพืชท้องถิ่น</v>
          </cell>
          <cell r="C2552">
            <v>70100020194</v>
          </cell>
        </row>
        <row r="2553">
          <cell r="B2553" t="str">
            <v>โครงการค่ายปฏิบัติธรรมเพื่อพัฒนาจิตและคุณธรรมจริยธรรม</v>
          </cell>
          <cell r="C2553">
            <v>70100020195</v>
          </cell>
        </row>
        <row r="2554">
          <cell r="B2554" t="str">
            <v>โครงการสำรวจการใช้ประโยชน์ของสมุนไพรพื้นบ้านและเชื้อจุลินทรีย์ปฏิปักษ์เพื่อทดแทนสารเคมีกำจัดโรคในยางพาราซึ่งเป็นพืชเศรษฐกิจในเขตพื้นที่จังหวัดอุบลราชธานี</v>
          </cell>
          <cell r="C2554">
            <v>70100020196</v>
          </cell>
        </row>
        <row r="2555">
          <cell r="B2555" t="str">
            <v>โครงการประยุกต์ใช้เทคโนโลยีออคเมนต์เตดเรียลริตี้สำหรับหนังสือการ์ตูน 3 มิติ เรื่องประวัติเมืองอุบลราชธานีศรีวนาไล ประเทศราช</v>
          </cell>
          <cell r="C2555">
            <v>70100020197</v>
          </cell>
        </row>
        <row r="2556">
          <cell r="B2556" t="str">
            <v>โครงการสำรวจสมุนไพรพื้นบ้านที่ชาวบ้านใช้รักษาโรคในชีวิตประจำวันของพื้นที่จังหวัดสุรินทร์เพื่อการจัดทำเป็นฐานข้อมูล</v>
          </cell>
          <cell r="C2556">
            <v>70100020198</v>
          </cell>
        </row>
        <row r="2557">
          <cell r="B2557" t="str">
            <v>โครงการสำรวจพฤติกรรมการใช้สารเคมีในชีวิตประจำวันเพื่อนำไปสู่การจัดการของเสียเคมีและอนุรักษ์วิถีชีวิตแบบดั้งเดิมของชุมชนที่อาศัยอยู่ตามชายฝั่งแม่น้ำโขง จังหวัดอุบลราชธานี</v>
          </cell>
          <cell r="C2557">
            <v>70100020199</v>
          </cell>
        </row>
        <row r="2558">
          <cell r="B2558" t="str">
            <v>โครงการสำรวจและจัดทำฐานข้อมูลภูมิปัญญาท้องถิ่นการทอผ้าขิตและผลิตภัณฑ์ผ้าขิตของพื้นที่จังหวัดยโสธร</v>
          </cell>
          <cell r="C2558">
            <v>70100020200</v>
          </cell>
        </row>
        <row r="2559">
          <cell r="B2559" t="str">
            <v>โครงการสำรวจและการจัดทำเป็นฐานข้อมูลของสมุนไพรพื้นบ้านและการใช้ประโยชน์ของสมุนไพรที่ชาวบ้านใช้รักษาโรคในชีวิตประจำวันของพื้นที่จังหวัดศรีสะเกษ</v>
          </cell>
          <cell r="C2559">
            <v>70100020201</v>
          </cell>
        </row>
        <row r="2560">
          <cell r="B2560" t="str">
            <v>โครงการการสำรวจ การเก็บข้อมูล 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จังหวัดยโสธร</v>
          </cell>
          <cell r="C2560">
            <v>70100020202</v>
          </cell>
        </row>
        <row r="2561">
          <cell r="B2561" t="str">
            <v>โครงการสำรวจการใช้ประโยชน์ของเห็ดพื้นบ้านและเห็ดป่าบางชนิดในจังหวัดอุบลราชธานีเพื่อจัดทำเป็นฐานข้อมูล</v>
          </cell>
          <cell r="C2561">
            <v>70100020203</v>
          </cell>
        </row>
        <row r="2562">
          <cell r="B2562" t="str">
            <v>โครงการผลิตและเผยแพร่การ์ตูนเอนิเมชั่นนิทานพื้นบ้านอีสาน</v>
          </cell>
          <cell r="C2562">
            <v>70100020204</v>
          </cell>
        </row>
        <row r="2563">
          <cell r="B2563" t="str">
            <v>โครงการความหลากหลายของเห็ดป่าในพื้นที่สวนสัตว์อุบลราชธานี</v>
          </cell>
          <cell r="C2563">
            <v>70100020205</v>
          </cell>
        </row>
        <row r="2564">
          <cell r="B2564" t="str">
            <v>ค่ายสร้างวัยรุ่นไทยสายพันธ์ใหม่:หัวใจรักและนิยมไทย</v>
          </cell>
          <cell r="C2564">
            <v>70100020206</v>
          </cell>
        </row>
        <row r="2565">
          <cell r="B2565" t="str">
            <v>จัดเว็บไซต์แอบพลิเคชั่นเส้นทางการท่องเที่ยวเชิงวัฒนธรรมของจังหวัดมุกดาหาร</v>
          </cell>
          <cell r="C2565">
            <v>70100020207</v>
          </cell>
        </row>
        <row r="2566">
          <cell r="B2566" t="str">
            <v>โครงการแข่งขันเล่านิทานพื้นบ้านในภูมิภาคอาเซียนเป็นภาษาอังกฤษ (ASEAN Folktale Telling Contest)</v>
          </cell>
          <cell r="C2566">
            <v>70100020208</v>
          </cell>
        </row>
        <row r="2567">
          <cell r="B2567" t="str">
            <v>โครงการจัดระบบข้อมูลเอกสารใบลาน</v>
          </cell>
          <cell r="C2567">
            <v>70100020209</v>
          </cell>
        </row>
        <row r="2568">
          <cell r="B2568" t="str">
            <v>โครงการรวบรวมเรื่องเล่าท้องถิ่นเกี่ยวกับดอนผีปู่ตา เพื่อจัดทำเป็นหนังสือสองภาษา (ไทย-อังกฤษ)</v>
          </cell>
          <cell r="C2568">
            <v>70100020210</v>
          </cell>
        </row>
        <row r="2569">
          <cell r="B2569" t="str">
            <v>โครงการสืบสานภาษาและวัฒนธรรมกลุ่มชาติพันธุ์ไทโย้ย</v>
          </cell>
          <cell r="C2569">
            <v>70100020211</v>
          </cell>
        </row>
        <row r="2570">
          <cell r="B2570" t="str">
            <v>โครงการสีสรรพ์วรรณศิลป์ นิทานพื้นบ้านอิสาน : กรอบการสร้างพฤติกรรมของคนในสังคม</v>
          </cell>
          <cell r="C2570">
            <v>70100020212</v>
          </cell>
        </row>
        <row r="2571">
          <cell r="B2571" t="str">
            <v>โครงการจัดทำฐานข้อมูลสมุนไพรจีน ฉบับสอง ภาษาไทย - จีน</v>
          </cell>
          <cell r="C2571">
            <v>70100020213</v>
          </cell>
        </row>
        <row r="2572">
          <cell r="B2572" t="str">
            <v>โครงการเผยแพร่ความรู้ภาษาและวัฒนธรรมลุ่มแม่น้ำโขงสู่ประชาชน : นิทรรศการกลุ่มชาติพันธุ์ของประเทศสาธารณรัฐประชาชนจีน (เน้นจีนตอนใต้)</v>
          </cell>
          <cell r="C2572">
            <v>70100020214</v>
          </cell>
        </row>
        <row r="2573">
          <cell r="B2573" t="str">
            <v>โครงการพจนานุกรมคำศัพท์ในตำราไวยากรณ์ไทย</v>
          </cell>
          <cell r="C2573">
            <v>70100020215</v>
          </cell>
        </row>
        <row r="2574">
          <cell r="B2574" t="str">
            <v>โครงการบุญผะเหวด</v>
          </cell>
          <cell r="C2574">
            <v>70100020216</v>
          </cell>
        </row>
        <row r="2575">
          <cell r="B2575" t="str">
            <v>วัฒนธรรมการจับปลาของชาวประมงริมสองฝั่งแม่น้ำโขงไทย-ลาว</v>
          </cell>
          <cell r="C2575">
            <v>70100020217</v>
          </cell>
        </row>
        <row r="2576">
          <cell r="B2576" t="str">
            <v>โครงการศึกษาสภาวะการปลูกลูกกล้วยไม้สกุลกุหลาบในสภาพป่าธรรมชาติ</v>
          </cell>
          <cell r="C2576">
            <v>70100020218</v>
          </cell>
        </row>
        <row r="2577">
          <cell r="B2577" t="str">
            <v>โครงการมาตรฐานการบริการของร้านอาหารประเภทเส้นในจังหวัดอุบลราชธานี</v>
          </cell>
          <cell r="C2577">
            <v>70100020219</v>
          </cell>
        </row>
        <row r="2578">
          <cell r="B2578" t="str">
            <v>โครงการอุทยานศิลปวัฒนธรรมอีสานและลุ่มน้ำโขง ประจำปี 2558</v>
          </cell>
          <cell r="C2578">
            <v>70100020220</v>
          </cell>
        </row>
        <row r="2579">
          <cell r="B2579" t="str">
            <v>โครงการหนังสือรวบรวมนิทานก้อมเป็นภาษาอังกฤษ</v>
          </cell>
          <cell r="C2579">
            <v>70100020221</v>
          </cell>
        </row>
        <row r="2580">
          <cell r="B2580" t="str">
            <v>โครงการกิจกรรมส่งเสริมการเล่านิทานพื้นบ้านในภูมิภาคอาเซียนเป้นภาษาอังกฤษ (ASEAN Folktale Telling Activities) ในโรงเรียนเครือข่ายมหาวิทยาลัยอุบลราชะานี</v>
          </cell>
          <cell r="C2580">
            <v>70100020222</v>
          </cell>
        </row>
        <row r="2581">
          <cell r="B2581" t="str">
            <v>โครงการขุมคลังความรู้ทางภาษาศาสตร์ชาติพันธุ์แห่งอาเซียน : การจัดฐานข้อมูลทางภาษาของกลุ่มชาติพันธุ์ในประเทศจีนตอนใต้</v>
          </cell>
          <cell r="C2581">
            <v>70100020223</v>
          </cell>
        </row>
        <row r="2582">
          <cell r="B2582" t="str">
            <v>โครงการพัฒนาตนเองด้านคุณธรรมและจริยธรรม สำหรับนักศึกษาและบุคลากร มหาวิทยาลัยอุบลราชธานี</v>
          </cell>
          <cell r="C2582">
            <v>70100020224</v>
          </cell>
        </row>
        <row r="2583">
          <cell r="B2583" t="str">
            <v>โครงการอบรมเชิงปฏิบัติการพัฒนาบริการเยือนชุมชนนงานเทศกาลเข้าพรรษาประจำปีของจังหวัดอุบลราชธานี</v>
          </cell>
          <cell r="C2583">
            <v>70100020225</v>
          </cell>
        </row>
        <row r="2584">
          <cell r="B2584" t="str">
            <v>โครงการสร้างทักษะการบริหารผ่านการละเล่นพื้นบ้านอีสาน</v>
          </cell>
          <cell r="C2584">
            <v>70100020226</v>
          </cell>
        </row>
        <row r="2585">
          <cell r="B2585" t="str">
            <v>โครงการการจัดทำฐานข้อมูลสมุนไพรที่ใช้ในตำรายาใบลานอีสานส่วนที่ 1</v>
          </cell>
          <cell r="C2585">
            <v>70100020227</v>
          </cell>
        </row>
        <row r="2586">
          <cell r="B2586" t="str">
            <v>โครงการการศึกษารวบรวมการแปรของคำศัพท์ในภาษาไทยถิ่นอีสาน : 6 จังหวัดตามแนวลุ่มน้ำโขง</v>
          </cell>
          <cell r="C2586">
            <v>70100020228</v>
          </cell>
        </row>
        <row r="2587">
          <cell r="B2587" t="str">
            <v>โครงการการศึกษาองค์ประกอบทางเคมีของยาสมุนไพรตำรับที่มีการใช้ในเขตอีสานใต้เพื่อเป็นฐานข้อมูลในการควบคุมคุณภาพ</v>
          </cell>
          <cell r="C2587">
            <v>70100020229</v>
          </cell>
        </row>
        <row r="2588">
          <cell r="B2588" t="str">
            <v>โครงการอารยธรรมจีนในอาเซียน : การจัดฐานข้อมูลทางวัฒนธรรมชาวไทยเชื้อสายจีนในเขตอีสานใต้เรื่องจิตรกรรมในศาสนสถานจีน</v>
          </cell>
          <cell r="C2588">
            <v>70100020230</v>
          </cell>
        </row>
        <row r="2589">
          <cell r="B2589" t="str">
            <v>โครงการฐานข้อมูลภาษาศาสตร์แห่งอาเซียน : การจัดทำพจนานุกรมภาษาตระกุลมอญ-เขมรในประเทศจีนตอนใต้</v>
          </cell>
          <cell r="C2589">
            <v>70100020231</v>
          </cell>
        </row>
        <row r="2590">
          <cell r="B2590" t="str">
            <v>โครงการการศึกษาปริมาณสารเบต้ากลูแคน โปรตีน และเส้นใยในเห็ป่าที่ใช้บริโภคในจังหวัดอุบลราชธานี</v>
          </cell>
          <cell r="C2590">
            <v>70100020232</v>
          </cell>
        </row>
        <row r="2591">
          <cell r="B2591" t="str">
            <v>โครงการต้นไม้ของพ่อ ปีที่ 6</v>
          </cell>
          <cell r="C2591">
            <v>70100020233</v>
          </cell>
        </row>
        <row r="2592">
          <cell r="B2592" t="str">
            <v>โครงการวรรณกรรม-นาฎการ การอนุรักษ์และเผยแพร่ : ละครชาตรีเครื่องใหญ่เรื่องนางมโนรา</v>
          </cell>
          <cell r="C2592">
            <v>70100020234</v>
          </cell>
        </row>
        <row r="2593">
          <cell r="B2593" t="str">
            <v>โครงการพัฒนาเครื่องการสื่อความหมายแหล่งท่องเที่ยวทางศาสนาโดยการมีส่วนร่วมของชุมชนในพื้นที่อำเภอเมือง จังหวัดอุบลราชธานี</v>
          </cell>
          <cell r="C2593">
            <v>70100020235</v>
          </cell>
        </row>
        <row r="2594">
          <cell r="B2594" t="str">
            <v>โครงการคำศัพท์พื้นฐานภาษาอีสาน "คำภาษาพูดพื้นถิ่นอุบลราชธานี"</v>
          </cell>
          <cell r="C2594">
            <v>70100020236</v>
          </cell>
        </row>
        <row r="2595">
          <cell r="B2595" t="str">
            <v>โครงการการศึกษาผลกระทบภาวะสุขภาพ สภาพแวดล้อม และการปนเปื้อนโหละหนักของเกลือสินเธาว์ในแหล่งผลิตเกลือสินเธาว์ จังหวัดอุบลราชธานี</v>
          </cell>
          <cell r="C2595">
            <v>70100020237</v>
          </cell>
        </row>
        <row r="2596">
          <cell r="B2596" t="str">
            <v>โครงการจัดทำฐานข้อมูลเสียง หมอพราหมณ์บายศรีสู่ขวัญ สืบสานวัฒนธรรมภาคตะวันออกเฉียงเหนือตอนล่างและภูมิภาคลุ่มน้ำโขง</v>
          </cell>
          <cell r="C2596">
            <v>70100020238</v>
          </cell>
        </row>
        <row r="2597">
          <cell r="B2597" t="str">
            <v>โครงการศึกษาและรวบรวมข้อมูลวรรณกรรมท้องถิ่นเมืองอุบลราชธานีเพื่อสร้งสรรค์มิติทางการท่องเที่ยวเชิงวัฒนธรรม</v>
          </cell>
          <cell r="C2597">
            <v>70100020239</v>
          </cell>
        </row>
        <row r="2598">
          <cell r="B2598" t="str">
            <v>โครงการชายคาเรื่องสั้น ครั้งที่ 1 : ส่งเสริมการเขียนและการจัดพิมพ์เรื่องสั้นในภูมิภาคอีสาน</v>
          </cell>
          <cell r="C2598">
            <v>70100020240</v>
          </cell>
        </row>
        <row r="2599">
          <cell r="B2599" t="str">
            <v>โครงการสำรวจและจัดทำฐานข้อมูลภูมิปัญญาท้องถิ่นการย้อมผ้หมักโคลนและผลิตภัณฑ์ผ้าหมักโคลนของพื้นที่ภาคตะวันออกเฉียงเหนือตอนล่างในเขตจังหวัดมุกดาหาร</v>
          </cell>
          <cell r="C2599">
            <v>70100020241</v>
          </cell>
        </row>
        <row r="2600">
          <cell r="B2600" t="str">
            <v>โครงการสำรวจการเก็บข้อมูล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ภาคตะวันออกเฉียงเหนือตอนล่างในเขตจังหวัดมุกดาหาร</v>
          </cell>
          <cell r="C2600">
            <v>70100020242</v>
          </cell>
        </row>
        <row r="2601">
          <cell r="B2601" t="str">
            <v>โครงการรวบรวมเมนูสร้างสรรค์จากผักและสมุนไพรพื้นบ้านอีสาน</v>
          </cell>
          <cell r="C2601">
            <v>70100020243</v>
          </cell>
        </row>
        <row r="2602">
          <cell r="B2602" t="str">
            <v>โครงการศึกษาวิธีการจับและการบริโภคแมลงกินได้ในท้องถิ่นอีสาน</v>
          </cell>
          <cell r="C2602">
            <v>70100020244</v>
          </cell>
        </row>
        <row r="2603">
          <cell r="B2603" t="str">
            <v>โครงการอบรมความรู้ด้านการอนุรักษ์ศิลปะพื้นถิ่นอีสานในศาสนาคารแด่พระสงฆ์และประชาชนทั่วไป</v>
          </cell>
          <cell r="C2603">
            <v>70100020245</v>
          </cell>
        </row>
        <row r="2604">
          <cell r="B2604" t="str">
            <v>โครงการสำรวจ การเก็บข้อมูล และจัดทำฐานข้อมูลภูมิปัญญาท้องถิ่นของข้าวพันธุ์พื้นเมืองและข้อมูลทางโภชนาการอย่างมีระบบในพื้นที่ภาคตะวันออกเฉียงเหนือตอนล่างในเขตจังหวัดสุรินทร์</v>
          </cell>
          <cell r="C2604">
            <v>70100020246</v>
          </cell>
        </row>
        <row r="2605">
          <cell r="B2605" t="str">
            <v>โครงการแอพพิเคชันแนะนำข้อมูลจังหวัด ศิลปวัฒนธรรมและสถานที่ท่องเที่ยวจังหวัดอุบลราชธานี</v>
          </cell>
          <cell r="C2605">
            <v>70100020247</v>
          </cell>
        </row>
        <row r="2606">
          <cell r="B2606" t="str">
            <v>โครงการแลกเปลี่ยนเรียนรู้การจัดการขยะและของเสียเคมีในชุมชนเพื่ออนุรักษ์วิถีชีวิตแบบดั้งเดิมของชุมชนที่อาศัยอยู่สองฝั่งแม่น้ำโขงจังหวัดอุบลราชธานีและแขวงสหวันนะเขต ประเทศลาว</v>
          </cell>
          <cell r="C2606">
            <v>70100020248</v>
          </cell>
        </row>
        <row r="2607">
          <cell r="B2607" t="str">
            <v>โครงการภูมิปัญญาการใช้สมุนไพรในการเพาะเลี้ยงสัตว์น้ำของชาวบ้านในจังหวัดอุบลราชธานี</v>
          </cell>
          <cell r="C2607">
            <v>70100020249</v>
          </cell>
        </row>
        <row r="2608">
          <cell r="B2608" t="str">
            <v>โครงการดนตรีนาฎศิลป์ภูมิภาคลุ่มน้ำโขงสัมพันธ์</v>
          </cell>
          <cell r="C2608">
            <v>70100020251</v>
          </cell>
        </row>
        <row r="2609">
          <cell r="B2609" t="str">
            <v>โครงการพัฒนาผลิตภัณฑ์บัวบกเพื่อส่งเสริมอุตสาหกรรมบัวบกจังหวัดอุบลราชธานี</v>
          </cell>
          <cell r="C2609">
            <v>70100020252</v>
          </cell>
        </row>
        <row r="2610">
          <cell r="B2610" t="str">
            <v>โครงการแพพลิเคชั่นอาหารเส้นสี่ภาษาห้าวัฒนธรรมของเมืองอุบลฯ</v>
          </cell>
          <cell r="C2610">
            <v>70100020253</v>
          </cell>
        </row>
        <row r="2611">
          <cell r="B2611" t="str">
            <v>โครงการสืบสานภูมิปัญญาและพัฒนาการเรียนรู้ด้านผู้สูงอายุครั้งที่ 3</v>
          </cell>
          <cell r="C2611">
            <v>70100020254</v>
          </cell>
        </row>
        <row r="2612">
          <cell r="B2612" t="str">
            <v>โครงการค่ายสืบทอดศิลปวัฒนธรรม"เซิ้งแซ่ซ้อม ฆ้องทรายมูล"</v>
          </cell>
          <cell r="C2612">
            <v>70100020255</v>
          </cell>
        </row>
        <row r="2613">
          <cell r="B2613" t="str">
            <v>โครงการบำรุงจิตใจใกล้ชิดใจ</v>
          </cell>
          <cell r="C2613">
            <v>70100020256</v>
          </cell>
        </row>
        <row r="2614">
          <cell r="B2614" t="str">
            <v>โครงการสืบสานตามรอยครุ คีตกวี ดนตรีอีสาน</v>
          </cell>
          <cell r="C2614">
            <v>70100020257</v>
          </cell>
        </row>
        <row r="2615">
          <cell r="B2615" t="str">
            <v>โครงการหนังสือมีชีวิตเรื่องประเพณีแห่เทียนพรรษา จังหวัดอุบลราชธานี</v>
          </cell>
          <cell r="C2615">
            <v>70100020258</v>
          </cell>
        </row>
        <row r="2616">
          <cell r="B2616" t="str">
            <v>โครงการผลิตและเผยแพร่การ์ตูนแอนิเมชั่น 2 มิติ นิทานในกลุ่มประเทศอาเซียน</v>
          </cell>
          <cell r="C2616">
            <v>70100020259</v>
          </cell>
        </row>
        <row r="2617">
          <cell r="B2617" t="str">
            <v>โครงการสื่อดิจิตอล "ประเพณีตำข้าวเม่า จากท้องนาสู่ท้องเรา"</v>
          </cell>
          <cell r="C2617">
            <v>70100020260</v>
          </cell>
        </row>
        <row r="2618">
          <cell r="B2618" t="str">
            <v>โครงการเพาะเมล็ดเพื่อการขยายพันธุ์และการเก็บรักษาพันธุ์กล้วยไม้ป่า (ระยะที่ 4 : กล้วยไม้สกุลหวาย)</v>
          </cell>
          <cell r="C2618">
            <v>70100020261</v>
          </cell>
        </row>
        <row r="2619">
          <cell r="B2619" t="str">
            <v>โครงการอนุรักษ์พันธุกรรมไม้ผลพื้นเมืองของจังหวัดอุบลราชธานีและการใช้ประโยชน์</v>
          </cell>
          <cell r="C2619">
            <v>70100020262</v>
          </cell>
        </row>
        <row r="2620">
          <cell r="B2620" t="str">
            <v>โครงการความหลากหลายของพืชวงศ์หญ้า (Poaceae)  ในมหาวิทยาลัยอุบลราชธานี</v>
          </cell>
          <cell r="C2620">
            <v>70100020263</v>
          </cell>
        </row>
        <row r="2621">
          <cell r="B2621" t="str">
            <v>ความหลากหลายของเห็ดในพื้นที่สวนสัตว์อุบลราชธานี</v>
          </cell>
          <cell r="C2621">
            <v>70100020264</v>
          </cell>
        </row>
        <row r="2622">
          <cell r="B2622" t="str">
            <v>โครงการอนุรักษ์พันธุกรรมพืชท้องถิ่น (โครงการตามพระราชดำริตามแผน 5 ปี)</v>
          </cell>
          <cell r="C2622">
            <v>70100020265</v>
          </cell>
        </row>
        <row r="2623">
          <cell r="B2623" t="str">
            <v>การเก็บรักษาพันธุกรรมและขยายพันธุ์กล้วยไม้สกุลม้าวิ่ง</v>
          </cell>
          <cell r="C2623">
            <v>70100020266</v>
          </cell>
        </row>
        <row r="2624">
          <cell r="B2624" t="str">
            <v>โครงการอนุรักษ์กล้วยไม้แดงอุบลในพื้นที่ท่องเที่ยว</v>
          </cell>
          <cell r="C2624">
            <v>70100020267</v>
          </cell>
        </row>
        <row r="2625">
          <cell r="B2625" t="str">
            <v>การจัดเตรียมข้อมูลเพื่อสร้างฐานข้อมูลกล้วยไม้สกุลม้าวิ่ง</v>
          </cell>
          <cell r="C2625">
            <v>70100020268</v>
          </cell>
        </row>
        <row r="2626">
          <cell r="B2626" t="str">
            <v>โครงการสร้างสวนบัวเฉลิมพระเกียรติ</v>
          </cell>
          <cell r="C2626">
            <v>70100020269</v>
          </cell>
        </row>
        <row r="2627">
          <cell r="B2627" t="str">
            <v>โครงการปลูกและขยายพันธุ์บัว</v>
          </cell>
          <cell r="C2627">
            <v>70100020270</v>
          </cell>
        </row>
        <row r="2628">
          <cell r="B2628" t="str">
            <v>โครงการสร้างจิตสำนึกความรักชาติผ่านเสียงเพลง</v>
          </cell>
          <cell r="C2628">
            <v>70100020271</v>
          </cell>
        </row>
        <row r="2629">
          <cell r="B2629" t="str">
            <v>บุญออกพรรษา</v>
          </cell>
          <cell r="C2629">
            <v>70100020272</v>
          </cell>
        </row>
        <row r="2630">
          <cell r="B2630" t="str">
            <v>อัญเชิญเครื่องยศเจ้าเมืองอุบลฯ ในขบวนแห่เทียนพรรษาจังหวัดอุบลราชธานี</v>
          </cell>
          <cell r="C2630">
            <v>70100020273</v>
          </cell>
        </row>
        <row r="2631">
          <cell r="B2631" t="str">
            <v>โครงการสืบสานวัฒนธรรมและประเพณีในมหาวิทยาลัยอุบลราชธานี</v>
          </cell>
          <cell r="C2631">
            <v>70100020274</v>
          </cell>
        </row>
        <row r="2632">
          <cell r="B2632" t="str">
            <v>โครงการบุคลากร นักศึกษาของมหาวิทยาลัยอุบลราชธานีร่วมใจจัดทำดอกไม้จันทน์ 99999 ดอก ถวายแด่พระบาทสมเด็จพระปรมินทรมหาภูมิพลอดุลยเดช</v>
          </cell>
          <cell r="C2632">
            <v>70100020275</v>
          </cell>
        </row>
        <row r="2633">
          <cell r="B2633" t="str">
            <v>โครงการสำรวจและจัดทำผังการใช้พื้นที่เพื่ออนุรักษ์ศาสนสถาน</v>
          </cell>
          <cell r="C2633">
            <v>70100020276</v>
          </cell>
        </row>
        <row r="2634">
          <cell r="B2634" t="str">
            <v>โครงการการศึกษาสภาวะการปลูกลูกกล้วยไม้สกุลกะเรกะร่อนในสภาพป่าธรรมชาติ</v>
          </cell>
          <cell r="C2634">
            <v>70100020277</v>
          </cell>
        </row>
        <row r="2635">
          <cell r="B2635" t="str">
            <v>โครงการประกวดนางสาวอุบลราชธานี</v>
          </cell>
          <cell r="C2635">
            <v>70100020278</v>
          </cell>
        </row>
        <row r="2636">
          <cell r="B2636" t="str">
            <v>โครงการบุญพระเวสสันดร ปิดทองรอยพระพุทธบาทจำลอง</v>
          </cell>
          <cell r="C2636">
            <v>70100020279</v>
          </cell>
        </row>
        <row r="2637">
          <cell r="B2637" t="str">
            <v>โครงการแปลงไม้ผลพื้นเมืองเพื่อการอนุรักษ์และการใช้ประโยชน์</v>
          </cell>
          <cell r="C2637">
            <v>70100020280</v>
          </cell>
        </row>
        <row r="2638">
          <cell r="B2638" t="str">
            <v>โครงการการถ่ายทอดวัฒนธรรมการผลิตอาหารพื้นบ้านในจังหวัดอุบลราชธานี</v>
          </cell>
          <cell r="C2638">
            <v>70100020281</v>
          </cell>
        </row>
        <row r="2639">
          <cell r="B2639" t="str">
            <v>โครงการอนุรักษ์ปลาเสือตอลายเล็กในแม่น้ำมูล</v>
          </cell>
          <cell r="C2639">
            <v>70100020282</v>
          </cell>
        </row>
        <row r="2640">
          <cell r="B2640" t="str">
            <v>โครงการถนนวัฒนธรรมพื้นบ้านอีสาน และสืบตำนานวิถีไทย</v>
          </cell>
          <cell r="C2640">
            <v>70100020283</v>
          </cell>
        </row>
        <row r="2641">
          <cell r="B2641" t="str">
            <v>โครงการบุญสงกรานต์สืบสานประเพณีไทยร่วมกับมหาวิทยาลัยอุบลราชธานี และเทศบาลนครอุบลราชธานี</v>
          </cell>
          <cell r="C2641">
            <v>70100020284</v>
          </cell>
        </row>
        <row r="2642">
          <cell r="B2642" t="str">
            <v>โครงการเก็บข้อมูลสมุนไพรที่มีฤทธิ์ต้านมะเร็งในเขตจังหวัดอุบลราชธานี</v>
          </cell>
          <cell r="C2642">
            <v>70100020285</v>
          </cell>
        </row>
        <row r="2643">
          <cell r="B2643" t="str">
            <v>โครงการสำรวจและศึกษาพืชสมุนไพรพื้นบ้านจังหวัดอุบลราชธานีที่มีฤทธิ์ยับยั้งไวรัสไข้หวัดใหญ่</v>
          </cell>
          <cell r="C2643">
            <v>70100020286</v>
          </cell>
        </row>
        <row r="2644">
          <cell r="B2644" t="str">
            <v>กิจกรรมส่งเสริมด้านศิลปวัฒนธรรม งานบุญอีสาน ฮีต 12 (บุญข้าวจี่)</v>
          </cell>
          <cell r="C2644">
            <v>70100020287</v>
          </cell>
        </row>
        <row r="2645">
          <cell r="B2645" t="str">
            <v>โครงการจัดทำฐานข้อมูลและนำเสนอสารสนเทศด้านวัฒนธรรมด้วย Google Maps</v>
          </cell>
          <cell r="C2645">
            <v>70100020288</v>
          </cell>
        </row>
        <row r="2646">
          <cell r="B2646" t="str">
            <v>โครงการพัฒนาโมบายแอพพลิเคชันเพื่อนำเสนอข้อมูลโบราณสถานในจังหวัดอุบลราชธานี</v>
          </cell>
          <cell r="C2646">
            <v>70100020289</v>
          </cell>
        </row>
        <row r="2647">
          <cell r="B2647" t="str">
            <v>โครงการค่ายเรียนรู้ ศาสนกิจพุทธคริสต์อิสลาม</v>
          </cell>
          <cell r="C2647">
            <v>70100020290</v>
          </cell>
        </row>
        <row r="2648">
          <cell r="B2648" t="str">
            <v>โครงการวีดีทัศน์หัตถกรรม 4 จังหวัดอีสานไทย : สื่อการเรียนการสอนเพื่ออนุรักษ์ภูมิปัญญาท้องถิ่นสำหรับเยาวชน</v>
          </cell>
          <cell r="C2648">
            <v>70100020291</v>
          </cell>
        </row>
        <row r="2649">
          <cell r="B2649" t="str">
            <v>โครงการสืบสานประเพณี “บุญเข้ากรรม”ฮีตสิบสอง</v>
          </cell>
          <cell r="C2649">
            <v>70100020292</v>
          </cell>
        </row>
        <row r="2650">
          <cell r="B2650" t="str">
            <v>โครงการสืบสานอาชีพแกะเทียนพรรษาเพื่อความยั่งยืนของวัฒนธรรม</v>
          </cell>
          <cell r="C2650">
            <v>70100020293</v>
          </cell>
        </row>
        <row r="2651">
          <cell r="B2651" t="str">
            <v>โครงการประเพณีบุญเดือนเจ็ด : บุญซำฮะ</v>
          </cell>
          <cell r="C2651">
            <v>70100020294</v>
          </cell>
        </row>
        <row r="2652">
          <cell r="B2652" t="str">
            <v>โครงการส่งเสริมเส้นทางการท่องเที่ยวเชิงศิลปวัฒธรรมจังหวัดมุกดาหาร</v>
          </cell>
          <cell r="C2652">
            <v>70100020295</v>
          </cell>
        </row>
        <row r="2653">
          <cell r="B2653" t="str">
            <v>โครงการข้าวเม่านัยยะแห่งวิถีชีวิตชุมชนบ้านคำไหล อำเภอตระการพืชผล</v>
          </cell>
          <cell r="C2653">
            <v>70100020296</v>
          </cell>
        </row>
        <row r="2654">
          <cell r="B2654" t="str">
            <v>โครงการค่ายสร้างวัยรุ่นไทยยุคใหม่หัวใจรักษ์และนิยมไทย</v>
          </cell>
          <cell r="C2654">
            <v>70100020297</v>
          </cell>
        </row>
        <row r="2655">
          <cell r="B2655" t="str">
            <v>โครงการนมัสการพระธาตุพนม</v>
          </cell>
          <cell r="C2655">
            <v>70100020298</v>
          </cell>
        </row>
        <row r="2656">
          <cell r="B2656" t="str">
            <v>โครงการสายธารธรรมลุ่มน้ำโขง</v>
          </cell>
          <cell r="C2656">
            <v>70100020299</v>
          </cell>
        </row>
        <row r="2657">
          <cell r="B2657" t="str">
            <v>โครงการสืบสานประเพณี “บุญออกพรรษา”ฮีตสิบสอง</v>
          </cell>
          <cell r="C2657">
            <v>70100020300</v>
          </cell>
        </row>
        <row r="2658">
          <cell r="B2658" t="str">
            <v>โครงการสืบสานวัฒนธรรมลำผญา</v>
          </cell>
          <cell r="C2658">
            <v>70100020301</v>
          </cell>
        </row>
        <row r="2659">
          <cell r="B2659" t="str">
            <v>โครงการเรียนรู้คุณค่าศิลปวัฒนธรรม ฮีตสิบสอง คองสิบสี่ บุญข้าวประดับดิน</v>
          </cell>
          <cell r="C2659">
            <v>70100020302</v>
          </cell>
        </row>
        <row r="2660">
          <cell r="B2660" t="str">
            <v>โครงการแอพพลิเคชันช่วยท่องเที่ยววัดดังในอุบลราชธานี บนมือถือระบบปฏิบัติการแอนดรอยด์ (Android) และกูเกิลแมพ เอพีไอ (Google Map API)</v>
          </cell>
          <cell r="C2660">
            <v>70100020303</v>
          </cell>
        </row>
        <row r="2661">
          <cell r="B2661" t="str">
            <v>โคงการเพาะเมล็ดเพื่อการขยายพันธุ์และการเก็บรักษาพันธุ์กล้วยไม้ป่า (ระยะที่ 5: กล้วยไม้สกุลสิงโต)</v>
          </cell>
          <cell r="C2661">
            <v>70100020304</v>
          </cell>
        </row>
        <row r="2662">
          <cell r="B2662" t="str">
            <v>โครงการจัดทำฐานข้อมูลพรรณไม้ในมหาวิทยาลัยอุบลราชธานี</v>
          </cell>
          <cell r="C2662">
            <v>70100020305</v>
          </cell>
        </row>
        <row r="2663">
          <cell r="B2663" t="str">
            <v>โครงการสำรวจความหลากชนิดของแพลงก์ตอนพืชของแหล่งน้ำภายในมหาวิทยาลัยอุบลราชธานี</v>
          </cell>
          <cell r="C2663">
            <v>70100020306</v>
          </cell>
        </row>
        <row r="2664">
          <cell r="B2664" t="str">
            <v>โครงการกิจกรรมค่ายอนุรักษ์ป่า สำหรับเยาวชนรอบพื้นที่มหาวิทยาลัยอุบลราชธานี</v>
          </cell>
          <cell r="C2664">
            <v>70100020307</v>
          </cell>
        </row>
        <row r="2665">
          <cell r="B2665" t="str">
            <v>โครงการความหลากหลายของเห็ดป่าในพื้นที่ อพสธ สวนสัตว์อุบลราชธานี</v>
          </cell>
          <cell r="C2665">
            <v>70100020308</v>
          </cell>
        </row>
        <row r="2666">
          <cell r="B2666" t="str">
            <v>โครงการปลูกลูกกล้วยไม้สกุลหวายและสิงโตในสภาพป่าธรรมชาติ</v>
          </cell>
          <cell r="C2666">
            <v>70100020309</v>
          </cell>
        </row>
        <row r="2667">
          <cell r="B2667" t="str">
            <v>โครงการส่องเทียนพรรษาจังหวัดอุบลราชธานี ด้วยเทคโนโลยีออกเมนเต็ดเรียลลิตี้และกูเกิลแมป บนระบบปฏิบัติการแอนดรอยด์</v>
          </cell>
          <cell r="C2667">
            <v>70100020310</v>
          </cell>
        </row>
        <row r="2668">
          <cell r="B2668" t="str">
            <v>โครงการหนังสือการ์ตูน 3 มิติ เรื่อง "จดหมายเหตุ ถนนสายสำคัญเมืองอุบลราชธานี" โดยใช้เทคโนโลยีแบบ AR (Augmented Reality)</v>
          </cell>
          <cell r="C2668">
            <v>70100020311</v>
          </cell>
        </row>
        <row r="2669">
          <cell r="B2669" t="str">
            <v>โครงการสำรวจและจัดทำผังการใช้พื้นที่เพื่อการทำนุบำรุงชุมชนท้องถิ่นและสภาพแวดล้อมทางวัฒนธรรม</v>
          </cell>
          <cell r="C2669">
            <v>70100020312</v>
          </cell>
        </row>
        <row r="2670">
          <cell r="B2670" t="str">
            <v>โครงการศึกษาสำรวจศิลปะและสถาปัตยกรรมพื้นถิ่นลุ่มน้ำโขง กรณีศึกษาลาวตอนใต้</v>
          </cell>
          <cell r="C2670">
            <v>70100020313</v>
          </cell>
        </row>
        <row r="2671">
          <cell r="B2671" t="str">
            <v>โครงการสืบสานฮีตสิบสอง (ประเพณีบุญบั้งไฟ)</v>
          </cell>
          <cell r="C2671">
            <v>70100020314</v>
          </cell>
        </row>
        <row r="2672">
          <cell r="B2672" t="str">
            <v>โครงการศึกษาส่วนประดับและลวดลายในศาสนาคาร แขวงสะหวันนะเขต สปป.ลาว</v>
          </cell>
          <cell r="C2672">
            <v>70100020315</v>
          </cell>
        </row>
        <row r="2673">
          <cell r="B2673" t="str">
            <v>โครงการสำรวจและจัดทำเวปไซต์ ข้อมูลหลักฐานลวดลายผ้าโบราณเมืองอุบลฯ จากผู้ถือครองมรดกคลังสะสมผ้าของ หม่อมเจ้าหญิงบุญจิราธร จุฑาธุช เพื่อบูรณาการกับการเรียนการสอน</v>
          </cell>
          <cell r="C2673">
            <v>70100020316</v>
          </cell>
        </row>
        <row r="2674">
          <cell r="B2674" t="str">
            <v>โครงการ “สีสรรพ์วรรณศิลป์ วรรณกรรม ศิลปะ และวัฒนธรรม”</v>
          </cell>
          <cell r="C2674">
            <v>70100020317</v>
          </cell>
        </row>
        <row r="2675">
          <cell r="B2675" t="str">
            <v>โครงการจัดตั้งพิพิธภัณฑ์ชุมชนบ้านเหล่าเสือโก้ก ตำบลเหล่าเสือโก้ก กิ่งอำเภอเหล่าเสือโก้ก จังหวัดอุบลราชธานี</v>
          </cell>
          <cell r="C2675">
            <v>70100020318</v>
          </cell>
        </row>
        <row r="2676">
          <cell r="B2676" t="str">
            <v>โครงการจัดทำฐานข้อมูลเพื่อการวิจัยทางภาษาศาสตร์ลุ่มน้ำโขง และอาเซียน: บทเรียนภาษาตระกูลไทในประเทศจีนตอนใต้ (ไต – ปู้อี – จ้วง)</v>
          </cell>
          <cell r="C2676">
            <v>70100020319</v>
          </cell>
        </row>
        <row r="2677">
          <cell r="B2677" t="str">
            <v>โครงการจัดทำฐานข้อมูลทางการวิจัยภาษาศาสตร์เชิงประวัติศาสตร์: พจนานุกรมภาษาไทย – จีน – จีนโบราณ</v>
          </cell>
          <cell r="C2677">
            <v>70100020320</v>
          </cell>
        </row>
        <row r="2678">
          <cell r="B2678" t="str">
            <v>โครงการศึกษาและรวบรวมนิทานพื้นบ้านอีสานฉบับภาษาญี่ปุ่น</v>
          </cell>
          <cell r="C2678">
            <v>70100020321</v>
          </cell>
        </row>
        <row r="2679">
          <cell r="B2679" t="str">
            <v>โครงการออกแบบรูปแบบบรรจุภัณฑ์สำหรับผลิตภัณฑ์ภูมิปัญญาพื้นบ้านข้าวหอมมะลิอินทรีย์ปลอดสารพิษในจังหวัดอุบลราชธานีโดยการมีส่วนร่วมของชุมชน</v>
          </cell>
          <cell r="C2679">
            <v>70100020322</v>
          </cell>
        </row>
        <row r="2680">
          <cell r="B2680" t="str">
            <v>โครงการความเชื่อเกี่ยวกับแม่ย่านางเรือของชาวอีสาน</v>
          </cell>
          <cell r="C2680">
            <v>70100020323</v>
          </cell>
        </row>
        <row r="2681">
          <cell r="B2681" t="str">
            <v>โครงการความเชื่อเรื่องพระโพธิสัตว์กวนอิม ภาษาและพิธีกรรมที่ใช้ในการบูชาพระโพธิสัตว์กวนอิมของคนไทยเชื้อสายเวียดนามในจ.อุบลราชธานี</v>
          </cell>
          <cell r="C2681">
            <v>70100020324</v>
          </cell>
        </row>
        <row r="2682">
          <cell r="B2682" t="str">
            <v>โครงการชายคาเรื่องสั้น : ส่งเสริมการเขียนและการจัดพิมพ์เรื่องสั้นในภูมิภาคอีสาน</v>
          </cell>
          <cell r="C2682">
            <v>70100020325</v>
          </cell>
        </row>
        <row r="2683">
          <cell r="B2683" t="str">
            <v>โครงการฐานข้อมูลการศึกษาวิจัยชาวไทยเชื้อสายจีนในอีสานใต้ เรื่อง จารึกในศาสนสถานจีน</v>
          </cell>
          <cell r="C2683">
            <v>70100020326</v>
          </cell>
        </row>
        <row r="2684">
          <cell r="B2684" t="str">
            <v>โครงการพิธีกรรมบุญผะเหวด : กรณีศึกษาในแขวงเวียงจันทน์ สาธารณรัฐประชาธิปไตยประชาชนลาว</v>
          </cell>
          <cell r="C2684">
            <v>70100020327</v>
          </cell>
        </row>
        <row r="2685">
          <cell r="B2685" t="str">
            <v>โครงการติดตามประเมินผลและการบริหารจัดการงานทำนุบำรุงศิลปวัฒนธรรม มหาวิทยาลัยอุบลราชธานี</v>
          </cell>
          <cell r="C2685">
            <v>70100020328</v>
          </cell>
        </row>
        <row r="2686">
          <cell r="B2686" t="str">
            <v>โครงการอนุรักษ์พันธุกรรมพืชอันเนื่องมาจากพระราชดำริฯ : กิจกรรมการสนับสนุนการอนุรักษ์พันธุกรรมพืช</v>
          </cell>
          <cell r="C2686">
            <v>70100020329</v>
          </cell>
        </row>
        <row r="2687">
          <cell r="B2687" t="str">
            <v>โครงการอุทยานศิลปวัฒนธรรมอีสานและลุ่มน้ำโขง</v>
          </cell>
          <cell r="C2687">
            <v>70100020330</v>
          </cell>
        </row>
        <row r="2688">
          <cell r="B2688" t="str">
            <v>โครงการมหกรรมการแสดงศิลปวัฒนธรรม</v>
          </cell>
          <cell r="C2688">
            <v>70100020331</v>
          </cell>
        </row>
        <row r="2689">
          <cell r="B2689" t="str">
            <v>โครงการสืบสานวัฒนธรรมและประเพณีภายในมหาวิทยาลัยอุบลราชธานี : บำเพ็ญบุญกุศลวันขึ้นปีใหม่</v>
          </cell>
          <cell r="C2689">
            <v>70100020332</v>
          </cell>
        </row>
        <row r="2690">
          <cell r="B2690" t="str">
            <v>โครงการนิทรรศการสมเด็จพระเทพรัตนราชสุดา สยามบรมราชกุมารี</v>
          </cell>
          <cell r="C2690">
            <v>70100020333</v>
          </cell>
        </row>
        <row r="2691">
          <cell r="B2691" t="str">
            <v>โครงการสืบสานวัฒนธรรมสัมพันธ์น้องพี่บัณฑิต</v>
          </cell>
          <cell r="C2691">
            <v>70100020334</v>
          </cell>
        </row>
        <row r="2692">
          <cell r="B2692" t="str">
            <v>โครงการความหลากหลายของแมลงในสวนสัตว์อุบลราชธานี</v>
          </cell>
          <cell r="C2692">
            <v>70100020335</v>
          </cell>
        </row>
        <row r="2693">
          <cell r="B2693" t="str">
            <v>โครงการมหาวิทยาลัยอุบลราชธานี ร่วมใจเทิดพระเกียรติ "ใต้ร่มพระบารมี 60 ปี ในหลวงทรงเสด็จเยี่ยมชาวอุบลราชธานี"</v>
          </cell>
          <cell r="C2693">
            <v>70100020336</v>
          </cell>
        </row>
        <row r="2694">
          <cell r="B2694" t="str">
            <v>โครงการสืบสานวัฒนธรรม งามล้ำประเพณี ลอยกระทง ม.อุบลฯ</v>
          </cell>
          <cell r="C2694">
            <v>70100020337</v>
          </cell>
        </row>
        <row r="2695">
          <cell r="B2695" t="str">
            <v>โครงการการสำรวจความหลากหลายชนิดของนกภายในมหาวิทยาลัยอุบลราชธานี</v>
          </cell>
          <cell r="C2695">
            <v>70100020338</v>
          </cell>
        </row>
        <row r="2696">
          <cell r="B2696" t="str">
            <v>โครงการแห่เทียนโบราณและขบวนแห่เครื่องยศเจ้าเมืองตามประเพณีโบราณ</v>
          </cell>
          <cell r="C2696">
            <v>70100020339</v>
          </cell>
        </row>
        <row r="2697">
          <cell r="B2697" t="str">
            <v>โครงการศึกษาการขยายพันธุ์กล้วยไม้เพชรหึงเพื่อใช้เป็นพืชสมุนไพร</v>
          </cell>
          <cell r="C2697">
            <v>70100020340</v>
          </cell>
        </row>
        <row r="2698">
          <cell r="B2698" t="str">
            <v>โครงการศึกษาความหลากหลายและรวบรวมพันธุ์ปลาซิวในพื้นที่ป่าต้นน้ำร่องก่อ</v>
          </cell>
          <cell r="C2698">
            <v>70100020341</v>
          </cell>
        </row>
        <row r="2699">
          <cell r="B2699" t="str">
            <v>โครงการศึกษาลักษณะทางสัณฐานวิทยาและคุณภาพผลของมะเม่าและมะม่วงหาวมะนาวโห่</v>
          </cell>
          <cell r="C2699">
            <v>70100020342</v>
          </cell>
        </row>
        <row r="2700">
          <cell r="B2700" t="str">
            <v>โครงการสำรวจการแพร่กระจายและนิเวศวิทยาของกลุ่มหอยโข่งบริเวณแม่น้ำมูลตอนล่าง</v>
          </cell>
          <cell r="C2700">
            <v>70100020343</v>
          </cell>
        </row>
        <row r="2701">
          <cell r="B2701" t="str">
            <v>โครงการสำรวจและรวบรวมพันธุ์ไม้ผลวงศ์ส้ม(Rutaceae) ของจังหวัดอุบลราชธานีเพื่อการอนุรักษ์พันธุกรรม</v>
          </cell>
          <cell r="C2701">
            <v>70100020344</v>
          </cell>
        </row>
        <row r="2702">
          <cell r="B2702" t="str">
            <v>โครงการค่ายอนุรักษ์กล้วยไม้พื้นเมือง</v>
          </cell>
          <cell r="C2702">
            <v>70100020345</v>
          </cell>
        </row>
        <row r="2703">
          <cell r="B2703" t="str">
            <v>โครงการพิพิธภัณฑ์ธรรมชาติวิทยาประมง มหาวิทยาลัยอุบลราชธานี</v>
          </cell>
          <cell r="C2703">
            <v>70100020346</v>
          </cell>
        </row>
        <row r="2704">
          <cell r="B2704" t="str">
            <v>โครงการสำรวจวัฒนธรรม และภูมิปัญญาท้องถิ่น การใช้พืชสมุนไพร ในการดูแลสุขภาพกรณีศึกษาปราชญ์ชาวบ้านในชุมชนตำบลธาตุ อำเภอวารินชำราบ จังหวัดอุบลราชธานี</v>
          </cell>
          <cell r="C2704">
            <v>70100020347</v>
          </cell>
        </row>
        <row r="2705">
          <cell r="B2705" t="str">
            <v>โครงการจัดทำฐานข้อมูลเชื่อมโยงองค์ความรู้ตำรับยาแผนไทยที่ใช้ในโรงพยาบาล กับข้อมูลวิจัยเชิงวิชาการ</v>
          </cell>
          <cell r="C2705">
            <v>70100020348</v>
          </cell>
        </row>
        <row r="2706">
          <cell r="B2706" t="str">
            <v>โครงการรวบรวมและศึกษาภูมิปัญญาพืชสมุนไพรอุบลราชธานีด้านฤทธิ์ป้องกันสมองเสื่อม</v>
          </cell>
          <cell r="C2706">
            <v>70100020349</v>
          </cell>
        </row>
        <row r="2707">
          <cell r="B2707" t="str">
            <v>โครงการสำรวจการใช้หมากจองเพื่อการดูแลสุขภาพตามภูมิปัญญาพื้นบ้านอีสาน</v>
          </cell>
          <cell r="C2707">
            <v>70100020350</v>
          </cell>
        </row>
        <row r="2708">
          <cell r="B2708" t="str">
            <v>โครงการสำรวจและเก็บรวบรวมสมุนไพรในตำรับยาไทย เพื่อจัดทำฐานข้อมูลพรรณไม้แห้งอ้างอิง (Herbarium Database) มหาวิทยาลัยอุบลราชธานี</v>
          </cell>
          <cell r="C2708">
            <v>70100020351</v>
          </cell>
        </row>
        <row r="2709">
          <cell r="B2709" t="str">
            <v>โครงการสัมมนาฟื้นฟูวัฒนธรรมการใช้สมุนไพรและการแพทย์พื้นบ้านในเขตชุมชน</v>
          </cell>
          <cell r="C2709">
            <v>70100020352</v>
          </cell>
        </row>
        <row r="2710">
          <cell r="B2710" t="str">
            <v>โครงการการศึกษาองค์ความรู้และชีวประวัติของปราชญ์ชุมชนด้านเศรษฐกิจ สังคม และวัฒนธรรมในจังหวัดอุบลราชธานี</v>
          </cell>
          <cell r="C2710">
            <v>70100020353</v>
          </cell>
        </row>
        <row r="2711">
          <cell r="B2711" t="str">
            <v>โครงการขยายพันธุ์และการปลูกรักษาพันธุ์กล้วยไม้ป่า</v>
          </cell>
          <cell r="C2711">
            <v>70100020354</v>
          </cell>
        </row>
        <row r="2712">
          <cell r="B2712" t="str">
            <v>โครงการพัฒนาแอพพลิเคชันสมุนไพรขั้นมูลฐานที่น่ารู้บนมือถือ</v>
          </cell>
          <cell r="C2712">
            <v>70100020355</v>
          </cell>
        </row>
        <row r="2713">
          <cell r="B2713" t="str">
            <v>โครงการความหลากหลายของยีสต์ในพื้นที่ อพ.สธ. สวนสัตว์อุบลราชธานี</v>
          </cell>
          <cell r="C2713">
            <v>70100020356</v>
          </cell>
        </row>
        <row r="2714">
          <cell r="B2714" t="str">
            <v>โครงการกวนข้าวทิพย์</v>
          </cell>
          <cell r="C2714">
            <v>70100020357</v>
          </cell>
        </row>
        <row r="2715">
          <cell r="B2715" t="str">
            <v>โครงการสำรวจความหลากหลายของแพลงก์ตอนสัตว์ในแหล่งน้ำบริเวณบึงหนองกระทา</v>
          </cell>
          <cell r="C2715">
            <v>70100020358</v>
          </cell>
        </row>
        <row r="2716">
          <cell r="B2716" t="str">
            <v>โครงการสืบสาน งานบุญอีสาน “บุญข้าวสาก”</v>
          </cell>
          <cell r="C2716">
            <v>70100020359</v>
          </cell>
        </row>
        <row r="2717">
          <cell r="B2717" t="str">
            <v>โครงการจัดทำศูนย์การเรียนรู้ชุมชนคนทำเทียน</v>
          </cell>
          <cell r="C2717">
            <v>70100020360</v>
          </cell>
        </row>
        <row r="2718">
          <cell r="B2718" t="str">
            <v>โครงการปริวรรตเอกสารโบราณล้านช้างในพุทธศตวรรษที่ 21-22</v>
          </cell>
          <cell r="C2718">
            <v>70100020361</v>
          </cell>
        </row>
        <row r="2719">
          <cell r="B2719" t="str">
            <v>โครงการศึกษาเพื่อพัฒนาและเสริมสร้างศักยภาพคน : การจัดทำฐานข้อมูลทางภาษาของกลุ่มชาติพันธุ์ส่วนน้อยในประเทศจีนตอนใต้ โครงการที่ 3</v>
          </cell>
          <cell r="C2719">
            <v>70100020362</v>
          </cell>
        </row>
        <row r="2720">
          <cell r="B2720" t="str">
            <v>โครงการแผนงานยุทธศาสตร์ อนุรักษ์ ส่งเสริมและพัฒนาศาสนา ศิลปะ และวัฒนธรรม: การประยุกต์ใช้ปรัชญาจีนเพื่อส่งเสริมคุณธรรมจริยธรรมและวินัยของนักเรียนนักศึกษาและประชาชน</v>
          </cell>
          <cell r="C2720">
            <v>70100020363</v>
          </cell>
        </row>
        <row r="2721">
          <cell r="B2721" t="str">
            <v>ยุทธศาสตร์ด้านการสร้างความสามารถในการแข่งขัน : การจัดทำศัพทานุกรมไทย-จีน จีน-ไทย ฉบับท่องเที่ยวชุมชน จังหวัดอุบลราชธานี</v>
          </cell>
          <cell r="C2721">
            <v>70100020364</v>
          </cell>
        </row>
        <row r="2722">
          <cell r="B2722" t="str">
            <v>โครงการฐานข้อมูลแหล่งเรียนรู้ศิลปวัฒนธรรมและภูมิปัญญาท้องถิ่นในจังหวัดอุบลราชธานี</v>
          </cell>
          <cell r="C2722">
            <v>70100020365</v>
          </cell>
        </row>
        <row r="2723">
          <cell r="B2723" t="str">
            <v>โครงการเฉลิมพระเกียรติพระบรมวงศานุวงศ์</v>
          </cell>
          <cell r="C2723">
            <v>70100020366</v>
          </cell>
        </row>
        <row r="2724">
          <cell r="B2724" t="str">
            <v>โครงการบริหารจัดการงานทำนุบำรุงศิลปวัฒนธรรม มหาวิทยาลัยอุบลราชธานี</v>
          </cell>
          <cell r="C2724">
            <v>70100020367</v>
          </cell>
        </row>
        <row r="2725">
          <cell r="B2725" t="str">
            <v>โครงการรวบรวมและจัดทำเวบไซต์เผยแพร่ภาพผลงานด้านศิลปวัฒนธรรม และพระพุทธศาสนา (พระสิริพัฒนาภรณ์ อดีตเจ้าอาวาสวัดทุ่งศรีเมือง)</v>
          </cell>
          <cell r="C2725">
            <v>70100020368</v>
          </cell>
        </row>
        <row r="2726">
          <cell r="B2726" t="str">
            <v>โครงการสืบสานประเพณีบุญเข้าพรรษา</v>
          </cell>
          <cell r="C2726">
            <v>70100020369</v>
          </cell>
        </row>
        <row r="2727">
          <cell r="B2727" t="str">
            <v>โครงการสืบสานวัฒนธรรมและประเพณีภายในมหาวิทยาลัยอุบลราชธานี เทิดไท้มหาราชา</v>
          </cell>
          <cell r="C2727">
            <v>70100020370</v>
          </cell>
        </row>
        <row r="2728">
          <cell r="B2728" t="str">
            <v>โครงการอนุรักษ์พันธุกรรมพืชอันเนื่องจากพระราดำริ: พัฒนาพื้นที่แหล่งเรียนรู้เชิงนิเวศ "ป่าต้นน้ำร่องก่อ"</v>
          </cell>
          <cell r="C2728">
            <v>70100020371</v>
          </cell>
        </row>
        <row r="2729">
          <cell r="B2729" t="str">
            <v>โครงการอนุรักษ์พันธุกรรมพืชอันเนื่องจากพระราดำริฯ: "รวมใจภักดิ์ปลูกมเหสักข์-สักสยามินทร์ ถวายพระบาทสมเด็จพระเจ้าอยู่หัว" เนื่องในวโรกาสที่พระบามสมเด็จพระเจ้าอยู่หัวทรงมีพระชนมายุ 90 พรรษา</v>
          </cell>
          <cell r="C2729">
            <v>70100020372</v>
          </cell>
        </row>
        <row r="2730">
          <cell r="B2730" t="str">
            <v>โครงการอนุรักษ์พันธุกรรมพืชอันเนื่องจากพระราดำริฯ: นิทรรศการในงานประชุมวิชาการและนิทรรศการ อพ.สธ.</v>
          </cell>
          <cell r="C2730">
            <v>70100020373</v>
          </cell>
        </row>
        <row r="2731">
          <cell r="B2731" t="str">
            <v>โครงการอนุรักษ์พันธุกรรมพืชอันเนื่องจากพระราดำริฯ: บริหารงานและสนับสนุนการดำเนินงานกิจกรรมต่างๆ ของ อพ.สธ. และเครือข่าย อพ.สธ.</v>
          </cell>
          <cell r="C2731">
            <v>70100020374</v>
          </cell>
        </row>
        <row r="2732">
          <cell r="B2732" t="str">
            <v>โครงการอนุรักษ์พันธุกรรมพืชอันเนื่องจากพระราดำริฯ: เผยแพร่ ประชาสัมพันธ์ ผลงาน อพ.สธ. มหาวิทยาลัยอุบลราชธานี</v>
          </cell>
          <cell r="C2732">
            <v>70100020375</v>
          </cell>
        </row>
        <row r="2733">
          <cell r="B2733" t="str">
            <v>โครงการพัฒนาสื่อแอนนิเมชั่นของสินค้าอารยธรรม 4 ชนเผ่า (ไทย ลาว เขมร และส่วย)</v>
          </cell>
          <cell r="C2733">
            <v>70100020376</v>
          </cell>
        </row>
        <row r="2734">
          <cell r="B2734" t="str">
            <v>โครงการสืบสานประเพณีบุญเข้ากรรม ฮีต 12</v>
          </cell>
          <cell r="C2734">
            <v>70100020377</v>
          </cell>
        </row>
        <row r="2735">
          <cell r="B2735" t="str">
            <v>โครงการสืบสานสืบสานวัฒนธรรมการทำปราสาทผึ้ง และการฉลุลายกาบกล้วย</v>
          </cell>
          <cell r="C2735">
            <v>70100020378</v>
          </cell>
        </row>
        <row r="2736">
          <cell r="B2736" t="str">
            <v>โครงการปลูกจิตสำนึกความมีวินัย อนุรักษ์วัฒนธรรมไทยและสิ่งแวดล้อมผ่านสื่อเอนิเมชัน “วัยใส มีวินัย รักษ์วัฒนธรรมไทย ใส่ใจสิ่งแวดล้อม"</v>
          </cell>
          <cell r="C2736">
            <v>70100020379</v>
          </cell>
        </row>
        <row r="2737">
          <cell r="B2737" t="str">
            <v>โครงการนอนเปลเห่กล่อมวัฒนธรรมอีสานจากแม่สู่ลูก</v>
          </cell>
          <cell r="C2737">
            <v>70100020380</v>
          </cell>
        </row>
        <row r="2738">
          <cell r="B2738" t="str">
            <v>โครงการประกวดผลงานการสร้างสรรค์ทำนองและท่ารำ "ฟ้อนสืบสานตำนานผ้าห้าจังหวัดอีสานใต้”</v>
          </cell>
          <cell r="C2738">
            <v>70100020381</v>
          </cell>
        </row>
        <row r="2739">
          <cell r="B2739" t="str">
            <v>โครงการประกวดผลงานการสร้างสรรค์ทำนองและท่ารำ ฟ้อนลือเลื่องเครื่องทองเหลืองบ้านปะอาว</v>
          </cell>
          <cell r="C2739">
            <v>70100020382</v>
          </cell>
        </row>
        <row r="2740">
          <cell r="B2740" t="str">
            <v>โครงการพัฒนาตลาดเชิงสร้างสรรค์จากวัสดุเหลือใช้เพื่อสืบสานภูมิปัญญาท้องถิ่นอีสาน</v>
          </cell>
          <cell r="C2740">
            <v>70100020383</v>
          </cell>
        </row>
        <row r="2741">
          <cell r="B2741" t="str">
            <v>โครงการยุวศาสนสัมพันธ์ สามศาสนา</v>
          </cell>
          <cell r="C2741">
            <v>70100020384</v>
          </cell>
        </row>
        <row r="2742">
          <cell r="B2742" t="str">
            <v>โครงการสื่อมัลติมีเดียเพื่อนุรักษ์สินค้าภูมิปัญญาไทยอีสาน</v>
          </cell>
          <cell r="C2742">
            <v>70100020385</v>
          </cell>
        </row>
        <row r="2743">
          <cell r="B2743" t="str">
            <v>โครงการเสริมสร้างวิถีไทย วิถีธรรม บ้าน วัด โรงเรียน</v>
          </cell>
          <cell r="C2743">
            <v>70100020386</v>
          </cell>
        </row>
        <row r="2744">
          <cell r="B2744" t="str">
            <v>โครงการศึกษาเปรียบเทียบรูปแบบสถาปัตยกรรมหอไตรไท-อีสาน กับ สปป.ลาว</v>
          </cell>
          <cell r="C2744">
            <v>70100020387</v>
          </cell>
        </row>
        <row r="2745">
          <cell r="B2745" t="str">
            <v>โครงการสิ่งแวดล้อมแห่งภูมิปัญญาสร้างสรรค์ทางวัฒนธรรมงานช่างของวัดในอีสาน</v>
          </cell>
          <cell r="C2745">
            <v>70100020388</v>
          </cell>
        </row>
        <row r="2746">
          <cell r="B2746" t="str">
            <v>โครงการออกพรรษา</v>
          </cell>
          <cell r="C2746">
            <v>70100020389</v>
          </cell>
        </row>
        <row r="2747">
          <cell r="B2747" t="str">
            <v>โครงการระบบแผนที่วัฒนธรรมจังหวัดอุบลราชธานี</v>
          </cell>
          <cell r="C2747">
            <v>70100020390</v>
          </cell>
        </row>
        <row r="2748">
          <cell r="B2748" t="str">
            <v>โครงการทำบุญตักบาตรและฟังเทศน์</v>
          </cell>
          <cell r="C2748">
            <v>70100020391</v>
          </cell>
        </row>
        <row r="2749">
          <cell r="B2749" t="str">
            <v>โครงการน้ำดำหัวผู้อาวุโสเนื่องในวันผู้สูงอายุของไทย</v>
          </cell>
          <cell r="C2749">
            <v>70100020392</v>
          </cell>
        </row>
        <row r="2750">
          <cell r="B2750" t="str">
            <v>การสร้างมูลค่า ผ้าท้องถิ่นโดยการถอดท่าฟ้อนรำ และการตกแต่งห้องพักด้วยผ้าย้อมครามวงศ์ปัดสาผ่านเทคโนโลยีดิทัล</v>
          </cell>
          <cell r="C2750">
            <v>70100020393</v>
          </cell>
        </row>
        <row r="2751">
          <cell r="B2751" t="str">
            <v>สืบสานประเพณี "บุญออกพรรษา"</v>
          </cell>
          <cell r="C2751">
            <v>70100020394</v>
          </cell>
        </row>
        <row r="2752">
          <cell r="B2752" t="str">
            <v>พัฒนาและเพิ่มทักษะด้านดนตรีไทย</v>
          </cell>
          <cell r="C2752">
            <v>70100020395</v>
          </cell>
        </row>
        <row r="2753">
          <cell r="B2753" t="str">
            <v>สืบสานวัฒนธรรมลำผญา เชื่อมโยงผ่านบทรำและคำกลอน เพื่อส่งเสริมคุณธรรมและจริยธรรมเยาวชนไทย</v>
          </cell>
          <cell r="C2753">
            <v>70100020396</v>
          </cell>
        </row>
        <row r="2754">
          <cell r="B2754" t="str">
            <v>โครงการเก็บรวบรวมพืชสมุนไพร (ภูมิปัญญาท้องถิ่น)</v>
          </cell>
          <cell r="C2754">
            <v>70100020397</v>
          </cell>
        </row>
        <row r="2755">
          <cell r="B2755" t="str">
            <v>เก็บความเก่าเล่าเรื่องริมฝั่งแม่น้ำมูล จังหวัดอุบลราชธานี</v>
          </cell>
          <cell r="C2755">
            <v>70100020398</v>
          </cell>
        </row>
        <row r="2756">
          <cell r="B2756" t="str">
            <v>โครงการรวบรวมและสร้างจิตสำนึกในการอนุรักษ์พันธุ์พืชต่างๆของป่าต้นน้ำร่องก่อ</v>
          </cell>
          <cell r="C2756">
            <v>70100020399</v>
          </cell>
        </row>
        <row r="2757">
          <cell r="B2757" t="str">
            <v>โครงการศิลปะสื่อประเด็นสิ่งแวดล้อมและวัฒนธรรมชุมชนลุ่มน้ำโขง</v>
          </cell>
          <cell r="C2757">
            <v>70100020400</v>
          </cell>
        </row>
        <row r="2758">
          <cell r="B2758" t="str">
            <v>โครงการสีสรรพ์วรรณศิลป์ ครั้งที่ 12 รักษ์วรรณกรรม ศิลปะ และวัฒนธรรมไทย ใช่เรื่องยาก</v>
          </cell>
          <cell r="C2758">
            <v>70100020401</v>
          </cell>
        </row>
        <row r="2759">
          <cell r="B2759" t="str">
            <v>โครงการอนุรักษ์และสื่อความหมายอัตลักษณ์ลายบั้งไฟโบราณในพื้นที่จังหวัดศรีสะเกษ</v>
          </cell>
          <cell r="C2759">
            <v>70100020402</v>
          </cell>
        </row>
        <row r="2760">
          <cell r="B2760" t="str">
            <v>การรวบรวมองค์ความรู้ประวัติพระอริยสงฆ์ผู้มีบทบาทเป็นผู้นำภูมิปัญญาและผู้นำชุมชนในอำเภอเมืองอุบลราชธานี : วัดทุ่งศรีเมือง วัดมณีมหาวนาราม และวัดมหาวนาราม</v>
          </cell>
          <cell r="C2760">
            <v>70100020403</v>
          </cell>
        </row>
        <row r="2761">
          <cell r="B2761" t="str">
            <v>การศึกษาเพื่อพัฒนาและเสริมสร้างศักยภาพคน : การจัดทำฐานข้อมูลทางภาษาศาสตร์ชาติพันธุ์ในประเทศจีนตอนใต้(กลุ่มภาษาพบใหม่) โครงการที่ 4</v>
          </cell>
          <cell r="C2761">
            <v>70100020404</v>
          </cell>
        </row>
        <row r="2762">
          <cell r="B2762" t="str">
            <v>การสืบทอดฮีตสิบสอง:บุญผะเหวดของชาวอีสาน</v>
          </cell>
          <cell r="C2762">
            <v>70100020405</v>
          </cell>
        </row>
        <row r="2763">
          <cell r="B2763" t="str">
            <v>ชายคาเรื่องสั้น ครั้งที่ 3 : ส่งเสริมการเขียนและการจัดพิมพ์เรื่องสั้นในภูมิภาคอีสาน</v>
          </cell>
          <cell r="C2763">
            <v>70100020406</v>
          </cell>
        </row>
        <row r="2764">
          <cell r="B2764" t="str">
            <v>นาคสถานในภาคอีสานของไทย</v>
          </cell>
          <cell r="C2764">
            <v>70100020407</v>
          </cell>
        </row>
        <row r="2765">
          <cell r="B2765" t="str">
            <v>ผลิตหนังสือภาพรวมความเชื่อชาวอีสาน (คะลำ) ฉบับแปลภาษาไทย – ญี่ปุ่น</v>
          </cell>
          <cell r="C2765">
            <v>70100020408</v>
          </cell>
        </row>
        <row r="2766">
          <cell r="B2766" t="str">
            <v>ผู้เฒ่าเล่าความหลัง สานสัมพันธ์คนสองวัย</v>
          </cell>
          <cell r="C2766">
            <v>70100020409</v>
          </cell>
        </row>
        <row r="2767">
          <cell r="B2767" t="str">
            <v>พจนานุกรมคำศัพท์ภาษาตระกูลไท กลุ่มภาษาพบใหม่ในประเทศจีนตอนใต้</v>
          </cell>
          <cell r="C2767">
            <v>70100020410</v>
          </cell>
        </row>
        <row r="2768">
          <cell r="B2768" t="str">
            <v>วรรณกรรมจีนส่งเสริมคุณธรรม</v>
          </cell>
          <cell r="C2768">
            <v>70100020411</v>
          </cell>
        </row>
        <row r="2769">
          <cell r="B2769" t="str">
            <v>โครงการกิจกรรมค่ายอนุรักษ์ป่าสำหรับเยาวชน (ค่าย คอย.)</v>
          </cell>
          <cell r="C2769">
            <v>70100020412</v>
          </cell>
        </row>
        <row r="2770">
          <cell r="B2770" t="str">
            <v>โครงการการอบรมเชิงปฏิบัติการพฤกษศาสตร์พื้นบ้านสำหรับยุวนักพฤกษศาสตร์ในโรงเรียนเพื่อการอนุรักษ์พันธุกรรมพืช</v>
          </cell>
          <cell r="C2770">
            <v>70100020413</v>
          </cell>
        </row>
        <row r="2771">
          <cell r="B2771" t="str">
            <v>โครงการแอพพลิเคชั่นพรรณไม้น่ารู้ในสวนสัตว์อุบลราชธานีบนระบบปฏิบัติการแอนดรอยด์</v>
          </cell>
          <cell r="C2771">
            <v>70100020414</v>
          </cell>
        </row>
        <row r="2772">
          <cell r="B2772" t="str">
            <v>โครงการปลูกรักษาพันธุ์กล้วยไม้ป่า และการเพิ่มศักยภาพการขยายพันธุ์กล้วไม้เถางูเขียว (Vanilla aphylla Blume) โดยการเพาะเลี้ยงเนื้อเยื่อ</v>
          </cell>
          <cell r="C2772">
            <v>70100020415</v>
          </cell>
        </row>
        <row r="2773">
          <cell r="B2773" t="str">
            <v>ส่งเสริมการเรียนรู้ศิลปวัฒนธรรมอีสาน ด้วยเทคโนโลยีการผลิตสื่อเสมือนจริง  (AR : Augmented Reality Technology)  เรื่อง “เทคนิคการแกะสลักลวดลายเทียน”</v>
          </cell>
          <cell r="C2773">
            <v>70100020416</v>
          </cell>
        </row>
        <row r="2774">
          <cell r="B2774" t="str">
            <v>การศึกษาสภาพแวดล้อมและนิเวศวิทยาแหล่งที่อยู่อาศัยและแหล่งสืบพันธ์ของกลุ่มปลาซิว</v>
          </cell>
          <cell r="C2774">
            <v>70100020417</v>
          </cell>
        </row>
        <row r="2775">
          <cell r="B2775" t="str">
            <v>โครงการทำนุบำรุงและฟื้นฟูศิลปวัฒนธรรมการปฏิบัติต่อผู้สูงวัยชุมชนชนบท อีสานใต้</v>
          </cell>
          <cell r="C2775">
            <v>70100020418</v>
          </cell>
        </row>
        <row r="2776">
          <cell r="B2776" t="str">
            <v>โครงการสำรวจและรวบรวมองค์ความรู้พื้นบ้านในการรักษาไข้ออกผื่นของจังหวัดอุบลราชธานี</v>
          </cell>
          <cell r="C2776">
            <v>70100020419</v>
          </cell>
        </row>
        <row r="2777">
          <cell r="B2777" t="str">
            <v>การสำรวจและจัดทำเวปไซต์ ข้อมูลลวดลายผ้าโบราณเมืองอุบลฯ จากทายาทของ หม่อมเจียงคำ ชุมพล ณ อยุธยา และเครือญาติ เพื่อบูรณาการกับการเรียนการสอน</v>
          </cell>
          <cell r="C2777">
            <v>70100020420</v>
          </cell>
        </row>
        <row r="2778">
          <cell r="B2778" t="str">
            <v>โครงการดนตรีในการให้สุขศึกษาเพื่อให้เกิดความสนุกสนาน (เดิม โครงการให้สุขศึกษาโดยใช้สื่อพื้นบ้าน)</v>
          </cell>
          <cell r="C2778">
            <v>70100020421</v>
          </cell>
        </row>
        <row r="2779">
          <cell r="B2779" t="str">
            <v>โครงการพฤติกรรมการบริโภคผักพื้นบ้านของประชาชนในเขตพื้นที่ อ.วารินชำราบ  จ.อุบลราชธานี</v>
          </cell>
          <cell r="C2779">
            <v>70100020422</v>
          </cell>
        </row>
        <row r="2780">
          <cell r="B2780" t="str">
            <v>โครงการอุทยานศิลปวัฒนธรรมอีสานและลุ่มน้ำโขง: แหล่งเรียนรู้การจัดการพลังงานและโซล่าเซลล์ในอุทยานฯ</v>
          </cell>
          <cell r="C2780">
            <v>70100020423</v>
          </cell>
        </row>
        <row r="2781">
          <cell r="B2781" t="str">
            <v>โครงการอุทยานศิลปวัฒนธรรมอีสานและลุ่มน้ำโขง: แหล่งเรียนรู้การจัดการระบบหมุนเวียนน้ำในอุทยานฯ</v>
          </cell>
          <cell r="C2781">
            <v>70100020424</v>
          </cell>
        </row>
        <row r="2782">
          <cell r="B2782" t="str">
            <v xml:space="preserve"> การจัดงานประชุมวิชาการ นิทรรศการต่าง ๆ ของหน่วยงานที่ร่วมสนองพระราชดำริฯ</v>
          </cell>
          <cell r="C2782">
            <v>70100020425</v>
          </cell>
        </row>
        <row r="2783">
          <cell r="B2783" t="str">
            <v>โครงการเฉลิมพระเกียรติพระบรมวงศานุวง ประจำปี 2561</v>
          </cell>
          <cell r="C2783">
            <v>70100020426</v>
          </cell>
        </row>
        <row r="2784">
          <cell r="B2784" t="str">
            <v>โครงการเผยแพร่งานบุญอีสาน บุญเดือน 8 - 12 และงานบุญจุลกฐิน</v>
          </cell>
          <cell r="C2784">
            <v>70100020427</v>
          </cell>
        </row>
        <row r="2785">
          <cell r="B2785" t="str">
            <v>โครงการเผยแพร่ผลงานโครงการอนุรักษ์พันธุกรรมพืชอันเนื่องมาจากพระราชดำริ</v>
          </cell>
          <cell r="C2785">
            <v>70100020428</v>
          </cell>
        </row>
        <row r="2786">
          <cell r="B2786" t="str">
            <v>โครงการความร่วมมือด้านศิลปวัฒนธรรมกับจังหวัดอุบลราชธานีและหน่วยงานอื่นๆและตามนโยบาย</v>
          </cell>
          <cell r="C2786">
            <v>70100020429</v>
          </cell>
        </row>
        <row r="2787">
          <cell r="B2787" t="str">
            <v>โครงการถวายรายงานพร้อมกับนิทรรศการ อพ.สธ.ในพิธีพระราทานปริญญาบัตร ประจำปี 2560</v>
          </cell>
          <cell r="C2787">
            <v>70100020430</v>
          </cell>
        </row>
        <row r="2788">
          <cell r="B2788" t="str">
            <v>โครงการบริหารจัดการอุทยานศิลปวัฒนธรรมอีสานและลุ่มน้ำโขง ปะจำปี 2561</v>
          </cell>
          <cell r="C2788">
            <v>70100020431</v>
          </cell>
        </row>
        <row r="2789">
          <cell r="B2789" t="str">
            <v>การจัดทำเว็บไซต์ อพ.สธ.-มหาวิทยาลัยอุบลราชธานี</v>
          </cell>
          <cell r="C2789">
            <v>70100020432</v>
          </cell>
        </row>
        <row r="2790">
          <cell r="B2790" t="str">
            <v>การบริหารโครงการและสนับสนุนการดำเนินงานในกิจกรรมต่าง ๆ ของ อพ.สธ. และเครือข่าย อพ.สธ.</v>
          </cell>
          <cell r="C2790">
            <v>70100020433</v>
          </cell>
        </row>
        <row r="2791">
          <cell r="B2791" t="str">
            <v>บริหารงานทำนุบำรุงศิลปวัฒนธรรม มหาวิทยาลัยอุบลราชธานี ประจำปี 2561</v>
          </cell>
          <cell r="C2791">
            <v>70100020434</v>
          </cell>
        </row>
        <row r="2792">
          <cell r="B2792" t="str">
            <v>สืบสานวัฒนธรรมและประเพณีภายในมหาวิทยาลัยอุบลราชธานี ปีงบประมาณ 2561</v>
          </cell>
          <cell r="C2792">
            <v>70100020435</v>
          </cell>
        </row>
        <row r="2793">
          <cell r="B2793" t="str">
            <v xml:space="preserve"> โครงการพฤกษานุรักษ์มเหสักข์ นวมินทรานุสร</v>
          </cell>
          <cell r="C2793">
            <v>70100020436</v>
          </cell>
        </row>
        <row r="2794">
          <cell r="B2794" t="str">
            <v>โครงการอุทยานศิลปวัฒนธรรมอีสานและลุ่มน้ำโขง: ปรับพื้นที่ป่าโดยรอบอุทยานฯ</v>
          </cell>
          <cell r="C2794">
            <v>70100020437</v>
          </cell>
        </row>
        <row r="2795">
          <cell r="B2795" t="str">
            <v>โครงการสานสัมพันธ์มิตรภาพ ไทย – ลาว  ครั้งที่ 14</v>
          </cell>
          <cell r="C2795">
            <v>70100020438</v>
          </cell>
        </row>
        <row r="2796">
          <cell r="B2796" t="str">
            <v>จิตอาสาทำบุญ ตุนความดี วิธีธรรม ณ วัดหนองป่าพง</v>
          </cell>
          <cell r="C2796">
            <v>70100020439</v>
          </cell>
        </row>
        <row r="2797">
          <cell r="B2797" t="str">
            <v>พิธีบายศรีสู่ขวัญนักศึกษาใหม่ ม.อุบลฯ ประจำปีการศึกษา 2561</v>
          </cell>
          <cell r="C2797">
            <v>70100020440</v>
          </cell>
        </row>
        <row r="2798">
          <cell r="B2798" t="str">
            <v>วันรำลึกแห่งความดีร่วมกับจังหวัดอุบลราชธานี</v>
          </cell>
          <cell r="C2798">
            <v>70100020441</v>
          </cell>
        </row>
        <row r="2799">
          <cell r="B2799" t="str">
            <v>สดุดีวีรกรรมพระประทุมวรราชสุริยวงศ์ ปี 2561</v>
          </cell>
          <cell r="C2799">
            <v>70100020442</v>
          </cell>
        </row>
        <row r="2800">
          <cell r="B2800" t="str">
            <v>สืบสานประเพณีแห่เทียนพรรษาจังหวัดอุบลราชธานี</v>
          </cell>
          <cell r="C2800">
            <v>70100020443</v>
          </cell>
        </row>
        <row r="2801">
          <cell r="B2801" t="str">
            <v>โครงการอนุรักษ์ศิลปะและวัฒนธรรมอีสาน : ไหว้พระ นำฮอย มูนมัง พุทธศิลป์อีสาน</v>
          </cell>
          <cell r="C2801">
            <v>70100020444</v>
          </cell>
        </row>
        <row r="2802">
          <cell r="B2802" t="str">
            <v>โครงการทำนุบำรุงและฟื้นฟูศิลปวัฒนธรรมการปฏิบัติต่อผู้สูงวัยชุมชนชนบท อีสานใต้</v>
          </cell>
          <cell r="C2802">
            <v>70100070398</v>
          </cell>
        </row>
        <row r="2803">
          <cell r="B2803" t="str">
            <v>โครงการเรียนฟรี 15 ปี</v>
          </cell>
          <cell r="C2803">
            <v>80100010001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TA_PROJECT"/>
      <sheetName val="สรุป DATA_PROJECT"/>
      <sheetName val="สรุป DATA_PROJECTแบบเสนอโครงการ"/>
      <sheetName val="ตรวจสอบร้อยละ"/>
      <sheetName val="รหัสแผนงาน"/>
      <sheetName val="หน่วยงานหลัก"/>
      <sheetName val="หน่วยงานย่อย"/>
      <sheetName val="แหล่งเงิน"/>
      <sheetName val="กองทุน"/>
      <sheetName val="ความเชื่อมโยง"/>
      <sheetName val="โครงการย่อย"/>
      <sheetName val="กิจกรรมใหม่"/>
      <sheetName val="งบรายจ่าย"/>
      <sheetName val="Main_product"/>
      <sheetName val="Main_product (2)"/>
      <sheetName val="New_product"/>
      <sheetName val="งาน-โครงการ"/>
      <sheetName val="กิจกรร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ชื่อหน่วยงานหลัก</v>
          </cell>
          <cell r="B1" t="str">
            <v>รหัสหน่วยงานหลัก</v>
          </cell>
        </row>
        <row r="2">
          <cell r="A2" t="str">
            <v>สำนักงานอธิการบดี</v>
          </cell>
          <cell r="B2">
            <v>10</v>
          </cell>
        </row>
        <row r="3">
          <cell r="A3" t="str">
            <v>คณะวิทยาศาสตร์</v>
          </cell>
          <cell r="B3">
            <v>11</v>
          </cell>
        </row>
        <row r="4">
          <cell r="A4" t="str">
            <v>คณะเกษตรศาสตร์</v>
          </cell>
          <cell r="B4">
            <v>12</v>
          </cell>
        </row>
        <row r="5">
          <cell r="A5" t="str">
            <v>คณะวิศวกรรมศาสตร์</v>
          </cell>
          <cell r="B5">
            <v>13</v>
          </cell>
        </row>
        <row r="6">
          <cell r="A6" t="str">
            <v>คณะศิลปศาสตร์</v>
          </cell>
          <cell r="B6">
            <v>14</v>
          </cell>
        </row>
        <row r="7">
          <cell r="A7" t="str">
            <v>คณะเภสัชศาสตร์</v>
          </cell>
          <cell r="B7">
            <v>15</v>
          </cell>
        </row>
        <row r="8">
          <cell r="A8" t="str">
            <v>คณะบริหารศาสตร์</v>
          </cell>
          <cell r="B8">
            <v>17</v>
          </cell>
        </row>
        <row r="9">
          <cell r="A9" t="str">
            <v>วิทยาลัยแพทยศาสตร์และการสาธารณสุข</v>
          </cell>
          <cell r="B9">
            <v>19</v>
          </cell>
        </row>
        <row r="10">
          <cell r="A10" t="str">
            <v>คณะศิลปประยุกต์และสถาปัตยกรรมศาสตร์</v>
          </cell>
          <cell r="B10">
            <v>20</v>
          </cell>
        </row>
        <row r="11">
          <cell r="A11" t="str">
            <v>คณะนิติศาสตร์</v>
          </cell>
          <cell r="B11">
            <v>21</v>
          </cell>
        </row>
        <row r="12">
          <cell r="A12" t="str">
            <v>คณะรัฐศาสตร์</v>
          </cell>
          <cell r="B12">
            <v>23</v>
          </cell>
        </row>
        <row r="13">
          <cell r="A13" t="str">
            <v>คณะพยาบาลศาสตร์</v>
          </cell>
          <cell r="B13">
            <v>25</v>
          </cell>
        </row>
        <row r="14">
          <cell r="A14" t="str">
            <v>สำนักวิทยบริการ</v>
          </cell>
          <cell r="B14">
            <v>90</v>
          </cell>
        </row>
        <row r="15">
          <cell r="A15" t="str">
            <v>สำนักคอมพิวเตอร์และเครือข่าย</v>
          </cell>
          <cell r="B15">
            <v>91</v>
          </cell>
        </row>
        <row r="16">
          <cell r="A16" t="str">
            <v>สำนักบริหารทรัพย์สินและสิทธิประโยชน์</v>
          </cell>
          <cell r="B16">
            <v>92</v>
          </cell>
        </row>
        <row r="17">
          <cell r="A17" t="str">
            <v>สถานปฏิบัติการโรงแรมและการท่องเที่ยว</v>
          </cell>
          <cell r="B17">
            <v>94</v>
          </cell>
        </row>
        <row r="18">
          <cell r="A18" t="str">
            <v>โรงพิมพ์มหาวิทยาลัยอุบลราชธานี</v>
          </cell>
          <cell r="B18">
            <v>95</v>
          </cell>
        </row>
      </sheetData>
      <sheetData sheetId="6" refreshError="1">
        <row r="1">
          <cell r="A1" t="str">
            <v>ชื่อหน่วยงานย่อย</v>
          </cell>
          <cell r="B1" t="str">
            <v>รหัสหน่วยงานย่อย</v>
          </cell>
        </row>
        <row r="2">
          <cell r="A2" t="str">
            <v>กองกลาง</v>
          </cell>
          <cell r="B2">
            <v>1001</v>
          </cell>
        </row>
        <row r="3">
          <cell r="A3" t="str">
            <v>กองคลัง</v>
          </cell>
          <cell r="B3">
            <v>1002</v>
          </cell>
        </row>
        <row r="4">
          <cell r="A4" t="str">
            <v>กองบริการการศึกษา</v>
          </cell>
          <cell r="B4">
            <v>1003</v>
          </cell>
        </row>
        <row r="5">
          <cell r="A5" t="str">
            <v>กองแผนงาน</v>
          </cell>
          <cell r="B5">
            <v>1004</v>
          </cell>
        </row>
        <row r="6">
          <cell r="A6" t="str">
            <v>สำนักงานกฏหมายและนิติการ</v>
          </cell>
          <cell r="B6">
            <v>1005</v>
          </cell>
        </row>
        <row r="7">
          <cell r="A7" t="str">
            <v>กองการเจ้าหน้าที่</v>
          </cell>
          <cell r="B7">
            <v>1006</v>
          </cell>
        </row>
        <row r="8">
          <cell r="A8" t="str">
            <v>สำนักงานพัฒนานักศึกษา</v>
          </cell>
          <cell r="B8">
            <v>1007</v>
          </cell>
        </row>
        <row r="9">
          <cell r="A9" t="str">
            <v>สำนักงานบริหารกายภาพและสิ่งแวดล้อม</v>
          </cell>
          <cell r="B9">
            <v>1008</v>
          </cell>
        </row>
        <row r="10">
          <cell r="A10" t="str">
            <v>สำนักงานวิเทศสัมพันธ์</v>
          </cell>
          <cell r="B10">
            <v>1009</v>
          </cell>
        </row>
        <row r="11">
          <cell r="A11" t="str">
            <v>สำนักงานส่งเสริมบริหารการวิจัย บริการวิชาการและศิลปวัฒนธรรม</v>
          </cell>
          <cell r="B11">
            <v>1010</v>
          </cell>
        </row>
        <row r="12">
          <cell r="A12" t="str">
            <v>สำนักงานสภามหาวิทยาลัย</v>
          </cell>
          <cell r="B12">
            <v>1011</v>
          </cell>
        </row>
        <row r="13">
          <cell r="A13" t="str">
            <v>สำนักงานสภาอาจารย์</v>
          </cell>
          <cell r="B13">
            <v>1012</v>
          </cell>
        </row>
        <row r="14">
          <cell r="A14" t="str">
            <v>สำนักงานประกันคุณภาพการศึกษาและสารสนเทศ</v>
          </cell>
          <cell r="B14">
            <v>1013</v>
          </cell>
        </row>
        <row r="15">
          <cell r="A15" t="str">
            <v>สำนักงานตรวจสอบภายใน</v>
          </cell>
          <cell r="B15">
            <v>1014</v>
          </cell>
        </row>
        <row r="16">
          <cell r="A16" t="str">
            <v>ส่วนกลางมหาวิทยาลัยด้านวิทยาศาสตร์และเทคโนโลยี</v>
          </cell>
          <cell r="B16">
            <v>1015</v>
          </cell>
        </row>
        <row r="17">
          <cell r="A17" t="str">
            <v>สำนักงานสระว่ายน้ำยอดเศรณี</v>
          </cell>
          <cell r="B17">
            <v>1016</v>
          </cell>
        </row>
        <row r="18">
          <cell r="A18" t="str">
            <v>ส่วนกลางสำนักงานอธิการบดี</v>
          </cell>
          <cell r="B18">
            <v>1017</v>
          </cell>
        </row>
        <row r="19">
          <cell r="A19" t="str">
            <v>หน้าห้องอธิการบดี</v>
          </cell>
          <cell r="B19">
            <v>1018</v>
          </cell>
        </row>
        <row r="20">
          <cell r="A20" t="str">
            <v>สำนักงานพัฒนาคุณภาพการศึกษา</v>
          </cell>
          <cell r="B20">
            <v>1019</v>
          </cell>
        </row>
        <row r="21">
          <cell r="A21" t="str">
            <v>สำนักงานบริหารบัณฑิตศึกษา</v>
          </cell>
          <cell r="B21">
            <v>1020</v>
          </cell>
        </row>
        <row r="22">
          <cell r="A22" t="str">
            <v>สำนักงานรักษาความปลอดภัยและสวัสดิภาพบุคลากร</v>
          </cell>
          <cell r="B22">
            <v>1021</v>
          </cell>
        </row>
        <row r="23">
          <cell r="A23" t="str">
            <v>ภาควิชาวิทยาศาสตร์ชีวภาพ</v>
          </cell>
          <cell r="B23">
            <v>1101</v>
          </cell>
        </row>
        <row r="24">
          <cell r="A24" t="str">
            <v>ภาควิชาเคมี</v>
          </cell>
          <cell r="B24">
            <v>1102</v>
          </cell>
        </row>
        <row r="25">
          <cell r="A25" t="str">
            <v>ภาควิชาฟิสิกส์</v>
          </cell>
          <cell r="B25">
            <v>1103</v>
          </cell>
        </row>
        <row r="26">
          <cell r="A26" t="str">
            <v>ภาควิชาคณิตศาสตร์ สถิติและคอมพิวเตอร์</v>
          </cell>
          <cell r="B26">
            <v>1104</v>
          </cell>
        </row>
        <row r="27">
          <cell r="A27" t="str">
            <v>สำนักงานเลขานุการคณะวิทยาศาสตร์</v>
          </cell>
          <cell r="B27">
            <v>1105</v>
          </cell>
        </row>
        <row r="28">
          <cell r="A28" t="str">
            <v>ภาควิชาพืชไร่</v>
          </cell>
          <cell r="B28">
            <v>1201</v>
          </cell>
        </row>
        <row r="29">
          <cell r="A29" t="str">
            <v>ภาควิชาพืชสวน</v>
          </cell>
          <cell r="B29">
            <v>1202</v>
          </cell>
        </row>
        <row r="30">
          <cell r="A30" t="str">
            <v>ภาควิชาสัตวศาสตร์</v>
          </cell>
          <cell r="B30">
            <v>1203</v>
          </cell>
        </row>
        <row r="31">
          <cell r="A31" t="str">
            <v>สาขาวิชาประมง</v>
          </cell>
          <cell r="B31">
            <v>1204</v>
          </cell>
        </row>
        <row r="32">
          <cell r="A32" t="str">
            <v>สาขาวิชาอุตสาหกรรมเกษตร</v>
          </cell>
          <cell r="B32">
            <v>1205</v>
          </cell>
        </row>
        <row r="33">
          <cell r="A33" t="str">
            <v>สำนักงานคณบดีคณะเกษตรศาสตร์</v>
          </cell>
          <cell r="B33">
            <v>1206</v>
          </cell>
        </row>
        <row r="34">
          <cell r="A34" t="str">
            <v>สำนักงานไร่ฝึกทดลองและปฏิบัติการกลาง</v>
          </cell>
          <cell r="B34">
            <v>1207</v>
          </cell>
        </row>
        <row r="35">
          <cell r="A35" t="str">
            <v>ภาควิชาวิศวกรรมเคมี</v>
          </cell>
          <cell r="B35">
            <v>1301</v>
          </cell>
        </row>
        <row r="36">
          <cell r="A36" t="str">
            <v>ภาควิชาวิศวกรรมโยธา</v>
          </cell>
          <cell r="B36">
            <v>1302</v>
          </cell>
        </row>
        <row r="37">
          <cell r="A37" t="str">
            <v>ภาควิชาวิศวกรรมไฟฟ้าและอิเล็กทรอนิกส์</v>
          </cell>
          <cell r="B37">
            <v>1303</v>
          </cell>
        </row>
        <row r="38">
          <cell r="A38" t="str">
            <v>งานบริการสารสนเทศทางวิศวกรรม</v>
          </cell>
          <cell r="B38">
            <v>1304</v>
          </cell>
        </row>
        <row r="39">
          <cell r="A39" t="str">
            <v>งานบัณฑิตศึกษา</v>
          </cell>
          <cell r="B39">
            <v>1305</v>
          </cell>
        </row>
        <row r="40">
          <cell r="A40" t="str">
            <v>สำนักงานเลขานุการคณะวิศวกรรมศาสตร์</v>
          </cell>
          <cell r="B40">
            <v>1306</v>
          </cell>
        </row>
        <row r="41">
          <cell r="A41" t="str">
            <v>ภาควิชาวิศวกรรมเครื่องกล</v>
          </cell>
          <cell r="B41">
            <v>1307</v>
          </cell>
        </row>
        <row r="42">
          <cell r="A42" t="str">
            <v>ภาควิชาวิศวกรรมอุตสาหการ</v>
          </cell>
          <cell r="B42">
            <v>1308</v>
          </cell>
        </row>
        <row r="43">
          <cell r="A43" t="str">
            <v>งานสนันสนุนงานวิจัยและบริการวิชาการ</v>
          </cell>
          <cell r="B43">
            <v>1309</v>
          </cell>
        </row>
        <row r="44">
          <cell r="A44" t="str">
            <v>สำนักงานเลขานุการคณะศิลปศาสตร์</v>
          </cell>
          <cell r="B44">
            <v>1413</v>
          </cell>
        </row>
        <row r="45">
          <cell r="A45" t="str">
            <v>สำนักงานเลขานุการคณะเภสัชศาสตร์</v>
          </cell>
          <cell r="B45">
            <v>1501</v>
          </cell>
        </row>
        <row r="46">
          <cell r="A46" t="str">
            <v>กลุ่มสาขาวิชาการเงินและบัญชี</v>
          </cell>
          <cell r="B46">
            <v>1701</v>
          </cell>
        </row>
        <row r="47">
          <cell r="A47" t="str">
            <v>กลุ่มสาขาวิชาบริหารธุรกิจ</v>
          </cell>
          <cell r="B47">
            <v>1702</v>
          </cell>
        </row>
        <row r="48">
          <cell r="A48" t="str">
            <v>กลุ่มสาขาวิชานวัตกรรมการจัดการ</v>
          </cell>
          <cell r="B48">
            <v>1703</v>
          </cell>
        </row>
        <row r="49">
          <cell r="A49" t="str">
            <v>กลุ่มสาขาวิชาสหวิทยาการ</v>
          </cell>
          <cell r="B49">
            <v>1704</v>
          </cell>
        </row>
        <row r="50">
          <cell r="A50" t="str">
            <v>สำนักงานเลขานุการคณะบริหารศาสตร์</v>
          </cell>
          <cell r="B50">
            <v>1705</v>
          </cell>
        </row>
        <row r="51">
          <cell r="A51" t="str">
            <v>กลุ่มสาขาวิชาแพทยศาสตร์</v>
          </cell>
          <cell r="B51">
            <v>1901</v>
          </cell>
        </row>
        <row r="52">
          <cell r="A52" t="str">
            <v>กลุ่มสาขาวิชาสาธารณสุขศาสตร์</v>
          </cell>
          <cell r="B52">
            <v>1902</v>
          </cell>
        </row>
        <row r="53">
          <cell r="A53" t="str">
            <v>สำนักงานเลขานุการวิทยาลัยแพทยศาสตร์</v>
          </cell>
          <cell r="B53">
            <v>1903</v>
          </cell>
        </row>
        <row r="54">
          <cell r="A54" t="str">
            <v>ศูนย์พัฒนาเด็กวิทยาลัยแพทยศาสตร์</v>
          </cell>
          <cell r="B54">
            <v>1904</v>
          </cell>
        </row>
        <row r="55">
          <cell r="A55" t="str">
            <v>ศูนย์สุขภาพวิทยาลัยแพทยศาสตร์</v>
          </cell>
          <cell r="B55">
            <v>1905</v>
          </cell>
        </row>
        <row r="56">
          <cell r="A56" t="str">
            <v>สำนักงานเลขานุการคณะศิลปประยุกต์และสถาปัตยกรรมศาสตร์</v>
          </cell>
          <cell r="B56">
            <v>2001</v>
          </cell>
        </row>
        <row r="57">
          <cell r="A57" t="str">
            <v>หลักสูตรปริญญาโทร-เอก สาขาการออกแบบผลิตภัณฑ์</v>
          </cell>
          <cell r="B57">
            <v>2002</v>
          </cell>
        </row>
        <row r="58">
          <cell r="A58" t="str">
            <v>หลักสูตรปริญญาตรี สาขาการออกแบบผลิตภัณฑ์</v>
          </cell>
          <cell r="B58">
            <v>2003</v>
          </cell>
        </row>
        <row r="59">
          <cell r="A59" t="str">
            <v>สำนักงานเลขานุการคณะนิติศาสตร์</v>
          </cell>
          <cell r="B59">
            <v>2101</v>
          </cell>
        </row>
        <row r="60">
          <cell r="A60" t="str">
            <v>หลักสูตรนิติศาสตร์</v>
          </cell>
          <cell r="B60">
            <v>2102</v>
          </cell>
        </row>
        <row r="61">
          <cell r="A61" t="str">
            <v>หลักสูตรรัฐศาสตร์และรัฐประศาสนศาสตร์</v>
          </cell>
          <cell r="B61">
            <v>2103</v>
          </cell>
        </row>
        <row r="62">
          <cell r="A62" t="str">
            <v>หลักสูตรบัณฑิตศึกษา</v>
          </cell>
          <cell r="B62">
            <v>2104</v>
          </cell>
        </row>
        <row r="63">
          <cell r="A63" t="str">
            <v>สำนักงานเลขานุการคณะรัฐศาสตร์</v>
          </cell>
          <cell r="B63">
            <v>2301</v>
          </cell>
        </row>
        <row r="64">
          <cell r="A64" t="str">
            <v>กลุ่มสาขาวิชาการปกครอง</v>
          </cell>
          <cell r="B64">
            <v>2302</v>
          </cell>
        </row>
        <row r="65">
          <cell r="A65" t="str">
            <v>กลุ่มสาขาวิชารัฐประศาสนศาสตร์</v>
          </cell>
          <cell r="B65">
            <v>2303</v>
          </cell>
        </row>
        <row r="66">
          <cell r="A66" t="str">
            <v>สำนักงานเลขานุการคณะพยาบาลศาสตร์</v>
          </cell>
          <cell r="B66">
            <v>2501</v>
          </cell>
        </row>
        <row r="67">
          <cell r="A67" t="str">
            <v>กลุ่มสาขาวิชาพยาบาลศาสตร์</v>
          </cell>
          <cell r="B67">
            <v>2502</v>
          </cell>
        </row>
        <row r="68">
          <cell r="A68" t="str">
            <v>สำนักงานเลขานุการสำนักวิทยบริการ</v>
          </cell>
          <cell r="B68">
            <v>9001</v>
          </cell>
        </row>
        <row r="69">
          <cell r="A69" t="str">
            <v>ฝ่ายหอสมุด</v>
          </cell>
          <cell r="B69">
            <v>9002</v>
          </cell>
        </row>
        <row r="70">
          <cell r="A70" t="str">
            <v>ฝ่ายเทคโนโลยีทางการศึกษา</v>
          </cell>
          <cell r="B70">
            <v>9003</v>
          </cell>
        </row>
        <row r="71">
          <cell r="A71" t="str">
            <v>สำนักงานเลขานุการสำนักคอมพิวเตอร์และเครือข่าย</v>
          </cell>
          <cell r="B71">
            <v>9101</v>
          </cell>
        </row>
        <row r="72">
          <cell r="A72" t="str">
            <v>ฝ่ายพัฒนาซอฟต์แวร์</v>
          </cell>
          <cell r="B72">
            <v>9102</v>
          </cell>
        </row>
        <row r="73">
          <cell r="A73" t="str">
            <v>ฝ่ายพัฒนาเครือข่าย</v>
          </cell>
          <cell r="B73">
            <v>9103</v>
          </cell>
        </row>
        <row r="74">
          <cell r="A74" t="str">
            <v>ฝ่ายบริการวิชาการและซ่อมบำรุง</v>
          </cell>
          <cell r="B74">
            <v>9104</v>
          </cell>
        </row>
        <row r="75">
          <cell r="A75" t="str">
            <v>สำนักบริหารทรัพย์สินและสิทธิประโยชน์</v>
          </cell>
          <cell r="B75">
            <v>9201</v>
          </cell>
        </row>
        <row r="76">
          <cell r="A76" t="str">
            <v>ฝ่ายหอพักนักศึกษา</v>
          </cell>
          <cell r="B76">
            <v>9202</v>
          </cell>
        </row>
        <row r="77">
          <cell r="A77" t="str">
            <v>ฝ่ายบริหารจัดการทรัพย์สินและสิทธิประโยชน์</v>
          </cell>
          <cell r="B77">
            <v>9203</v>
          </cell>
        </row>
        <row r="78">
          <cell r="A78" t="str">
            <v>สำนักงานสถานปฏิบัติการโรงแรมและการท่องเที่ยว</v>
          </cell>
          <cell r="B78">
            <v>9401</v>
          </cell>
        </row>
        <row r="79">
          <cell r="A79" t="str">
            <v>สำนักงานโรงพิมพ์มหาวิทยาลัยอุบลราชธานี</v>
          </cell>
          <cell r="B79">
            <v>9501</v>
          </cell>
        </row>
      </sheetData>
      <sheetData sheetId="7" refreshError="1">
        <row r="2">
          <cell r="A2">
            <v>1</v>
          </cell>
          <cell r="B2" t="str">
            <v>เงินงบประมาณแผ่นดิน</v>
          </cell>
        </row>
        <row r="3">
          <cell r="A3">
            <v>2</v>
          </cell>
          <cell r="B3" t="str">
            <v>เงินรายได้</v>
          </cell>
        </row>
      </sheetData>
      <sheetData sheetId="8" refreshError="1">
        <row r="2">
          <cell r="A2">
            <v>1</v>
          </cell>
          <cell r="B2" t="str">
            <v>กองทุนบริหาร</v>
          </cell>
        </row>
        <row r="3">
          <cell r="A3">
            <v>2</v>
          </cell>
          <cell r="B3" t="str">
            <v>กองทุนจัดการศึกษา</v>
          </cell>
        </row>
        <row r="4">
          <cell r="A4">
            <v>3</v>
          </cell>
          <cell r="B4" t="str">
            <v>กองทุนวิจัย</v>
          </cell>
        </row>
        <row r="5">
          <cell r="A5">
            <v>4</v>
          </cell>
          <cell r="B5" t="str">
            <v>กองทุนบริการวิชาการ</v>
          </cell>
        </row>
        <row r="6">
          <cell r="A6">
            <v>5</v>
          </cell>
          <cell r="B6" t="str">
            <v>กองทุนทำนุบำรุงศิลปวัฒนธรรม</v>
          </cell>
        </row>
        <row r="7">
          <cell r="A7">
            <v>6</v>
          </cell>
          <cell r="B7" t="str">
            <v>กองทุนพัฒนาบุคลากร</v>
          </cell>
        </row>
        <row r="8">
          <cell r="A8">
            <v>7</v>
          </cell>
          <cell r="B8" t="str">
            <v>กองทุนสินทรัพย์ถาวร</v>
          </cell>
        </row>
        <row r="9">
          <cell r="A9">
            <v>8</v>
          </cell>
          <cell r="B9" t="str">
            <v>กองทุนกิจการนักศึกษา</v>
          </cell>
        </row>
        <row r="10">
          <cell r="A10">
            <v>9</v>
          </cell>
          <cell r="B10" t="str">
            <v>กองทุนสวัสดิการ</v>
          </cell>
        </row>
        <row r="11">
          <cell r="A11">
            <v>10</v>
          </cell>
          <cell r="B11" t="str">
            <v>กองทุนส่งเสริมสิ่งประดิษฐ์</v>
          </cell>
        </row>
        <row r="12">
          <cell r="A12">
            <v>11</v>
          </cell>
          <cell r="B12" t="str">
            <v>กองทุนรักษาการเงิน</v>
          </cell>
        </row>
        <row r="13">
          <cell r="A13">
            <v>12</v>
          </cell>
          <cell r="B13" t="str">
            <v>กองทุนสำรอง</v>
          </cell>
        </row>
        <row r="14">
          <cell r="A14">
            <v>13</v>
          </cell>
          <cell r="B14" t="str">
            <v>กองทุนส่งเสริมการผลิตบัณฑิต</v>
          </cell>
        </row>
      </sheetData>
      <sheetData sheetId="9" refreshError="1"/>
      <sheetData sheetId="10" refreshError="1">
        <row r="2">
          <cell r="B2" t="str">
            <v xml:space="preserve">โครงการส่งเสริมจรรยาบรรณบุคลากร ทั้งในด้านการปฏิบัติตามจรรยาบรรณ การรณรงค์ส่งเสริมจรรยาบรรณบุคลากร การออกกฎ ระเบียบต่างๆ </v>
          </cell>
          <cell r="C2">
            <v>1000001</v>
          </cell>
        </row>
        <row r="3">
          <cell r="B3" t="str">
            <v>โครงการปรับปรุงกฎหมายและนิติการเพื่อการปฏิบัติงาน</v>
          </cell>
          <cell r="C3">
            <v>1000002</v>
          </cell>
        </row>
        <row r="4">
          <cell r="B4" t="str">
            <v>โครงการพัฒนาระบบบริหารและจัดการภายใน</v>
          </cell>
          <cell r="C4">
            <v>1000003</v>
          </cell>
        </row>
        <row r="5">
          <cell r="B5" t="str">
            <v>โครงการพัฒนาระบบฐานข้อมูลสารสนเทศเพื่อการบริหารจัดการ</v>
          </cell>
          <cell r="C5">
            <v>1000004</v>
          </cell>
        </row>
        <row r="6">
          <cell r="B6" t="str">
            <v>โครงการพัฒนาระบบบริหารทรัพยากรมนุษย์</v>
          </cell>
          <cell r="C6">
            <v>1000005</v>
          </cell>
        </row>
        <row r="7">
          <cell r="B7" t="str">
            <v>โครงการพัฒนาบุคลากรสายสนับสนุน</v>
          </cell>
          <cell r="C7">
            <v>1000006</v>
          </cell>
        </row>
        <row r="8">
          <cell r="B8" t="str">
            <v>โครงการพัฒนากายภาพระบบสาธารณูปโภคและโครงสร้างพื้นฐานของมหาวิทยาลัย</v>
          </cell>
          <cell r="C8">
            <v>1000007</v>
          </cell>
        </row>
        <row r="9">
          <cell r="B9" t="str">
            <v>โครงการจัดการความรู้เพื่อมุ่งสู่สถาบันแห่งการเรียนรู้</v>
          </cell>
          <cell r="C9">
            <v>1000008</v>
          </cell>
        </row>
        <row r="10">
          <cell r="B10" t="str">
            <v>โครงการพัฒนาศักยภาพของบุคลากรเพื่อรองรับการเข้าสู่ประชาคมอาเซียน และระดับสากล</v>
          </cell>
          <cell r="C10">
            <v>1000009</v>
          </cell>
        </row>
        <row r="11">
          <cell r="B11" t="str">
            <v>โครงการสนับสนุนการบริหารทั่วไป</v>
          </cell>
          <cell r="C11">
            <v>1000010</v>
          </cell>
        </row>
        <row r="12">
          <cell r="B12" t="str">
            <v>โครงการพัฒนาบุคลากร</v>
          </cell>
          <cell r="C12">
            <v>1000011</v>
          </cell>
        </row>
        <row r="13">
          <cell r="B13" t="str">
            <v>โครงการการพัฒนาระบบกลไกการประกันคุณภาพการศึกษาระดับอุดมศึกษา</v>
          </cell>
          <cell r="C13">
            <v>1000012</v>
          </cell>
        </row>
        <row r="14">
          <cell r="B14" t="str">
            <v>โครงการพิธีพระราชทานปริญญาบัตร</v>
          </cell>
          <cell r="C14">
            <v>1000013</v>
          </cell>
        </row>
        <row r="15">
          <cell r="B15" t="str">
            <v>โครงการสนับสนุนการจัดการศึกษา</v>
          </cell>
          <cell r="C15">
            <v>1010000</v>
          </cell>
        </row>
        <row r="16">
          <cell r="B16" t="str">
            <v>โครงการสนับสนุนการผลิตบัณฑิตสาขาวิชาวิทยาศาสตร์</v>
          </cell>
          <cell r="C16">
            <v>1010001</v>
          </cell>
        </row>
        <row r="17">
          <cell r="B17" t="str">
            <v>โครงการสนับสนุนการผลิตบัณฑิตสาขาวิชาเกษตรศาสตร์</v>
          </cell>
          <cell r="C17">
            <v>1010002</v>
          </cell>
        </row>
        <row r="18">
          <cell r="B18" t="str">
            <v>โครงการสนับสนุนการผลิตบัณฑิตสาขาวิชาวิศวกรรมศาสตร์</v>
          </cell>
          <cell r="C18">
            <v>1010003</v>
          </cell>
        </row>
        <row r="19">
          <cell r="B19" t="str">
            <v>โครงการสนับสนุนการผลิตบัณฑิตสาขาวิชาศิลปประยุกต์และการออกแบบ</v>
          </cell>
          <cell r="C19">
            <v>1010004</v>
          </cell>
        </row>
        <row r="20">
          <cell r="B20" t="str">
            <v>โครงการสนับสนุนการผลิตบัณฑิตสาขาวิชาเภสัชศาสตร์</v>
          </cell>
          <cell r="C20">
            <v>1010006</v>
          </cell>
        </row>
        <row r="21">
          <cell r="B21" t="str">
            <v>โครงการสนับสนุนการผลิตบัณฑิตสาขาวิชาแพทยศาสตร์</v>
          </cell>
          <cell r="C21">
            <v>1010007</v>
          </cell>
        </row>
        <row r="22">
          <cell r="B22" t="str">
            <v>โครงการสนับสนุนการผลิตบัณฑิตสาขาวิชาพยาบาลศาสตร์</v>
          </cell>
          <cell r="C22">
            <v>1010009</v>
          </cell>
        </row>
        <row r="23">
          <cell r="B23" t="str">
            <v>โครงการสนับสนุนการผลิตบัณฑิตสาขาวิชาศิลปศาสตร์</v>
          </cell>
          <cell r="C23">
            <v>1010010</v>
          </cell>
        </row>
        <row r="24">
          <cell r="B24" t="str">
            <v>โครงการสนับสนุนการผลิตบัณฑิตสาขาวิชาบริหารธุรกิจ</v>
          </cell>
          <cell r="C24">
            <v>1010011</v>
          </cell>
        </row>
        <row r="25">
          <cell r="B25" t="str">
            <v>โครงการสนับสนุนการผลิตบัณฑิตสาขาวิชานิติศาสตร์</v>
          </cell>
          <cell r="C25">
            <v>1010012</v>
          </cell>
        </row>
        <row r="26">
          <cell r="B26" t="str">
            <v>โครงการสนับสนุนการผลิตบัณฑิตสาขาวิชารัฐศาสตร์</v>
          </cell>
          <cell r="C26">
            <v>1010013</v>
          </cell>
        </row>
        <row r="27">
          <cell r="B27" t="str">
            <v>โครงการสนับสนุนการผลิตบัณฑิตสาขาวิชารัฐประศาสนศาสตร์</v>
          </cell>
          <cell r="C27">
            <v>1010014</v>
          </cell>
        </row>
        <row r="28">
          <cell r="B28" t="str">
            <v>โครงการส่งเสริมจรรยาบรรณวิชาชีพคณาจารย์ ทั้งในด้านการปฏิบัติตามจรรยาบรรณและการรณรงค์ส่งเสริมจรรยาบรรรณวิชาชีพอาจารย์</v>
          </cell>
          <cell r="C28">
            <v>1010051</v>
          </cell>
        </row>
        <row r="29">
          <cell r="B29" t="str">
            <v>โครงการพัฒนาบุคลากรสายวิชาการ</v>
          </cell>
          <cell r="C29">
            <v>1010052</v>
          </cell>
        </row>
        <row r="30">
          <cell r="B30" t="str">
            <v>โครงการพัฒนาศักยภาพของนักศึกษาเพื่อรองรับการเข้าสู่ประชาคมอาเซียน และระดับสากล</v>
          </cell>
          <cell r="C30">
            <v>1010053</v>
          </cell>
        </row>
        <row r="31">
          <cell r="B31" t="str">
            <v>โครงการพัฒนาศักยภาพของนักศึกษาและบุคลากรเพื่อรองรับการเข้าสู่ประชาคมอาเซียน และระดับสากล</v>
          </cell>
          <cell r="C31">
            <v>1010054</v>
          </cell>
        </row>
        <row r="32">
          <cell r="B32" t="str">
            <v>โครงการพัฒนาบุคลากรด้านการท่องเที่ยว</v>
          </cell>
          <cell r="C32">
            <v>1010055</v>
          </cell>
        </row>
        <row r="33">
          <cell r="B33" t="str">
            <v>โครงการผลิตบัณฑิตสาขาวิชาวิทยาศาสตร์</v>
          </cell>
          <cell r="C33">
            <v>2010000</v>
          </cell>
        </row>
        <row r="34">
          <cell r="B34" t="str">
            <v>โครงการผลิตบัณฑิตสาขาวิชาเกษตรศาสตร์</v>
          </cell>
          <cell r="C34">
            <v>2020000</v>
          </cell>
        </row>
        <row r="35">
          <cell r="B35" t="str">
            <v>โครงการผลิตบัณฑิตสาขาวิชาวิศวกรรมศาสตร์</v>
          </cell>
          <cell r="C35">
            <v>2030000</v>
          </cell>
        </row>
        <row r="36">
          <cell r="B36" t="str">
            <v>โครงการผลิตบัณฑิตสาขาวิชาศิลปประยุกต์และการออกแบบ</v>
          </cell>
          <cell r="C36">
            <v>2040000</v>
          </cell>
        </row>
        <row r="37">
          <cell r="B37" t="str">
            <v>โครงการผลิตบัณฑิตสาขาวิชาเภสัชศาสตร์</v>
          </cell>
          <cell r="C37">
            <v>2050000</v>
          </cell>
        </row>
        <row r="38">
          <cell r="B38" t="str">
            <v>โครงการผลิตบัณฑิตสาขาวิชาแพทยศาสตร์</v>
          </cell>
          <cell r="C38">
            <v>2060000</v>
          </cell>
        </row>
        <row r="39">
          <cell r="B39" t="str">
            <v>โครงการผลิตบัณฑิตสาขาวิชาสาธารณสุขศาสตร์</v>
          </cell>
          <cell r="C39">
            <v>2070000</v>
          </cell>
        </row>
        <row r="40">
          <cell r="B40" t="str">
            <v>โครงการผลิตบัณฑิตสาขาวิชาพยาบาลศาสตร์</v>
          </cell>
          <cell r="C40">
            <v>2080000</v>
          </cell>
        </row>
        <row r="41">
          <cell r="B41" t="str">
            <v>โครงการผลิตบัณฑิตสาขาวิชาศิลปศาสตร์</v>
          </cell>
          <cell r="C41">
            <v>2090000</v>
          </cell>
        </row>
        <row r="42">
          <cell r="B42" t="str">
            <v>โครงการผลิตบัณฑิตสาขาวิชาบริหารธุรกิจ</v>
          </cell>
          <cell r="C42">
            <v>2100000</v>
          </cell>
        </row>
        <row r="43">
          <cell r="B43" t="str">
            <v>โครงการผลิตบัณฑิตสาขาวิชานิติศาสตร์</v>
          </cell>
          <cell r="C43">
            <v>2110000</v>
          </cell>
        </row>
        <row r="44">
          <cell r="B44" t="str">
            <v>โครงการผลิตบัณฑิตสาขาวิชารัฐศาสตร์</v>
          </cell>
          <cell r="C44">
            <v>2120001</v>
          </cell>
        </row>
        <row r="45">
          <cell r="B45" t="str">
            <v>โครงการผลิตบัณฑิตสาขาวิชารัฐประศาสนศาสตร์</v>
          </cell>
          <cell r="C45">
            <v>2120002</v>
          </cell>
        </row>
        <row r="46">
          <cell r="B46" t="str">
            <v>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</v>
          </cell>
          <cell r="C46">
            <v>3010001</v>
          </cell>
        </row>
        <row r="47">
          <cell r="B47" t="str">
            <v>โครงการบริการด้านทะเบียนและประมวลผลนักศึกษา</v>
          </cell>
          <cell r="C47">
            <v>3010002</v>
          </cell>
        </row>
        <row r="48">
          <cell r="B48" t="str">
            <v>โครงการบริหารและพัฒนาหลักสูตร</v>
          </cell>
          <cell r="C48">
            <v>3010003</v>
          </cell>
        </row>
        <row r="49">
          <cell r="B49" t="str">
            <v>โครงการจัดหาและพัฒนาสื่อการเรียนรู้แก่นักศึกษา</v>
          </cell>
          <cell r="C49">
            <v>3010004</v>
          </cell>
        </row>
        <row r="50">
          <cell r="B50" t="str">
            <v>โครงการสนับสนุนการพัฒนาวิชาการ</v>
          </cell>
          <cell r="C50">
            <v>3010005</v>
          </cell>
        </row>
        <row r="51">
          <cell r="B51" t="str">
            <v>โครงการค่าใช้จ่ายบุคลากรภาครัฐ ยกระดับคุณภาพการศึกษาและการเรียนรู้</v>
          </cell>
          <cell r="C51">
            <v>4000002</v>
          </cell>
        </row>
        <row r="52">
          <cell r="B52" t="str">
            <v>โครงการค่าใช้จ่ายบุคลากรภาครัฐ พัฒนาด้านสาธารณสุขและสร้างเสริมสุขภาพเชิงรุก</v>
          </cell>
          <cell r="C52">
            <v>4000003</v>
          </cell>
        </row>
        <row r="53">
          <cell r="B53" t="str">
            <v>โครงการส่งเสริมและสนับสนุนกิจกรรมเสริมหลักสูตรและกิจกรรมนอกหลักสูตร</v>
          </cell>
          <cell r="C53">
            <v>4010001</v>
          </cell>
        </row>
        <row r="54">
          <cell r="B54" t="str">
            <v>โครงการสนับสนุนและส่งเสริมสวัสดิการและสวัสดิภาพของนักศึกษา</v>
          </cell>
          <cell r="C54">
            <v>4010002</v>
          </cell>
        </row>
        <row r="55">
          <cell r="B55" t="str">
            <v>โครงการวิจัยเพื่อสร้าง สะสมองค์ความรู้_โครงการวิจัยที่สามารถนำไปใช้ในการพัฒนาชุมชนและสังคม</v>
          </cell>
          <cell r="C55">
            <v>5000001</v>
          </cell>
        </row>
        <row r="56">
          <cell r="B56" t="str">
            <v>โครงการวิจัยประยุกต์</v>
          </cell>
          <cell r="C56">
            <v>5000002</v>
          </cell>
        </row>
        <row r="57">
          <cell r="B57" t="str">
            <v>โครงการวิจัยพื้นฐาน</v>
          </cell>
          <cell r="C57">
            <v>5000003</v>
          </cell>
        </row>
        <row r="58">
          <cell r="B58" t="str">
            <v>โครงการวิจัยและพัฒนา</v>
          </cell>
          <cell r="C58">
            <v>5000004</v>
          </cell>
        </row>
        <row r="59">
          <cell r="B59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  <cell r="C59">
            <v>5000005</v>
          </cell>
        </row>
        <row r="60">
          <cell r="B60" t="str">
            <v>โครงกการวิจัยและนวัตกรรม_โครงการวิจัยที่สามารถนำไปใช้ในการพัฒนาชุมชนและสังคม</v>
          </cell>
          <cell r="C60">
            <v>5000006</v>
          </cell>
        </row>
        <row r="61">
          <cell r="B61" t="str">
            <v>โครงการวิจัยและนวัตกรรมในอุตสาหกรรมยุทธศาสตร์และเป้าหมายของประเทศ</v>
          </cell>
          <cell r="C61">
            <v>5000007</v>
          </cell>
        </row>
        <row r="62">
          <cell r="B62" t="str">
            <v>โครงการวิจัยเพื่อพัฒนาโครงสร้างพื้นฐาน บุคลากรและระบบมาตรฐานการวิจัย</v>
          </cell>
          <cell r="C62">
            <v>5000008</v>
          </cell>
        </row>
        <row r="63">
          <cell r="B63" t="str">
            <v>โครงการพัฒนาระบบกลไกการบริหารงานวิจัย</v>
          </cell>
          <cell r="C63">
            <v>5010001</v>
          </cell>
        </row>
        <row r="64">
          <cell r="B64" t="str">
            <v>โครงการวิจัยเพื่อสร้างองค์ความรู้</v>
          </cell>
          <cell r="C64">
            <v>5010002</v>
          </cell>
        </row>
        <row r="65">
          <cell r="B65" t="str">
            <v>โครงการวิจัยเพื่อถ่ายทอดเทคโนโลยี</v>
          </cell>
          <cell r="C65">
            <v>5010003</v>
          </cell>
        </row>
        <row r="66">
          <cell r="B66" t="str">
            <v>โครงการพัฒนาระบบกลไกการบริหารงานบริการวิชาการ</v>
          </cell>
          <cell r="C66">
            <v>6010001</v>
          </cell>
        </row>
        <row r="67">
          <cell r="B67" t="str">
            <v>โครงการบริการวิชาการ</v>
          </cell>
          <cell r="C67">
            <v>6010002</v>
          </cell>
        </row>
        <row r="68">
          <cell r="B68" t="str">
            <v>โครงการเครือข่ายความร่วมมือกับชุมชน หน่วยงานของรัฐ และ ภาคธุรกิจอุตสาหกรรม</v>
          </cell>
          <cell r="C68">
            <v>6010003</v>
          </cell>
        </row>
        <row r="69">
          <cell r="B69" t="str">
            <v>โครงการประชุมสัมมนาและอบรมวิชาชีพต่างๆ เพื่อเสริมสร้างความมั่นคงในการประกอบอาชีพ</v>
          </cell>
          <cell r="C69">
            <v>6010004</v>
          </cell>
        </row>
        <row r="70">
          <cell r="B70" t="str">
            <v>โครงการสร้างเสริมสุขภาวะและบริการสุขภาพแก่ชุมชน</v>
          </cell>
          <cell r="C70">
            <v>6010005</v>
          </cell>
        </row>
        <row r="71">
          <cell r="B71" t="str">
            <v>โครงการปรับปรุงการเรียนรู้</v>
          </cell>
          <cell r="C71">
            <v>6210000</v>
          </cell>
        </row>
        <row r="72">
          <cell r="B72" t="str">
            <v>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  <cell r="C72">
            <v>6220000</v>
          </cell>
        </row>
        <row r="73">
          <cell r="B73" t="str">
            <v>โครงการศูนย์นวัตกรรมการศึกษาและพัฒนาสื่อการเรียนการสอน</v>
          </cell>
          <cell r="C73">
            <v>6230000</v>
          </cell>
        </row>
        <row r="74">
          <cell r="B74" t="str">
            <v>โครงการยกระดับการเรียนรู้ทางวิชาการในโรงเรียนเครือข่ายทางวิชาการ</v>
          </cell>
          <cell r="C74">
            <v>6240000</v>
          </cell>
        </row>
        <row r="75">
          <cell r="B75" t="str">
            <v>โครงการพัฒนาเศรษฐกิจดิจิทัล</v>
          </cell>
          <cell r="C75">
            <v>6250000</v>
          </cell>
        </row>
        <row r="76">
          <cell r="B76" t="str">
            <v>โครงการพัฒนาศักยภาพบุคลากรด้าน ICT รองรับ Digital Economy</v>
          </cell>
          <cell r="C76">
            <v>6260000</v>
          </cell>
        </row>
        <row r="77">
          <cell r="B77" t="str">
            <v>ครงการพัฒนาด้าน ICT ให้ผู้ประกอบการเพื่อการแข่งขัน</v>
          </cell>
          <cell r="C77">
            <v>6270000</v>
          </cell>
        </row>
        <row r="78">
          <cell r="B78" t="str">
            <v>โครงการบริหารจัดการขยะและสิ่งแวดล้อม</v>
          </cell>
          <cell r="C78">
            <v>6280000</v>
          </cell>
        </row>
        <row r="79">
          <cell r="B79" t="str">
            <v>โครงการพัฒนาโครงสร้างพื้นฐานและระบบโลจิสติกส์</v>
          </cell>
          <cell r="C79">
            <v>6300000</v>
          </cell>
        </row>
        <row r="80">
          <cell r="B80" t="str">
            <v>โครงการพัฒนาความรู้และทักษะชีวิตสำหรับวัยเรียน</v>
          </cell>
          <cell r="C80">
            <v>6320000</v>
          </cell>
        </row>
        <row r="81">
          <cell r="B81" t="str">
            <v>โครงการพัฒนาและเพิ่มประสิทธิภาพการใช้พลังงานที่เป็นมิตรกับสิ่งแวดล้อม</v>
          </cell>
          <cell r="C81">
            <v>6330000</v>
          </cell>
        </row>
        <row r="82">
          <cell r="B82" t="str">
            <v xml:space="preserve">โครงการพัฒนาระบบและกลไกการบริหารงานทำนุบำรุงศิลปวัฒนธรรม </v>
          </cell>
          <cell r="C82">
            <v>7010001</v>
          </cell>
        </row>
        <row r="83">
          <cell r="B83" t="str">
            <v xml:space="preserve">โครงการศึกษา ค้นคว้า วิจัย รวบรวมและเผยแพร่องค์ความรู้และภูมิปัญญาด้านศิลปวัฒนธรรม ขนบธรรมเนียมและประเพณี </v>
          </cell>
          <cell r="C83">
            <v>7010002</v>
          </cell>
        </row>
        <row r="84">
          <cell r="B84" t="str">
            <v>โครงการสนับสนุนจัดการศึกษาขั้นพื้นฐาน</v>
          </cell>
          <cell r="C84">
            <v>8010001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รหัสงานโครงการ</v>
          </cell>
          <cell r="B1" t="str">
            <v>ชื่องาน/โครงการ</v>
          </cell>
        </row>
        <row r="2">
          <cell r="A2">
            <v>201</v>
          </cell>
          <cell r="B2" t="str">
            <v>งานจัดการศึกษาสาขาวิทยาศาสตร์</v>
          </cell>
        </row>
        <row r="3">
          <cell r="A3">
            <v>202</v>
          </cell>
          <cell r="B3" t="str">
            <v>งานจัดการศึกษาสาขาเกษตรศาสตร์</v>
          </cell>
        </row>
        <row r="4">
          <cell r="A4">
            <v>203</v>
          </cell>
          <cell r="B4" t="str">
            <v>งานจัดการศึกษาสาขาวิศวกรรมศาสตร์</v>
          </cell>
        </row>
        <row r="5">
          <cell r="A5">
            <v>204</v>
          </cell>
          <cell r="B5" t="str">
            <v>งานจัดการศึกษาสาขาศิลปกรรมศาสตร์</v>
          </cell>
        </row>
        <row r="6">
          <cell r="A6">
            <v>205</v>
          </cell>
          <cell r="B6" t="str">
            <v>งานจัดการศึกษาสาขาเภสัชศาสตร์</v>
          </cell>
        </row>
        <row r="7">
          <cell r="A7">
            <v>206</v>
          </cell>
          <cell r="B7" t="str">
            <v>งานจัดการศึกษาสาขาแพทยศาสตร์</v>
          </cell>
        </row>
        <row r="8">
          <cell r="A8">
            <v>207</v>
          </cell>
          <cell r="B8" t="str">
            <v>งานจัดการศึกษาสาขาสาธารณสุขศาสตร์</v>
          </cell>
        </row>
        <row r="9">
          <cell r="A9">
            <v>208</v>
          </cell>
          <cell r="B9" t="str">
            <v>งานจัดการศึกษาสาขาพยาบาลศาสตร์</v>
          </cell>
        </row>
        <row r="10">
          <cell r="A10">
            <v>209</v>
          </cell>
          <cell r="B10" t="str">
            <v>งานจัดการศึกษาสาขาศิลปศาสตร์</v>
          </cell>
        </row>
        <row r="11">
          <cell r="A11">
            <v>210</v>
          </cell>
          <cell r="B11" t="str">
            <v>งานจัดการศึกษาสาขาบริหารธุรกิจ</v>
          </cell>
        </row>
        <row r="12">
          <cell r="A12">
            <v>211</v>
          </cell>
          <cell r="B12" t="str">
            <v>งานจัดการศึกษาสาขานิติศาสตร์</v>
          </cell>
        </row>
        <row r="13">
          <cell r="A13">
            <v>212</v>
          </cell>
          <cell r="B13" t="str">
            <v>งานจัดการศึกษาสาขารัฐศาสตร์</v>
          </cell>
        </row>
        <row r="14">
          <cell r="A14">
            <v>701</v>
          </cell>
          <cell r="B14" t="str">
            <v xml:space="preserve">งานทำนุบำรุงศิลปวัฒนธรรม </v>
          </cell>
        </row>
        <row r="15">
          <cell r="A15">
            <v>500</v>
          </cell>
          <cell r="B15" t="str">
            <v>โครงการวิจัยที่สามารถนำไปใช้ในการพัฒนาชุมชนและสังคม</v>
          </cell>
        </row>
        <row r="16">
          <cell r="A16">
            <v>621</v>
          </cell>
          <cell r="B16" t="str">
            <v>โครงการปรับปรุงการเรียนรู้</v>
          </cell>
        </row>
        <row r="17">
          <cell r="A17">
            <v>622</v>
          </cell>
          <cell r="B17" t="str">
            <v>ค่าใช้จ่ายสำหรับโครงการพัฒนาศักยภาพการเรียนรู้ยกระดับการศึกษาและส่งเสริมการเรียนรู้ตลอดชีวิตเพื่อรองรับการเรียนรู้ในศตวรรษที่ 21</v>
          </cell>
        </row>
        <row r="18">
          <cell r="A18">
            <v>624</v>
          </cell>
          <cell r="B18" t="str">
            <v>ค่าใช้จ่ายสำหรับโครงการยกระดับการเรียนรู้ทางวิชาการในโรงเรียนเครือข่ายทางวิชาการ</v>
          </cell>
        </row>
        <row r="19">
          <cell r="A19">
            <v>623</v>
          </cell>
          <cell r="B19" t="str">
            <v>ค่าใช้จ่ายสำหรับโครงการศูนย์นวัตกรรมการศึกษาและพัฒนาสื่อการเรียนการสอน</v>
          </cell>
        </row>
        <row r="20">
          <cell r="A20">
            <v>625</v>
          </cell>
          <cell r="B20" t="str">
            <v>โครงการพัฒนาเศรษฐกิจดิจิทัล</v>
          </cell>
        </row>
        <row r="21">
          <cell r="A21">
            <v>626</v>
          </cell>
          <cell r="B21" t="str">
            <v>ค่าใช้จ่ายสำหรับโครงการพัฒนาศักยภาพบุคลากรด้าน ICT รองรับ Digital Economy</v>
          </cell>
        </row>
        <row r="22">
          <cell r="A22">
            <v>627</v>
          </cell>
          <cell r="B22" t="str">
            <v>ค่าใช้จ่ายสำหรับโครงการพัฒนาด้าน ICT ให้ผู้ประกอบการเพื่อการแข่งขัน</v>
          </cell>
        </row>
        <row r="23">
          <cell r="A23">
            <v>628</v>
          </cell>
          <cell r="B23" t="str">
            <v>โครงการบริหารจัดการขยะและสิ่งแวดล้อม</v>
          </cell>
        </row>
        <row r="24">
          <cell r="A24">
            <v>630</v>
          </cell>
          <cell r="B24" t="str">
            <v>โครงการพัฒนาโครงสร้างพื้นฐานและระบบโลจิสติกส์</v>
          </cell>
        </row>
        <row r="25">
          <cell r="A25">
            <v>508</v>
          </cell>
          <cell r="B25" t="str">
            <v>โครงการวิจัยเพื่อพัฒนาโครงสร้างพื้นฐาน บุคลากรและระบบมาตรฐานการวิจัย</v>
          </cell>
        </row>
        <row r="26">
          <cell r="A26">
            <v>402</v>
          </cell>
          <cell r="B26" t="str">
            <v>รายการค่าใช้จ่ายบุคลากรภาครัฐ ยกระดับคุณภาพการศึกษาและการเรียนรู้</v>
          </cell>
        </row>
        <row r="27">
          <cell r="A27">
            <v>403</v>
          </cell>
          <cell r="B27" t="str">
            <v>รายการค่าใช้จ่ายบุคลากรภาครัฐ พัฒนาด้านสาธารณสุขและสร้างเสริมสุขภาพเชิงรุก</v>
          </cell>
        </row>
        <row r="28">
          <cell r="A28">
            <v>150</v>
          </cell>
          <cell r="B28" t="str">
            <v>งานสนับสนุนการบริหารจัดการทั่วไปด้านวิทยาศาสตร์และเทคโนโลยี</v>
          </cell>
        </row>
        <row r="29">
          <cell r="A29">
            <v>110</v>
          </cell>
          <cell r="B29" t="str">
            <v>งานสนับสนุนการบริหารจัดการทั่วไปด้านวิทยาศาสตร์สุขภาพ</v>
          </cell>
        </row>
        <row r="30">
          <cell r="A30">
            <v>120</v>
          </cell>
          <cell r="B30" t="str">
            <v>งานสนับสนุนการบริหารจัดการทั่วไปด้านสังคมศาสตร์</v>
          </cell>
        </row>
        <row r="31">
          <cell r="A31">
            <v>115</v>
          </cell>
          <cell r="B31" t="str">
            <v>งานสนับสนุนการจัดการศึกษาระดับอุดมศึกษาด้านวิทยาศาสตร์และเทคโนโลยี</v>
          </cell>
        </row>
        <row r="32">
          <cell r="A32">
            <v>111</v>
          </cell>
          <cell r="B32" t="str">
            <v>งานสนับสนุนการจัดการศึกษาระดับอุดมศึกษาด้านวิทยาศาสตร์สุขภาพ</v>
          </cell>
        </row>
        <row r="33">
          <cell r="A33">
            <v>112</v>
          </cell>
          <cell r="B33" t="str">
            <v>งานสนับสนุนการจัดการศึกษาระดับอุดมศึกษาด้านสังคมศาสตร์</v>
          </cell>
        </row>
        <row r="34">
          <cell r="A34">
            <v>315</v>
          </cell>
          <cell r="B34" t="str">
            <v>งานปรับปรุงคุณภาพการศึกษาระดับอุดมศึกษาด้านวิทยาศาสตร์และเทคโนโลยี</v>
          </cell>
        </row>
        <row r="35">
          <cell r="A35">
            <v>311</v>
          </cell>
          <cell r="B35" t="str">
            <v>งานปรับปรุงคุณภาพการศึกษาระดับอุดมศึกษาด้านวิทยาศาสตร์สุขภาพ</v>
          </cell>
        </row>
        <row r="36">
          <cell r="A36">
            <v>312</v>
          </cell>
          <cell r="B36" t="str">
            <v>งานปรับปรุงคุณภาพการศึกษาระดับอุดมศึกษาด้านสังคมศาสตร์</v>
          </cell>
        </row>
        <row r="37">
          <cell r="A37">
            <v>415</v>
          </cell>
          <cell r="B37" t="str">
            <v>งานกิจการนักศึกษาด้านวิทยาศาสตร์และเทคโนโลยี</v>
          </cell>
        </row>
        <row r="38">
          <cell r="A38">
            <v>411</v>
          </cell>
          <cell r="B38" t="str">
            <v>งานกิจการนักศึกษาด้านวิทยาศาสตร์สุขภาพ</v>
          </cell>
        </row>
        <row r="39">
          <cell r="A39">
            <v>412</v>
          </cell>
          <cell r="B39" t="str">
            <v>งานกิจการนักศึกษาด้านสังคมศาสตร์</v>
          </cell>
        </row>
        <row r="40">
          <cell r="A40">
            <v>516</v>
          </cell>
          <cell r="B40" t="str">
            <v>งานวิจัยระดับอุดมศึกษาเพื่อสร้างองค์ความรู้</v>
          </cell>
        </row>
        <row r="41">
          <cell r="A41">
            <v>517</v>
          </cell>
          <cell r="B41" t="str">
            <v>งานวิจัยระดับอุดมศึกษาเพื่อถ่ายทอดเทคโนโลยี</v>
          </cell>
        </row>
        <row r="42">
          <cell r="A42">
            <v>671</v>
          </cell>
          <cell r="B42" t="str">
            <v>งานให้บริการรักษาพยาบาลและส่งเสริมสุขภาพเพื่อการศึคษาและวิจัย</v>
          </cell>
        </row>
        <row r="43">
          <cell r="A43">
            <v>505</v>
          </cell>
          <cell r="B43" t="str">
            <v>โครงการวิจัยที่สามารถเป็นแนวทางในการกำหนดนโยบายของภาครัฐและหน่วยงานที่รับผิดชอบ</v>
          </cell>
        </row>
        <row r="44">
          <cell r="A44">
            <v>506</v>
          </cell>
          <cell r="B44" t="str">
            <v>โครงการวิจัยที่สามารถนำไปใช้ในการพัฒนาชุมชนและสังคม</v>
          </cell>
        </row>
        <row r="45">
          <cell r="A45">
            <v>507</v>
          </cell>
          <cell r="B45" t="str">
            <v>โครงการวิจัยและนวัตกรรมในอุตสาหกรรมยุทธศาสตร์และเป้าหมายของประเทศ</v>
          </cell>
        </row>
        <row r="46">
          <cell r="A46">
            <v>515</v>
          </cell>
          <cell r="B46" t="str">
            <v>งานบริหารการวิจัย</v>
          </cell>
        </row>
        <row r="47">
          <cell r="A47">
            <v>615</v>
          </cell>
          <cell r="B47" t="str">
            <v>งานบริหารการบริการวิชาการ</v>
          </cell>
        </row>
        <row r="48">
          <cell r="A48">
            <v>632</v>
          </cell>
          <cell r="B48" t="str">
            <v>โครงการพัฒนาความรู้และทักษะชีวิตสำหรับวัยเรียน</v>
          </cell>
        </row>
        <row r="49">
          <cell r="A49">
            <v>633</v>
          </cell>
          <cell r="B49" t="str">
            <v>โครงการพัฒนาและเพิ่มประสิทธิภาพการใช้พลังงานที่เป็นมิตรกับสิ่งแวดล้อม</v>
          </cell>
        </row>
        <row r="50">
          <cell r="A50">
            <v>801</v>
          </cell>
          <cell r="B50" t="str">
            <v>งานสนับสนุนการจัดการการศึกษาขั้นพื้นฐาน</v>
          </cell>
        </row>
        <row r="51">
          <cell r="A51">
            <v>502</v>
          </cell>
          <cell r="B51" t="str">
            <v>โครงการวิจัยประยุกต์</v>
          </cell>
        </row>
        <row r="52">
          <cell r="A52">
            <v>503</v>
          </cell>
          <cell r="B52" t="str">
            <v>โครงการวิจัยพื้นฐาน</v>
          </cell>
        </row>
        <row r="53">
          <cell r="A53">
            <v>504</v>
          </cell>
          <cell r="B53" t="str">
            <v>โครงการวิจัยและพัฒนา</v>
          </cell>
        </row>
        <row r="54">
          <cell r="A54">
            <v>611</v>
          </cell>
          <cell r="B54" t="str">
            <v>งานบริการวิชาการแก่ชุมชน</v>
          </cell>
        </row>
        <row r="55">
          <cell r="A55">
            <v>612</v>
          </cell>
          <cell r="B55" t="str">
            <v>งานบริการวิชาการกับชุมชนเพื่อพัฒนาสังคมแบบยั่งยืน</v>
          </cell>
        </row>
        <row r="56">
          <cell r="A56">
            <v>613</v>
          </cell>
          <cell r="B56" t="str">
            <v>งานบริการวิชาการด้านสุขภาพ</v>
          </cell>
        </row>
        <row r="57">
          <cell r="A57">
            <v>614</v>
          </cell>
          <cell r="B57" t="str">
            <v>โครงการประชุมวิชาการระดับชาติและระดับนานาชาติ</v>
          </cell>
        </row>
      </sheetData>
      <sheetData sheetId="1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382.434577199077" createdVersion="6" refreshedVersion="6" minRefreshableVersion="3" recordCount="1221">
  <cacheSource type="worksheet">
    <worksheetSource ref="A5:BI1226" sheet="ให้ตรวจสอบ จากDP 62 นี้"/>
  </cacheSource>
  <cacheFields count="61">
    <cacheField name="รหัสหน่วยงานหลัก" numFmtId="0">
      <sharedItems containsString="0" containsBlank="1" containsNumber="1" containsInteger="1" minValue="10" maxValue="10"/>
    </cacheField>
    <cacheField name="ชื่อหน่วยงานหลัก" numFmtId="0">
      <sharedItems count="1">
        <s v="สำนักงานอธิการบดี"/>
      </sharedItems>
    </cacheField>
    <cacheField name="รหัสหน่วยงานย่อย" numFmtId="0">
      <sharedItems containsString="0" containsBlank="1" containsNumber="1" containsInteger="1" minValue="1001" maxValue="1052" count="24">
        <n v="1001"/>
        <m/>
        <n v="1002"/>
        <n v="1003"/>
        <n v="1004"/>
        <n v="1006"/>
        <n v="1010"/>
        <n v="1009"/>
        <n v="1013"/>
        <n v="1020"/>
        <n v="1014"/>
        <n v="1005"/>
        <n v="1008"/>
        <n v="1007"/>
        <n v="1015"/>
        <n v="1019"/>
        <n v="1011"/>
        <n v="1021"/>
        <n v="1012"/>
        <n v="1018"/>
        <n v="1017"/>
        <n v="1051"/>
        <n v="1050"/>
        <n v="1052"/>
      </sharedItems>
    </cacheField>
    <cacheField name="ชื่อหน่วยงานย่อย" numFmtId="0">
      <sharedItems count="23">
        <s v="กองกลาง"/>
        <s v="กองคลัง"/>
        <s v="กองบริการการศึกษา"/>
        <s v="กองแผนงาน"/>
        <s v="กองการเจ้าหน้าที่"/>
        <s v="สำนักงานส่งเสริมบริหารการวิจัย บริการวิชาการและศิลปวัฒนธรรม"/>
        <s v="สำนักงานวิเทศสัมพันธ์"/>
        <s v="สำนักงานประกันคุณภาพการศึกษาและสารสนเทศ"/>
        <s v="สำนักงานบริหารบัณฑิตศึกษา"/>
        <s v="สำนักงานตรวจสอบภายใน"/>
        <s v="สำนักงานกฏหมายและนิติการ"/>
        <s v="สำนักงานบริหารกายภาพและสิ่งแวดล้อม"/>
        <s v="สำนักงานพัฒนานักศึกษา"/>
        <s v="ส่วนกลางมหาวิทยาลัยด้านวิทยาศาสตร์และเทคโนโลยี"/>
        <s v="สำนักงานพัฒนาคุณภาพการศึกษา"/>
        <s v="สำนักงานสภามหาวิทยาลัย"/>
        <s v="สำนักงานรักษาความปลอดภัยและสวัสดิภาพบุคลากร"/>
        <s v="สำนักงานสภาอาจารย์"/>
        <s v="หน้าห้องอธิการบดี"/>
        <s v="ส่วนกลางสำนักงานอธิการบดี"/>
        <s v="ส่วนกลางมหาวิทยาลัยด้านวิทยาศาสตร์สุขภาพ"/>
        <s v="ส่วนกลางมหาวิทยาลัย"/>
        <s v="ส่วนกลางมหาวิทยาลัยด้านสังคมศาสตร์"/>
      </sharedItems>
    </cacheField>
    <cacheField name="รหัสแหล่งงบประมาณ" numFmtId="0">
      <sharedItems containsSemiMixedTypes="0" containsString="0" containsNumber="1" containsInteger="1" minValue="1" maxValue="2"/>
    </cacheField>
    <cacheField name="แหล่งงบประมาณ" numFmtId="0">
      <sharedItems count="2">
        <s v="เงินรายได้"/>
        <s v="เงินงบประมาณแผ่นดิน"/>
      </sharedItems>
    </cacheField>
    <cacheField name="แหล่งงบประมาณย่อย" numFmtId="0">
      <sharedItems/>
    </cacheField>
    <cacheField name="รหัสกองทุน" numFmtId="0">
      <sharedItems containsSemiMixedTypes="0" containsString="0" containsNumber="1" containsInteger="1" minValue="1" maxValue="8" count="8">
        <n v="1"/>
        <n v="7"/>
        <n v="2"/>
        <n v="6"/>
        <n v="3"/>
        <n v="4"/>
        <n v="8"/>
        <n v="5"/>
      </sharedItems>
    </cacheField>
    <cacheField name="กองทุน" numFmtId="0">
      <sharedItems count="8">
        <s v="กองทุนบริหาร"/>
        <s v="กองทุนสินทรัพย์ถาวร"/>
        <s v="กองทุนจัดการศึกษา"/>
        <s v="กองทุนพัฒนาบุคลากร"/>
        <s v="กองทุนวิจัย"/>
        <s v="กองทุนบริการวิชาการ"/>
        <s v="กองทุนกิจการนักศึกษา"/>
        <s v="กองทุนทำนุบำรุงศิลปวัฒนธรรม"/>
      </sharedItems>
    </cacheField>
    <cacheField name="รหัสงาน/โครงการ" numFmtId="0">
      <sharedItems containsSemiMixedTypes="0" containsString="0" containsNumber="1" containsInteger="1" minValue="100" maxValue="701" count="19">
        <n v="110"/>
        <n v="150"/>
        <n v="312"/>
        <n v="120"/>
        <n v="504"/>
        <n v="503"/>
        <n v="502"/>
        <n v="515"/>
        <n v="614"/>
        <n v="611"/>
        <n v="415"/>
        <n v="115"/>
        <n v="412"/>
        <n v="315"/>
        <n v="402"/>
        <n v="311"/>
        <n v="100"/>
        <n v="508"/>
        <n v="701"/>
      </sharedItems>
    </cacheField>
    <cacheField name="งาน/โครงการ" numFmtId="0">
      <sharedItems count="40">
        <s v="งานสนับสนุนการบริหารจัดการทั่วไปด้านวิทยาศาสตร์สุขภาพ"/>
        <s v="งานสนับสนุนการบริหารจัดการทั่วไปด้านวิทยาศาสตร์และเทคโนโลยี"/>
        <s v="งานปรับปรุงคุณภาพการศึกษาระดับอุดมศึกษาด้านสังคมศาสตร์"/>
        <s v="งานสนับสนุนการบริหารจัดการทั่วไปด้านสังคมศาสตร์"/>
        <s v="โครงการวิจัยและพัฒนา"/>
        <s v="โครงการวิจัยพื้นฐาน"/>
        <s v="โครงการวิจัยประยุกต์"/>
        <s v="งานบริหารการวิจัย"/>
        <s v="โครงการประชุมวิชาการระดับชาติและระดับนานาชาติ"/>
        <s v="งานบริการวิชาการแก่ชุมชน"/>
        <s v="งานกิจการนักศึกษาด้านวิทยาศาสตร์และเทคโนโลยี"/>
        <s v="งานสนับสนุนการจัดการศึกษาระดับอุดมศึกษาด้านวิทยาศาสตร์และเทคโนโลยี"/>
        <s v="งานกิจการนักศึกษาด้านสังคมศาสตร์"/>
        <s v="งานปรับปรุงคุณภาพการศึกษาระดับอุดมศึกษาสังคมศาสตร์"/>
        <s v="งานสนับสนุนการบริหารจัดการทั่วไป"/>
        <s v="โครงการสวัสดิการเครื่องดื่มบุคลากร"/>
        <s v="โครงการค่าใช้จ่ายในการจ้างเหมาแรงงาน"/>
        <s v="โครงการค่าใช้จ่ายในการรักษาความสะอาด"/>
        <s v="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    <s v="รายการค่าใช้จ่ายบุคลาการภาครัฐ ยกระดับคุณภาพการศึกษาและการเรียนรู้"/>
        <s v="งานปรับปรุงคุณภาพการศึกษาระดับอุดมศึกษาด้านวิทยาศาสตร์สุขภาพ"/>
        <s v="โครงการวิจัยพัฒนาโครงสร้างพื้นฐาน บุคลากรและระบบมาตรฐานการวิจัย"/>
        <s v="งานทำนุบำรุงศิลปวัฒนธรรม "/>
        <s v="โครงการเตรียมความพร้อมการจัดงานประชุมวิชาการ นิทรรศการต่างๆ ของหน่วยงานที่ร่วมสนองพระราชดำริฯ"/>
        <s v="โครงการการบริหารโครงการและสนับสนุนการดำเนินงานในกิจกรรมต่างๆของ อพ.สธ. และเครือข่ายของ อพ.สธ."/>
        <s v="โครงการเผยแพร่ ประชาสัมพันธ์ ผลงานโครงการอนุรักษ์พันธุกรรมพืชอันเนื่องมาจากพระราชดำริฯ"/>
        <s v="โครงการสานสัมพันธ์มิตรภาพไทย - ลาว ครั้งที่ 15"/>
        <s v="โครงการพิธีบายศรีสู่ขวัญนักศึกษาใหม่ ม.อุบลฯ ประจำปีการศึกษา 2562"/>
        <s v="โครงการสดุดีวีรกรรมพระประทุมวรราชสุริยวงศ์ ประจำปี 2562"/>
        <s v="โครงการบริหารงานทำนุบำรุงศิลปวัฒนธรรมมหาวิทยาลัยอุบลราชธานี"/>
        <s v="โครงการบริหารจัดการอุทยานศิลปวัฒนธรรมอีสานและลุ่มน้ำโขง ปะจำปี 2562"/>
        <s v="โครงการสืบสานประเพณีแห่เทียนพรรษาจังหวัดอุบลราชธานี"/>
        <s v="โครงการวันรำลึกแห่งความดีร่วมกับจังหวัดอุบลราชธานี"/>
        <s v="โครงการอนุรักษ์และสืบสานประเพณีไทยสงกรานต์ &quot;ปีใหม่&quot; มหาวิทยาลัยอุบลราชธานี"/>
        <s v="โครงการจิตอาสาทำบุญ ตุนความดี วิธีธรรม ณ วัดหนองป่าพง"/>
        <s v="โครงการความร่วมมือด้านศิลปวัฒนธรรมกับจังหวัดและภาคประชาชน"/>
        <s v="โครงการสืบสานงานบุญอีสาน :บุญพระเวส บุญสงกรานต์ บุญจุลกฐิน"/>
        <s v="โครงการสารสนเทศเพื่อสนับสนุนงานประเพณีแห่เทียนพรรษาจังหวัดอุบลราชธานี"/>
        <s v="โครงการนิทรรศการทางวัฒนธรรม จังหวัดอุบลราชธานี"/>
        <s v="โครงการ “UBU WATCH ม.อุบลฯ และชุมชน น่าอยู่” ประจำปีงบประมาณ 2562"/>
      </sharedItems>
    </cacheField>
    <cacheField name="รหัสโครงการย่อย" numFmtId="0">
      <sharedItems containsBlank="1" containsMixedTypes="1" containsNumber="1" containsInteger="1" minValue="401002" maxValue="7010001" count="32">
        <n v="1000003"/>
        <n v="3010002"/>
        <n v="1000010"/>
        <n v="1000011"/>
        <n v="1000005"/>
        <n v="1000008"/>
        <n v="5000004"/>
        <n v="5000003"/>
        <n v="5000002"/>
        <n v="5010001"/>
        <n v="6010004"/>
        <n v="6010002"/>
        <n v="4010001"/>
        <n v="1010053"/>
        <n v="1010054"/>
        <n v="1000012"/>
        <n v="1000004"/>
        <n v="3010003"/>
        <n v="3010005"/>
        <n v="1000006"/>
        <n v="1000007"/>
        <n v="4010002"/>
        <n v="401002"/>
        <n v="1000009"/>
        <n v="3010001"/>
        <n v="3010004"/>
        <m/>
        <n v="4000002"/>
        <n v="5000008"/>
        <n v="2020000"/>
        <n v="7010001"/>
        <s v="07010002"/>
      </sharedItems>
    </cacheField>
    <cacheField name="โครงการย่อย" numFmtId="0">
      <sharedItems count="29">
        <s v="โครงการพัฒนาระบบบริหารและจัดการภายใน"/>
        <s v="โครงการบริการด้านทะเบียนและประมวลผลนักศึกษา"/>
        <s v="โครงการสนับสนุนการบริหารทั่วไป"/>
        <s v="โครงการพัฒนาบุคลากร"/>
        <s v="โครงการพัฒนาระบบบริหารทรัพยากรมนุษย์"/>
        <s v="โครงการจัดการความรู้เพื่อมุ่งสู่สถาบันแห่งการเรียนรู้"/>
        <s v="โครงการวิจัยและพัฒนา"/>
        <s v="โครงการวิจัยพื้นฐาน"/>
        <s v="โครงการวิจัยประยุกต์"/>
        <s v="โครงการพัฒนาระบบกลไกการบริหารงานวิจัย"/>
        <s v="โครงการประชุมสัมมนาและอบรมวิชาชีพต่างๆ เพื่อเสริมสร้างความมั่นคงในการประกอบอาชีพ"/>
        <s v="โครงการบริการวิชาการ"/>
        <s v="โครงการเครือข่ายความร่วมมือกับชุมชน หน่วยงานของรัฐ และ ภาคธุรกิจอุตสาหกรรม"/>
        <s v="โครงการส่งเสริมและสนับสนุนกิจกรรมเสริมหลักสูตรและกิจกรรมนอกหลักสูตร"/>
        <s v="โครงการพัฒนาศักยภาพของนักศึกษาเพื่อรองรับการเข้าสู่ประชาคมอาเซียน และระดับสากล"/>
        <s v="โครงการพัฒนาศักยภาพของนักศึกษาและบุคลากรเพื่อรองรับการเข้าสู่ประชาคมอาเซียน และระดับสากล"/>
        <s v="โครงการการพัฒนาระบบกลไกการประกันคุณภาพการศึกษาระดับอุดมศึกษา"/>
        <s v="โครงการพัฒนาระบบฐานข้อมูลสารสนเทศเพื่อการบริหารจัดการ"/>
        <s v="โครงการบริหารและพัฒนาหลักสูตร"/>
        <s v="โครงการสนับสนุนการพัฒนาวิชาการ"/>
        <s v="โครงการพัฒนาบุคลากรสายสนับสนุน"/>
        <s v="โครงการพัฒนากายภาพ ระบบสาธารณูปโภคและโครงสร้างพื้นฐานของมหาวิทยาลัย"/>
        <s v="โครงการสนับสนุนและส่งเสริมสวัสดิการและสวัสดิภาพของนักศึกษา"/>
        <s v="โครงการพัฒนากายภาพระบบสาธารณูปโภคและโครงสร้างพื้นฐานของมหาวิทยาลัย"/>
        <s v="โครงการพัฒนาศักยภาพของบุคลากรเพื่อรองรับการเข้าสู่ประชาคมอาเซียน และระดับสากล"/>
        <s v="โครงการพัฒนาระบบการเรียนการสอนที่เน้นผู้เรียนเป็นสำคัญ ทั้งในด้านรูปแบบการเรียนการสอน และการพัฒนาการเรียนการสอน"/>
        <s v="โครงการจัดหาและพัฒนาสื่อการเรียนรู้แก่นักศึกษา"/>
        <s v="โครงการค่าใช้จ่ายบุคลาการภาครัฐ ยกระดับคุณภาพการศึกษาและการเรียนรู้"/>
        <s v="โครงการพัฒนาระบบและกลไกการบริหารงานทำนุบำรุงศิลปวัฒนธรรม "/>
      </sharedItems>
    </cacheField>
    <cacheField name="รหัสกิจกรรม " numFmtId="0">
      <sharedItems containsMixedTypes="1" containsNumber="1" containsInteger="1" minValue="1000003043" maxValue="401000200021" count="157">
        <n v="10000030036"/>
        <n v="10000030044"/>
        <n v="10000030071"/>
        <n v="10000030206"/>
        <n v="10000030160"/>
        <n v="10000030105"/>
        <n v="10000030077"/>
        <n v="10000030072"/>
        <n v="10000030050"/>
        <n v="10000030132"/>
        <n v="10000030023"/>
        <n v="10000030054"/>
        <n v="10000030161"/>
        <n v="10000030019"/>
        <n v="10000030231"/>
        <n v="30100020001"/>
        <n v="10000100005"/>
        <n v="30100020002"/>
        <n v="10000030288"/>
        <n v="10000030289"/>
        <n v="10000110001"/>
        <n v="10000050005"/>
        <n v="10000050001"/>
        <n v="10000050011"/>
        <n v="10000080005"/>
        <n v="10000110006"/>
        <n v="10000110013"/>
        <n v="10000110004"/>
        <n v="50100010019"/>
        <n v="50100010020"/>
        <n v="50100010010"/>
        <n v="50100010022"/>
        <n v="60100040056"/>
        <n v="60100020229"/>
        <n v="50100010181"/>
        <n v="60100020779"/>
        <n v="10000030253"/>
        <n v="60100020626"/>
        <n v="10000100002"/>
        <n v="10000030262"/>
        <n v="40100010068"/>
        <n v="10100540009"/>
        <n v="10100540013"/>
        <n v="10100540014"/>
        <n v="10000120016"/>
        <n v="10000030053"/>
        <n v="10000120019"/>
        <n v="10000120015"/>
        <n v="10000120001"/>
        <n v="1000040006"/>
        <n v="10000120027"/>
        <n v="30100020006"/>
        <n v="30100030010"/>
        <n v="30100030011"/>
        <n v="30100050008"/>
        <n v="40100010073"/>
        <n v="40100010074"/>
        <n v="40100010075"/>
        <n v="40100010076"/>
        <n v="50100010183"/>
        <n v="50100010191"/>
        <n v="10000030064"/>
        <n v="10000030070"/>
        <n v="10000060008"/>
        <n v="10000070008"/>
        <n v="10000070042"/>
        <n v="1000003043"/>
        <n v="40100020014"/>
        <n v="10000030290"/>
        <n v="4010001002"/>
        <n v="4010001007"/>
        <n v="1000070007"/>
        <n v="4010020015"/>
        <n v="40100020005"/>
        <n v="40100010019"/>
        <n v="40100010020"/>
        <n v="40100010021"/>
        <n v="401000200021"/>
        <n v="40100020007"/>
        <n v="40100020244"/>
        <n v="40100010001"/>
        <n v="40100010030"/>
        <n v="40100020245"/>
        <n v="10000120031"/>
        <n v="4010001006"/>
        <n v="1000030071"/>
        <n v="40100010005"/>
        <n v="10000120026"/>
        <n v="30100030006"/>
        <n v="10000110015"/>
        <n v="30100050019"/>
        <n v="30100030007"/>
        <n v="30100010008"/>
        <n v="60100040034"/>
        <n v="10000030252"/>
        <n v="10000030006"/>
        <n v="10000030217"/>
        <n v="10000030271"/>
        <n v="10000030272"/>
        <n v="40100020015"/>
        <n v="10000100010"/>
        <n v="60100020215"/>
        <n v="10000030008"/>
        <n v="10000030134"/>
        <n v="30100040027"/>
        <n v="10000030011"/>
        <n v="10000030009"/>
        <n v="10000110018"/>
        <n v="40100020241"/>
        <n v="10000030114"/>
        <n v="10000070128"/>
        <n v="10000070129"/>
        <n v="10000070130"/>
        <n v="10000030131"/>
        <n v="10000070084"/>
        <n v="10000030079"/>
        <n v="10000030112"/>
        <n v="10000030135"/>
        <n v="10000100003"/>
        <n v="10000070124"/>
        <n v="10000070125"/>
        <n v="10000070126"/>
        <n v="10000070127"/>
        <n v="40000020001"/>
        <n v="10000030041"/>
        <n v="50000080001"/>
        <n v="20200000010"/>
        <n v="70100010007"/>
        <n v="70100010008"/>
        <n v="70100010009"/>
        <n v="70100020484"/>
        <n v="70100020485"/>
        <n v="70100020486"/>
        <n v="70100020487"/>
        <n v="70100020488"/>
        <n v="70100020489"/>
        <n v="70100020490"/>
        <n v="70100020491"/>
        <n v="70100020492"/>
        <n v="70100020493"/>
        <n v="70100020494"/>
        <n v="70100020495"/>
        <n v="70100020496"/>
        <n v="70100020497"/>
        <s v="060100020780"/>
        <n v="40100010059"/>
        <s v="060100020781"/>
        <s v="060100020782"/>
        <s v="060100020783"/>
        <s v="060100020784"/>
        <s v="060100020785"/>
        <s v="060100020786"/>
        <s v="060100020787"/>
        <s v="060100020788"/>
        <s v="060100020789"/>
        <s v="060100020790"/>
        <n v="10000100004"/>
      </sharedItems>
    </cacheField>
    <cacheField name="ชื่อกิจกรรม/โครงการ" numFmtId="0">
      <sharedItems count="168">
        <s v="โครงการบริหารจัดการทั่วไป"/>
        <s v="โครงการบริหารและจัดการส่วนกลาง (เงินรายได้)"/>
        <s v="โครงการสนับสนุนการประชุมคณะกรรมการต่างๆ ของมหาวิทยาลัย"/>
        <s v="โครงการบริหารจัดการงานประสานงาน"/>
        <s v="โครงการความสัมพันธ์กับหน่วยงานและชุมชน"/>
        <s v="โครงการค่าใช้จ่ายค่าสาธารณูปโภค"/>
        <s v="โครงการสนับสนุนค่าบำรุงสมาชิกหรือค่าวารสารด้านต่างๆ ของมหาวิทยาลัย"/>
        <s v="โครงการสนับสนุนการผลิตสื่อประชาสัมพันธ์มหาวิทยาลัย"/>
        <s v="โครงการประชาสัมพันธ์เชิงรุก"/>
        <s v="โครงการค่าใช้จ่ายด้านยานพาหนะส่วนกลางมหาวิทยาลัย"/>
        <s v="โครงการจัดหาและบำรุงรักษาครุภัณฑ์"/>
        <s v="โครงการปรับปรุงและพัฒนาระบบแผนงบประมาณ พัสดุ การเงินกองทุน โดยเกณฑ์พึงรับ-พึงจ่าย ลักษณะ 3 มิติ และระบบบัญชีต้นทุนกิจกรรมโดยความร่วมมือทางวิชาการ"/>
        <s v="โครงการสอบทานความถูกต้องในการจัดทำบัญชีรายงานทางการเงินระดับมหาวิทยาลัย"/>
        <s v="โครงการจัดหาครุภัณฑ์ของหน่วยงาน"/>
        <s v="โครงการค่าใช้จ่ายในการบริหารงบลงทุน"/>
        <s v="โครงการพัฒนาการให้บริการและจัดการข้อมูลทางการศึกษา"/>
        <s v="โครงการบำรุงอาคารเรียนและโสตทัศนูปกรณ์"/>
        <s v="โครงการจัดนิทรรศการตลาดนัดหลักสูตร ครั้งที่ 23(เข้าร่วมกิจกรรม ณ มหาวิทยาลัย/สถาบันทั่วประเทศ)"/>
        <s v="โครงการจัดนิทรรศการตลาดนัดหลักสูตร ครั้งที่ 23 (เจ้าภาพ ณ ม.อุบลฯ)"/>
        <s v="โครงการแนะแนวการศึกษาต่อในกลุ่มพื้นที่อีสานตอนใต้ 10 จังหวัด(พื้นที่อีสานตอนใต้) สำหรับการคัดเลือกฯ ปีการศึกษา 2562"/>
        <s v="โครงการสัมมนาเครือข่ายผู้บริหารและครูแนะแนวภาคอีสานกลุ่มพื้นที่บริการ "/>
        <s v="โครงการบริหารจัดการทดสอบศูนย์สอบมหาวิทยาลัยอุบลราชธานี"/>
        <s v="โครงการบริหารการคัดเลือกบุคคลเข้าศึกษาในมหาวิทยาลัยอุบลราชธานี ประจำปีการศึกษา 2562"/>
        <s v="โครงการค่ายเตรียมความพร้อมรับบุคคลเข้าศึกษาในมหาวิทยาลัยอุบลราชธานี ประจำปีการศึกษา 2562-2563"/>
        <s v="โครงการประชุมทบทวนแผนยุทธศาสตร์มหาวิทยาลัย"/>
        <s v="โครงการจัดทำแผนยุทธศาสตร์และการบริหารยุทธศาสตร์ภาครัฐ"/>
        <s v="โครงการกองทุนพัฒนาบุคลากร"/>
        <s v="โครงการเสริมสร้างสวัสดิการและสวัสดิภาพของบุคลากร"/>
        <s v="โครงการเชิดชูเกียรติบุคลากร"/>
        <s v="โครงการแลกเปลี่ยนประสบการณ์การทำงานก่อนเกษียณอายุราชการ"/>
        <s v="โครงการจัดการความรู้ Mini_UKM"/>
        <s v="โครงการพัฒนาระบบและกลไกการบริหารงานบุคคล"/>
        <s v="โครงการอบรมพัฒนาสมรรถนะของบุคลากร"/>
        <s v="โครงการพัฒนาบุคลากร"/>
        <s v="โครงการทุนอุดหนุนการวิจัย"/>
        <s v="โครงการเผยแพร่และใช้ประโยชน์จากผลงานวิจัย"/>
        <s v="โครงการพัฒนาระบบบริหารงานวิจัย"/>
        <s v="โครงการพัฒนามาตรฐานงานวิจัย"/>
        <s v="โครงการอบรมเชิงปฏิบัติการ เรื่อง การบูรณาการองค์ความรู้สู่การปฏิบัติงานจริง"/>
        <s v="โครงการคลินิกเทคโนโลยี"/>
        <s v="โครงการสร้างนักวิจัยรุ่นใหม่ (ลูกไก่)"/>
        <s v="โครงการ Innovation Hub (Creative Economy)"/>
        <s v="โครงการบริหารจัดการศูนย์เครื่องมือวิทยาศาสตร์"/>
        <s v="โครงการสนับสนุนการพัฒนาเทคโนโลยีของอุตสาหกรรมไทย (ITAP)"/>
        <s v="โครงการบริหารและจัดการส่วนกลางด้านวิทยาศาสตร์และเทคโนโลยี"/>
        <s v="โครงการจัดการประชุมวิชาการสมาคมสถาบันการศึกษาขั้นอุดมแห่งภูมิภาคเอเชียตะวันออกเฉียงใต้ ประจำประเทศไทย (สออ.ประเทศไทย) ครั้งที่ 41"/>
        <s v="โครงการสนับสนุนค่าบำรุงสมาชิกหรือค่าวารสารด้านต่าง ๆ ของมหาวิทยาลัย"/>
        <s v="โครงการจัดกิจกรรมสำหรับนักศึกษาต่างชาติ"/>
        <s v="โครงการสนับสนุนทุนการศึกษาแก่นักศึกษาทุน"/>
        <s v="โครงการจัดอบรมเตรียมสอบวัดมาตรฐานการใช้ภาษาอังกฤษ"/>
        <s v="โครงการจัดสอบวัดมาตรฐานการใช้ภาษาอังกฤษ"/>
        <s v="ระบบและกลไกการประกันคุณภาพ ระดับสำนักงานอธิการบดี"/>
        <s v="โครงการประเมินผู้บริหาร"/>
        <s v="โครงการการพัฒนาระบบราชการตามคำรับรองการปฏิบัติราชการ(ก.พ.ร)"/>
        <s v="โครงการบริหารงานภายใน"/>
        <s v="ระบบและกลไกการประกันคุณภาพ ระดับมหาวิทยาลัย"/>
        <s v="โครงการการเข้าร่วมโครงการนำร่องการพัฒนาองค์กรโดยใช้เกณฑ์คุณภาพการศึกษาเพื่อการดำเนินงานที่เป็นเลิศ (EdPEx)"/>
        <s v="โครงการพัฒนาระบบสารสนเทศเพื่อการบริหาร"/>
        <s v="โครงการประกันคุณภาพการศึกษาและการบริหารความเสี่ยง"/>
        <s v="โครงการจัดทำคู่มือการศึกษาและหลักสูตรระดับบัณฑิตศึกษา"/>
        <s v="โครงการสำรวจความพึงพอใจผู้ใช้บัณฑิต"/>
        <s v="โครงการสำรวจความพึงพอใจต่อคุณภาพหลักสูตรระดับบัณฑิตศึกษา"/>
        <s v="โครงการสอบวัดความรู้ภาษาอังกฤษสำหรับนักศึกษาระดับบัณฑิตศึกษา"/>
        <s v="โครงการปฐมนิเทศนักศึกษาระดับบัณฑิตศึกษา"/>
        <s v="โครงการส่งเสริมคุณธรรมจริยธรรม"/>
        <s v="โครงการประชุมสัมมนาการจัดการเรียนรู้ด้านบัณฑิตศึกษา"/>
        <s v="โครงการประกวดวิทยานิพนธ์ดีเด่นระดับบัณฑิตศึกษา"/>
        <s v="โครงการงานบริหารงานวิจัย"/>
        <s v="โครงการบารอมิเตอร์ของนักศึกษาระดับบัณฑิตศึกษา"/>
        <s v="โครงการยกระดับขีดความสามารถและประสิทธิภาพของหน่วยตรวจสอบภายใน"/>
        <s v="โครงการสนับสนุนการดำเนินคดีต่างๆ และการบังคับคดี"/>
        <s v="โครงการค่าใช้จ่ายในการพัฒนาบุคลากรของสำนักงานกฎหมายและนิติการ"/>
        <s v="โครงการบำรุงรักษาและพัฒนาระบบสาธารณูปโภค"/>
        <s v="โครงการดูแลรักษาอาคารและครุภัณฑ์ของอาคารเฉลิมพระเกียรติ 7 รอบ พระชนมพรรษา"/>
        <s v="บริหารจัดการสระว่ายน้ำยอดเศรณี"/>
        <s v="โครงการเชิดชูเกียรติผู้สร้างชื่อเสียงให้มหาวิทยาลัยด้านกิจกรรมและกีฬา"/>
        <s v="โครงการซ่อมบำรุงรถตัดหญ้านั้งขับ"/>
        <s v="โครงการสนับสนุนการบริหารสถานศึกษาวิชากิจกรรมพลศึกษา"/>
        <s v="โครงการแข่งขันกีฬามหาวิทยาลัยแห่งประเทศไทย"/>
        <s v="โครงการบำรุงรักษาและค่าน้ำมันรถพยาบาลฉุกเฉิน"/>
        <s v="โครงการประกันอุบัติเหตุสำหรับนักศึกษามหาวิทยาลัยอุบลราชธานี"/>
        <s v="โครงการสนับสนุนการดำเนินการช่วยเหลือนักศึกษาด้านอุบัติเหตุ ตามระเบียบมหาวิทยาลัย"/>
        <s v="UBU JOBFAIR "/>
        <s v="โครงการสนับสนุนทุนการศึกษาจากแหล่งทุนภายนอก"/>
        <s v="โครงการสนับสนุนทุนการศึกษา"/>
        <s v="โครงการเลี้ยงรับรองคณะผู้บริหารทุนการศึกษา"/>
        <s v="โครงการพิธีมอบทุนการศึกษา"/>
        <s v="โครงการกองทุนบำรุงกีฬาและกิจกรรมนักศึกษา"/>
        <s v="โครงการอาสาพัฒนาชนบท"/>
        <s v="โครงการเงินอุดหนุนสำหรับโครงการแนะแนวทางการศึกษา"/>
        <s v="โครงการอบรมการประกันคุณภาพการจัดกิจกรรมนักศึกษา"/>
        <s v="โครงการค่าย ม.อุบลฯ วิชาการ"/>
        <s v="โครงการจัดซื้อครุภัณฑ์สำนักงาน"/>
        <s v="โครงการปฐมนิเทศนักศึกษา ประจำปี 2562 "/>
        <s v="โครงการปฐมนิเทศนักศึกษา ประจำปี 2562"/>
        <s v="โครงการประกันคุณภาพการศึกษา : การผลิตบัณฑิต"/>
        <s v="โครงการส่งเสริมการพัฒนาหลักสูตรและการเรียนรู้"/>
        <s v="โครงการส่งเสริมและพัฒนาทักษะการปฏิบัติงานของบุคลากร"/>
        <s v="โครงการ ส่งเสริมการพัฒนาความร่วมมือกับเครือข่ายอุดมศึกษา"/>
        <s v="โครงการส่งเสริมการจัดการศึกษาวิชาศึกษาทั่วไป"/>
        <s v="โครงการส่งเสริมการบูรณาการการเรียนการสอนกับการทำงาน"/>
        <s v="โครงการจัด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"/>
        <s v="โครงการประเมินผลการปฏิบัติงานของอธิการบดีมหาวิทยาลัยอุบลราชธานี ประจำปี พ.ศ. 2560 (รอบ 2 ปีแรก)"/>
        <s v="โครงการค่าใช้จ่ายในการรักษาความปลอดภัยมหาวิทยาลัย"/>
        <s v="โครงการควบคุมภายในและบริหารความเสี่ยง"/>
        <s v="โครงการค่าใช้จ่ายค่าธรรมเนียมและการจัดพิมพ์เอกสารทางการเงินต่างๆ"/>
        <s v="โครงการค่าใช้จ่ายที่ปรึกษาด้านการเงินมหาวิทยาลัยอุบลราชธานี"/>
        <s v="โครงการบริหารจัดการเอกสารมหาวิทยาลัย"/>
        <s v="โครงการประกันอุบัติเหตุนักศึกษามหาวิทยาลัยอุบลราชธานี"/>
        <s v="โครงการวันสำคัญของมหาวิทยาลัย"/>
        <s v="โครงการอุทยานวิทยาศาสตร์"/>
        <s v="โครงการค่าใช้จ่ายพิธีพระราชทานปริญญาบัตร"/>
        <s v="โครงการค่าสาธารณูปโภค"/>
        <s v="โครงการค่าใช้จ่ายในการรักษาความสะอาด"/>
        <s v="โครงการจัดชื้อวัสดุทางการศึกษา"/>
        <s v="โครงการเงินสำรองจ่ายทั่วไปมหาวิทยาลัยอุบลราชธานี"/>
        <s v="โครงการเงินทุนสำรองมหาวิทยาลัยอุบลราชธานี"/>
        <s v="โครงการค่าใช้จ่ายผู้บริหาร"/>
        <s v="โครงการบรรเทาความเดือดร้อนของนักศึกษา ณ หน่วยงานจัดการศึกษานอกที่ตั้ง จ.มุกดาหารที่จะย้ายมาเรียนยัง ม.อุบลฯ"/>
        <s v="โครงการค่าใช้จ่ายเงินประจำตำแหน่ง"/>
        <s v="โครงการก่อสร้างรั้วรอบมหาวิทยาลัย ระยะที่ 2  ตำบลเมืองศรีไค อำเภอวารินชำราบ จังหวัดอุบลราชธานี 1 รายการ"/>
        <s v="โครงการปรับปรุงอาคาร ระบบประกอบอาคาร และบริเวณโดยรอบกลุ่มอาคารคณะวิชาด้านวิทยาศาสตร์และเทคโนโลยี   ตำบลเมืองศรีไค อำเภอวารินชำราบ จังหวัดอุบลราชธานี 1 รายการ"/>
        <s v="โครงการ ปรับปรุงระบบไฟฟ้าแสงสว่างภายในมหาวิทยาลัย  ตำบลเมืองศรีไค อำเภอวารินชำราบ จังหวัดอุบลราชธานี 1 รายการ"/>
        <s v="โครงการ ปรับปรุงระบบจราจรเขตการศึกษา  ตำบลเมืองศรีไค อำเภอวารินชำราบ จังหวัดอุบลราชธานี 1 รายการ"/>
        <s v=" โครงการปรับปรุงกลุ่มอาคารสำนักงานบริหารกายภาพและสิ่งแวดล้อม  ตำบลเมืองศรีไค อำเภอวารินชำราบ จังหวัดอุบลราชธานี 1รายการ"/>
        <s v="โครงการปรุงภูมิทัศน์และระบบจราจรสำนักงานอธิการบดี  ตำบลเมืองศรีไค อำเภอวารินชำราบ จังหวัดอุบลราชธานี 1 รายการ"/>
        <s v="โครงการสวัสดิการเครื่องดื่มบุคลากร"/>
        <s v="โครงการค่าใช้จ่ายในการจ้างเหมาแรงงาน"/>
        <s v="โครงการค่าใช้จ่ายในการรักษาความสะอาด (สมทบเงินรายได้เพื่อตั้งจ่ายของสำนักงานอธิการบดี)"/>
        <s v="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    <s v="โครงการบริหารและจัดการส่วนกลางด้านวิทยาศาสตร์สุขภาพ"/>
        <s v="โครงการ ปรับปรุงอาคาร ระบบประกอบอาคาร และบริเวณโดยรอบกลุ่มอาคารคณะวิชาด้านวิทยาศาสตร์สุขภาพ ตำบลเมืองศรีไค อำเภอวารินชำราบ จังหวัดอุบลราชธานี 1 รายการ"/>
        <s v="โครงการปรับปรุงศูนย์เครื่องมือวิทยาศาสตร์  ตำบลเมืองศรีไค อำเภอวารินชำราบ จังหวัดอุบลราชธานี 1 รายการ"/>
        <s v="โครงการ ปรับปรุงระบบจราจรบริเวณกลุ่มอาคารโรงพยาบาลมหาวิทยาลัย  ตำบลเมืองศรีไค อำเภอวารินชำราบ จังหวัดอุบลราชธานี 1 รายการ"/>
        <s v="โครงการก่อสร้างระบบสาธารณูปโภคบริเวณอุทยานวิทยาศาสตร์  ตำบลเมืองศรีไค อำเภอวารินชำราบ จังหวัดอุบลราชธานี 1 รายการ"/>
        <s v="โครงการค่าใช้จ่ายบุคลาการภาครัฐ ยกระดับคุณภาพการศึกษาและการเรียนรู้"/>
        <s v="โครงการวิจัยเพื่อพัฒนาโครงสร้างพื้นฐานบุคลากรและระบบมาตรฐานการวิจัย"/>
        <s v="อาคารโรงงานต้นแบบด้านการผลิตอาหาร ตำบลธาตุ อำเภอวารินชำราบ จังหวัดอุบลราชธานี 1 รายการ"/>
        <s v="โครงการพัฒนาเว็บไซต์ อพ.สธ. มหาวิทยาลัยอุบลราชธานี"/>
        <s v="โครงการเตรียมความพร้อมการจัดงานประชุมวิชาการ นิทรรศการต่างๆ ของหน่วยงานที่ร่วมสนองพระราชดำริฯ"/>
        <s v="โครงการการบริหารโครงการและสนับสนุนการดำเนินงานในกิจกรรมต่างๆของ อพ.สธ. และเครือข่ายของ อพ.สธ."/>
        <s v="โครงการเผยแพร่ ประชาสัมพันธ์ ผลงานโครงการอนุรักษ์พันธุกรรมพืชอันเนื่องมาจากพระราชดำริฯ"/>
        <s v="โครงการสานสัมพันธ์มิตรภาพไทย - ลาว ครั้งที่ 15"/>
        <s v="โครงการพิธีบายศรีสู่ขวัญนักศึกษาใหม่ ม.อุบลฯ ประจำปีการศึกษา 2562"/>
        <s v="โครงการสดุดีวีรกรรมพระประทุมวรราชสุริยวงศ์ ประจำปี 2562"/>
        <s v="โครงการบริหารงานทำนุบำรุงศิลปวัฒนธรรมมหาวิทยาลัยอุบลราชธานี"/>
        <s v="โครงการบริหารจัดการอุทยานศิลปวัฒนธรรมอีสานและลุ่มน้ำโขง ปะจำปี 2562"/>
        <s v="โครงการสืบสานประเพณีแห่เทียนพรรษาจังหวัดอุบลราชธานี"/>
        <s v="โครงการวันรำลึกแห่งความดีร่วมกับจังหวัดอุบลราชธานี"/>
        <s v="โครงการอนุรักษ์และสืบสานประเพณีไทยสงกรานต์ &quot;ปีใหม่&quot; มหาวิทยาลัยอุบลราชธานี"/>
        <s v="โครงการจิตอาสาทำบุญ ตุนความดี วิธีธรรม ณ วัดหนองป่าพง"/>
        <s v="โครงการความร่วมมือด้านศิลปวัฒนธรรมกับจังหวัดและภาคประชาชน"/>
        <s v="โครงการสืบสานงานบุญอีสาน :บุญพระเวส บุญสงกรานต์ บุญจุลกฐิน"/>
        <s v="โครงการสารสนเทศเพื่อสนับสนุนงานประเพณีแห่เทียนพรรษาจังหวัดอุบลราชธานี"/>
        <s v="โครงการนิทรรศการทางวัฒนธรรม จังหวัดอุบลราชธานี"/>
        <s v="โครงการพัฒนาศักยภาพครู นักเรียน และบุคลากรทางการศึกษา โรงเรียนเครือข่ายทางวิชาการ "/>
        <s v="โครงการ “UBU WATCH ม.อุบลฯ และชุมชน น่าอยู่” ประจำปีงบประมาณ 2562"/>
        <s v="โครงการส่งเสริมและพัฒนาศักยภาพด้านการใช้ภาษาอังกฤษของเยาวชนในเขตอีสานใต้"/>
        <s v="โครงการติดตามและประเมินผลโครงการบริการวิชาการแก่ชุมชน มอบ. "/>
        <s v="อบรมเชิงปฏิบัติการสวนพฤกษศาสตร์โรงเรียนและงานฐานทรัพยากรท้องถิ่น ภายใต้โครงการอนุรักษ์พันธุกรรมพืชอันเนื่องมาจากพระราชดำริฯ"/>
        <s v="การสร้างองค์ความรู้และส่งเสริมศักยภาพในการพึ่งพาตนเองของชุมชนเพื่อนำไปสู่การพัฒนาคุณภาพชีวิตที่ยั่งยืน"/>
        <s v="โครงการบูรณาการความรู้สู่ชุมชนเพื่อพัฒนาอาชีพและส่งเสริมเศรษฐกิจฐานราก"/>
        <s v="โครงการบูรณาการความรู้สู่การปฏิบัติจริง "/>
        <s v="โครงการขับเคลื่อนปรัชญาของเศรษฐกิจพอเพียงด้วยพลังนิสิตนักศึกษา มหาวิทยาลัยอุบลราชธานี"/>
        <s v="โครงการโรงเรียนเครือข่ายร่วมพัฒนาคุณภาพการศึกษา มหาวิทยาลัยอุบลราชธานี"/>
        <s v="โครงการพัฒนาระบบสารสนเทศชุมชนและพื้นที่เพื่อรองรับการให้บริการวิชาการแก่ชุมชน มหาวิทยาลัยอุบลราชธานี"/>
        <s v="โครงการเอกสารสนเทศเพื่อการเผยแพร่และประชาสัมพันธ์งานวิจัย บริการวิชาการ และทำนุบำรุงศิลปวัฒนธรรม มหาวิทยาลัยอุบลราชธานี"/>
        <s v="โครงการบริหารและจัดการส่วนกลางด้านสังคมศาสตร์"/>
      </sharedItems>
    </cacheField>
    <cacheField name="ชื่อกิจกรรมย่อย " numFmtId="0">
      <sharedItems count="358">
        <s v="ค่าวัสดุรวมศูนย์"/>
        <s v="ค่าถ่ายเอกสาร"/>
        <s v="ค่าใช้จ่ายเดินทางไปราชการของผู้บริหารกองกลาง"/>
        <s v="สนับสนุนกิจกรรมสาธารณประโยชน์"/>
        <s v="การรับรองแขกที่มาเยี่ยมชมมหาวิทยาลัย"/>
        <s v="การประชุมคณะกรรมการบริหารมหาวิทยาลัย"/>
        <s v="การประชุมคณะกรรมการส่งเสริมกิจการมหาวิทยาลัย"/>
        <s v="การประชุมคณะกรรมการประจำสำนักงานอธิการบดี"/>
        <s v="การจัดการความรู้ของคณะกรรมการประจำสำนักงานอธิการบดี"/>
        <s v="ค่าจ้างเหมาซ่อมบำรุงครุภัณฑ์ห้องประชุม"/>
        <s v="ค่าวัสดุใช้ในการประชุม"/>
        <s v="ค่าใช้จ่ายประจำของงานประสานงาน"/>
        <s v="โครงการทำบุญวันขึ้นปีใหม่ 2562"/>
        <s v="โครงการทำบุญวันสถาปนา 2562"/>
        <s v="การร่วมงานพิธีการ/วันสำคัญของชาติกับหน่วยงานและชุมชน"/>
        <s v="ค่าโทรศัพท์"/>
        <s v="ค่าไปรษณีย์"/>
        <s v="ค่าบำรุงสมาชิก ทปอ."/>
        <s v="ค่าบำรุงสมาชิก สออ."/>
        <s v="ค่าใช้จ่ายในการจัดทำเอกสารประชาสัมพันธ์(สาร มอบ.)"/>
        <s v="โครงการจัดทำสื่อสิ่งพิมพ์ประชาสัมพันธ์ปี 2561 (ส.ค.ส./แผ่นพับ)"/>
        <s v="ผลิตป้ายประชาสัมพันธ์"/>
        <s v="ซ่อมบำรุงจอภาพ LED"/>
        <s v="การทำข่าวประชาสัมพันธ์"/>
        <s v="ประชุมคณะทำงานประชาสัมพันธ์"/>
        <s v="โครงการเชิดชูเกียรติผู้สร้างเชื่อเสียง"/>
        <s v="ความร่วมมือกับสื่อมวลชนและเครือข่าย"/>
        <s v="กิจกรรมการเผยแพร่ผ่านสื่อหนังสือพิมพ์"/>
        <s v="ค่าใช้จ่ายค่าน้ำมันเชื้อเพลิงไตรมาส 1-3"/>
        <s v="ค่าใช้จ่ายค่าน้ำมันเชื้อเพลิงไตรมาส 4"/>
        <s v="ค่าอาหารทำการนอกเวลาราชการของพนักงานขับรถสวัสดิการรับ-ส่งบุคลากร"/>
        <s v="ค่าอาหารทำการนอกเวลาราชการของพนักงานขับรถ(เสาร์-อาทิตย์)"/>
        <s v="ค่าใช้จ่ายค่าประกันภัยรถยนต์"/>
        <s v="ค่าใช้จ่ายซ่อมบำรุงรักษายานพาหนะ"/>
        <s v="ค่าซ่อมปรับปรุงสี/อุปกรณ์ภายในและนอกตัวรถบัสโดยสาร "/>
        <s v="โครงการจัดหาและบำรุงรักษาครุภัณฑ์"/>
        <s v="ค่าถ่ายเอกสารรวมศูนย์กองคลัง"/>
        <s v="วัสดุคอมพิวเตอร์กองคลัง"/>
        <s v="วัสดุบริหารกองคลัง"/>
        <s v="การประชุมเชิงปฎิบัติการทบทวนแผนกลยุทธ์หน่วยงาน"/>
        <s v="การให้คำปรึกษาของที่ปรึกษาด้านการเงิน ฯเพื่อพัฒนาระบบการเงินการคลังและพัสดุของมหาวิทยาลัย"/>
        <s v="งานประจำตามภารกิจของหน่วยงาน"/>
        <s v="ครุภัณฑ์สำนักงาน"/>
        <s v="จัดหาครุภัณฑ์ของหน่วยงาน"/>
        <s v="บริหารสัญญาก่อสร้าง"/>
        <s v="โครงการบริหารจัดการทั่วไป"/>
        <s v="โครงการประชุมบริหารวิชาการ"/>
        <s v="โครงการประชุมคณะกรรมการดำเนินการจัดสรรเงินรายได้ค่าธรรมเนียมการศึกษา"/>
        <s v="โครงการประชุมคณะกรรมการกำหนดสิทธิ์และกำกับติดตามระบบบริการการศึกษา"/>
        <s v="โครงการบริการด้านการจัดสอบ"/>
        <s v="โครงการบริการด้านเอกสารทางการศึกษา"/>
        <s v="โครงการบริการหลังสำเร็จการศึกษา"/>
        <s v="โครงการบำรุงรักษาระบบฐานข้อมูลบริการการศึกษา"/>
        <s v="โครงการบริการด้านการเรียนการสอน GE"/>
        <s v="โครงการเตรียมความพร้อมทางด้านวิชาการและการใช้ชีวิตในมหาวิทยาลัยแก่นักศึกษาใหม่ ประจำปีการศึกษา 62"/>
        <s v="โครงการบริหารจัดการอาคารเรียนรวม"/>
        <s v="โครงการบริการห้องเรียนนอกเวลาราชการ"/>
        <s v="โครงการพัฒนาปรับปรุงและซ่อมแซมวัสดุครุภัณฑ์"/>
        <s v="จัดนิทรรศการตลาดหลักสูตร"/>
        <s v="แนะแนวการศึกษาต่อ"/>
        <s v="สัมมนาเครือข่าย"/>
        <s v="บริหารจัดการทดสอบศูนย์สอบ"/>
        <s v="บริหารคัดเลือกบุคคลเข้าศึกษาในมหาวิทยาลัยอุบลราชธานี"/>
        <s v="ค่ายเตรียมความพร้อมรับบุคคลเข้าศึกษาในมหาวิทยาลัยอุบลราชธานี"/>
        <s v="โครงการจัดทำสารสนเทศและติดตามผลการดำเนินงานของมหาวิทยาลัย"/>
        <s v="ค่าใช้จ่ายในการเดินทางไปราชการร่วมประชุมต่างๆ ของบุคลากรกองแผนงาน"/>
        <s v="ค่าวัสดุสำนักงาน"/>
        <s v="ค่าอาหารว่างและเครื่องดื่ม"/>
        <s v="ค่าใช้จ่ายในการเดินทางไปราชการผู้อำนวยการกองแผนงาน"/>
        <s v="ประชุมแผนกลยุทธ์การเงิน ระดับมหาวิทยาลัย"/>
        <s v="ประชุมแผนกลยุทธ์การเงิน ระดับสำนักงาน"/>
        <s v="ประชุมคณะกรรมการด้านนโยบาย แผนงาน ยุทธศาสตร์ มหาวิทยาลัยอุบลราชธานี"/>
        <s v="ประชุมคณะกรรมการต้นทุนต่อหน่วยผลผลิต"/>
        <s v="ประชุมคณะทำงานภาวะการหางานทำของบัณฑิต"/>
        <s v="ประชุมหน่วยงานหลักที่รับผิดชอบการบริหารความเสี่ยงและการควบคุมภายในระดับมหาวิทยาลัย (ทีละหน่วยงาน)"/>
        <s v="โครงการจัดทำคำรับรองการปฏิบัติราชการ ปี 2562"/>
        <s v="ประชุมการจัดทำข้อมูล EMENSCR ประจำปีงบประมาณ พ.ศ. 2562"/>
        <s v="ประชุมการจัดทำแผนความเสี่ยงและการควบคุมภายในสำนักงานอธิการบดี"/>
        <s v="โครงการจัดทำเอกสารรายงานประจำปีสำนักงานอธิการบดี"/>
        <s v="ประชุมทบทวนแผนยุทธศาสตร์มหาวิทยาลัย"/>
        <s v="ประชุมวิพากษ์แผนยุทธศาสตร์มหาวิทยาลัย"/>
        <s v="โครงการจัดทำแผนยุทธศาสตร์และการบริหารยุทธศาสตร์ภาครัฐ"/>
        <s v="ประชุมซักซ้อมความเข้าใจการใช้จ่ายงบประมารรายจ่ายประจำปีงบประมาณ พ.ศ. 2562"/>
        <s v="ประชุมการจัดทำคำของบประมาณรายจ่ายประจำปีงบประมาณ พ.ศ. 2563"/>
        <s v="โครงการกองทุนพัฒนาบุคลากร ปี 2562  สำหรับทุนใหม่ จำนวน 5 ทุน 1,000,000 บาท และทุนผูกพันรายเดิม 13 ทุน 1,088,300 บาท "/>
        <s v="การบริหารจัดการในกองการเจ้าหน้าที่"/>
        <s v="คณะกรรมการสวัสดิการมหาวิทยาลัยอุบลราชธานี"/>
        <s v="คณะกรรมการสวัสดิการที่พักอาศัย"/>
        <s v="คณะกรรมการกลั่นกรองการขออนุมัติปรับกรอบอัตรากำลังบุคลากร มหาวิทยาลัยอุบลราชธานี"/>
        <s v="คณะกรรมการสรรหา(คณบดีคณะเภสัชศาสตร์)"/>
        <s v="คณะกรรมการสรรหา(คณบดีคณะวิศวกรรมศาสตร์)"/>
        <s v="คณะกรรมการสรรหา(คณบดีคณะบริหารศาสตร์)"/>
        <s v="คณะกรรมการสรรหา(คณบดีคณะรัฐศาสตร์)"/>
        <s v="คณะกรรมการสรรหา(ผู้อำนวยการสำนักวิทยบริการ)"/>
        <s v="คณะกรรมการสภามหาวิทยาลัยประเภทผู้บริหาร"/>
        <s v="คณะกรรมการสภามหาวิทยาลัยประเภทคณาจารย์ประจำ"/>
        <s v="คณะกรรมการสรรหา(อธิการบดี)"/>
        <s v="เลือกตั้งสภาอาจารย์"/>
        <s v="คณะกรรมการผู้ทรงคุณวุฒิเพื่อทำหน้าที่ประเมินผลงานทางวิชาการ และจริยธรรมและจรรยาบรรณทางวิชาการ "/>
        <s v="คณะกรรมการพิจารณาตำแหน่งทางวิชาการ "/>
        <s v="คณะกรรมการบริหารงานบุคคล (ก.บ.บ.) "/>
        <s v="คณะกรรมการส่งเสริมสนับสนุนการดำเนินงานด้านการบริหารงานและพัฒนาบุคลากร"/>
        <s v="การประชุมผู้ปฏิบัติงานด้านบริหารงานบุคคล"/>
        <s v="คณะกรรมการดำเนินการเพื่อพิจารณาแต่งตั้งบุคคลให้ดำรงตำแหน่งสูงขึ้น"/>
        <s v="คณะกรรมการบริหารกองทุนพัฒนาบุคลากร"/>
        <s v="คณะกรรมการรผู้ทรงคุณวุฒิเพื่อทำหน้าที่ประเมินผลงาน และจริยธรรมและจรรยาบรรณทางวิชาชีพ (สายสนับสนุน)"/>
        <s v="คณะกรรมการประเมินค่างาน"/>
        <s v="โครงการประชุมใหญ่สามัญประจำปีสมาชิกสวัสดิการมหาวิทยาลัยอุบลราชธานี ประจำปีงบประมาณ 2561"/>
        <s v="โครงการเชิดชูเกียรติบุคลากร"/>
        <s v="โครงการแลกเปลี่ยนประสบการณ์การทำงานก่อนเกษียณอายุราชการ ประจำปีงบประมาณ 2562"/>
        <s v="โครงการเยี่ยมป่วย เยี่ยมคลอดบุคลากรสำนักงานอธิการบดี"/>
        <s v="โครงการกองทุนสวัสดิการ"/>
        <s v="โครงการกีฬาสกอ.(มหาวิทยาลัยราชภัฎสุราษฎร์ธานี)"/>
        <s v="โครงการฌาปนกิจสงเคราะห์"/>
        <s v="โครงการตรวจสุขภาพประจำปี"/>
        <s v="โครงการการเข้าร่วมสัมมนาสมาชิกเครือข่ายองค์การการเรียนรู้ Mini_UKM "/>
        <s v="โครงการคัดเลือก/สอบคัดเลือกพนักงานมหาวิทยาลัยสังกัดสำนักงานอธิการบดี"/>
        <s v="โครงการปฐมนิเทศบุคลากรใหม่"/>
        <s v="โครงการพัฒนาบุคลากรประเภทวิชาการด้านการจัดทำผลงานทางวิชาการเพื่อขอกำหนดตำแหน่งทางวิชาการ"/>
        <s v="โครงการพัฒนาทักษะความรู้ความสามารถของบุคลากรสายสนับสนุน"/>
        <s v="โครงการพัฒนาบุคลากรสายสนับสนุนด้านการจัดทำผลงาน เพื่อขอกำหนดตำแหน่งสูงขึ้น"/>
        <s v="โครงการประชุมสัมมนาผู้บริหารและผู้ปฏิบัติงานด้านบุคคล"/>
        <s v=" โครงการอบรมเชิงปฏิบัติการการเพิ่มประสิทธิภาพการปฏิบัติงานของบุคลากรสายสนับสนุนวิชาการ สังกัดสำนักงานอธิการบดี (OD)"/>
        <s v=" โครงการอบรมผู้บริหารระดับสูง/กลาง/ต้น"/>
        <s v="ประชุมคณะกรรมการบริหารงานวิจัย"/>
        <s v="เงินสบทบการวิจัยร่วมกับหน่วยงานภายนอก ทุนพัฒนานักวิจัย เมธีวิจัย (ต่อเนื่อง 60)"/>
        <s v="เงินสบทบการวิจัยร่วมกับหน่วยงานภายนอก ทุนพัฒนานักวิจัย เมธีวิจัย (ต่อเนื่อง 61)"/>
        <s v="เงินสบทบการวิจัยร่วมกับหน่วยงานภายนอก ทุนพัฒนานักวิจัยรุ่นกลาง ปี 2562"/>
        <s v="โครงการทุนนักวิจัยรุ่นใหม่ 2562"/>
        <s v="โครงการทุนวิจัยสถาบัน 2562"/>
        <s v="โครงการทุนนักวิจัยรุ่นใหม่ ม.อุบลฯ  (ต่อเนื่อง)"/>
        <s v="โครงการทุนวิจัยสถาบัน (ต่อเนื่อง)"/>
        <s v="โครงการนวัตกรรมและเทคโนโลยีแปรรูปอาหารปลอดภัยครบวงจร"/>
        <s v="โครงการเสริมสร้างศักยภาพเกษตรกรด้านเกษตรอินทรีย์ เพื่อความมั่นคงด้านอาหารและปรับตัวต่อการเปลี่ยนแปลงสภาพอากาศ จังหวัดอุบลราชธานี"/>
        <s v="โครงการเสริมแรงจูงใจให้ค่าตอบแทนการจดอนุสิทธิบัตร/สิทธิบัตร/การจดทะเบียนพันธุ์พืช-สัตว์"/>
        <s v="โครงการจัดนิทรรศการงานวิจัย Thailand Research Xpo"/>
        <s v="โครงการประชุมวิชาการ มอบ.วิจัย"/>
        <s v="โครงการประชุมวิชาการเครือข่ายวิจัยสถาบันอุดมศึกษา"/>
        <s v="โครงการประเมินข้อเสนอโครงการวิจัย -เพื่อขอรับทุน"/>
        <s v="โครงการประเมินความก้าวหน้าและรายงานการวิจัย"/>
        <s v="โครงการประเมินร่างรายงานการวิจัยฉบับสมบูรณ์"/>
        <s v="โครงการสร้างเครือข่ายความร่วมมือด้านการวิจัย"/>
        <s v="โครงการสนับสนุนการบริหารงานวิจัย"/>
        <s v="จริยธรรมการวิจัยในคน"/>
        <s v="การเลี้ยงและใช้สัตว์ทดลองทางวิทยาศาสตร์"/>
        <s v="ความปลอดภัยทางชีวภาพ"/>
        <s v="โครงการบูรณาการองค์ความรู้สู่การปฏิบัติงานจริง"/>
        <s v="โครงการคลินิกเทคโนโลยี"/>
        <s v="โครงการสร้างนักวิจัยรุ่นใหม่ (ลูกไก่)"/>
        <s v="โครงการ Innovation Hub (Creative Economy)"/>
        <s v="โครงการถ่ายทำวิดีโอการใช้เครื่องมือ"/>
        <s v="โครงการพัฒนาและประชุมเครือข่ายสำหรับบุคลากรศูนย์เครื่องมือวิทยาศาสตร์"/>
        <s v="โครงการประชุมเครือข่ายศูนย์เครื่องมือวิทยาศาสตร์ประเทศไทย (TSEN)"/>
        <s v="โครงการประชาสัมพันธ์ศูนย์เครื่องมือวิทยาศาสตร์"/>
        <s v="โครงการตรวจสอบและบำรุงรักษาอุปกรณ์ความปลอดภัย"/>
        <s v="โครงการบริหารจัดการขยะและของเสียอันตราย"/>
        <s v="โครงการจัดตั้งห้องปฏิบัติการตามาตรฐาน ISO17025"/>
        <s v="โครงการประชุมคณะกรรมการบริหารศูนย์เครื่องมือวิทยาศาสตร์"/>
        <s v="โครงการบริหารจัดการภายในศูนย์เครื่องมือวิทยาศาสตร์"/>
        <s v="โครงการสนับสนุนการพัฒนาเทคโนโลยีของอุตสาหกรรมไทย (ITAP)"/>
        <s v="โครงการรับรองอาคันตุกะ"/>
        <s v="โครงการจัดการประชุมวิชาการสมาคมสถาบันการศึกษาขั้นอุดมแห่งภูมิภาคเอเชียตะวันออกเฉียงใต้ ประจำประเทศไทย (สออ.ประเทศไทย) ครั้งที่ 41"/>
        <s v="โครงการสนับสนุนค่าบำรุงสมาชิกหรือค่าวารสารด้านต่าง ๆ ของมหาวิทยาลัย"/>
        <s v="International Student Activity"/>
        <s v="โครงการสนับสนุนทุนการศึกษาแก่นักศึกษาทุน"/>
        <s v="Languange Trainings for UBU students and staff"/>
        <s v="โครงการจัดอบรมเตรียมสอบวัดมาตรฐานการใช้ภาษาอังกฤษ"/>
        <s v="โครงการจัดสอบวัดมาตรฐานการใช้ภาษาอังกฤษ"/>
        <s v="การประเมินคุณภาพภายในของสำนักงานอธิการบดี ปีงบ 2562"/>
        <s v="โครงการแลกเปลี่ยนเรียนรู้ระหว่างเครือข่าย"/>
        <s v="สร้างความรู้ความเข้าใจเกี่ยวกับเกณฑ์คุณภาพการศึกษา เพื่อการดำเนินการที่เป็นเลิศ (EdPEx)"/>
        <s v="การประชุมคณะอนุกรรมการประสานงานประกันคุณภาพ หน่วยงานสนับสนุน"/>
        <s v="โครงการประเมินผลการปฏิบัติงานหัวหน้าส่วนราชการ"/>
        <s v="โครงการพัฒนาระบบราชการตามคำรับรองการปฏิบัติราชการ (กพร.)"/>
        <s v="บริหารทั่วไป"/>
        <s v="ประชุม ค.กก.ประกันคุณภาพ ระดับมหาวิทยาลัย"/>
        <s v="การประชุมชี้แจงสร้างความเข้าใจการประกันคุณภาพภายใน ระดับหลักสูตร (หลักสูตร และผู้รับผิดชอบระดับมหาวิทยาลัย)"/>
        <s v="การชี้แจงแนวทางการประเมินคุณภาพภายใน แก่ ค.กก.ประเมินฯ"/>
        <s v="สร้างระบบการสืบค้นกรรมการประเมินคุณภาพภายใน ระดับหลักสูตร"/>
        <s v="จัดอบรมเชิงปฏิบัติการ"/>
        <s v="โครงการจัดทำร่างองค์กร(OP)และจัดทำรายงานผลการดำเนินงานตามแผน"/>
        <s v="โครงการอบรมการนำเกณฑ์ EdPExมาใช้ในการดำเนินการประกันคุณภาพภายใน การจัดอบรมในหมวด  3"/>
        <s v="โครงการอบรมการนำเกณฑ์ EdPExมาใช้ในการดำเนินการประกันคุณภาพภายใน การจัดอบรมในหมวด  6"/>
        <s v="การเข้าอบรมเกณฑ์ EdPexและTQA"/>
        <s v="ผลักดันคณะ/สำนัก โครงการนำร่องผลการประเมินตามเกณฑ์ EdPex ตั้งแต่ 200 คะแนนขึ้นไป"/>
        <s v="โครงการอบรมผู้ประเมินคุณภาพภายใน ระดับมหาวิทยาลัย"/>
        <s v="การพัฒนาระบบฐานข้อมูล"/>
        <s v="บริหารจัดการทั่วไป"/>
        <s v="จัดประชุมคณะกรรมการบัณฑิตศึกษา มหาวิทยาลัยฯ"/>
        <s v="สนับสนุนที่ประชุม ทคบร. ประจำปี"/>
        <s v="สนับสนุนที่ประชุม สคบท. ประจำปี"/>
        <s v="บริหารความเสี่ยงและควบคุมภายใน"/>
        <s v="จัดทำคู่มือนักศึกษาและหลักสูตรระดับบัณฑิตศึกษา "/>
        <s v="สำรวจความพึงพอใจผู้ใช้บัณฑิต"/>
        <s v="สำรวจความพึงพอใจต่อคุณภาพหลักสูตรระดับบัณฑิตศึกษา"/>
        <s v="จัดสอบวัดความรู้ภาษาอังกฤษระดับบัณฑิตศึกษา"/>
        <s v="จัดปฐมนิเทศนักศึกษาใหม่ระดับบัณฑิตศึกษา"/>
        <s v="จัดกิจกรรมส่งเสริมคุณธรรมจริยธรรม"/>
        <s v="ประชุมแลกเปลี่ยนเรียนรู้ด้านบัณฑิตศึกษาร่วมกับคณะ/หลักสูตร"/>
        <s v="ประกวดวิทยานิพนธ์ระดับบัณฑืตศึกษา "/>
        <s v="สนับสนุนการตีพิมพ์เผยแพร่ผลงานวิจัยฯ"/>
        <s v="จัดอบรมสถิติและการทำวิจัยระดับบัณฑิตศึกษา"/>
        <s v="โครงการประเมินผลความพึงพอใจของนักศึกษาระดับบัณฑิตศึกษาต่อหลักสูตร"/>
        <s v="สนับสนุนการปฏิบัติงานตามภารกิจของหน่วยงาน"/>
        <s v="จัดโครงการสัมมนาการบริหารจัดการที่ดีฯ"/>
        <s v="การอบรมรายปีของนักตรวจสอบภายใน"/>
        <s v="จัดการประชุมคณะกรรมการตรวจสอบประจำมหาวิทยาลัย"/>
        <s v="จัดโครงการเสริมสร้างประสิทธิภาพการตรวจสอบภายในฯ"/>
        <s v="โครงการค่าใช้จ่ายค่าเดินทางไปราชการ"/>
        <s v="โครงการจัดหาวัสดุสำนักงาน"/>
        <s v="โครงการบริหารจัดการความรู้ของบุคลากรสำนักงานกฎหมายและนิติการ (KM)"/>
        <s v="โครงการสนับสนุนการดำเนินคดีต่างๆ และการบังคับคดี"/>
        <s v="ประชุมการสอบสวนข้อเท็จจริงเบื้องต้น (ค่าบริหารจัดการประชุมกรรมการภายใน  จำนวน 3 เรื่อง กรรมการเรื่องละ 5 คน ประชุมเรื่องละ 5 ครั้ง)"/>
        <s v="ประชุมการสอบสวนข้อเท็จจริงเบื้องต้น (ค่าบริหารจัดการประชุมกรรมการภายใน  จำนวน 3 เรื่อง กรรมการเรื่องละ  5 คน ประชุมเรื่องละ 5 ครั้ง)"/>
        <s v="ประชุมการสอบสวนข้อเท็จจริงเบื้องต้น (ค่าตอบแทนกรรมการภายใน)"/>
        <s v="ประชุมการสอบสวนวินัย (ค่าบริหารจัดการประชุม จำนวน 4 เรื่อง กรรมการเรื่องละ 5 คน ประชุมเรื่องละ 5 ครั้ง)"/>
        <s v="ประชุมการสอบสวนวินัย (ค่าบริหารจัดการประชุมจำนวน 4 เรื่อง กรรมการเรื่องละ 5 คน ประชุมเรื่องละ 5 ครั้ง)"/>
        <s v="ประชุมการสอบสวนข้อเท็จจริงความรับผิดทางละเมิดของเจ้าหน้าที่ (ค่าบริหารจัดการประชุมกรรมการภายใน  จำนวน 5 เรื่อง กรรมการเรื่องละ 5 คน ประชุมเรื่องละ 5 ครั้ง)"/>
        <s v="ประชุมการสอบสวนข้อเท็จจริงความรับผิดทางละเมิดของเจ้าหน้าที่ (ค่าตอบแทนประธานกรรมการ)"/>
        <s v="ประชุมคณะกรรมการอุทธรณ์และร้องทุกข์ "/>
        <s v="โครงการค่าใช้จ่ายในการพัฒนาบุคลากรของสำนักงานกฎหมายและนิติการ(หลักสูตรที่ สำนักงานคณะกรรมการกฤษฎีกาจัด)"/>
        <s v="โครงการค่าใช้จ่ายในการพัฒนาบุคลากรของสำนักงานกฎหมายและนิติการ(หลักสูตรที่ ป.ป.ช./กรมบัญชีกลาง/ศาลปกครอง /สกอ.จัด)"/>
        <s v="การจัดประชุมคณะกรรมการด้านระบบสาธารณูปโภค"/>
        <s v="ค่าเดินทางไปราชการ"/>
        <s v="ค่าวัสดุสำหรับการปฏิบัติงาน"/>
        <s v="โครงการค่าใช้จ่ายประกันภัยรถยนต์(โครงการสำนักงานบริหารกายภาพฯ)"/>
        <s v="โครงการซ่อมแซมระบบสาธารณูปโภคภายในมหาวิทยาลัย"/>
        <s v="การซ่อมแซมครุภัณฑ์"/>
        <s v="การซ่อมบำรุงสถานีไฟฟ้าย่อยมหาวิทยาลัยอุบลราชธานี"/>
        <s v="ค่าบริการกำจัดขยะ"/>
        <s v="ค่าตรวจสอบคุณภาพน้ำประปา"/>
        <s v="ค่าตรวจสอบและวิเคราะห์คุณภาพน้ำเสีย"/>
        <s v="ค่าวัสดุเชื้อเพลิงและหล่อลื่น"/>
        <s v="ค่าน้ำมันบัตรฟรีการ์ด"/>
        <s v="สาร PAC"/>
        <s v="ค่าปฏิบัติงานนอกเวลาราชการของผู้ดูแลระบบสาธารณูปโภค"/>
        <s v="โครงการซ่อมแซมบำรุงถนนและซ่อมบำรุงระบบไฟฟ้า(ค่าใช้จ่ายจากโครงการประมาณการรายรับค่าธรรมเนียมการใช้เส้นทางและค่าบำรุงระบบไฟฟ้า)"/>
        <s v="โครงการดูแลอาคารเฉลิมพระเกียรติ 7 รอบ พระชนมพรรษา"/>
        <s v="ค่าวัสดุงานบ้านงานครัว"/>
        <s v="ค่าจ้างเหมาบุคคล"/>
        <s v="โครงการอบรมการอนุรักษ์พลังงานตาม พรบ.อนุรักษ์พนักงาน"/>
        <s v="บริหารจัดการสระว่ายน้ำยอดเศรณี"/>
        <s v="โครงการเชิดชูเกียรติผู้สร้างชื่อเสียงให้มหาวิทยาลัยด้านกิจกรรมและกีฬา"/>
        <s v="โครงการซ่อมบำรุงรถตัดหญ้านั้งขับ"/>
        <s v="โครงการสนับสนุนการบริหารสถานศึกษาวิชากิจกรรมพลศึกษา"/>
        <s v="แข่งขันกีฬามหาวิทยาลัยแห่งประเทศไทย"/>
        <s v="โครงการพัฒนากายภาพ ระบบสาธารณูปโภคและโครงสร้างพื้นฐานของมหาวิทยาลัย"/>
        <s v="โครงการสนับสนุนและส่งเสริมสวัสดิการและสวัสดิภาพของนักศึกษา"/>
        <s v="โครงการสนับสนุนการดำเนินการช่วยเหลือนักศึกษาด้านอุบัติเหตุ ตามระเบียบมหาวิทยาลัย"/>
        <s v="UBU JOBFAIR "/>
        <s v="ทุนการศึกษาจากแหล่งทุนภายนอก"/>
        <s v="สนับสนุนทุนการศึกษา"/>
        <s v="เลี้ยงรับรองผู้บริหารทุนการศึกษา"/>
        <s v="โครงการพิธีมอบทุนการศึกษา"/>
        <s v="โครงการกองทุนบำรุงกีฬาและกิจกรรมนักศึกษา"/>
        <s v="โครงการอาสาพัฒนาชนบท"/>
        <s v="โครงการเงินอุดหนุนสำหรับโครงการแนะแนวทางการศึกษา"/>
        <s v="โครงการอบรมการประกันคุณภาพการจัดกิจกรรมนักศึกษา"/>
        <s v="โครงการค่าย ม.อุบลฯ วิชาการ"/>
        <s v="จัดซื้อครุภัณฑ์"/>
        <s v="บริหารและจัดการสำนักงานพัฒนานักศึกษา"/>
        <s v="สนับสนุนการประชุม"/>
        <s v="ปฐมนิเทศนักศึกษา"/>
        <s v="โครงการ วัสดุรวมศูนย์"/>
        <s v="โครงการ การเดินทางไปราชการของสำนักงานพัฒนาคุณภาพการศึกษา"/>
        <s v="โครงการ การจัดการประชุมสำนักงาน  ."/>
        <s v="โครงการ ประชุมคณะกรรมการคัดสรรผู้สมควรได้รับปริญญากิตติมศักดิ์ และรางวัลรัตโนบล"/>
        <s v="โครงการ ประชุมคณะกรรมการพิจารณากลั่นกรองหลักสูตรของสภามหาวิทยาลัยอุบลราชธานี"/>
        <s v="โครงการพัฒนาระบบและกลไกการบริหารหลักสูตรและบริหารวิชาการ"/>
        <s v="โครงการประชุมการอบรม ประชุมชี้แจง สัมมนา เกณฑ์มาตรฐานหลักสูตรและการบริหารหลักสูตรตามแนวทางการผลิตหลักสูตรพันธ์ใหม่"/>
        <s v="อบรมพัฒนาให้อาจารย์มีสมรรถนะตามกรอบ PSF ด้านการจัดการเรียนการสอน สื่อ นวัตกรรม เทคนิคการสอน การวัดประเมินผล ที่เน้นผลลัพธ์การเรียนรู้ (Outcome Based Education)"/>
        <s v="โครงการ กิจกรรม KM ด้านการพัฒนาคุณภาพการสอนของอาจารย์ที่เน้นผลลัพธ์การเรียนรู้ "/>
        <s v="โครงการบริหารความเสี่ยงและการควบคุมภายใน  "/>
        <s v="โครงการ ค่าบำรุงสมาชิก ควอท./สหกิจศึกษา"/>
        <s v="โครงการ ทวนสอบผลสัมฤทธิ์ทางการเรียนหมวดวิชาศึกษาทั่วไป   : การประชุมคณะกรรมการ"/>
        <s v="โครงการ ทวนสอบผลสัมฤทธิ์ทางการเรียนหมวดวิชาศึกษาทั่วไป  : การจัดโครงการ"/>
        <s v="โครงการ ส่งเสริมกิจกรรมสหกิจศึกษา :  การนำเสนอผลงาน การจัดนิทรรศการ และกิจกรรมสหกิจศึกษาระดับประเทศและภูมิภาค"/>
        <s v="โครงการ เตรียมความพร้อมนักศึกษาสหกิจศึกษา (ISO)"/>
        <s v="โครงการ เตรียมความพร้อมนักศึกษาสหกิจศึกษา (การพัฒนาบุคลิกภาพ/ภาษาอังกฤษ)"/>
        <s v="โครงการ บริหารรสหกิจศึกษา : การประชุมคณะกรรมการ/การประชาสัมพันธ์"/>
        <s v="การประชุมคณะกรรมการสภามหาวิทยาลัย"/>
        <s v="การประชุมคณะกรรมการต่างๆ ของของคณะกรรการสภามหาวิทยาลัยผู้ทรงคุณวุฒิ"/>
        <s v="การประชุมคณะกรรมการต่างๆ ของของที่ปรึกษาด้านกฎหมายของสภามหาวิทยาลัย"/>
        <s v="โครงการสนับสนุนการผลิตสื่อประชาสัมพันธ์มหาวิทยาลัย"/>
        <s v="โครงการจัดประชุมสัมมนาเชิงปฏิบัติการ เรื่อง  การกำหนดทิศทางยุทธศาสตร์  และนโยบายของมหาวิทยาลัยอุบลราชธานี สู่การพัฒนาอย่างเป็นรูปธรรม"/>
        <s v="โครงการประเมินผลการปฏิบัติงานของอธิการบดีมหาวิทยาลัยอุบลราชธานี"/>
        <s v="โครงการประชุมติดตามผลการดำเนินงานตามมติที่ประชุมสภามหาวิทยาลัย"/>
        <s v="โครงการพัฒนาระบบบริหารจัดการภายใน"/>
        <s v="โครงการสนับสนุน ปอมท.และปขมท."/>
        <s v="ประชุมกรรมการ ปอมท.และปขมท."/>
        <s v="ค่าเบี้ยประชุมกรรมการและอนุกรรมกรสภาอาจารย์"/>
        <s v="โครงการบริหารจัดการสภาอาจารย์"/>
        <s v="โครงการจัดทำจุลสารสภาอาจารย์และรายงานประจำปี"/>
        <s v="โครงการค่าใช้จ่ายค่าธรรมเนียมและการจัดพิมพ์เอกสารทางการเงินต่างๆ"/>
        <s v="โครงการพัฒนาระบบบริหารและจัดการภายใน"/>
        <s v="ค่าตอบแทนและค่าใช้จ่ายที่ปรึกษาด้านการเงินมหาวิทยาลัยอุบลราชธานี"/>
        <s v="โครงการประกันอุบัติเหตุนักศึกษามหาวิทยาลัยอุบลราชธานี"/>
        <s v="โครงการวันสำคัญของมหาวิทยาลัย"/>
        <s v="โครงการอุทยานวิทยาศาสตร์"/>
        <s v="โครงการค่าใช้จ่ายพิธีพระราชทานปริญญาบัตร"/>
        <s v="โครงการค่าสาธารณูปโภค"/>
        <s v="โครงการค่าใช้จ่ายในการรักษาความสะอาด"/>
        <s v="โครงการค่าใช้จ่ายในการรักษาความสะอาด (สมทบเงินรายได้เพื่อตั้งจ่ายของสำนักงานอธิการบดี)"/>
        <s v="โครงการจัดหาและพัฒนาสื่อการเรียนรู้แก่นักศึกษา"/>
        <s v="โครงการบริหารและจัดการส่วนกลางด้านวิทยาศาสตร์และเทคโนโลยี"/>
        <s v="โครงการเงินสำรองจ่ายทั่วไปมหาวิทยาลัยอุบลราชธานี"/>
        <s v="โครงการเงินทุนสำรองมหาวิทยาลัยอุบลราชธานี"/>
        <s v="โครงการค่าใช้จ่ายผู้บริหาร"/>
        <s v="โครงการบรรเทาความเดือดร้อนของนักศึกษา ณ หน่วยงานจัดการศึกษานอกที่ตั้ง จ.มุกดาหารที่จะย้ายมาเรียนยังม.อุบลฯ"/>
        <s v="โครงการค่าใช้จ่ายเงินประจำตำแหน่ง"/>
        <s v="ก่อสร้างรั้วรอบมหาวิทยาลัย ระยะที่ 2  ตำบลเมืองศรีไค อำเภอวารินชำราบ จังหวัดอุบลราชธานี 1 รายการ"/>
        <s v="ปรับปรุงอาคาร ระบบประกอบอาคาร และบริเวณโดยรอบกลุ่มอาคารคณะวิชาด้านวิทยาศาสตร์และเทคโนโลยี   ตำบลเมืองศรีไค อำเภอวารินชำราบ จังหวัดอุบลราชธานี 1 รายการ"/>
        <s v=" ปรับปรุงระบบไฟฟ้าแสงสว่างภายในมหาวิทยาลัย  ตำบลเมืองศรีไค อำเภอวารินชำราบ จังหวัดอุบลราชธานี 1 รายการ"/>
        <s v=" ปรับปรุงระบบจราจรเขตการศึกษา  ตำบลเมืองศรีไค อำเภอวารินชำราบ จังหวัดอุบลราชธานี 1 รายการ"/>
        <s v="ปรับปรุงกลุ่มอาคารสำนักงานบริหารกายภาพและสิ่งแวดล้อม  ตำบลเมืองศรีไค อำเภอวารินชำราบ จังหวัดอุบลราชธานี 1รายการ"/>
        <s v="ปรุงภูมิทัศน์และระบบจราจรสำนักงานอธิการบดี  ตำบลเมืองศรีไค อำเภอวารินชำราบ จังหวัดอุบลราชธานี 1 รายการ"/>
        <s v="โครงการสวัสดิการเครื่องดื่มบุคลากร"/>
        <s v="โครงการค่าใช้จ่ายในการจ้างเหมาแรงงาน"/>
        <s v="โครงการค่าใช้จ่ายค่าจ้างพนักงานในสถาบันอุดมศึกษาเงินรายได้และค่างจ้างลูกจ้างชั่วคราวเงินรายได้สำนักงานอธิการบดี"/>
        <s v="โครงการบริหารและจัดการส่วนกลางด้านวิทยาศาสตร์สุขภาพ"/>
        <s v="โครงการปรับปรุงอาคาร ระบบประกอบอาคาร และบริเวณโดยรอบกลุ่มอาคารคณะวิชาด้านวิทยาศาสตร์สุขภาพ ตำบลเมืองศรีไค อำเภอวารินชำราบ จังหวัดอุบลราชธานี 1 รายการ"/>
        <s v="โครงการปรับปรุงศูนย์เครื่องมือวิทยาศาสตร์  ตำบลเมืองศรีไค อำเภอวารินชำราบ จังหวัดอุบลราชธานี 1 รายการ"/>
        <s v="โครงการปรับปรุงระบบจราจรบริเวณกลุ่มอาคารโรงพยาบาลมหาวิทยาลัย  ตำบลเมืองศรีไค อำเภอวารินชำราบ จังหวัดอุบลราชธานี 1 รายการ"/>
        <s v="โครงการก่อสร้างระบบสาธารณูปโภคบริเวณอุทยานวิทยาศาสตร์  ตำบลเมืองศรีไค อำเภอวารินชำราบ จังหวัดอุบลราชธานี 1 รายการ"/>
        <s v="โครงการสนับสนุนค่าใช้จ่ายบุคลากรส่วนกลาง"/>
        <s v="โครงการบริหารจัดการส่วนกลาง"/>
        <s v="โครงการพัฒนาบุคลากรวิจัย"/>
        <s v="อาคารโรงงานต้นแบบด้านการผลิตอาหาร ตำบลธาตุ อำเภอวารินชำราบ จังหวัดอุบลราชธานี 1 รายการ"/>
        <s v="โครงการพัฒนาเว็บไซต์ อพ.สธ. มหาวิทยาลัยอุบลราชธานี"/>
        <s v="โครงการเตรียมความพร้อมการจัดงานประชุมวิชาการ นิทรรศการต่างๆ ของหน่วยงานที่ร่วมสนองพระราชดำริฯ"/>
        <s v="โครงการการบริหารโครงการและสนับสนุนการดำเนินงานในกิจกรรมต่างๆของ อพ.สธ. และเครือข่ายของ อพ.สธ."/>
        <s v="โครงการเผยแพร่ ประชาสัมพันธ์ ผลงานโครงการอนุรักษ์พันธุกรรมพืชอันเนื่องมาจากพระราชดำริฯ"/>
        <s v="โครงการสานสัมพันธ์มิตรภาพไทย - ลาว ครั้งที่ 15"/>
        <s v="โครงการพิธีบายศรีสู่ขวัญนักศึกษาใหม่ ม.อุบลฯ ประจำปีการศึกษา 2562"/>
        <s v="โครงการสดุดีวีรกรรมพระประทุมวรราชสุริยวงศ์ ประจำปี 2562"/>
        <s v="โครงการบริหารงานทำนุบำรุงศิลปวัฒนธรรมมหาวิทยาลัยอุบลราชธานี"/>
        <s v="โครงการบริหารจัดการอุทยานศิลปวัฒนธรรมอีสานและลุ่มน้ำโขง ปะจำปี 2562"/>
        <s v="โครงการสืบสานประเพณีแห่เทียนพรรษาจังหวัดอุบลราชธานี"/>
        <s v="โครงการวันรำลึกแห่งความดีร่วมกับจังหวัดอุบลราชธานี"/>
        <s v="โครงการอนุรักษ์และสืบสานประเพณีไทยสงกรานต์ &quot;ปีใหม่&quot; มหาวิทยาลัยอุบลราชธานี"/>
        <s v="โครงการจิตอาสาทำบุญ ตุนความดี วิธีธรรม ณ วัดหนองป่าพง"/>
        <s v="โครงการความร่วมมือด้านศิลปวัฒนธรรมกับจังหวัดและภาคประชาชน"/>
        <s v="โครงการสืบสานงานบุญอีสาน :บุญพระเวส บุญสงกรานต์ บุญจุลกฐิน"/>
        <s v="โครงการสารสนเทศเพื่อสนับสนุนงานประเพณีแห่เทียนพรรษาจังหวัดอุบลราชธานี"/>
        <s v="โครงการนิทรรศการทางวัฒนธรรม จังหวัดอุบลราชธานี"/>
        <s v="โครงการพัฒนาศักยภาพครู นักเรียน และบุคลากรทางการศึกษา โรงเรียนเครือข่ายทางวิชาการ ประจำปี 2562"/>
        <s v="โครงการ “UBU WATCH ม.อุบลฯ และชุมชน น่าอยู่” ประจำปีงบประมาณ 2562"/>
        <s v="โครงการส่งเสริมและพัฒนาศักยภาพด้านการใช้ภาษาอังกฤษของเยาวชนในเขตอีสานใต้"/>
        <s v="โครงการติดตามและประเมินผลโครงการบริการวิชาการแก่ชุมชน มอบ. "/>
        <s v="อบรมเชิงปฏิบัติการสวนพฤกษศาสตร์โรงเรียนและงานฐานทรัพยากรท้องถิ่น ภายใต้โครงการอนุรักษ์พันธุกรรมพืชอันเนื่องมาจากพระราชดำริฯ"/>
        <s v="การสร้างองค์ความรู้และส่งเสริมศักยภาพในการพึ่งพาตนเองของชุมชนเพื่อนำไปสู่การพัฒนาคุณภาพชีวิตที่ยั่งยืน"/>
        <s v="โครงการบูรณาการความรู้สู่ชุมชนเพื่อพัฒนาอาชีพและส่งเสริมเศรษฐกิจฐานราก"/>
        <s v="โครงการบูรณาการความรู้สู่การปฏิบัติจริง ประจำปี 2562"/>
        <s v="โครงการขับเคลื่อนปรัชญาของเศรษฐกิจพอเพียงด้วยพลังนิสิตนักศึกษา มหาวิทยาลัยอุบลราชธานี"/>
        <s v="โครงการโรงเรียนเครือข่ายร่วมพัฒนาคุณภาพการศึกษา มหาวิทยาลัยอุบลราชธานี"/>
        <s v="โครงการพัฒนาระบบสารสนเทศชุมชนและพื้นที่เพื่อรองรับการให้บริการวิชาการแก่ชุมชน มหาวิทยาลัยอุบลราชธานี"/>
        <s v="โครงการเอกสารสนเทศเพื่อการเผยแพร่และประชาสัมพันธ์งานวิจัย บริการวิชาการ และทำนุบำรุงศิลปวัฒนธรรม มหาวิทยาลัยอุบลราชธานี"/>
        <s v="โครงการบริหารและจัดการส่วนกลางด้านสังคมศาสตร์"/>
      </sharedItems>
    </cacheField>
    <cacheField name="ข้อนโยบายจัดสรร" numFmtId="0">
      <sharedItems containsSemiMixedTypes="0" containsString="0" containsNumber="1" containsInteger="1" minValue="1" maxValue="7"/>
    </cacheField>
    <cacheField name="นโยบายจัดสรร" numFmtId="0">
      <sharedItems/>
    </cacheField>
    <cacheField name="ข้อนโยบายจัดสรร (ย่อย)" numFmtId="0">
      <sharedItems containsSemiMixedTypes="0" containsString="0" containsNumber="1" minValue="1.1000000000000001" maxValue="7"/>
    </cacheField>
    <cacheField name="นโยบายจัดสรร (ย่อย)" numFmtId="0">
      <sharedItems/>
    </cacheField>
    <cacheField name="พันธกิจ" numFmtId="0">
      <sharedItems/>
    </cacheField>
    <cacheField name="ประเด็นยุทธศาสตร์" numFmtId="0">
      <sharedItems/>
    </cacheField>
    <cacheField name="โครงการหลัก" numFmtId="0">
      <sharedItems containsBlank="1"/>
    </cacheField>
    <cacheField name="ประเภทโครงการ" numFmtId="0">
      <sharedItems/>
    </cacheField>
    <cacheField name="ประเภทงบประมาณ" numFmtId="0">
      <sharedItems count="5">
        <s v="งบดำเนินงาน"/>
        <s v="งบลงทุน"/>
        <s v="งบเงินอุดหนุน"/>
        <s v="งบรายจ่ายอื่น"/>
        <s v="งบบุคลากร"/>
      </sharedItems>
    </cacheField>
    <cacheField name="งบ_x000a_รายจ่าย" numFmtId="0">
      <sharedItems count="12">
        <s v="ค่าวัสดุ"/>
        <s v="ค่าใช้สอย"/>
        <s v="ค่าตอบแทน"/>
        <s v="ค่าสาธารณูปโภค"/>
        <s v="ครุภัณฑ์"/>
        <s v="เงินอุดหนุนทั่วไป"/>
        <s v="งบรายจ่ายอื่น-ค่าใช้จ่ายอุดหนุน"/>
        <s v="สิ่งก่อสร้าง"/>
        <s v="เงินอุดหนุนทั่วไป-ค่าจ้างพนักงาน"/>
        <s v="ค่าจ้างชั่วคราว"/>
        <s v="เงินเดือน"/>
        <s v="ค่าจ้างประจำ"/>
      </sharedItems>
    </cacheField>
    <cacheField name="ประเภทครุภัณฑ์-สิ่งก่อสร้าง" numFmtId="0">
      <sharedItems containsBlank="1"/>
    </cacheField>
    <cacheField name="รายการครุภัณฑ์-สิ่งก่อสร้าง" numFmtId="0">
      <sharedItems containsBlank="1" count="20">
        <m/>
        <s v="แม่แรงแบบตะเข้"/>
        <s v="อุปกรณ์ใช้แปลงรูปแบบการส่งสัญญาณจากFiber obticเป็น Lan (Media Corverter)"/>
        <s v="ตู้เหล็ก 2 บานเปิด"/>
        <s v="เครื่องคำนวณตั้งโต๊ะแบบมีกระดาษ"/>
        <s v="เครื่องพิมพ์ชนิดเลเซอร์"/>
        <s v="ตู้ลำโพงขยายเสียงพร้อมอุปกรณ์ต่อพ่วง"/>
        <s v="คอมพิวเตอร์ All In ONE"/>
        <s v="รถจักรยานยนต์ 109.1 ซีซี"/>
        <s v="เครื่องทำลายเอกสาร"/>
        <s v="ก่อสร้างรั้วรอบมหาวิทยาลัย ระยะที่ 2  ตำบลเมืองศรีไค อำเภอวารินชำราบ จังหวัดอุบลราชธานี 1 รายการ"/>
        <s v="ปรับปรุงอาคาร ระบบประกอบอาคาร และบริเวณโดยรอบกลุ่มอาคารคณะวิชาด้านวิทยาศาสตร์และเทคโนโลยี   ตำบลเมืองศรีไค อำเภอวารินชำราบ จังหวัดอุบลราชธานี 1 รายการ"/>
        <s v=" ปรับปรุงระบบไฟฟ้าแสงสว่างภายในมหาวิทยาลัย  ตำบลเมืองศรีไค อำเภอวารินชำราบ จังหวัดอุบลราชธานี 1 รายการ"/>
        <s v=" ปรับปรุงระบบจราจรเขตการศึกษา  ตำบลเมืองศรีไค อำเภอวารินชำราบ จังหวัดอุบลราชธานี 1 รายการ"/>
        <s v="ปรับปรุงกลุ่มอาคารสำนักงานบริหารกายภาพและสิ่งแวดล้อม  ตำบลเมืองศรีไค อำเภอวารินชำราบ จังหวัดอุบลราชธานี 1รายการ"/>
        <s v="ปรุงภูมิทัศน์และระบบจราจรสำนักงานอธิการบดี  ตำบลเมืองศรีไค อำเภอวารินชำราบ จังหวัดอุบลราชธานี 1 รายการ"/>
        <s v=" ปรับปรุงอาคาร ระบบประกอบอาคาร และบริเวณโดยรอบกลุ่มอาคารคณะวิชาด้านวิทยาศาสตร์สุขภาพ ตำบลเมืองศรีไค อำเภอวารินชำราบ จังหวัดอุบลราชธานี 1 รายการ"/>
        <s v="ปรับปรุงศูนย์เครื่องมือวิทยาศาสตร์  ตำบลเมืองศรีไค อำเภอวารินชำราบ จังหวัดอุบลราชธานี 1 รายการ"/>
        <s v="ก่อสร้างระบบสาธารณูปโภคบริเวณอุทยานวิทยาศาสตร์  ตำบลเมืองศรีไค อำเภอวารินชำราบ จังหวัดอุบลราชธานี 1 รายการ"/>
        <s v="อาคารโรงงานต้นแบบด้านการผลิตอาหาร ตำบลเมืองศรีไค อำเภอวารินชำราบ จังหวัดอุบลราชธานี 1 รายการ"/>
      </sharedItems>
    </cacheField>
    <cacheField name="รายการครุภัณฑ์-สิ่งก่อสร้างใหม่" numFmtId="0">
      <sharedItems containsBlank="1" count="19">
        <m/>
        <s v="แม่แรงแบบตะเข้"/>
        <s v="เครื่องแปลงสัญญาณ LED  (Media Converter สำหรับป้าย LED ผ่านสาย Fiber Optical Single mode)"/>
        <s v="เครื่องพิมพ์ชนิดเลเซอร์"/>
        <s v="เงินอุดหนุนทั่วไป"/>
        <s v="ตู้ลำโพงขยายเสียงพร้อมอุปกรณ์ต่อพ่วง"/>
        <s v="รถจักรยานยนต์ 109.1ซีซี"/>
        <s v="เครื่องทำลายเอกสาร"/>
        <s v="ตู้เหล็ก 2 บานเปิด"/>
        <s v="ก่อสร้างรั้วรอบมหาวิทยาลัย ระยะที่ 2  ตำบลเมืองศรีไค อำเภอวารินชำราบ จังหวัดอุบลราชธานี 1 รายการ"/>
        <s v="ปรับปรุงอาคาร ระบบประกอบอาคาร และบริเวณโดยรอบกลุ่มอาคารคณะวิชาด้านวิทยาศาสตร์และเทคโนโลยี   ตำบลเมืองศรีไค อำเภอวารินชำราบ จังหวัดอุบลราชธานี 1 รายการ"/>
        <s v=" ปรับปรุงระบบไฟฟ้าแสงสว่างภายในมหาวิทยาลัย  ตำบลเมืองศรีไค อำเภอวารินชำราบ จังหวัดอุบลราชธานี 1 รายการ"/>
        <s v=" ปรับปรุงระบบจราจรเขตการศึกษา  ตำบลเมืองศรีไค อำเภอวารินชำราบ จังหวัดอุบลราชธานี 1 รายการ"/>
        <s v="ปรับปรุงกลุ่มอาคารสำนักงานบริหารกายภาพและสิ่งแวดล้อม  ตำบลเมืองศรีไค อำเภอวารินชำราบ จังหวัดอุบลราชธานี 1รายการ"/>
        <s v="ปรุงภูมิทัศน์และระบบจราจรสำนักงานอธิการบดี  ตำบลเมืองศรีไค อำเภอวารินชำราบ จังหวัดอุบลราชธานี 1 รายการ"/>
        <s v=" ปรับปรุงอาคาร ระบบประกอบอาคาร และบริเวณโดยรอบกลุ่มอาคารคณะวิชาด้านวิทยาศาสตร์สุขภาพ ตำบลเมืองศรีไค อำเภอวารินชำราบ จังหวัดอุบลราชธานี 1 รายการ"/>
        <s v="ปรับปรุงศูนย์เครื่องมือวิทยาศาสตร์  ตำบลเมืองศรีไค อำเภอวารินชำราบ จังหวัดอุบลราชธานี 1 รายการ"/>
        <s v="ก่อสร้างระบบสาธารณูปโภคบริเวณอุทยานวิทยาศาสตร์  ตำบลเมืองศรีไค อำเภอวารินชำราบ จังหวัดอุบลราชธานี 1 รายการ"/>
        <s v="อาคารโรงงานต้นแบบด้านการผลิตอาหาร ตำบลธาตุ อำเภอวารินชำราบ จังหวัดอุบลราชธานี 1 รายการ"/>
      </sharedItems>
    </cacheField>
    <cacheField name="รายการ_x000a_ค่าใช้จ่าย" numFmtId="0">
      <sharedItems containsBlank="1" longText="1"/>
    </cacheField>
    <cacheField name="อัตรา_x000a_ต่อ_x000a_หน่วย" numFmtId="0">
      <sharedItems containsString="0" containsBlank="1" containsNumber="1" minValue="0.4" maxValue="95862660"/>
    </cacheField>
    <cacheField name="จำนวน_x000a_หน่วย" numFmtId="0">
      <sharedItems containsBlank="1" containsMixedTypes="1" containsNumber="1" minValue="0.5" maxValue="130000"/>
    </cacheField>
    <cacheField name="หน่วย_x000a_นับ" numFmtId="0">
      <sharedItems containsBlank="1" containsMixedTypes="1" containsNumber="1" containsInteger="1" minValue="1" maxValue="3"/>
    </cacheField>
    <cacheField name="จำนวน_x000a_ครั้ง" numFmtId="0">
      <sharedItems containsBlank="1" containsMixedTypes="1" containsNumber="1" containsInteger="1" minValue="1" maxValue="185000"/>
    </cacheField>
    <cacheField name="งบประมาณ (บาท)" numFmtId="0">
      <sharedItems containsSemiMixedTypes="0" containsString="0" containsNumber="1" containsInteger="1" minValue="100" maxValue="95862660"/>
    </cacheField>
    <cacheField name="แผน_x000a_ใช้เงิน_x000a_ต.ค.61" numFmtId="0">
      <sharedItems containsBlank="1" containsMixedTypes="1" containsNumber="1" minValue="0" maxValue="1088300"/>
    </cacheField>
    <cacheField name="แผน_x000a_ใช้เงิน_x000a_พ.ย.61" numFmtId="0">
      <sharedItems containsBlank="1" containsMixedTypes="1" containsNumber="1" minValue="0" maxValue="864900"/>
    </cacheField>
    <cacheField name="แผน_x000a_ใช้เงิน_x000a_ธ.ค.61" numFmtId="0">
      <sharedItems containsBlank="1" containsMixedTypes="1" containsNumber="1" minValue="0" maxValue="2000000"/>
    </cacheField>
    <cacheField name="แผน_x000a_ใช้เงิน_x000a_ม.ค.62" numFmtId="0">
      <sharedItems containsBlank="1" containsMixedTypes="1" containsNumber="1" minValue="0" maxValue="864900"/>
    </cacheField>
    <cacheField name="แผน_x000a_ใช้เงิน_x000a_ก.พ.62" numFmtId="0">
      <sharedItems containsBlank="1" containsMixedTypes="1" containsNumber="1" minValue="0" maxValue="5000000"/>
    </cacheField>
    <cacheField name="แผน_x000a_ใช้เงิน_x000a_มี.ค.62" numFmtId="0">
      <sharedItems containsBlank="1" containsMixedTypes="1" containsNumber="1" minValue="0" maxValue="6000000"/>
    </cacheField>
    <cacheField name="แผน_x000a_ใช้เงิน_x000a_เม.ย.62" numFmtId="0">
      <sharedItems containsBlank="1" containsMixedTypes="1" containsNumber="1" minValue="0" maxValue="864900"/>
    </cacheField>
    <cacheField name="แผน_x000a_ใช้เงิน_x000a_พ.ค.62" numFmtId="0">
      <sharedItems containsBlank="1" containsMixedTypes="1" containsNumber="1" minValue="0" maxValue="864900"/>
    </cacheField>
    <cacheField name="แผน_x000a_ใช้เงิน_x000a_มิ.ย.62" numFmtId="0">
      <sharedItems containsBlank="1" containsMixedTypes="1" containsNumber="1" minValue="0" maxValue="864900"/>
    </cacheField>
    <cacheField name="แผน_x000a_ใช้เงิน_x000a_ก.ค.62" numFmtId="0">
      <sharedItems containsBlank="1" containsMixedTypes="1" containsNumber="1" minValue="0" maxValue="3100000"/>
    </cacheField>
    <cacheField name="แผน_x000a_ใช้เงิน_x000a_ส.ค.62" numFmtId="0">
      <sharedItems containsBlank="1" containsMixedTypes="1" containsNumber="1" minValue="0" maxValue="864900"/>
    </cacheField>
    <cacheField name="แผน_x000a_ใช้เงิน_x000a_ก.ย.62" numFmtId="0">
      <sharedItems containsBlank="1" containsMixedTypes="1" containsNumber="1" minValue="0" maxValue="864900"/>
    </cacheField>
    <cacheField name="กลยุทธ์ของคณะ/หน่วยงาน" numFmtId="0">
      <sharedItems containsBlank="1" longText="1"/>
    </cacheField>
    <cacheField name="มาตรการของคณะ/หน่วยงาน" numFmtId="0">
      <sharedItems containsBlank="1"/>
    </cacheField>
    <cacheField name="เป้าประสงค์ของคณะ/หน่วยงาน" numFmtId="0">
      <sharedItems containsBlank="1" longText="1"/>
    </cacheField>
    <cacheField name="วัตถุประสงค์ของโครงการ" numFmtId="0">
      <sharedItems containsBlank="1" longText="1"/>
    </cacheField>
    <cacheField name="ประเภทตัวบ่งชี้" numFmtId="0">
      <sharedItems containsBlank="1"/>
    </cacheField>
    <cacheField name="ตัวบ่งชี้" numFmtId="0">
      <sharedItems containsBlank="1"/>
    </cacheField>
    <cacheField name="หน่วยนับ" numFmtId="0">
      <sharedItems containsBlank="1" containsMixedTypes="1" containsNumber="1" containsInteger="1" minValue="1" maxValue="5000"/>
    </cacheField>
    <cacheField name="ค่า_x000a_เป้าหมาย" numFmtId="0">
      <sharedItems containsBlank="1" containsMixedTypes="1" containsNumber="1" minValue="1" maxValue="10000"/>
    </cacheField>
    <cacheField name="หน่วยงานหลักที่รับผิดชอบ" numFmtId="0">
      <sharedItems containsBlank="1"/>
    </cacheField>
    <cacheField name="หน่วยงานรองที่รับผิดชอบ" numFmtId="0">
      <sharedItems containsBlank="1"/>
    </cacheField>
    <cacheField name="ชื่อผู้รับผิดชอบหลัก" numFmtId="0">
      <sharedItems containsBlank="1"/>
    </cacheField>
    <cacheField name="ระยะเวลาดำเนินการ" numFmtId="0">
      <sharedItems containsDate="1" containsBlank="1" containsMixedTypes="1" minDate="1961-10-01T00:00:00" maxDate="1961-10-02T00:00:00"/>
    </cacheField>
    <cacheField name="งบประมาณ2 (บาท)" numFmtId="188">
      <sharedItems containsMixedTypes="1" containsNumber="1" containsInteger="1" minValue="0" maxValue="95862700"/>
    </cacheField>
    <cacheField name="ผลต่าง" numFmtId="188">
      <sharedItems containsMixedTypes="1" containsNumber="1" containsInteger="1" minValue="-70000" maxValue="36939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21">
  <r>
    <n v="10"/>
    <x v="0"/>
    <x v="0"/>
    <x v="0"/>
    <n v="2"/>
    <x v="0"/>
    <s v="เงินรายได้"/>
    <x v="0"/>
    <x v="0"/>
    <x v="0"/>
    <x v="0"/>
    <x v="0"/>
    <x v="0"/>
    <x v="0"/>
    <x v="0"/>
    <x v="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รวมศูนย์"/>
    <n v="300"/>
    <n v="30"/>
    <s v="คน"/>
    <n v="12"/>
    <n v="108000"/>
    <n v="9000"/>
    <n v="9000"/>
    <n v="9000"/>
    <n v="9000"/>
    <n v="9000"/>
    <n v="9000"/>
    <n v="9000"/>
    <n v="9000"/>
    <n v="9000"/>
    <n v="9000"/>
    <n v="9000"/>
    <n v="9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พึงพอใจของผู้รับบริการ"/>
    <s v="คะแนน"/>
    <n v="5"/>
    <s v="กองกลาง"/>
    <s v="งานบริหารทั่วไป"/>
    <s v="หนง.บริหารทั่วไป"/>
    <s v="1 ต.ค.61-30 ก.ย.62"/>
    <n v="108000"/>
    <n v="0"/>
  </r>
  <r>
    <n v="10"/>
    <x v="0"/>
    <x v="0"/>
    <x v="0"/>
    <n v="2"/>
    <x v="0"/>
    <s v="เงินรายได้"/>
    <x v="0"/>
    <x v="0"/>
    <x v="0"/>
    <x v="0"/>
    <x v="0"/>
    <x v="0"/>
    <x v="0"/>
    <x v="0"/>
    <x v="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ถ่ายเอกสาร"/>
    <n v="0.5"/>
    <n v="3000"/>
    <s v="แผ่น"/>
    <n v="12"/>
    <n v="18000"/>
    <n v="2500"/>
    <n v="2500"/>
    <n v="2500"/>
    <n v="2500"/>
    <n v="2500"/>
    <n v="2500"/>
    <n v="2500"/>
    <n v="2500"/>
    <n v="2500"/>
    <n v="2500"/>
    <n v="2500"/>
    <n v="25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พึงพอใจของผู้รับบริการ"/>
    <s v="คะแนน"/>
    <n v="5"/>
    <s v="กองกลาง"/>
    <s v="งานบริหารทั่วไป"/>
    <s v="หนง.บริหารทั่วไป"/>
    <s v="1 ต.ค.61-30 ก.ย.62"/>
    <n v="18000"/>
    <n v="0"/>
  </r>
  <r>
    <n v="10"/>
    <x v="0"/>
    <x v="0"/>
    <x v="0"/>
    <n v="2"/>
    <x v="0"/>
    <s v="เงินรายได้"/>
    <x v="0"/>
    <x v="0"/>
    <x v="0"/>
    <x v="0"/>
    <x v="0"/>
    <x v="0"/>
    <x v="0"/>
    <x v="0"/>
    <x v="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ใช้จ่ายในการเดินทางไปราชการ"/>
    <n v="5000"/>
    <n v="1"/>
    <s v="คน"/>
    <n v="3"/>
    <n v="15000"/>
    <n v="0"/>
    <n v="0"/>
    <n v="5000"/>
    <n v="0"/>
    <n v="0"/>
    <n v="5000"/>
    <n v="0"/>
    <n v="0"/>
    <n v="5000"/>
    <n v="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พึงพอใจของผู้รับบริการ"/>
    <s v="คะแนน"/>
    <n v="5"/>
    <s v="กองกลาง"/>
    <s v="งานบริหารทั่วไป"/>
    <s v="หนง.บริหารทั่วไป"/>
    <s v="1 ต.ค.61-30 ก.ย.62"/>
    <n v="15000"/>
    <n v="0"/>
  </r>
  <r>
    <n v="10"/>
    <x v="0"/>
    <x v="0"/>
    <x v="0"/>
    <n v="2"/>
    <x v="0"/>
    <s v="เงินรายได้"/>
    <x v="0"/>
    <x v="0"/>
    <x v="0"/>
    <x v="0"/>
    <x v="0"/>
    <x v="0"/>
    <x v="1"/>
    <x v="1"/>
    <x v="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ใช้สอยอื่นๆ"/>
    <n v="15000"/>
    <n v="1"/>
    <s v="เดือน"/>
    <n v="10"/>
    <n v="150000"/>
    <n v="25000"/>
    <n v="25000"/>
    <n v="25000"/>
    <n v="25000"/>
    <n v="25000"/>
    <n v="25000"/>
    <n v="25000"/>
    <n v="25000"/>
    <n v="25000"/>
    <n v="2500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สำเร็จของการสนับสนุนการบริหารจัดการของมหาวิทยาลัย"/>
    <s v="คะแนน"/>
    <n v="5"/>
    <s v="กองกลาง"/>
    <s v="งานบริหารทั่วไป"/>
    <s v="นางสาวกรรณิการ์ บ่อแก้ว"/>
    <s v="1 ต.ค.61-30 ก.ย.62"/>
    <n v="150000"/>
    <n v="0"/>
  </r>
  <r>
    <n v="10"/>
    <x v="0"/>
    <x v="0"/>
    <x v="0"/>
    <n v="2"/>
    <x v="0"/>
    <s v="เงินรายได้"/>
    <x v="0"/>
    <x v="0"/>
    <x v="0"/>
    <x v="0"/>
    <x v="0"/>
    <x v="0"/>
    <x v="1"/>
    <x v="1"/>
    <x v="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1000"/>
    <n v="1"/>
    <s v="ครั้ง"/>
    <n v="12"/>
    <n v="12000"/>
    <n v="2000"/>
    <n v="2000"/>
    <n v="2000"/>
    <n v="2000"/>
    <n v="2000"/>
    <n v="2000"/>
    <n v="2000"/>
    <n v="2000"/>
    <n v="2000"/>
    <n v="2000"/>
    <n v="2000"/>
    <n v="2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งสาวกรรณิการ์ บ่อแก้ว"/>
    <s v="1 ต.ค.61-30 ก.ย.62"/>
    <n v="12000"/>
    <n v="0"/>
  </r>
  <r>
    <n v="10"/>
    <x v="0"/>
    <x v="0"/>
    <x v="0"/>
    <n v="2"/>
    <x v="0"/>
    <s v="เงินรายได้"/>
    <x v="0"/>
    <x v="0"/>
    <x v="0"/>
    <x v="0"/>
    <x v="0"/>
    <x v="0"/>
    <x v="1"/>
    <x v="1"/>
    <x v="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ของที่ระลึก/ของขวัญ"/>
    <n v="1000"/>
    <n v="50"/>
    <s v="ชุด"/>
    <n v="1"/>
    <n v="50000"/>
    <s v="-"/>
    <n v="50000"/>
    <s v="-"/>
    <s v="-"/>
    <s v="-"/>
    <s v="-"/>
    <n v="50000"/>
    <s v="-"/>
    <s v="-"/>
    <s v="-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งสาวกรรณิการ์ บ่อแก้ว"/>
    <s v="2 ต.ค.61-30 ก.ย.62"/>
    <n v="500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กลางวัน"/>
    <n v="60"/>
    <n v="35"/>
    <s v="คน"/>
    <n v="20"/>
    <n v="42000"/>
    <n v="7000"/>
    <n v="7000"/>
    <n v="7000"/>
    <n v="7000"/>
    <n v="7000"/>
    <n v="7000"/>
    <n v="7000"/>
    <n v="7000"/>
    <n v="7000"/>
    <n v="7000"/>
    <n v="7000"/>
    <n v="7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งสาวกรรณิการ์ บ่อแก้ว"/>
    <s v="1 ต.ค.61-30 ก.ย.62"/>
    <n v="420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20"/>
    <n v="35"/>
    <s v="คน"/>
    <n v="20"/>
    <n v="14000"/>
    <n v="5000"/>
    <n v="4000"/>
    <n v="4000"/>
    <n v="4000"/>
    <n v="4000"/>
    <n v="4000"/>
    <n v="4000"/>
    <n v="4000"/>
    <n v="4000"/>
    <n v="4000"/>
    <n v="4000"/>
    <n v="4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งสาวกรรณิการ์ บ่อแก้ว"/>
    <s v="1 ต.ค.61-30 ก.ย.62"/>
    <n v="140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สนับสนุนการประชุม"/>
    <n v="5000"/>
    <n v="1"/>
    <s v="ครั้ง"/>
    <n v="6"/>
    <n v="30000"/>
    <n v="0"/>
    <n v="10000"/>
    <n v="0"/>
    <n v="10000"/>
    <n v="0"/>
    <n v="10000"/>
    <n v="0"/>
    <n v="10000"/>
    <n v="0"/>
    <n v="10000"/>
    <n v="0"/>
    <n v="10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งสาวกรรณิการ์ บ่อแก้ว"/>
    <s v="1 ต.ค.61-30 ก.ย.62"/>
    <n v="300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เบี้ยประชุมกรรมการส่งเสริมกิจการมหาวิทยาลัย"/>
    <n v="21200"/>
    <n v="1"/>
    <s v="ครั้ง"/>
    <n v="4"/>
    <n v="84800"/>
    <n v="0"/>
    <n v="21200"/>
    <n v="0"/>
    <n v="21200"/>
    <n v="0"/>
    <n v="21200"/>
    <n v="0"/>
    <n v="21200"/>
    <n v="0"/>
    <n v="21200"/>
    <n v="0"/>
    <n v="212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อภิชัย สิงหาษา"/>
    <s v="1 ต.ค.61-30 ก.ย.62"/>
    <n v="848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50"/>
    <n v="20"/>
    <s v="คน"/>
    <n v="4"/>
    <n v="28000"/>
    <n v="0"/>
    <n v="7000"/>
    <n v="0"/>
    <n v="7000"/>
    <n v="0"/>
    <n v="7000"/>
    <n v="0"/>
    <n v="7000"/>
    <n v="0"/>
    <n v="7000"/>
    <n v="0"/>
    <n v="7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อภิชัย สิงหาษา"/>
    <s v="1 ต.ค.61-30 ก.ย.62"/>
    <n v="280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ใช้จ่ายในการเดินทางไปราชการ"/>
    <n v="22000"/>
    <n v="1"/>
    <s v="ครั้ง"/>
    <n v="4"/>
    <n v="88000"/>
    <n v="0"/>
    <n v="22000"/>
    <n v="0"/>
    <n v="22000"/>
    <n v="0"/>
    <n v="22000"/>
    <n v="0"/>
    <n v="22000"/>
    <n v="0"/>
    <n v="22000"/>
    <n v="0"/>
    <n v="22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อภิชัย สิงหาษา"/>
    <s v="1 ต.ค.61-30 ก.ย.62"/>
    <n v="880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"/>
    <n v="60"/>
    <n v="20"/>
    <s v="คน"/>
    <n v="12"/>
    <n v="14400"/>
    <n v="1400"/>
    <n v="1400"/>
    <n v="1400"/>
    <n v="1400"/>
    <n v="1400"/>
    <n v="1400"/>
    <n v="1400"/>
    <n v="1400"/>
    <n v="1400"/>
    <n v="1400"/>
    <n v="1400"/>
    <n v="14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อภิชัย สิงหาษา"/>
    <s v="1 ต.ค.61-30 ก.ย.62"/>
    <n v="144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10"/>
    <n v="20"/>
    <s v="คน"/>
    <n v="12"/>
    <n v="2400"/>
    <n v="700"/>
    <n v="700"/>
    <n v="700"/>
    <n v="700"/>
    <n v="700"/>
    <n v="700"/>
    <n v="700"/>
    <n v="700"/>
    <n v="700"/>
    <n v="700"/>
    <n v="700"/>
    <n v="7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อภิชัย สิงหาษา"/>
    <s v="1 ต.ค.61-30 ก.ย.62"/>
    <n v="24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เบี้ยประชุม (ประธาน)"/>
    <n v="1000"/>
    <n v="1"/>
    <s v="คน"/>
    <n v="12"/>
    <n v="12000"/>
    <n v="700"/>
    <n v="700"/>
    <n v="700"/>
    <n v="700"/>
    <n v="700"/>
    <n v="700"/>
    <n v="700"/>
    <n v="700"/>
    <n v="700"/>
    <n v="700"/>
    <n v="700"/>
    <n v="7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อภิชัย สิงหาษา"/>
    <s v="1 ต.ค.61-30 ก.ย.62"/>
    <n v="120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เบี้ยประชุม (กรรมการ/เลขานุการ)"/>
    <n v="300"/>
    <n v="17"/>
    <s v="คน"/>
    <n v="12"/>
    <n v="61200"/>
    <n v="5100"/>
    <n v="5100"/>
    <n v="5100"/>
    <n v="5100"/>
    <n v="5100"/>
    <n v="5100"/>
    <n v="5100"/>
    <n v="5100"/>
    <n v="5100"/>
    <n v="5100"/>
    <n v="5100"/>
    <n v="51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อภิชัย สิงหาษา"/>
    <s v="1 ต.ค.61-30 ก.ย.62"/>
    <n v="61200"/>
    <n v="0"/>
  </r>
  <r>
    <n v="10"/>
    <x v="0"/>
    <x v="0"/>
    <x v="0"/>
    <n v="2"/>
    <x v="0"/>
    <s v="เงินงบประมาณแผ่นดิน"/>
    <x v="0"/>
    <x v="0"/>
    <x v="0"/>
    <x v="0"/>
    <x v="0"/>
    <x v="0"/>
    <x v="2"/>
    <x v="2"/>
    <x v="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วิทยากร"/>
    <n v="600"/>
    <n v="14"/>
    <s v="ชั่วโมง"/>
    <n v="1"/>
    <n v="8400"/>
    <n v="0"/>
    <n v="0"/>
    <n v="8400"/>
    <n v="0"/>
    <n v="0"/>
    <n v="0"/>
    <n v="0"/>
    <n v="0"/>
    <n v="0"/>
    <n v="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จักริน สงวนศักดิ์"/>
    <s v="1 ต.ค.61-30 ก.ย.62"/>
    <n v="84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"/>
    <n v="60"/>
    <n v="30"/>
    <s v="คน"/>
    <n v="5"/>
    <n v="9000"/>
    <n v="0"/>
    <n v="0"/>
    <n v="1800"/>
    <n v="0"/>
    <n v="1800"/>
    <n v="0"/>
    <n v="1800"/>
    <n v="1800"/>
    <n v="1800"/>
    <n v="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จักริน สงวนศักดิ์"/>
    <s v="1 ต.ค.61-30 ก.ย.62"/>
    <n v="90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5"/>
    <n v="30"/>
    <s v="คน"/>
    <n v="5"/>
    <n v="5300"/>
    <n v="0"/>
    <n v="0"/>
    <n v="1050"/>
    <n v="0"/>
    <n v="1050"/>
    <n v="0"/>
    <n v="1050"/>
    <n v="1050"/>
    <n v="1050"/>
    <n v="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จักริน สงวนศักดิ์"/>
    <s v="1 ต.ค.61-30 ก.ย.62"/>
    <n v="53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ซ่อมบำรุงครุภัณฑ์ห้องประชุม"/>
    <n v="3000"/>
    <n v="1"/>
    <s v="งาน"/>
    <n v="10"/>
    <n v="30000"/>
    <n v="0"/>
    <n v="4000"/>
    <n v="4000"/>
    <n v="4000"/>
    <n v="4000"/>
    <n v="4000"/>
    <n v="4000"/>
    <n v="4000"/>
    <n v="4000"/>
    <n v="4000"/>
    <n v="400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ศิลปชัย จงใจ"/>
    <s v="1 ต.ค.61-30 ก.ย.62"/>
    <n v="30000"/>
    <n v="0"/>
  </r>
  <r>
    <n v="10"/>
    <x v="0"/>
    <x v="0"/>
    <x v="0"/>
    <n v="2"/>
    <x v="0"/>
    <s v="เงินรายได้"/>
    <x v="0"/>
    <x v="0"/>
    <x v="0"/>
    <x v="0"/>
    <x v="0"/>
    <x v="0"/>
    <x v="2"/>
    <x v="2"/>
    <x v="1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สำนักงาน/ไฟฟ้า/โฆษณา"/>
    <n v="3000"/>
    <n v="1"/>
    <s v="เดือน"/>
    <n v="10"/>
    <n v="30000"/>
    <n v="0"/>
    <n v="4000"/>
    <n v="4000"/>
    <n v="4000"/>
    <n v="4000"/>
    <n v="4000"/>
    <n v="4000"/>
    <n v="4000"/>
    <n v="4000"/>
    <n v="4000"/>
    <n v="400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นิวัฒน์ จำเริญ"/>
    <s v="1 ต.ค.61-30 ก.ย.62"/>
    <n v="30000"/>
    <n v="0"/>
  </r>
  <r>
    <n v="10"/>
    <x v="0"/>
    <x v="0"/>
    <x v="0"/>
    <n v="2"/>
    <x v="0"/>
    <s v="เงินรายได้"/>
    <x v="0"/>
    <x v="0"/>
    <x v="0"/>
    <x v="0"/>
    <x v="0"/>
    <x v="0"/>
    <x v="3"/>
    <x v="3"/>
    <x v="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3"/>
    <m/>
    <x v="0"/>
    <x v="0"/>
    <s v="ค่าโทรศัพท์"/>
    <n v="2500"/>
    <n v="1"/>
    <s v="เดือน"/>
    <n v="12"/>
    <n v="30000"/>
    <n v="2500"/>
    <n v="2500"/>
    <n v="2500"/>
    <n v="2500"/>
    <n v="2500"/>
    <n v="2500"/>
    <n v="2500"/>
    <n v="2500"/>
    <n v="2500"/>
    <n v="2500"/>
    <n v="2500"/>
    <n v="25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หนง.ประสานงาน"/>
    <s v="1 ต.ค.61-30 ก.ย.62"/>
    <n v="30000"/>
    <n v="0"/>
  </r>
  <r>
    <n v="10"/>
    <x v="0"/>
    <x v="0"/>
    <x v="0"/>
    <n v="2"/>
    <x v="0"/>
    <s v="เงินรายได้"/>
    <x v="0"/>
    <x v="0"/>
    <x v="0"/>
    <x v="0"/>
    <x v="0"/>
    <x v="0"/>
    <x v="3"/>
    <x v="3"/>
    <x v="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อาหารทำการนอกเวลา"/>
    <n v="3780"/>
    <n v="1"/>
    <s v="เดือน"/>
    <n v="6"/>
    <n v="22700"/>
    <n v="3780"/>
    <n v="3780"/>
    <n v="3780"/>
    <n v="3780"/>
    <n v="3780"/>
    <n v="3780"/>
    <n v="3780"/>
    <n v="3780"/>
    <n v="3780"/>
    <n v="3780"/>
    <n v="3780"/>
    <n v="378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ประสานงาน"/>
    <s v="หนง.ประสานงาน"/>
    <s v="1 ต.ค.61-30 ก.ย.62"/>
    <n v="22700"/>
    <n v="0"/>
  </r>
  <r>
    <n v="10"/>
    <x v="0"/>
    <x v="0"/>
    <x v="0"/>
    <n v="2"/>
    <x v="0"/>
    <s v="เงินรายได้"/>
    <x v="0"/>
    <x v="0"/>
    <x v="0"/>
    <x v="0"/>
    <x v="0"/>
    <x v="0"/>
    <x v="3"/>
    <x v="3"/>
    <x v="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รถรับจ้าง "/>
    <n v="3500"/>
    <n v="1"/>
    <s v="เดือน"/>
    <n v="12"/>
    <n v="42000"/>
    <n v="4000"/>
    <n v="4000"/>
    <n v="4000"/>
    <n v="4000"/>
    <n v="4000"/>
    <n v="4000"/>
    <n v="4000"/>
    <n v="4000"/>
    <n v="4000"/>
    <n v="4000"/>
    <n v="4000"/>
    <n v="4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ประสานงาน"/>
    <s v="หนง.ประสานงาน"/>
    <s v="1 ต.ค.61-30 ก.ย.62"/>
    <n v="42000"/>
    <n v="0"/>
  </r>
  <r>
    <n v="10"/>
    <x v="0"/>
    <x v="0"/>
    <x v="0"/>
    <n v="2"/>
    <x v="0"/>
    <s v="เงินรายได้"/>
    <x v="0"/>
    <x v="0"/>
    <x v="0"/>
    <x v="0"/>
    <x v="0"/>
    <x v="0"/>
    <x v="3"/>
    <x v="3"/>
    <x v="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ส่งเอกสารรถไฟ"/>
    <n v="3000"/>
    <n v="1"/>
    <s v="เดือน"/>
    <n v="12"/>
    <n v="36000"/>
    <n v="3000"/>
    <n v="3000"/>
    <n v="3000"/>
    <n v="3000"/>
    <n v="3000"/>
    <n v="3000"/>
    <n v="3000"/>
    <n v="3000"/>
    <n v="3000"/>
    <n v="3000"/>
    <n v="3000"/>
    <n v="3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ประสานงาน"/>
    <s v="หนง.ประสานงาน"/>
    <s v="1 ต.ค.61-30 ก.ย.62"/>
    <n v="36000"/>
    <n v="0"/>
  </r>
  <r>
    <n v="10"/>
    <x v="0"/>
    <x v="0"/>
    <x v="0"/>
    <n v="2"/>
    <x v="0"/>
    <s v="เงินรายได้"/>
    <x v="0"/>
    <x v="0"/>
    <x v="0"/>
    <x v="0"/>
    <x v="0"/>
    <x v="0"/>
    <x v="3"/>
    <x v="3"/>
    <x v="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เช่าที่พัก"/>
    <n v="4500"/>
    <n v="1"/>
    <s v="เดือน"/>
    <n v="12"/>
    <n v="54000"/>
    <n v="4500"/>
    <n v="4500"/>
    <n v="4500"/>
    <n v="4500"/>
    <n v="4500"/>
    <n v="4500"/>
    <n v="4500"/>
    <n v="4500"/>
    <n v="4500"/>
    <n v="4500"/>
    <n v="4500"/>
    <n v="45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ประสานงาน"/>
    <s v="หนง.ประสานงาน"/>
    <s v="1 ต.ค.61-30 ก.ย.62"/>
    <n v="54000"/>
    <n v="0"/>
  </r>
  <r>
    <n v="10"/>
    <x v="0"/>
    <x v="0"/>
    <x v="0"/>
    <n v="2"/>
    <x v="0"/>
    <s v="เงินรายได้"/>
    <x v="0"/>
    <x v="0"/>
    <x v="0"/>
    <x v="0"/>
    <x v="0"/>
    <x v="0"/>
    <x v="3"/>
    <x v="3"/>
    <x v="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สำนักงาน"/>
    <n v="1000"/>
    <n v="1"/>
    <s v="เดือน"/>
    <n v="12"/>
    <n v="12000"/>
    <n v="1000"/>
    <n v="1000"/>
    <n v="1000"/>
    <n v="1000"/>
    <n v="1000"/>
    <n v="1000"/>
    <n v="1000"/>
    <n v="1000"/>
    <n v="1000"/>
    <n v="1000"/>
    <n v="1000"/>
    <n v="1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ประสานงาน"/>
    <s v="หนง.ประสานงาน"/>
    <s v="1 ต.ค.61-30 ก.ย.62"/>
    <n v="12000"/>
    <n v="0"/>
  </r>
  <r>
    <n v="10"/>
    <x v="0"/>
    <x v="0"/>
    <x v="0"/>
    <n v="2"/>
    <x v="0"/>
    <s v="เงินรายได้"/>
    <x v="0"/>
    <x v="0"/>
    <x v="0"/>
    <x v="0"/>
    <x v="0"/>
    <x v="0"/>
    <x v="3"/>
    <x v="3"/>
    <x v="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ซ่อมบำรุงวัสดุสำนักงาน"/>
    <n v="1000"/>
    <n v="1"/>
    <s v="เดือน"/>
    <n v="10"/>
    <n v="10000"/>
    <n v="0"/>
    <n v="1000"/>
    <n v="1000"/>
    <n v="1000"/>
    <n v="1000"/>
    <n v="1000"/>
    <n v="1000"/>
    <n v="1000"/>
    <n v="1000"/>
    <n v="1000"/>
    <n v="100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ประสานงาน"/>
    <s v="หนง.ประสานงาน"/>
    <s v="1 ต.ค.61-30 ก.ย.62"/>
    <n v="10000"/>
    <n v="0"/>
  </r>
  <r>
    <n v="10"/>
    <x v="0"/>
    <x v="0"/>
    <x v="0"/>
    <n v="2"/>
    <x v="0"/>
    <s v="เงินรายได้"/>
    <x v="0"/>
    <x v="0"/>
    <x v="0"/>
    <x v="0"/>
    <x v="0"/>
    <x v="0"/>
    <x v="4"/>
    <x v="4"/>
    <x v="12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อาหารทำการนอกเวลา"/>
    <n v="420"/>
    <n v="7.5"/>
    <s v="คน"/>
    <n v="1"/>
    <n v="3150"/>
    <n v="0"/>
    <n v="0"/>
    <n v="10500"/>
    <n v="0"/>
    <n v="0"/>
    <n v="0"/>
    <n v="0"/>
    <n v="0"/>
    <n v="0"/>
    <n v="5000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ภาพลักษณ์ของมหาวิทยาลัย"/>
    <s v="คะแนน"/>
    <n v="3.71"/>
    <s v="กองกลาง"/>
    <s v="งานประชาสัมพันธ์"/>
    <s v="ส.อ.สมศักดิ์ สันติวงศกร"/>
    <s v="1 ต.ค.61-30 ก.ย.62"/>
    <n v="3200"/>
    <n v="-50"/>
  </r>
  <r>
    <n v="10"/>
    <x v="0"/>
    <x v="0"/>
    <x v="0"/>
    <n v="2"/>
    <x v="0"/>
    <s v="เงินรายได้"/>
    <x v="0"/>
    <x v="0"/>
    <x v="0"/>
    <x v="0"/>
    <x v="0"/>
    <x v="0"/>
    <x v="4"/>
    <x v="4"/>
    <x v="12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ใช้สอยอื่นๆ - ปัจจัยถวายพระ"/>
    <n v="500"/>
    <n v="9"/>
    <s v="รูป"/>
    <n v="1"/>
    <n v="4500"/>
    <n v="0"/>
    <n v="0"/>
    <n v="4500"/>
    <n v="0"/>
    <n v="0"/>
    <n v="0"/>
    <n v="0"/>
    <n v="0"/>
    <n v="0"/>
    <n v="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ภาพลักษณ์ของมหาวิทยาลัย"/>
    <s v="คะแนน"/>
    <n v="3.71"/>
    <s v="กองกลาง"/>
    <s v="งานประชาสัมพันธ์"/>
    <s v="ส.อ.สมศักดิ์ สันติวงศกร"/>
    <s v="1 ต.ค.61-30 ก.ย.62"/>
    <n v="4500"/>
    <n v="0"/>
  </r>
  <r>
    <n v="10"/>
    <x v="0"/>
    <x v="0"/>
    <x v="0"/>
    <n v="2"/>
    <x v="0"/>
    <s v="เงินรายได้"/>
    <x v="0"/>
    <x v="0"/>
    <x v="0"/>
    <x v="0"/>
    <x v="0"/>
    <x v="0"/>
    <x v="4"/>
    <x v="4"/>
    <x v="12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ป้ายไวนีล/ค่าสังฆทานและวัสดุสิ้นเปลือง"/>
    <n v="10000"/>
    <n v="1"/>
    <s v="งาน"/>
    <n v="1"/>
    <n v="10000"/>
    <n v="0"/>
    <n v="0"/>
    <n v="10000"/>
    <n v="0"/>
    <n v="0"/>
    <n v="0"/>
    <n v="0"/>
    <n v="0"/>
    <n v="0"/>
    <n v="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ภาพลักษณ์ของมหาวิทยาลัย"/>
    <s v="คะแนน"/>
    <n v="3.71"/>
    <s v="กองกลาง"/>
    <s v="งานประชาสัมพันธ์"/>
    <s v="ส.อ.สมศักดิ์ สันติวงศกร"/>
    <s v="1 ต.ค.61-30 ก.ย.62"/>
    <n v="10000"/>
    <n v="0"/>
  </r>
  <r>
    <n v="10"/>
    <x v="0"/>
    <x v="0"/>
    <x v="0"/>
    <n v="2"/>
    <x v="0"/>
    <s v="เงินรายได้"/>
    <x v="0"/>
    <x v="0"/>
    <x v="0"/>
    <x v="0"/>
    <x v="0"/>
    <x v="0"/>
    <x v="4"/>
    <x v="4"/>
    <x v="12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100"/>
    <n v="500"/>
    <s v="คน"/>
    <n v="1"/>
    <n v="50000"/>
    <n v="0"/>
    <n v="0"/>
    <n v="100000"/>
    <n v="0"/>
    <n v="0"/>
    <n v="0"/>
    <n v="0"/>
    <n v="0"/>
    <n v="0"/>
    <n v="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ภาพลักษณ์ของมหาวิทยาลัย"/>
    <s v="คะแนน"/>
    <n v="3.71"/>
    <s v="กองกลาง"/>
    <s v="งานประชาสัมพันธ์"/>
    <s v="ส.อ.สมศักดิ์ สันติวงศกร"/>
    <s v="1 ต.ค.61-30 ก.ย.62"/>
    <n v="50000"/>
    <n v="0"/>
  </r>
  <r>
    <n v="10"/>
    <x v="0"/>
    <x v="0"/>
    <x v="0"/>
    <n v="2"/>
    <x v="0"/>
    <s v="เงินรายได้"/>
    <x v="0"/>
    <x v="0"/>
    <x v="0"/>
    <x v="0"/>
    <x v="0"/>
    <x v="0"/>
    <x v="4"/>
    <x v="4"/>
    <x v="13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ว่างและเครื่องดื่ม - ค่าอาหารทำการนอกเวลา"/>
    <n v="420"/>
    <n v="7.5"/>
    <s v="คน"/>
    <n v="1"/>
    <n v="3150"/>
    <n v="0"/>
    <n v="0"/>
    <n v="0"/>
    <n v="0"/>
    <n v="0"/>
    <n v="0"/>
    <n v="0"/>
    <n v="0"/>
    <n v="0"/>
    <n v="1050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ภาพลักษณ์ของมหาวิทยาลัย"/>
    <s v="คะแนน"/>
    <n v="3.71"/>
    <s v="กองกลาง"/>
    <s v="งานประชาสัมพันธ์"/>
    <s v="ส.อ.สมศักดิ์ สันติวงศกร"/>
    <s v="1 ต.ค.61-30 ก.ย.62"/>
    <n v="3200"/>
    <n v="-50"/>
  </r>
  <r>
    <n v="10"/>
    <x v="0"/>
    <x v="0"/>
    <x v="0"/>
    <n v="2"/>
    <x v="0"/>
    <s v="เงินรายได้"/>
    <x v="0"/>
    <x v="0"/>
    <x v="0"/>
    <x v="0"/>
    <x v="0"/>
    <x v="0"/>
    <x v="4"/>
    <x v="4"/>
    <x v="13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ใช้สอยอื่นๆ - ปัจจัยตักบาตร"/>
    <n v="100"/>
    <n v="76"/>
    <s v="รูป"/>
    <n v="1"/>
    <n v="7600"/>
    <n v="0"/>
    <n v="0"/>
    <n v="0"/>
    <n v="0"/>
    <n v="0"/>
    <n v="0"/>
    <n v="0"/>
    <n v="0"/>
    <n v="0"/>
    <n v="760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ภาพลักษณ์ของมหาวิทยาลัย"/>
    <s v="คะแนน"/>
    <n v="3.71"/>
    <s v="กองกลาง"/>
    <s v="งานประชาสัมพันธ์"/>
    <s v="ส.อ.สมศักดิ์ สันติวงศกร"/>
    <s v="1 ต.ค.61-30 ก.ย.62"/>
    <n v="7600"/>
    <n v="0"/>
  </r>
  <r>
    <n v="10"/>
    <x v="0"/>
    <x v="0"/>
    <x v="0"/>
    <n v="2"/>
    <x v="0"/>
    <s v="เงินรายได้"/>
    <x v="0"/>
    <x v="0"/>
    <x v="0"/>
    <x v="0"/>
    <x v="0"/>
    <x v="0"/>
    <x v="4"/>
    <x v="4"/>
    <x v="13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100"/>
    <n v="500"/>
    <s v="คน"/>
    <n v="1"/>
    <n v="50000"/>
    <n v="0"/>
    <n v="0"/>
    <n v="0"/>
    <n v="0"/>
    <n v="0"/>
    <n v="0"/>
    <n v="0"/>
    <n v="0"/>
    <n v="0"/>
    <n v="5000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ภาพลักษณ์ของมหาวิทยาลัย"/>
    <s v="คะแนน"/>
    <n v="3.71"/>
    <s v="กองกลาง"/>
    <s v="งานประชาสัมพันธ์"/>
    <s v="ส.อ.สมศักดิ์ สันติวงศกร"/>
    <s v="1 ต.ค.61-30 ก.ย.62"/>
    <n v="50000"/>
    <n v="0"/>
  </r>
  <r>
    <n v="10"/>
    <x v="0"/>
    <x v="0"/>
    <x v="0"/>
    <n v="2"/>
    <x v="0"/>
    <s v="เงินรายได้"/>
    <x v="0"/>
    <x v="0"/>
    <x v="0"/>
    <x v="0"/>
    <x v="0"/>
    <x v="0"/>
    <x v="4"/>
    <x v="4"/>
    <x v="13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ป้ายไวนีลและวัสดุสิ้นเปลือง"/>
    <n v="10000"/>
    <n v="1"/>
    <s v="งาน"/>
    <n v="1"/>
    <n v="10000"/>
    <n v="0"/>
    <n v="0"/>
    <n v="0"/>
    <n v="0"/>
    <n v="0"/>
    <n v="0"/>
    <n v="0"/>
    <n v="0"/>
    <n v="0"/>
    <n v="1000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ภาพลักษณ์ของมหาวิทยาลัย"/>
    <s v="คะแนน"/>
    <n v="3.71"/>
    <s v="กองกลาง"/>
    <s v="งานประชาสัมพันธ์"/>
    <s v="ส.อ.สมศักดิ์ สันติวงศกร"/>
    <s v="1 ต.ค.61-30 ก.ย.62"/>
    <n v="10000"/>
    <n v="0"/>
  </r>
  <r>
    <n v="10"/>
    <x v="0"/>
    <x v="0"/>
    <x v="0"/>
    <n v="2"/>
    <x v="0"/>
    <s v="เงินรายได้"/>
    <x v="0"/>
    <x v="0"/>
    <x v="0"/>
    <x v="0"/>
    <x v="0"/>
    <x v="0"/>
    <x v="4"/>
    <x v="4"/>
    <x v="14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ว่างและเครื่องดื่ม - ค่าอาหารทำการนอกเวลาราชการ"/>
    <n v="5000"/>
    <n v="1"/>
    <s v="เดือน"/>
    <n v="6"/>
    <n v="30000"/>
    <n v="7500"/>
    <n v="7500"/>
    <n v="7500"/>
    <n v="7500"/>
    <n v="7500"/>
    <n v="7500"/>
    <n v="7500"/>
    <n v="7500"/>
    <n v="7500"/>
    <n v="750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ภาพลักษณ์ของมหาวิทยาลัย"/>
    <s v="คะแนน"/>
    <n v="3.71"/>
    <s v="กองกลาง"/>
    <s v="งานประชาสัมพันธ์"/>
    <s v="นายประดิษฐ แก้ววงษา"/>
    <s v="1 ต.ค.61-30 ก.ย.62"/>
    <n v="30000"/>
    <n v="0"/>
  </r>
  <r>
    <n v="10"/>
    <x v="0"/>
    <x v="0"/>
    <x v="0"/>
    <n v="2"/>
    <x v="0"/>
    <s v="เงินรายได้"/>
    <x v="0"/>
    <x v="0"/>
    <x v="0"/>
    <x v="0"/>
    <x v="0"/>
    <x v="0"/>
    <x v="4"/>
    <x v="4"/>
    <x v="14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พวงมาลาและเงินบริจาค"/>
    <n v="1000"/>
    <n v="1"/>
    <s v="ครั้ง"/>
    <n v="12"/>
    <n v="12000"/>
    <n v="1500"/>
    <n v="2000"/>
    <n v="2000"/>
    <n v="2000"/>
    <n v="2000"/>
    <n v="2000"/>
    <n v="2000"/>
    <n v="2000"/>
    <n v="2000"/>
    <n v="2000"/>
    <n v="2000"/>
    <n v="2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ภาพลักษณ์ของมหาวิทยาลัย"/>
    <s v="คะแนน"/>
    <n v="3.71"/>
    <s v="กองกลาง"/>
    <s v="งานประชาสัมพันธ์"/>
    <s v="นายประดิษฐ แก้ววงษา"/>
    <s v="1 ต.ค.61-30 ก.ย.62"/>
    <n v="12000"/>
    <n v="0"/>
  </r>
  <r>
    <n v="10"/>
    <x v="0"/>
    <x v="0"/>
    <x v="0"/>
    <n v="2"/>
    <x v="0"/>
    <s v="เงินรายได้"/>
    <x v="0"/>
    <x v="0"/>
    <x v="0"/>
    <x v="0"/>
    <x v="0"/>
    <x v="0"/>
    <x v="4"/>
    <x v="4"/>
    <x v="14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แห้งตักบาตร"/>
    <n v="50"/>
    <n v="100"/>
    <s v="ชุด"/>
    <n v="15"/>
    <n v="75000"/>
    <n v="7500"/>
    <s v="-"/>
    <n v="7500"/>
    <n v="7500"/>
    <n v="7500"/>
    <n v="7500"/>
    <n v="7500"/>
    <n v="7500"/>
    <n v="7500"/>
    <n v="7500"/>
    <n v="7500"/>
    <s v="-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ภาพลักษณ์ของมหาวิทยาลัย"/>
    <s v="คะแนน"/>
    <n v="3.71"/>
    <s v="กองกลาง"/>
    <s v="งานประชาสัมพันธ์"/>
    <s v="นายประดิษฐ แก้ววงษา"/>
    <s v="1 ต.ค.61-30 ก.ย.62"/>
    <n v="75000"/>
    <n v="0"/>
  </r>
  <r>
    <n v="10"/>
    <x v="0"/>
    <x v="0"/>
    <x v="0"/>
    <n v="2"/>
    <x v="0"/>
    <s v="เงินรายได้"/>
    <x v="0"/>
    <x v="0"/>
    <x v="0"/>
    <x v="0"/>
    <x v="0"/>
    <x v="0"/>
    <x v="5"/>
    <x v="5"/>
    <x v="1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3"/>
    <m/>
    <x v="0"/>
    <x v="0"/>
    <s v="ค่าโทรศัพท์พื้นฐาน"/>
    <n v="1000"/>
    <n v="1"/>
    <s v="เดือน"/>
    <n v="12"/>
    <n v="12000"/>
    <n v="10000"/>
    <n v="10000"/>
    <n v="10000"/>
    <n v="10000"/>
    <n v="10000"/>
    <n v="10000"/>
    <n v="10000"/>
    <n v="10000"/>
    <n v="10000"/>
    <n v="10000"/>
    <n v="10000"/>
    <n v="10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แสวง วงศ์วิทย์"/>
    <s v="1 ต.ค.61-30 ก.ย.62"/>
    <n v="12000"/>
    <n v="0"/>
  </r>
  <r>
    <n v="10"/>
    <x v="0"/>
    <x v="0"/>
    <x v="0"/>
    <n v="2"/>
    <x v="0"/>
    <s v="เงินรายได้"/>
    <x v="0"/>
    <x v="0"/>
    <x v="0"/>
    <x v="0"/>
    <x v="0"/>
    <x v="0"/>
    <x v="5"/>
    <x v="5"/>
    <x v="1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3"/>
    <m/>
    <x v="0"/>
    <x v="0"/>
    <s v="ค่าโทรศัพท์ผู้บริหาร"/>
    <n v="1000"/>
    <n v="1"/>
    <s v="เดือน"/>
    <n v="12"/>
    <n v="12000"/>
    <n v="1000"/>
    <n v="1000"/>
    <n v="1000"/>
    <n v="1000"/>
    <n v="1000"/>
    <n v="1000"/>
    <n v="1000"/>
    <n v="1000"/>
    <n v="1000"/>
    <n v="1000"/>
    <n v="1000"/>
    <n v="1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แสวง วงศ์วิทย์"/>
    <s v="1 ต.ค.61-30 ก.ย.62"/>
    <n v="12000"/>
    <n v="0"/>
  </r>
  <r>
    <n v="10"/>
    <x v="0"/>
    <x v="0"/>
    <x v="0"/>
    <n v="2"/>
    <x v="0"/>
    <s v="เงินรายได้"/>
    <x v="0"/>
    <x v="0"/>
    <x v="0"/>
    <x v="0"/>
    <x v="0"/>
    <x v="0"/>
    <x v="5"/>
    <x v="5"/>
    <x v="1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3"/>
    <m/>
    <x v="0"/>
    <x v="0"/>
    <s v="ค่าโทรศัพท์เหมาจ่าย"/>
    <n v="77000"/>
    <n v="1"/>
    <s v="เดือน"/>
    <n v="12"/>
    <n v="924000"/>
    <n v="77000"/>
    <n v="77000"/>
    <n v="77000"/>
    <n v="77000"/>
    <n v="77000"/>
    <n v="77000"/>
    <n v="77000"/>
    <n v="77000"/>
    <n v="77000"/>
    <n v="77000"/>
    <n v="77000"/>
    <n v="77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แสวง วงศ์วิทย์"/>
    <s v="1 ต.ค.61-30 ก.ย.62"/>
    <n v="924000"/>
    <n v="0"/>
  </r>
  <r>
    <n v="10"/>
    <x v="0"/>
    <x v="0"/>
    <x v="0"/>
    <n v="2"/>
    <x v="0"/>
    <s v="เงินรายได้"/>
    <x v="0"/>
    <x v="0"/>
    <x v="0"/>
    <x v="0"/>
    <x v="0"/>
    <x v="0"/>
    <x v="5"/>
    <x v="5"/>
    <x v="1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3"/>
    <m/>
    <x v="0"/>
    <x v="0"/>
    <s v="ค่าไปรษณีย์"/>
    <n v="90000"/>
    <n v="1"/>
    <s v="เดือน"/>
    <n v="12"/>
    <n v="1080000"/>
    <n v="100000"/>
    <n v="100000"/>
    <n v="100000"/>
    <n v="100000"/>
    <n v="100000"/>
    <n v="100000"/>
    <n v="100000"/>
    <n v="100000"/>
    <n v="100000"/>
    <n v="100000"/>
    <n v="100000"/>
    <n v="100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แสวง วงศ์วิทย์"/>
    <s v="1 ต.ค.61-30 ก.ย.62"/>
    <n v="1080000"/>
    <n v="0"/>
  </r>
  <r>
    <n v="10"/>
    <x v="0"/>
    <x v="0"/>
    <x v="0"/>
    <n v="2"/>
    <x v="0"/>
    <s v="เงินรายได้"/>
    <x v="0"/>
    <x v="0"/>
    <x v="0"/>
    <x v="0"/>
    <x v="0"/>
    <x v="0"/>
    <x v="5"/>
    <x v="5"/>
    <x v="1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 ค่าส่งเอกสาร"/>
    <n v="4000"/>
    <n v="1"/>
    <s v="เดือน"/>
    <n v="12"/>
    <n v="48000"/>
    <n v="4000"/>
    <n v="4000"/>
    <n v="4000"/>
    <n v="4000"/>
    <n v="4000"/>
    <n v="4000"/>
    <n v="4000"/>
    <n v="4000"/>
    <n v="4000"/>
    <n v="4000"/>
    <n v="4000"/>
    <n v="4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แสวง วงศ์วิทย์"/>
    <s v="1 ต.ค.61-30 ก.ย.62"/>
    <n v="48000"/>
    <n v="0"/>
  </r>
  <r>
    <n v="10"/>
    <x v="0"/>
    <x v="0"/>
    <x v="0"/>
    <n v="2"/>
    <x v="0"/>
    <s v="เงินรายได้"/>
    <x v="0"/>
    <x v="0"/>
    <x v="0"/>
    <x v="0"/>
    <x v="0"/>
    <x v="0"/>
    <x v="6"/>
    <x v="6"/>
    <x v="1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ธรรมเนียมอื่นๆ - ค่าบำรุง"/>
    <n v="40000"/>
    <n v="1"/>
    <s v="ปี"/>
    <n v="1"/>
    <n v="40000"/>
    <n v="0"/>
    <n v="0"/>
    <n v="40000"/>
    <n v="0"/>
    <n v="0"/>
    <n v="0"/>
    <n v="0"/>
    <n v="0"/>
    <n v="0"/>
    <n v="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งสาวกรรณิการ์ บ่อแก้ว"/>
    <s v="1 ต.ค.61-30 ก.ย.62"/>
    <n v="40000"/>
    <n v="0"/>
  </r>
  <r>
    <n v="10"/>
    <x v="0"/>
    <x v="0"/>
    <x v="0"/>
    <n v="2"/>
    <x v="0"/>
    <s v="เงินรายได้"/>
    <x v="0"/>
    <x v="0"/>
    <x v="0"/>
    <x v="0"/>
    <x v="0"/>
    <x v="0"/>
    <x v="6"/>
    <x v="6"/>
    <x v="1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ธรรมเนียมอื่นๆ - ค่าบำรุง"/>
    <n v="20000"/>
    <n v="1"/>
    <s v="ปี"/>
    <n v="1"/>
    <n v="20000"/>
    <n v="0"/>
    <n v="0"/>
    <n v="20000"/>
    <n v="0"/>
    <n v="0"/>
    <n v="0"/>
    <n v="0"/>
    <n v="0"/>
    <n v="0"/>
    <n v="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งสาวกรรณิการ์ บ่อแก้ว"/>
    <s v="1 ต.ค.61-30 ก.ย.62"/>
    <n v="20000"/>
    <n v="0"/>
  </r>
  <r>
    <n v="10"/>
    <x v="0"/>
    <x v="0"/>
    <x v="0"/>
    <n v="2"/>
    <x v="0"/>
    <s v="เงินรายได้"/>
    <x v="0"/>
    <x v="0"/>
    <x v="0"/>
    <x v="0"/>
    <x v="0"/>
    <x v="0"/>
    <x v="7"/>
    <x v="7"/>
    <x v="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จัดทำสื่อสิ่งพิมพ์"/>
    <n v="20"/>
    <n v="1500"/>
    <s v="เล่ม"/>
    <n v="4"/>
    <n v="120000"/>
    <n v="0"/>
    <n v="0"/>
    <n v="30000"/>
    <n v="0"/>
    <n v="0"/>
    <n v="30000"/>
    <n v="0"/>
    <n v="0"/>
    <n v="30000"/>
    <n v="0"/>
    <n v="0"/>
    <n v="30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หนง.ประชาสัมพันธ์"/>
    <s v="1 ต.ค.61-30 ก.ย.62"/>
    <n v="120000"/>
    <n v="0"/>
  </r>
  <r>
    <n v="10"/>
    <x v="0"/>
    <x v="0"/>
    <x v="0"/>
    <n v="2"/>
    <x v="0"/>
    <s v="เงินรายได้"/>
    <x v="0"/>
    <x v="0"/>
    <x v="0"/>
    <x v="0"/>
    <x v="0"/>
    <x v="0"/>
    <x v="7"/>
    <x v="7"/>
    <x v="2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ผลิตสื่อประชาสัมพันธ์ต่างๆ "/>
    <n v="5000"/>
    <n v="1"/>
    <s v="งาน"/>
    <n v="12"/>
    <n v="60000"/>
    <n v="0"/>
    <n v="0"/>
    <n v="60000"/>
    <n v="0"/>
    <n v="0"/>
    <n v="0"/>
    <n v="0"/>
    <n v="0"/>
    <n v="0"/>
    <n v="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หนง.ประชาสัมพันธ์"/>
    <s v="1 ต.ค.61-30 ก.ย.62"/>
    <n v="60000"/>
    <n v="0"/>
  </r>
  <r>
    <n v="10"/>
    <x v="0"/>
    <x v="0"/>
    <x v="0"/>
    <n v="2"/>
    <x v="0"/>
    <s v="เงินรายได้"/>
    <x v="0"/>
    <x v="0"/>
    <x v="0"/>
    <x v="0"/>
    <x v="0"/>
    <x v="0"/>
    <x v="7"/>
    <x v="7"/>
    <x v="2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จัดทำป้ายประชาสัมพันธ์"/>
    <n v="7000"/>
    <n v="1"/>
    <s v="งาน"/>
    <n v="6"/>
    <n v="42000"/>
    <n v="0"/>
    <n v="10000"/>
    <n v="0"/>
    <n v="10000"/>
    <n v="0"/>
    <n v="10000"/>
    <n v="0"/>
    <n v="10000"/>
    <n v="0"/>
    <n v="10000"/>
    <n v="0"/>
    <n v="10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นายเทิดภูมิ ทองอินทร์"/>
    <s v="1 ต.ค.61-30 ก.ย.62"/>
    <n v="42000"/>
    <n v="0"/>
  </r>
  <r>
    <n v="10"/>
    <x v="0"/>
    <x v="0"/>
    <x v="0"/>
    <n v="2"/>
    <x v="0"/>
    <s v="เงินรายได้"/>
    <x v="0"/>
    <x v="0"/>
    <x v="0"/>
    <x v="0"/>
    <x v="0"/>
    <x v="0"/>
    <x v="7"/>
    <x v="7"/>
    <x v="2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ซ่อมจอ LED"/>
    <n v="60000"/>
    <n v="1"/>
    <s v="งาน"/>
    <n v="1"/>
    <n v="60000"/>
    <n v="0"/>
    <n v="0"/>
    <n v="60000"/>
    <n v="0"/>
    <n v="0"/>
    <n v="0"/>
    <n v="0"/>
    <n v="0"/>
    <n v="0"/>
    <n v="60000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นายเทิดภูมิ ทองอินทร์"/>
    <s v="1 ต.ค.61-30 ก.ย.62"/>
    <n v="60000"/>
    <n v="0"/>
  </r>
  <r>
    <n v="10"/>
    <x v="0"/>
    <x v="0"/>
    <x v="0"/>
    <n v="2"/>
    <x v="0"/>
    <s v="เงินรายได้"/>
    <x v="0"/>
    <x v="0"/>
    <x v="0"/>
    <x v="0"/>
    <x v="0"/>
    <x v="0"/>
    <x v="8"/>
    <x v="8"/>
    <x v="2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ว่างและเครื่องดื่ม - ค่าอาหารทำการนอกเวลาราชการ"/>
    <n v="420"/>
    <n v="3"/>
    <s v="คน"/>
    <n v="6"/>
    <n v="7600"/>
    <n v="1260"/>
    <n v="1260"/>
    <n v="1260"/>
    <n v="1260"/>
    <n v="1260"/>
    <n v="1260"/>
    <n v="1260"/>
    <n v="1260"/>
    <n v="1260"/>
    <n v="1260"/>
    <n v="1260"/>
    <n v="126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นางทิพย์วรรณ เวฬุวนาธร"/>
    <s v="1 ต.ค.61-30 ก.ย.62"/>
    <n v="7600"/>
    <n v="0"/>
  </r>
  <r>
    <n v="10"/>
    <x v="0"/>
    <x v="0"/>
    <x v="0"/>
    <n v="2"/>
    <x v="0"/>
    <s v="เงินรายได้"/>
    <x v="0"/>
    <x v="0"/>
    <x v="0"/>
    <x v="0"/>
    <x v="0"/>
    <x v="0"/>
    <x v="8"/>
    <x v="8"/>
    <x v="2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10"/>
    <n v="18"/>
    <s v="คน"/>
    <n v="4"/>
    <n v="700"/>
    <n v="625"/>
    <n v="0"/>
    <n v="0"/>
    <n v="625"/>
    <n v="0"/>
    <n v="0"/>
    <n v="625"/>
    <n v="0"/>
    <n v="0"/>
    <n v="625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นางสาวสุปราณี สวยศรี"/>
    <s v="1 ต.ค.61-30 ก.ย.62"/>
    <n v="700"/>
    <n v="0"/>
  </r>
  <r>
    <n v="10"/>
    <x v="0"/>
    <x v="0"/>
    <x v="0"/>
    <n v="2"/>
    <x v="0"/>
    <s v="เงินรายได้"/>
    <x v="0"/>
    <x v="0"/>
    <x v="0"/>
    <x v="0"/>
    <x v="0"/>
    <x v="0"/>
    <x v="8"/>
    <x v="8"/>
    <x v="2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กลางวัน"/>
    <n v="60"/>
    <n v="18"/>
    <s v="คน"/>
    <n v="4"/>
    <n v="4300"/>
    <n v="1075"/>
    <n v="0"/>
    <n v="0"/>
    <n v="1075"/>
    <n v="0"/>
    <n v="0"/>
    <n v="1075"/>
    <n v="0"/>
    <n v="0"/>
    <n v="1075"/>
    <n v="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นางสาวสุปราณี สวยศรี"/>
    <s v="1 ต.ค.61-30 ก.ย.62"/>
    <n v="4300"/>
    <n v="0"/>
  </r>
  <r>
    <n v="10"/>
    <x v="0"/>
    <x v="0"/>
    <x v="0"/>
    <n v="2"/>
    <x v="0"/>
    <s v="เงินรายได้"/>
    <x v="0"/>
    <x v="0"/>
    <x v="0"/>
    <x v="0"/>
    <x v="0"/>
    <x v="0"/>
    <x v="8"/>
    <x v="8"/>
    <x v="2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จัดทำของรางวัล"/>
    <n v="500"/>
    <n v="50"/>
    <s v="คน"/>
    <n v="1"/>
    <n v="25000"/>
    <s v="-"/>
    <s v="-"/>
    <s v="-"/>
    <s v="-"/>
    <s v="-"/>
    <s v="-"/>
    <s v="-"/>
    <s v="-"/>
    <s v="-"/>
    <n v="25000"/>
    <s v="-"/>
    <s v="-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นางสาวสุปราณี สวยศรี"/>
    <s v="1 ต.ค.61-30 ก.ย.62"/>
    <n v="25000"/>
    <n v="0"/>
  </r>
  <r>
    <n v="10"/>
    <x v="0"/>
    <x v="0"/>
    <x v="0"/>
    <n v="2"/>
    <x v="0"/>
    <s v="เงินรายได้"/>
    <x v="0"/>
    <x v="0"/>
    <x v="0"/>
    <x v="0"/>
    <x v="0"/>
    <x v="0"/>
    <x v="8"/>
    <x v="8"/>
    <x v="2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ว่างและเครื่องดื่ม"/>
    <n v="3000"/>
    <n v="1"/>
    <s v="ครั้ง"/>
    <n v="12"/>
    <n v="36000"/>
    <n v="3000"/>
    <n v="3000"/>
    <n v="3000"/>
    <n v="3000"/>
    <n v="3000"/>
    <n v="3000"/>
    <n v="3000"/>
    <n v="3000"/>
    <n v="3000"/>
    <n v="3000"/>
    <n v="3000"/>
    <n v="3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นางสาวสุปราณี สวยศรี"/>
    <s v="1 ต.ค.61-30 ก.ย.62"/>
    <n v="36000"/>
    <n v="0"/>
  </r>
  <r>
    <n v="10"/>
    <x v="0"/>
    <x v="0"/>
    <x v="0"/>
    <n v="2"/>
    <x v="0"/>
    <s v="เงินรายได้"/>
    <x v="0"/>
    <x v="0"/>
    <x v="0"/>
    <x v="0"/>
    <x v="0"/>
    <x v="0"/>
    <x v="8"/>
    <x v="8"/>
    <x v="2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ลงโฆษณา/ประชาสัมพันธ์"/>
    <n v="1000"/>
    <n v="4"/>
    <s v="สื่อ"/>
    <n v="12"/>
    <n v="48000"/>
    <n v="4000"/>
    <n v="4000"/>
    <n v="4000"/>
    <n v="4000"/>
    <n v="4000"/>
    <n v="4000"/>
    <n v="4000"/>
    <n v="4000"/>
    <n v="4000"/>
    <n v="4000"/>
    <n v="4000"/>
    <n v="4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นางสาวสุปราณี สวยศรี"/>
    <s v="1 ต.ค.61-30 ก.ย.62"/>
    <n v="48000"/>
    <n v="0"/>
  </r>
  <r>
    <n v="10"/>
    <x v="0"/>
    <x v="0"/>
    <x v="0"/>
    <n v="2"/>
    <x v="0"/>
    <s v="เงินรายได้"/>
    <x v="0"/>
    <x v="0"/>
    <x v="0"/>
    <x v="0"/>
    <x v="0"/>
    <x v="0"/>
    <x v="8"/>
    <x v="8"/>
    <x v="2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ว่างและเครื่องดื่ม"/>
    <n v="5000"/>
    <n v="1"/>
    <s v="ครั้ง"/>
    <n v="3"/>
    <n v="15000"/>
    <s v="-"/>
    <n v="5000"/>
    <s v="-"/>
    <n v="5000"/>
    <s v="-"/>
    <n v="5000"/>
    <s v="-"/>
    <n v="5000"/>
    <s v="-"/>
    <n v="5000"/>
    <s v="-"/>
    <n v="5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หนง.ประชาสัมพันธ์"/>
    <s v="1 ต.ค.61-30 ก.ย.62"/>
    <n v="15000"/>
    <n v="0"/>
  </r>
  <r>
    <n v="10"/>
    <x v="0"/>
    <x v="0"/>
    <x v="0"/>
    <n v="2"/>
    <x v="0"/>
    <s v="เงินรายได้"/>
    <x v="0"/>
    <x v="0"/>
    <x v="0"/>
    <x v="0"/>
    <x v="0"/>
    <x v="0"/>
    <x v="8"/>
    <x v="8"/>
    <x v="2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หนังสือพิมพ์รายวัน"/>
    <n v="1550"/>
    <n v="1"/>
    <s v="เดือน"/>
    <n v="12"/>
    <n v="18600"/>
    <n v="1550"/>
    <n v="1550"/>
    <n v="1550"/>
    <n v="1550"/>
    <n v="1550"/>
    <n v="1550"/>
    <n v="1550"/>
    <n v="1550"/>
    <n v="1550"/>
    <n v="1550"/>
    <n v="1550"/>
    <n v="155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จำนวนผลงานของบุคลากรและนักศึกษา_x000a_ที่ได้รับการเผยแพร่สู่สังคมภายนอก_x000a_"/>
    <s v="ผลงาน/คน"/>
    <n v="40"/>
    <s v="กองกลาง"/>
    <s v="งานประชาสัมพันธ์"/>
    <s v="นางทิพย์วรรณ เวฬุวนาธร"/>
    <s v="1 ต.ค.61-30 ก.ย.62"/>
    <n v="18600"/>
    <n v="0"/>
  </r>
  <r>
    <n v="10"/>
    <x v="0"/>
    <x v="0"/>
    <x v="0"/>
    <n v="1"/>
    <x v="1"/>
    <s v="เงินงบประมาณแผ่นดิน"/>
    <x v="0"/>
    <x v="0"/>
    <x v="0"/>
    <x v="0"/>
    <x v="0"/>
    <x v="0"/>
    <x v="9"/>
    <x v="9"/>
    <x v="2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น้ำมันเชื้อเพลิง"/>
    <n v="50000"/>
    <n v="1"/>
    <s v="เดือน"/>
    <n v="9"/>
    <n v="450000"/>
    <n v="50000"/>
    <n v="50000"/>
    <n v="50000"/>
    <n v="50000"/>
    <n v="50000"/>
    <n v="50000"/>
    <n v="50000"/>
    <n v="50000"/>
    <n v="50000"/>
    <s v="-"/>
    <s v="-"/>
    <s v="-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ยานพาหนะ"/>
    <s v="นายนคร ลีนาม"/>
    <s v="1 ต.ค.61-30 ก.ย.62"/>
    <n v="450000"/>
    <n v="0"/>
  </r>
  <r>
    <n v="10"/>
    <x v="0"/>
    <x v="0"/>
    <x v="0"/>
    <n v="2"/>
    <x v="0"/>
    <s v="เงินรายได้"/>
    <x v="0"/>
    <x v="0"/>
    <x v="0"/>
    <x v="0"/>
    <x v="0"/>
    <x v="0"/>
    <x v="9"/>
    <x v="9"/>
    <x v="2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น้ำมันเชื้อเพลิง"/>
    <n v="50000"/>
    <n v="1"/>
    <s v="เดือน"/>
    <n v="3"/>
    <n v="150000"/>
    <s v="-"/>
    <s v="-"/>
    <s v="-"/>
    <s v="-"/>
    <s v="-"/>
    <s v="-"/>
    <s v="-"/>
    <s v="-"/>
    <s v="-"/>
    <n v="50000"/>
    <n v="50000"/>
    <n v="50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ยานพาหนะ"/>
    <s v="นายนคร ลีนาม"/>
    <s v="1 ต.ค.61-30 ก.ย.62"/>
    <n v="150000"/>
    <n v="0"/>
  </r>
  <r>
    <n v="10"/>
    <x v="0"/>
    <x v="0"/>
    <x v="0"/>
    <n v="2"/>
    <x v="0"/>
    <s v="เงินรายได้"/>
    <x v="0"/>
    <x v="0"/>
    <x v="0"/>
    <x v="0"/>
    <x v="0"/>
    <x v="0"/>
    <x v="9"/>
    <x v="9"/>
    <x v="3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ว่างและเครื่องดื่ม - ค่าอาหารทำการนอกเวลา"/>
    <n v="2200"/>
    <n v="1"/>
    <s v="เดือน"/>
    <n v="6"/>
    <n v="13200"/>
    <n v="2200"/>
    <n v="2200"/>
    <n v="2200"/>
    <n v="2200"/>
    <n v="2200"/>
    <n v="2200"/>
    <n v="2200"/>
    <n v="2200"/>
    <n v="2200"/>
    <n v="2200"/>
    <n v="2200"/>
    <n v="22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ยานพาหนะ"/>
    <s v="นายกฤษดา ฉลวยศรี"/>
    <s v="1 ต.ค.61-30 ก.ย.62"/>
    <n v="13200"/>
    <n v="0"/>
  </r>
  <r>
    <n v="10"/>
    <x v="0"/>
    <x v="0"/>
    <x v="0"/>
    <n v="2"/>
    <x v="0"/>
    <s v="เงินรายได้"/>
    <x v="0"/>
    <x v="0"/>
    <x v="0"/>
    <x v="0"/>
    <x v="0"/>
    <x v="0"/>
    <x v="9"/>
    <x v="9"/>
    <x v="3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ว่างและเครื่องดื่ม - ค่าอาหารทำการนอกเวลา"/>
    <n v="4200"/>
    <n v="1"/>
    <s v="เดือน"/>
    <n v="6"/>
    <n v="25200"/>
    <n v="4200"/>
    <n v="4200"/>
    <n v="4200"/>
    <n v="4200"/>
    <n v="4200"/>
    <n v="4200"/>
    <n v="4200"/>
    <n v="4200"/>
    <n v="4200"/>
    <n v="4200"/>
    <n v="4200"/>
    <n v="42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ยานพาหนะ"/>
    <s v="นายกฤษดา ฉลวยศรี"/>
    <s v="1 ต.ค.61-30 ก.ย.62"/>
    <n v="25200"/>
    <n v="0"/>
  </r>
  <r>
    <n v="10"/>
    <x v="0"/>
    <x v="0"/>
    <x v="0"/>
    <n v="2"/>
    <x v="0"/>
    <s v="เงินรายได้"/>
    <x v="0"/>
    <x v="0"/>
    <x v="0"/>
    <x v="0"/>
    <x v="0"/>
    <x v="0"/>
    <x v="9"/>
    <x v="9"/>
    <x v="3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ใช้สอยอื่นๆ - ค่าเบี้ยประกันภัยรถยนต์"/>
    <n v="10000"/>
    <n v="14"/>
    <s v="คัน"/>
    <n v="1"/>
    <n v="140000"/>
    <n v="0"/>
    <n v="0"/>
    <n v="51000"/>
    <n v="0"/>
    <n v="51000"/>
    <n v="0"/>
    <n v="51000"/>
    <n v="0"/>
    <n v="51000"/>
    <n v="0"/>
    <n v="51000"/>
    <n v="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ยานพาหนะ"/>
    <s v="นายนคร ลีนาม"/>
    <s v="1 ต.ค.61-30 ก.ย.62"/>
    <n v="140000"/>
    <n v="0"/>
  </r>
  <r>
    <n v="10"/>
    <x v="0"/>
    <x v="0"/>
    <x v="0"/>
    <n v="2"/>
    <x v="0"/>
    <s v="เงินรายได้"/>
    <x v="0"/>
    <x v="0"/>
    <x v="0"/>
    <x v="0"/>
    <x v="0"/>
    <x v="0"/>
    <x v="9"/>
    <x v="9"/>
    <x v="3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สำนักงาน"/>
    <n v="50000"/>
    <n v="1"/>
    <s v="คัน"/>
    <n v="12"/>
    <n v="600000"/>
    <n v="50000"/>
    <n v="50000"/>
    <n v="50000"/>
    <n v="50000"/>
    <n v="50000"/>
    <n v="50000"/>
    <n v="50000"/>
    <n v="50000"/>
    <n v="50000"/>
    <n v="50000"/>
    <n v="50000"/>
    <n v="50000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ยานพาหนะ"/>
    <s v="นายนคร ลีนาม"/>
    <s v="1 ต.ค.61-30 ก.ย.62"/>
    <n v="600000"/>
    <n v="0"/>
  </r>
  <r>
    <n v="10"/>
    <x v="0"/>
    <x v="0"/>
    <x v="0"/>
    <n v="2"/>
    <x v="0"/>
    <s v="เงินรายได้"/>
    <x v="0"/>
    <x v="0"/>
    <x v="0"/>
    <x v="0"/>
    <x v="0"/>
    <x v="0"/>
    <x v="9"/>
    <x v="9"/>
    <x v="3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"/>
    <n v="200000"/>
    <n v="1"/>
    <s v="คัน"/>
    <n v="1"/>
    <n v="200000"/>
    <s v="-"/>
    <s v="-"/>
    <s v="-"/>
    <s v="-"/>
    <s v="-"/>
    <s v="-"/>
    <n v="200000"/>
    <s v="-"/>
    <s v="-"/>
    <s v="-"/>
    <s v="-"/>
    <s v="-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ยานพาหนะ"/>
    <s v="นายนคร ลีนาม"/>
    <s v="1 ต.ค.61-30 ก.ย.62"/>
    <n v="200000"/>
    <n v="0"/>
  </r>
  <r>
    <n v="10"/>
    <x v="0"/>
    <x v="0"/>
    <x v="0"/>
    <n v="2"/>
    <x v="0"/>
    <s v="เงินรายได้"/>
    <x v="1"/>
    <x v="1"/>
    <x v="0"/>
    <x v="0"/>
    <x v="0"/>
    <x v="0"/>
    <x v="10"/>
    <x v="10"/>
    <x v="35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1"/>
    <x v="4"/>
    <s v="ครุภัณฑ์โรงงาน"/>
    <x v="1"/>
    <x v="1"/>
    <s v="แม่แรงแบบตะเข้ 2 ตัน"/>
    <n v="11000"/>
    <n v="1"/>
    <s v="ตัว"/>
    <n v="1"/>
    <n v="11000"/>
    <s v="-"/>
    <n v="11000"/>
    <s v="-"/>
    <s v="-"/>
    <s v="-"/>
    <s v="-"/>
    <s v="-"/>
    <s v="-"/>
    <s v="-"/>
    <s v="-"/>
    <s v="-"/>
    <s v="-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ประชาสัมพันธ์"/>
    <s v="นายเทิดภูมิ ทองอินทร์"/>
    <s v="1 ต.ค.61-30 ก.ย.62"/>
    <n v="11000"/>
    <n v="0"/>
  </r>
  <r>
    <n v="10"/>
    <x v="0"/>
    <x v="0"/>
    <x v="0"/>
    <n v="2"/>
    <x v="0"/>
    <s v="เงินรายได้"/>
    <x v="1"/>
    <x v="1"/>
    <x v="0"/>
    <x v="0"/>
    <x v="0"/>
    <x v="0"/>
    <x v="10"/>
    <x v="10"/>
    <x v="35"/>
    <n v="7"/>
    <s v="ด้านพัฒนาโครงสร้างพื้นฐานด้านเทคโนโลยีสารสนสนเทศการสื่อสาร"/>
    <n v="7"/>
    <s v="ด้านพัฒนาโครงสร้างพื้นฐานด้านเทคโนโลยีสารสนสนเทศการสื่อส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1"/>
    <x v="4"/>
    <s v="ครุภัณฑ์คอมพิวเตอร์"/>
    <x v="2"/>
    <x v="2"/>
    <s v="เครื่องแปลงสัญญาณ LED  (Media Converter สำหรับป้าย LED ผ่านสาย Fiber Optical Single mode)"/>
    <n v="30000"/>
    <n v="2"/>
    <s v="เครื่อง"/>
    <n v="1"/>
    <n v="60000"/>
    <s v="-"/>
    <n v="60000"/>
    <s v="-"/>
    <s v="-"/>
    <s v="-"/>
    <s v="-"/>
    <s v="-"/>
    <s v="-"/>
    <s v="-"/>
    <s v="-"/>
    <s v="-"/>
    <s v="-"/>
    <s v="พัฒนาระบบบริหารจัดการให้เป็นไปตามหลักธรรมาภิบาล"/>
    <s v="พัฒนาประสิทธิภาพการกำกับติดตามและประเมินผลการดำเนินงานของมหาวิทยาลัย"/>
    <s v="ระบบบริหารจัดการที่เป็นไปตามหลักธรรมาภิบาล"/>
    <s v="เพื่อสนับสนุนการประชุมคณะกรรมการบริหารมหาวิทยาลัย"/>
    <s v="ตัวบ่งชี้เชิงคุณภาพ"/>
    <s v="ระดับความ สำเร็จของการสนับสนุนการบริหารจัดการของมหาวิทยาลัย"/>
    <s v="ระดับ"/>
    <n v="5"/>
    <s v="กองกลาง"/>
    <s v="งานบริหารทั่วไป"/>
    <s v="นายศิลปชัย จงใจ"/>
    <s v="1 ต.ค.61-30 ก.ย.62"/>
    <n v="60000"/>
    <n v="0"/>
  </r>
  <r>
    <n v="10"/>
    <x v="0"/>
    <x v="1"/>
    <x v="1"/>
    <n v="2"/>
    <x v="0"/>
    <s v="เงินรายได้"/>
    <x v="0"/>
    <x v="0"/>
    <x v="1"/>
    <x v="1"/>
    <x v="0"/>
    <x v="0"/>
    <x v="0"/>
    <x v="0"/>
    <x v="3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7. โครงการพัฒนาระบบสาธารณูปโภคและโครงสร้างพื้นฐานของมหาวิทยาลัย "/>
    <s v="งานประจำตามภารกิจของหน่วยงาน"/>
    <x v="0"/>
    <x v="0"/>
    <m/>
    <x v="0"/>
    <x v="0"/>
    <s v="ค่าถ่ายเอกสาร"/>
    <n v="12000"/>
    <n v="12"/>
    <s v="เดือน"/>
    <n v="1"/>
    <n v="144000"/>
    <n v="12000"/>
    <n v="12000"/>
    <n v="12000"/>
    <n v="12000"/>
    <n v="12000"/>
    <n v="12000"/>
    <n v="12000"/>
    <n v="12000"/>
    <n v="12000"/>
    <n v="12000"/>
    <n v="12000"/>
    <n v="12000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คนทุกหมู่เหล่า มีการประเมินและปรับปรุงตลอดเวลา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การเรียนรู้ฝึกฝน อบรม ด้วยตนเอง ของนักศึกษาและบุคลากรทุกฝ่าย กระจายโอกาสทางการศึกษาแก่ทุกคน"/>
    <s v="เดือ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งานทั่วไป"/>
    <s v="ผู้อำนวยการกองคลัง"/>
    <s v="ตค.61-กย.62"/>
    <n v="144000"/>
    <n v="0"/>
  </r>
  <r>
    <n v="10"/>
    <x v="0"/>
    <x v="2"/>
    <x v="1"/>
    <n v="2"/>
    <x v="0"/>
    <s v="เงินรายได้"/>
    <x v="0"/>
    <x v="0"/>
    <x v="1"/>
    <x v="1"/>
    <x v="0"/>
    <x v="0"/>
    <x v="0"/>
    <x v="0"/>
    <x v="3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วัสดุคอมพิวเตอร์"/>
    <n v="95000"/>
    <n v="1"/>
    <s v="ครั้ง"/>
    <n v="1"/>
    <n v="95000"/>
    <n v="30000"/>
    <m/>
    <m/>
    <n v="30000"/>
    <m/>
    <m/>
    <n v="30000"/>
    <m/>
    <m/>
    <n v="5000"/>
    <m/>
    <m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คนทุกหมู่เหล่า มีการประเมินและปรับปรุงตลอดเวลา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การเรียนรู้ฝึกฝน อบรม ด้วยตนเอง ของนักศึกษาและบุคลากรทุกฝ่าย กระจายโอกาสทางการศึกษาแก่ทุกคน"/>
    <s v="เดือ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งานทั่วไป"/>
    <s v="ผู้อำนวยการกองคลัง"/>
    <s v="ตค.61-กย.62"/>
    <n v="95000"/>
    <n v="0"/>
  </r>
  <r>
    <n v="10"/>
    <x v="0"/>
    <x v="2"/>
    <x v="1"/>
    <n v="2"/>
    <x v="0"/>
    <s v="เงินรายได้"/>
    <x v="0"/>
    <x v="0"/>
    <x v="1"/>
    <x v="1"/>
    <x v="0"/>
    <x v="0"/>
    <x v="0"/>
    <x v="0"/>
    <x v="3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วัสดุสำนักงาน"/>
    <n v="120000"/>
    <n v="1"/>
    <s v="ครั้ง"/>
    <n v="1"/>
    <n v="120000"/>
    <n v="30000"/>
    <m/>
    <m/>
    <n v="30000"/>
    <m/>
    <m/>
    <n v="30000"/>
    <m/>
    <m/>
    <n v="30000"/>
    <m/>
    <m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คนทุกหมู่เหล่า มีการประเมินและปรับปรุงตลอดเวลา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การเรียนรู้ฝึกฝน อบรม ด้วยตนเอง ของนักศึกษาและบุคลากรทุกฝ่าย กระจายโอกาสทางการศึกษาแก่ทุกคน"/>
    <s v="เดือ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งานทั่วไป"/>
    <s v="ผู้อำนวยการกองคลัง"/>
    <s v="ตค.61-กย.62"/>
    <n v="120000"/>
    <n v="0"/>
  </r>
  <r>
    <n v="10"/>
    <x v="0"/>
    <x v="2"/>
    <x v="1"/>
    <n v="2"/>
    <x v="0"/>
    <s v="เงินรายได้"/>
    <x v="0"/>
    <x v="0"/>
    <x v="1"/>
    <x v="1"/>
    <x v="0"/>
    <x v="0"/>
    <x v="11"/>
    <x v="11"/>
    <x v="3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2"/>
    <m/>
    <x v="0"/>
    <x v="0"/>
    <s v="ค่าตอบแทนวิทยากร(ที่ปรึกษา จาก ม.ขอนแก่น)"/>
    <n v="600"/>
    <n v="15"/>
    <s v="คน"/>
    <n v="3"/>
    <n v="27000"/>
    <m/>
    <m/>
    <n v="9000"/>
    <m/>
    <n v="9000"/>
    <m/>
    <m/>
    <m/>
    <n v="9000"/>
    <m/>
    <m/>
    <m/>
    <s v=" 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ื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ทั่วไป"/>
    <s v="พจนารถ,บรรชา"/>
    <s v="ต.ค. 61 - กย. 62"/>
    <n v="27000"/>
    <n v="0"/>
  </r>
  <r>
    <n v="10"/>
    <x v="0"/>
    <x v="2"/>
    <x v="1"/>
    <n v="2"/>
    <x v="0"/>
    <s v="เงินรายได้"/>
    <x v="0"/>
    <x v="0"/>
    <x v="1"/>
    <x v="1"/>
    <x v="0"/>
    <x v="0"/>
    <x v="0"/>
    <x v="0"/>
    <x v="3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47"/>
    <s v="คน"/>
    <n v="24"/>
    <n v="39500"/>
    <m/>
    <m/>
    <m/>
    <n v="20000"/>
    <m/>
    <m/>
    <n v="20000"/>
    <m/>
    <m/>
    <n v="19200"/>
    <m/>
    <m/>
    <s v=" 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เน้นการมีส่วนร่วมของทุกฝ่าย เน้นการสร้างเครือข่ายความร่วมมือ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ื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ทั่วไป"/>
    <s v="งานบริหารทั่วไป"/>
    <s v="ต.ค. 61 - กย. 62"/>
    <n v="39500"/>
    <n v="0"/>
  </r>
  <r>
    <n v="10"/>
    <x v="0"/>
    <x v="2"/>
    <x v="1"/>
    <n v="2"/>
    <x v="0"/>
    <s v="เงินรายได้"/>
    <x v="0"/>
    <x v="0"/>
    <x v="1"/>
    <x v="1"/>
    <x v="0"/>
    <x v="0"/>
    <x v="0"/>
    <x v="0"/>
    <x v="3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อาหารกลางวัน(ประชุมกองคลัง)"/>
    <n v="50"/>
    <n v="47"/>
    <s v="คน"/>
    <n v="12"/>
    <n v="28200"/>
    <m/>
    <m/>
    <m/>
    <n v="20000"/>
    <m/>
    <m/>
    <n v="20000"/>
    <m/>
    <m/>
    <n v="16400"/>
    <m/>
    <m/>
    <s v="พัฒนาระบบการให้บริการเทคโนโลยีสารสนเทศด้านการเงินการคลัง เพื่อให้สอดคล้องกับการพัฒนามหาวิทยาลัย"/>
    <s v="1. พัฒนาระบบและส่งเสริมการบริการให้คําปรึกษาด้านเทคโนโลยีสารสนเทศด้านการเงินการคลังแก่ผู้รับบริการ_x000a_2. พัฒนาการให้บริการเพื่อเพิ่มประสิทธิภาพด้านเทคโนโลยีสารสนเทศด้านการเงินการคลัง"/>
    <s v="2.3ปรับปรุงระบบงบประมาณและการเงินให้มีเสถียรภาพ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ทั่วไป"/>
    <s v="งานบริหารทั่วไป"/>
    <s v="ต.ค. 61 - กย. 62"/>
    <n v="28200"/>
    <n v="0"/>
  </r>
  <r>
    <n v="10"/>
    <x v="0"/>
    <x v="2"/>
    <x v="1"/>
    <n v="2"/>
    <x v="0"/>
    <s v="เงินรายได้"/>
    <x v="0"/>
    <x v="0"/>
    <x v="1"/>
    <x v="1"/>
    <x v="0"/>
    <x v="0"/>
    <x v="0"/>
    <x v="0"/>
    <x v="3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ลงทะเบียนการอบรมสัมมนา -ค่าลงทะเบียน"/>
    <n v="5000"/>
    <n v="29"/>
    <s v="คน"/>
    <n v="1"/>
    <n v="145000"/>
    <n v="20000"/>
    <n v="20000"/>
    <n v="20000"/>
    <n v="20000"/>
    <n v="20000"/>
    <n v="20000"/>
    <n v="20000"/>
    <n v="5000"/>
    <m/>
    <m/>
    <m/>
    <m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m/>
    <s v="2.3ปรับปรุงระบบงบประมาณและการเงินให้มีเสถียรภาพ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กองคลัง"/>
    <s v="งานบริหารทั่วไป"/>
    <s v="งานบริหารทั่วไป"/>
    <s v="ต.ค. 61 - กย. 62"/>
    <n v="145000"/>
    <n v="0"/>
  </r>
  <r>
    <n v="10"/>
    <x v="0"/>
    <x v="2"/>
    <x v="1"/>
    <n v="2"/>
    <x v="0"/>
    <s v="เงินรายได้"/>
    <x v="0"/>
    <x v="0"/>
    <x v="1"/>
    <x v="1"/>
    <x v="0"/>
    <x v="0"/>
    <x v="0"/>
    <x v="0"/>
    <x v="3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4000"/>
    <n v="29"/>
    <s v="คน"/>
    <n v="1"/>
    <n v="116000"/>
    <n v="14500"/>
    <n v="14500"/>
    <n v="14500"/>
    <n v="14500"/>
    <n v="14500"/>
    <n v="14500"/>
    <n v="14500"/>
    <n v="14500"/>
    <m/>
    <m/>
    <m/>
    <m/>
    <s v=" วางแผนและดำเนินการตามแผนเพื่อให้บรรลุเป้าหมายอย่างมีประสิทธิภาพ ตรวจสอบได้ 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ทั่วไป"/>
    <s v="งานบริหารทั่วไป"/>
    <s v="ต.ค. 61 - กย. 62"/>
    <n v="116000"/>
    <n v="0"/>
  </r>
  <r>
    <n v="10"/>
    <x v="0"/>
    <x v="2"/>
    <x v="1"/>
    <n v="2"/>
    <x v="0"/>
    <s v="เงินรายได้"/>
    <x v="0"/>
    <x v="0"/>
    <x v="1"/>
    <x v="1"/>
    <x v="0"/>
    <x v="0"/>
    <x v="0"/>
    <x v="0"/>
    <x v="3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เช่าต่างๆ - ค่าที่พัก"/>
    <n v="1450"/>
    <n v="29"/>
    <s v="คน"/>
    <n v="2"/>
    <n v="84100"/>
    <n v="10000"/>
    <n v="10000"/>
    <n v="10000"/>
    <n v="10000"/>
    <n v="10000"/>
    <n v="10000"/>
    <n v="10000"/>
    <n v="14100"/>
    <m/>
    <m/>
    <m/>
    <m/>
    <s v=" 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"/>
    <s v=" เน้นการมีส่วนร่วมของทุกฝ่าย เน้นการสร้างเครือข่ายความร่วมมือ"/>
    <s v="2.3ปรับปรุงระบบงบประมาณและการเงินให้มีเสถียรภาพ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กองคลัง"/>
    <s v="งานบริหารทั่วไป"/>
    <s v="งานบริหารทั่วไป"/>
    <s v="ต.ค. 61 - กย. 62"/>
    <n v="84100"/>
    <n v="0"/>
  </r>
  <r>
    <n v="10"/>
    <x v="0"/>
    <x v="2"/>
    <x v="1"/>
    <n v="2"/>
    <x v="0"/>
    <s v="เงินรายได้"/>
    <x v="0"/>
    <x v="0"/>
    <x v="1"/>
    <x v="1"/>
    <x v="0"/>
    <x v="0"/>
    <x v="0"/>
    <x v="0"/>
    <x v="3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2"/>
    <m/>
    <x v="0"/>
    <x v="0"/>
    <s v="ค่าเบี้ยเลี้ยง"/>
    <n v="240"/>
    <n v="29"/>
    <s v="คน"/>
    <n v="3"/>
    <n v="20900"/>
    <n v="2500"/>
    <n v="2500"/>
    <n v="2500"/>
    <n v="2500"/>
    <n v="2500"/>
    <n v="2500"/>
    <n v="2500"/>
    <n v="3400"/>
    <m/>
    <m/>
    <m/>
    <m/>
    <s v=" 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"/>
    <m/>
    <m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ทั่วไป"/>
    <s v="งานบริหารทั่วไป"/>
    <s v="ต.ค. 61 - กย. 62"/>
    <n v="20900"/>
    <n v="0"/>
  </r>
  <r>
    <n v="10"/>
    <x v="0"/>
    <x v="2"/>
    <x v="1"/>
    <n v="2"/>
    <x v="0"/>
    <s v="เงินรายได้"/>
    <x v="0"/>
    <x v="0"/>
    <x v="1"/>
    <x v="1"/>
    <x v="0"/>
    <x v="0"/>
    <x v="11"/>
    <x v="11"/>
    <x v="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(ที่ปรึกษา จาก ม.ขอนแก่น)"/>
    <n v="10000"/>
    <n v="1"/>
    <s v="ครั้ง"/>
    <n v="2"/>
    <n v="20000"/>
    <m/>
    <m/>
    <m/>
    <n v="10000"/>
    <m/>
    <m/>
    <m/>
    <m/>
    <m/>
    <n v="10000"/>
    <m/>
    <m/>
    <s v=" 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รั้ง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กองคลัง"/>
    <s v="Callcenter"/>
    <s v="พจนารถ,บรรชา"/>
    <s v="ต.ค. 61 - กย. 62"/>
    <n v="20000"/>
    <n v="0"/>
  </r>
  <r>
    <n v="10"/>
    <x v="0"/>
    <x v="2"/>
    <x v="1"/>
    <n v="2"/>
    <x v="0"/>
    <s v="เงินรายได้"/>
    <x v="0"/>
    <x v="0"/>
    <x v="1"/>
    <x v="1"/>
    <x v="0"/>
    <x v="0"/>
    <x v="11"/>
    <x v="11"/>
    <x v="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เย็น(ที่ปรึกษา จาก ม.ขอนแก่น"/>
    <n v="400"/>
    <n v="15"/>
    <s v="คน"/>
    <n v="3"/>
    <n v="18000"/>
    <n v="6000"/>
    <m/>
    <m/>
    <n v="6000"/>
    <m/>
    <m/>
    <m/>
    <m/>
    <m/>
    <n v="6000"/>
    <m/>
    <m/>
    <s v=" 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รั้ง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กองคลัง"/>
    <s v="Callcenter"/>
    <s v="พจนารถ,บรรชา"/>
    <s v="ต.ค. 61 - กย. 62"/>
    <n v="18000"/>
    <n v="0"/>
  </r>
  <r>
    <n v="10"/>
    <x v="0"/>
    <x v="2"/>
    <x v="1"/>
    <n v="2"/>
    <x v="0"/>
    <s v="เงินรายได้"/>
    <x v="0"/>
    <x v="0"/>
    <x v="1"/>
    <x v="1"/>
    <x v="0"/>
    <x v="0"/>
    <x v="11"/>
    <x v="11"/>
    <x v="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กลางวัน(ที่ปรึกษา จาก ม.ขอนแก่น"/>
    <n v="300"/>
    <n v="105"/>
    <s v="คน"/>
    <n v="4"/>
    <n v="126000"/>
    <n v="31500"/>
    <m/>
    <m/>
    <n v="31500"/>
    <m/>
    <m/>
    <n v="31500"/>
    <m/>
    <m/>
    <n v="31500"/>
    <m/>
    <m/>
    <s v=" 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รั้ง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กองคลัง"/>
    <s v="Callcenter"/>
    <s v="พจนารถ,บรรชา"/>
    <s v="ต.ค. 61 - กย. 62"/>
    <n v="126000"/>
    <n v="0"/>
  </r>
  <r>
    <n v="10"/>
    <x v="0"/>
    <x v="2"/>
    <x v="1"/>
    <n v="2"/>
    <x v="0"/>
    <s v="เงินรายได้"/>
    <x v="0"/>
    <x v="0"/>
    <x v="1"/>
    <x v="1"/>
    <x v="0"/>
    <x v="0"/>
    <x v="11"/>
    <x v="11"/>
    <x v="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ว่าง(ที่ปรึกษา จาก ม.ขอนแก่น)"/>
    <n v="50"/>
    <n v="105"/>
    <s v="คน"/>
    <n v="8"/>
    <n v="42000"/>
    <n v="5250"/>
    <m/>
    <n v="5250"/>
    <m/>
    <n v="5250"/>
    <n v="5250"/>
    <n v="5250"/>
    <n v="5250"/>
    <n v="5250"/>
    <n v="5250"/>
    <m/>
    <m/>
    <s v=" 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เน้นการมีส่วนร่วมของทุกฝ่าย เน้นการสร้างเครือข่ายความร่วมมือ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Callcenter"/>
    <s v="พจนารถ,บรรชา"/>
    <s v="ต.ค. 61 - กย. 62"/>
    <n v="42000"/>
    <n v="0"/>
  </r>
  <r>
    <n v="10"/>
    <x v="0"/>
    <x v="2"/>
    <x v="1"/>
    <n v="2"/>
    <x v="0"/>
    <s v="เงินรายได้"/>
    <x v="0"/>
    <x v="0"/>
    <x v="1"/>
    <x v="1"/>
    <x v="0"/>
    <x v="0"/>
    <x v="11"/>
    <x v="11"/>
    <x v="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เช่าต่างๆ - ค่าที่พัก(ที่ปรึกษา)(ที่ปรึกษา จาก ม.ขอนแก่น)"/>
    <n v="1450"/>
    <n v="15"/>
    <s v="คน"/>
    <n v="4"/>
    <n v="87000"/>
    <n v="21750"/>
    <m/>
    <m/>
    <n v="21750"/>
    <m/>
    <m/>
    <n v="21750"/>
    <m/>
    <m/>
    <n v="21750"/>
    <m/>
    <m/>
    <s v=" 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Callcenter"/>
    <s v="พจนารถ,บรรชา"/>
    <s v="ต.ค. 61 - กย. 62"/>
    <n v="87000"/>
    <n v="0"/>
  </r>
  <r>
    <n v="10"/>
    <x v="0"/>
    <x v="2"/>
    <x v="1"/>
    <n v="2"/>
    <x v="0"/>
    <s v="เงินรายได้"/>
    <x v="0"/>
    <x v="0"/>
    <x v="1"/>
    <x v="1"/>
    <x v="0"/>
    <x v="0"/>
    <x v="11"/>
    <x v="11"/>
    <x v="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กลางวัน (ประชุมเครือข่ายการเงินพัสดุ)"/>
    <n v="50"/>
    <n v="100"/>
    <s v="คน"/>
    <n v="2"/>
    <n v="10000"/>
    <m/>
    <m/>
    <m/>
    <n v="5000"/>
    <m/>
    <n v="5000"/>
    <m/>
    <m/>
    <m/>
    <m/>
    <m/>
    <m/>
    <s v="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2.3ปรับปรุงระบบงบประมาณและการเงินให้มีเสถียรภาพ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Callcenter"/>
    <s v="พจนารถ,บรรชา"/>
    <s v="ต.ค. 61 - กย. 62"/>
    <n v="10000"/>
    <n v="0"/>
  </r>
  <r>
    <n v="10"/>
    <x v="0"/>
    <x v="2"/>
    <x v="1"/>
    <n v="2"/>
    <x v="0"/>
    <s v="เงินรายได้"/>
    <x v="0"/>
    <x v="0"/>
    <x v="1"/>
    <x v="1"/>
    <x v="0"/>
    <x v="0"/>
    <x v="11"/>
    <x v="11"/>
    <x v="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00"/>
    <s v="คน"/>
    <n v="4"/>
    <n v="14000"/>
    <m/>
    <m/>
    <m/>
    <n v="3500"/>
    <m/>
    <n v="3500"/>
    <m/>
    <n v="3500"/>
    <m/>
    <n v="3500"/>
    <m/>
    <m/>
    <s v=" 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งา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Callcenter"/>
    <s v="พจนารถ,บรรชา"/>
    <s v="ต.ค. 61 - กย. 62"/>
    <n v="14000"/>
    <n v="0"/>
  </r>
  <r>
    <n v="10"/>
    <x v="0"/>
    <x v="2"/>
    <x v="1"/>
    <n v="2"/>
    <x v="0"/>
    <s v="เงินรายได้"/>
    <x v="0"/>
    <x v="0"/>
    <x v="1"/>
    <x v="1"/>
    <x v="0"/>
    <x v="0"/>
    <x v="12"/>
    <x v="12"/>
    <x v="4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บบริหารจัดการของหน่วยงาน"/>
    <x v="0"/>
    <x v="2"/>
    <m/>
    <x v="0"/>
    <x v="0"/>
    <s v="ค่าเบี้ยเลี้ยงเดินทางไปราชการ (กีฬาบุคลากร)"/>
    <n v="240"/>
    <n v="6"/>
    <s v="คน"/>
    <n v="10"/>
    <n v="14400"/>
    <m/>
    <m/>
    <m/>
    <n v="3600"/>
    <m/>
    <n v="3600"/>
    <m/>
    <n v="3600"/>
    <m/>
    <n v="3600"/>
    <m/>
    <m/>
    <s v=" 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เน้นการมีส่วนร่วมของทุกฝ่าย เน้นการสร้างเครือข่ายความร่วมมือ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กองคลัง"/>
    <s v="งานบัญชี"/>
    <s v="เพ็ญนภา"/>
    <s v="ต.ค. 61 - กย. 62"/>
    <n v="14400"/>
    <n v="0"/>
  </r>
  <r>
    <n v="10"/>
    <x v="0"/>
    <x v="2"/>
    <x v="1"/>
    <n v="2"/>
    <x v="0"/>
    <s v="เงินรายได้"/>
    <x v="0"/>
    <x v="0"/>
    <x v="1"/>
    <x v="1"/>
    <x v="0"/>
    <x v="0"/>
    <x v="12"/>
    <x v="12"/>
    <x v="4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บบริหารจัดการของหน่วยงาน"/>
    <x v="0"/>
    <x v="1"/>
    <m/>
    <x v="0"/>
    <x v="0"/>
    <s v="ค่าเช่าต่างๆ - ค่าที่พักเดินทางไปราชการ (กีฬาบุคลากร) กรณีพักข้างนอก"/>
    <n v="500"/>
    <n v="6"/>
    <s v="คน"/>
    <n v="10"/>
    <n v="30000"/>
    <m/>
    <m/>
    <m/>
    <n v="7500"/>
    <m/>
    <n v="7500"/>
    <m/>
    <n v="7500"/>
    <m/>
    <n v="7500"/>
    <m/>
    <m/>
    <s v="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ัญชี"/>
    <s v="เพ็ญนภา"/>
    <s v="ต.ค. 61 - กย. 62"/>
    <n v="30000"/>
    <n v="0"/>
  </r>
  <r>
    <n v="10"/>
    <x v="0"/>
    <x v="2"/>
    <x v="1"/>
    <n v="2"/>
    <x v="0"/>
    <s v="เงินรายได้"/>
    <x v="0"/>
    <x v="0"/>
    <x v="1"/>
    <x v="1"/>
    <x v="0"/>
    <x v="0"/>
    <x v="12"/>
    <x v="12"/>
    <x v="4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บบริหารจัดการของหน่วยงาน"/>
    <x v="0"/>
    <x v="1"/>
    <m/>
    <x v="0"/>
    <x v="0"/>
    <s v="ค่าจ้างเหมาบริการ - ค่าพาหนะเดินทางไปราชการ"/>
    <n v="4000"/>
    <n v="6"/>
    <s v="คน"/>
    <n v="2"/>
    <n v="48000"/>
    <m/>
    <m/>
    <m/>
    <m/>
    <n v="24000"/>
    <m/>
    <m/>
    <m/>
    <m/>
    <n v="24000"/>
    <m/>
    <m/>
    <s v="พัฒนาระบบการให้บริการเทคโนโลยีสารสนเทศด้านการเงินการคลัง เพื่อให้สอดคล้องกับการพัฒนามหาวิทยาลัย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2.1พัฒนาระบบการบริหารจัดการให้เป็นไปตามหลักธรรมาภิบาล"/>
    <s v="เพื่อให้มีผู้ปฏิบัติเพียงต่อการให้บริการ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ัญชี"/>
    <s v="งานบัญชี"/>
    <s v="ต.ค. 61 - กย. 62"/>
    <n v="48000"/>
    <n v="0"/>
  </r>
  <r>
    <n v="10"/>
    <x v="0"/>
    <x v="2"/>
    <x v="1"/>
    <n v="2"/>
    <x v="0"/>
    <s v="เงินรายได้"/>
    <x v="0"/>
    <x v="0"/>
    <x v="1"/>
    <x v="1"/>
    <x v="0"/>
    <x v="0"/>
    <x v="12"/>
    <x v="12"/>
    <x v="4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บบริหารจัดการของหน่วยงาน"/>
    <x v="0"/>
    <x v="1"/>
    <m/>
    <x v="0"/>
    <x v="0"/>
    <s v="ค่าเช่าต่างๆ - ค่าที่พักเดินทางไปราชการ"/>
    <n v="1450"/>
    <n v="6"/>
    <s v="คน"/>
    <n v="2"/>
    <n v="17400"/>
    <m/>
    <m/>
    <m/>
    <m/>
    <n v="8700"/>
    <m/>
    <m/>
    <m/>
    <m/>
    <n v="8700"/>
    <m/>
    <m/>
    <s v=" 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เน้นการมีส่วนร่วมของทุกฝ่าย เน้นการสร้างเครือข่ายความร่วมมือ"/>
    <s v="2.3ปรับปรุงระบบงบประมาณและการเงินให้มีเสถียรภาพ"/>
    <s v="เพื่อสอบทานความถูกต้องและปรับปรุงแก้ไขการจัดทำบัญชี รายการทางบัญชี การเงินให้เป็นมาตรฐาน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ชม.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ัญชี"/>
    <s v="งานบัญชี"/>
    <s v="ต.ค. 61 - กย. 62"/>
    <n v="17400"/>
    <n v="0"/>
  </r>
  <r>
    <n v="10"/>
    <x v="0"/>
    <x v="2"/>
    <x v="1"/>
    <n v="2"/>
    <x v="0"/>
    <s v="เงินรายได้"/>
    <x v="0"/>
    <x v="0"/>
    <x v="1"/>
    <x v="1"/>
    <x v="0"/>
    <x v="0"/>
    <x v="12"/>
    <x v="12"/>
    <x v="4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บบริหารจัดการของหน่วยงาน"/>
    <x v="0"/>
    <x v="2"/>
    <m/>
    <x v="0"/>
    <x v="0"/>
    <s v="ค่าเบี้ยเลี้ยงเดินทางไปราชการ"/>
    <n v="240"/>
    <n v="6"/>
    <s v="คน"/>
    <n v="4"/>
    <n v="5800"/>
    <m/>
    <m/>
    <m/>
    <m/>
    <n v="2900"/>
    <m/>
    <m/>
    <m/>
    <m/>
    <n v="2900"/>
    <m/>
    <m/>
    <s v=" 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"/>
    <m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ส่งเสริมและสนับสนุนการจัดการความรู้เพื่อนำไปสู่การปฏิบัติงานอย่าง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ัญชี"/>
    <s v="งานบัญชี"/>
    <s v="ต.ค. 61 - กย. 62"/>
    <n v="5800"/>
    <n v="0"/>
  </r>
  <r>
    <n v="10"/>
    <x v="0"/>
    <x v="2"/>
    <x v="1"/>
    <n v="2"/>
    <x v="0"/>
    <s v="เงินรายได้"/>
    <x v="0"/>
    <x v="0"/>
    <x v="1"/>
    <x v="1"/>
    <x v="0"/>
    <x v="0"/>
    <x v="12"/>
    <x v="12"/>
    <x v="4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บบริหารจัดการของหน่วยงาน"/>
    <x v="0"/>
    <x v="1"/>
    <m/>
    <x v="0"/>
    <x v="0"/>
    <s v="ค่าลงทะเบียนการอบรมสัมมนา - ค่าลงทะเบียน"/>
    <n v="5000"/>
    <n v="6"/>
    <s v="คน"/>
    <n v="2"/>
    <n v="60000"/>
    <m/>
    <m/>
    <m/>
    <m/>
    <n v="30000"/>
    <m/>
    <m/>
    <m/>
    <m/>
    <n v="30000"/>
    <m/>
    <m/>
    <s v=" 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"/>
    <m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ส่งเสริมและสนับสนุนการจัดการความรู้เพื่อนำไปสู่การปฏิบัติงานอย่าง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กองคลัง"/>
    <s v="งานบัญชี"/>
    <s v="งานบัญชี"/>
    <s v="ต.ค. 61 - กย. 62"/>
    <n v="60000"/>
    <n v="0"/>
  </r>
  <r>
    <n v="10"/>
    <x v="0"/>
    <x v="2"/>
    <x v="1"/>
    <n v="2"/>
    <x v="0"/>
    <s v="เงินรายได้"/>
    <x v="1"/>
    <x v="1"/>
    <x v="1"/>
    <x v="1"/>
    <x v="0"/>
    <x v="0"/>
    <x v="13"/>
    <x v="13"/>
    <x v="42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1"/>
    <x v="4"/>
    <s v="ครุภัณฑ์สำนักงาน"/>
    <x v="3"/>
    <x v="0"/>
    <s v="ตู้เหล็ก 2 บานเปิด"/>
    <n v="5500"/>
    <n v="10"/>
    <s v="หลัง"/>
    <n v="1"/>
    <n v="55000"/>
    <n v="55000"/>
    <m/>
    <m/>
    <m/>
    <m/>
    <m/>
    <m/>
    <m/>
    <m/>
    <m/>
    <m/>
    <m/>
    <s v="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"/>
    <m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ส่งเสริมและสนับสนุนการจัดการความรู้เพื่อนำไปสู่การปฏิบัติงานอย่าง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ตู้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ัญชี"/>
    <s v="งานบัญชี"/>
    <s v="ต.ค. 61 - กย. 62"/>
    <n v="55000"/>
    <n v="0"/>
  </r>
  <r>
    <n v="10"/>
    <x v="0"/>
    <x v="2"/>
    <x v="1"/>
    <n v="2"/>
    <x v="0"/>
    <s v="เงินรายได้"/>
    <x v="1"/>
    <x v="1"/>
    <x v="1"/>
    <x v="1"/>
    <x v="0"/>
    <x v="0"/>
    <x v="13"/>
    <x v="13"/>
    <x v="43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1"/>
    <x v="4"/>
    <s v="ครุภัณฑ์สำนักงาน"/>
    <x v="4"/>
    <x v="0"/>
    <s v="เครื่องคำนวณตั้งโต๊ะแบบมีกระดาษ"/>
    <n v="3500"/>
    <n v="1"/>
    <s v="เครื่อง"/>
    <n v="1"/>
    <n v="3500"/>
    <n v="3500"/>
    <m/>
    <m/>
    <m/>
    <m/>
    <m/>
    <m/>
    <m/>
    <m/>
    <m/>
    <m/>
    <m/>
    <s v=" 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"/>
    <m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ส่งเสริมและสนับสนุนการจัดการความรู้เพื่อนำไปสู่การปฏิบัติงานอย่าง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เครื่อง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การเงินจ่าย"/>
    <s v="งานการเงินจ่าย"/>
    <s v="ต.ค. 61 - กย. 62"/>
    <n v="3500"/>
    <n v="0"/>
  </r>
  <r>
    <n v="10"/>
    <x v="0"/>
    <x v="2"/>
    <x v="1"/>
    <n v="2"/>
    <x v="0"/>
    <s v="เงินรายได้"/>
    <x v="0"/>
    <x v="0"/>
    <x v="1"/>
    <x v="1"/>
    <x v="0"/>
    <x v="0"/>
    <x v="14"/>
    <x v="14"/>
    <x v="4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คณะกรรมการตรวจงานจ้าง"/>
    <n v="300"/>
    <n v="10"/>
    <s v="โครงการ"/>
    <n v="6"/>
    <n v="18000"/>
    <m/>
    <n v="3000"/>
    <n v="3000"/>
    <n v="3000"/>
    <n v="3000"/>
    <n v="3000"/>
    <n v="3000"/>
    <m/>
    <m/>
    <m/>
    <m/>
    <m/>
    <s v="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เน้นการมีส่วนร่วมของทุกฝ่าย เน้นการสร้างเครือข่ายความร่วมมือ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เพื่อสนับสนุนการปฏิบัติงานให้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โครงการ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กองคลัง"/>
    <s v="พัสดุ"/>
    <s v="กองคลัง(พัสดุ)"/>
    <s v="ต.ค. 61 - กย. 62"/>
    <n v="18000"/>
    <n v="0"/>
  </r>
  <r>
    <n v="10"/>
    <x v="0"/>
    <x v="2"/>
    <x v="1"/>
    <n v="2"/>
    <x v="0"/>
    <s v="เงินรายได้"/>
    <x v="0"/>
    <x v="0"/>
    <x v="1"/>
    <x v="1"/>
    <x v="0"/>
    <x v="0"/>
    <x v="14"/>
    <x v="14"/>
    <x v="4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คณะกรรมการตรวจงานจ้าง"/>
    <n v="500"/>
    <n v="1"/>
    <s v="โครงการ"/>
    <n v="73"/>
    <n v="36500"/>
    <m/>
    <n v="6000"/>
    <n v="6000"/>
    <n v="6000"/>
    <n v="6000"/>
    <n v="6000"/>
    <n v="6500"/>
    <m/>
    <m/>
    <m/>
    <m/>
    <m/>
    <s v="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เน้นการมีส่วนร่วมของทุกฝ่าย เน้นการสร้างเครือข่ายความร่วมมือ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เพื่อสนับสนุนการปฏิบัติงานให้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โครงการ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กองคลัง"/>
    <s v="พัสดุ"/>
    <s v="กองคลัง(พัสดุ)"/>
    <s v="ต.ค. 61 - กย. 62"/>
    <n v="36500"/>
    <n v="0"/>
  </r>
  <r>
    <n v="10"/>
    <x v="0"/>
    <x v="2"/>
    <x v="1"/>
    <n v="2"/>
    <x v="0"/>
    <s v="เงินรายได้"/>
    <x v="0"/>
    <x v="0"/>
    <x v="1"/>
    <x v="1"/>
    <x v="0"/>
    <x v="0"/>
    <x v="14"/>
    <x v="14"/>
    <x v="4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525"/>
    <n v="16"/>
    <s v="โครงการ"/>
    <n v="17"/>
    <n v="142800"/>
    <n v="11900"/>
    <n v="11900"/>
    <n v="11900"/>
    <n v="11900"/>
    <n v="11900"/>
    <n v="11900"/>
    <n v="11900"/>
    <n v="11900"/>
    <n v="11900"/>
    <n v="11900"/>
    <n v="11900"/>
    <n v="11900"/>
    <s v="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เน้นการมีส่วนร่วมของทุกฝ่าย เน้นการสร้างเครือข่ายความร่วมมือ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เพื่อสนับสนุนการปฏิบัติงานให้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โครงการ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กองคลัง"/>
    <s v="พัสดุ"/>
    <s v="กองคลัง(พัสดุ)"/>
    <s v="ต.ค. 61 - กย. 62"/>
    <n v="142800"/>
    <n v="0"/>
  </r>
  <r>
    <n v="10"/>
    <x v="0"/>
    <x v="2"/>
    <x v="1"/>
    <n v="2"/>
    <x v="0"/>
    <s v="เงินรายได้"/>
    <x v="0"/>
    <x v="0"/>
    <x v="1"/>
    <x v="1"/>
    <x v="0"/>
    <x v="0"/>
    <x v="14"/>
    <x v="14"/>
    <x v="4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750"/>
    <n v="16"/>
    <s v="โครงการ"/>
    <n v="5"/>
    <n v="60000"/>
    <n v="5000"/>
    <n v="5000"/>
    <n v="5000"/>
    <n v="5000"/>
    <n v="5000"/>
    <n v="5000"/>
    <n v="5000"/>
    <n v="5000"/>
    <n v="5000"/>
    <n v="5000"/>
    <n v="5000"/>
    <n v="5000"/>
    <s v="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เพื่อสนับสนุนการปฏิบัติงานให้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โครงการ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พัสดุ"/>
    <s v="กองคลัง(พัสดุ)"/>
    <s v="ต.ค. 61 - กย. 62"/>
    <n v="60000"/>
    <n v="0"/>
  </r>
  <r>
    <n v="10"/>
    <x v="0"/>
    <x v="2"/>
    <x v="1"/>
    <n v="2"/>
    <x v="0"/>
    <s v="เงินรายได้"/>
    <x v="0"/>
    <x v="0"/>
    <x v="1"/>
    <x v="1"/>
    <x v="0"/>
    <x v="0"/>
    <x v="14"/>
    <x v="14"/>
    <x v="4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ถ่ายเอกสาร"/>
    <n v="3000"/>
    <n v="10"/>
    <s v="โครงการ"/>
    <n v="1"/>
    <n v="30000"/>
    <n v="2500"/>
    <n v="2500"/>
    <n v="2500"/>
    <n v="2500"/>
    <n v="2500"/>
    <n v="2500"/>
    <n v="2500"/>
    <n v="2500"/>
    <n v="2500"/>
    <n v="2500"/>
    <n v="2500"/>
    <n v="2500"/>
    <s v="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เน้นการมีส่วนร่วมของทุกฝ่าย เน้นการสร้างเครือข่ายความร่วมมือ"/>
    <s v="3.2 พัฒนาสมรรถนะบุคลากรจัดให้มีระบบการถ่ายทอดตัวชี้วัดขององค์กรสู่ระดับบุคคลและระบบการประเมินผลการปฏิบัติงานแบบมุ่งผลสัมฤทธิ์"/>
    <s v="เพื่อสนับสนุนการปฏิบัติงานให้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โครงการ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พัสดุ"/>
    <s v="กองคลัง(พัสดุ)"/>
    <s v="ต.ค. 61 - กย. 62"/>
    <n v="30000"/>
    <n v="0"/>
  </r>
  <r>
    <n v="10"/>
    <x v="0"/>
    <x v="2"/>
    <x v="1"/>
    <n v="2"/>
    <x v="0"/>
    <s v="เงินรายได้"/>
    <x v="0"/>
    <x v="0"/>
    <x v="1"/>
    <x v="1"/>
    <x v="0"/>
    <x v="0"/>
    <x v="14"/>
    <x v="14"/>
    <x v="4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ประธานคณะกรรมการประกวดราคา"/>
    <n v="1500"/>
    <n v="10"/>
    <s v="โครงการ"/>
    <n v="1"/>
    <n v="15000"/>
    <m/>
    <n v="3750"/>
    <m/>
    <n v="3750"/>
    <m/>
    <n v="3750"/>
    <m/>
    <n v="3750"/>
    <m/>
    <m/>
    <m/>
    <m/>
    <s v="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2.3ปรับปรุงระบบงบประมาณและการเงินให้มีเสถียรภาพ"/>
    <s v="เพื่อสนับสนุนการปฏิบัติงานให้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โครงการ"/>
    <s v="สร้าง กลไกและกระบวนการทำงาน วางแผนและดำเนินการตามแผนเพื่อให้บรรลุเป้าหมายอย่างมีประสิทธิภาพ ตรวจสอบได้ และประเมินผลได้ตลอดเวลา สร้างดัชนีวัดผลและระบบการติดตามตรวจสอบ"/>
    <s v="กองคลัง"/>
    <s v="พัสดุ"/>
    <s v="กองคลัง(พัสดุ)"/>
    <s v="ต.ค. 61 - กย. 62"/>
    <n v="15000"/>
    <n v="0"/>
  </r>
  <r>
    <n v="10"/>
    <x v="0"/>
    <x v="2"/>
    <x v="1"/>
    <n v="2"/>
    <x v="0"/>
    <s v="เงินรายได้"/>
    <x v="0"/>
    <x v="0"/>
    <x v="1"/>
    <x v="1"/>
    <x v="0"/>
    <x v="0"/>
    <x v="14"/>
    <x v="14"/>
    <x v="4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คณะกรรมการประกวดราคา"/>
    <n v="1200"/>
    <n v="10"/>
    <s v="โครงการ"/>
    <n v="6"/>
    <n v="72000"/>
    <n v="9000"/>
    <n v="9000"/>
    <n v="9000"/>
    <n v="9000"/>
    <n v="9000"/>
    <n v="9000"/>
    <n v="9000"/>
    <n v="9000"/>
    <m/>
    <m/>
    <m/>
    <m/>
    <s v="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เน้นการมีส่วนร่วมของทุกฝ่าย เน้นการสร้างเครือข่ายความร่วมมือ"/>
    <s v="2.3ปรับปรุงระบบงบประมาณและการเงินให้มีเสถียรภาพ"/>
    <s v="เพื่อสนับสนุนการปฏิบัติงานให้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โครงการ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พัสดุ"/>
    <s v="กองคลัง(พัสดุ)"/>
    <s v="ต.ค. 61 - กย. 62"/>
    <n v="72000"/>
    <n v="0"/>
  </r>
  <r>
    <n v="10"/>
    <x v="0"/>
    <x v="2"/>
    <x v="1"/>
    <n v="2"/>
    <x v="0"/>
    <s v="เงินรายได้"/>
    <x v="0"/>
    <x v="0"/>
    <x v="1"/>
    <x v="1"/>
    <x v="0"/>
    <x v="0"/>
    <x v="14"/>
    <x v="14"/>
    <x v="4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250"/>
    <n v="30"/>
    <s v="โครงการ"/>
    <n v="2"/>
    <n v="15000"/>
    <n v="1875"/>
    <n v="1875"/>
    <n v="1875"/>
    <n v="1875"/>
    <n v="1875"/>
    <n v="1875"/>
    <n v="1875"/>
    <n v="1875"/>
    <m/>
    <m/>
    <m/>
    <m/>
    <s v="พัฒนาระบบบริหารจัดการที่มีธรรมาภิบาลใช้ข้อมูลเป็นฐานในการตัดสินใจ โดยพัฒนาระบบสารสนเทศเพื่อการบริหาร และพัฒนาระบบประกันคุณภาพการศึกษา"/>
    <s v=" 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2.3ปรับปรุงระบบงบประมาณและการเงินให้มีเสถียรภาพ"/>
    <s v="เพื่อสนับสนุนการปฏิบัติงานให้มีประสิทธิภาพ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โครงการ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พัสดุ"/>
    <s v="กองคลัง(พัสดุ)"/>
    <s v="ต.ค. 61 - กย. 62"/>
    <n v="15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เช่าเครื่องพิมพ์"/>
    <n v="4800"/>
    <n v="3"/>
    <s v="เครื่อง"/>
    <n v="12"/>
    <n v="172800"/>
    <n v="14400"/>
    <n v="14400"/>
    <n v="14400"/>
    <n v="14400"/>
    <n v="14400"/>
    <n v="14400"/>
    <n v="14400"/>
    <n v="14400"/>
    <n v="14400"/>
    <n v="14400"/>
    <n v="14400"/>
    <n v="144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หารทั่วไป"/>
    <s v="รติมา"/>
    <s v="30 ต.ค60-30 ก.ย.61"/>
    <n v="1728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ถ่ายเอกสารพิจารณาผู้สำเร็จการศึกษา"/>
    <n v="0.4"/>
    <n v="5000"/>
    <s v="แผ่น"/>
    <n v="12"/>
    <n v="24000"/>
    <n v="2000"/>
    <n v="2000"/>
    <n v="2000"/>
    <n v="2000"/>
    <n v="2000"/>
    <n v="2000"/>
    <n v="2000"/>
    <n v="2000"/>
    <n v="2000"/>
    <n v="2000"/>
    <n v="2000"/>
    <n v="20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หารทั่วไป"/>
    <s v="รติมา"/>
    <s v="30 ต.ค60-30 ก.ย.61"/>
    <n v="24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กระดาษเอ 4"/>
    <n v="105"/>
    <n v="200"/>
    <s v="รีม"/>
    <n v="1"/>
    <n v="21000"/>
    <n v="21000"/>
    <m/>
    <m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หารทั่วไป"/>
    <s v="รติมา"/>
    <s v="30 ต.ค60-30 ก.ย.61"/>
    <n v="21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เข้าร่วมแข่งขันกีฬาบุคลากร"/>
    <n v="3000"/>
    <n v="10"/>
    <s v="คน"/>
    <n v="1"/>
    <n v="30000"/>
    <m/>
    <m/>
    <m/>
    <m/>
    <m/>
    <m/>
    <m/>
    <n v="30000"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หารทั่วไป"/>
    <s v="รติมา"/>
    <s v="30 ต.ค60-30 ก.ย.61"/>
    <n v="30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4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30"/>
    <s v="คน"/>
    <n v="16"/>
    <n v="14400"/>
    <n v="900"/>
    <n v="1800"/>
    <n v="900"/>
    <n v="1800"/>
    <n v="900"/>
    <n v="1800"/>
    <n v="900"/>
    <n v="1800"/>
    <n v="900"/>
    <n v="900"/>
    <n v="900"/>
    <n v="9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หารทั่วไป"/>
    <s v="รติมา"/>
    <s v="30 ต.ค60-30 ก.ย.61"/>
    <n v="144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4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การประชุมคณะกรรมการบริหารวิชาการมหาวิทยาลัย"/>
    <n v="50"/>
    <n v="30"/>
    <s v="คน"/>
    <n v="16"/>
    <n v="24000"/>
    <n v="1500"/>
    <n v="3000"/>
    <n v="1500"/>
    <n v="3000"/>
    <n v="1500"/>
    <n v="3000"/>
    <n v="1500"/>
    <n v="3000"/>
    <n v="1500"/>
    <n v="1500"/>
    <n v="1500"/>
    <n v="15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หารทั่วไป"/>
    <s v="รติมา"/>
    <s v="30 ต.ค60-30 ก.ย.61"/>
    <n v="24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4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15"/>
    <s v="คน"/>
    <n v="6"/>
    <n v="2700"/>
    <n v="450"/>
    <m/>
    <n v="450"/>
    <m/>
    <n v="450"/>
    <m/>
    <n v="450"/>
    <m/>
    <n v="450"/>
    <m/>
    <n v="450"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หารทั่วไป"/>
    <s v="รติมา"/>
    <s v="30 ต.ค60-30 ก.ย.61"/>
    <n v="27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4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ประชุมคณะกรรมการดำเนินการจัดสรรเงินรายได้ค่าธรรมเนียมการศึกษา"/>
    <n v="50"/>
    <n v="15"/>
    <s v="คน"/>
    <n v="6"/>
    <n v="4500"/>
    <n v="750"/>
    <m/>
    <n v="750"/>
    <m/>
    <n v="750"/>
    <m/>
    <n v="750"/>
    <m/>
    <n v="750"/>
    <m/>
    <n v="750"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หารทั่วไป"/>
    <s v="รติมา"/>
    <s v="30 ต.ค60-30 ก.ย.61"/>
    <n v="45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4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15"/>
    <s v="คน"/>
    <n v="6"/>
    <n v="2700"/>
    <n v="450"/>
    <m/>
    <n v="450"/>
    <m/>
    <n v="450"/>
    <m/>
    <n v="450"/>
    <m/>
    <n v="450"/>
    <m/>
    <n v="450"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หารทั่วไป"/>
    <s v="รติมา"/>
    <s v="30 ต.ค60-30 ก.ย.61"/>
    <n v="27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4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"/>
    <n v="40000"/>
    <n v="1"/>
    <s v="ครั้ง"/>
    <n v="5"/>
    <n v="200000"/>
    <m/>
    <n v="40000"/>
    <m/>
    <m/>
    <n v="40000"/>
    <m/>
    <n v="40000"/>
    <m/>
    <n v="40000"/>
    <m/>
    <m/>
    <n v="400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พรนเรศ"/>
    <s v="30 ต.ค60-30 ก.ย.61"/>
    <n v="200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4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จัดสอบ"/>
    <n v="5000"/>
    <n v="1"/>
    <s v="ครั้ง"/>
    <n v="5"/>
    <n v="25000"/>
    <m/>
    <n v="5000"/>
    <m/>
    <m/>
    <n v="5000"/>
    <m/>
    <n v="5000"/>
    <m/>
    <n v="5000"/>
    <m/>
    <m/>
    <n v="50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พรนเรศ"/>
    <s v="30 ต.ค60-30 ก.ย.61"/>
    <n v="25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แบบฟอร์มใบรับรอง"/>
    <n v="11"/>
    <n v="10000"/>
    <s v="ฉบับ"/>
    <n v="1"/>
    <n v="110000"/>
    <m/>
    <m/>
    <m/>
    <m/>
    <m/>
    <m/>
    <m/>
    <n v="220000"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พรนเรศ"/>
    <s v="30 ต.ค60-30 ก.ย.61"/>
    <n v="110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แบบฟอร์มใบรับรองผลการเรียน"/>
    <n v="11"/>
    <n v="20000"/>
    <s v="ฉบับ"/>
    <n v="1"/>
    <n v="220000"/>
    <m/>
    <m/>
    <m/>
    <m/>
    <m/>
    <m/>
    <m/>
    <n v="333000"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พรนเรศ"/>
    <s v="30 ต.ค60-30 ก.ย.61"/>
    <n v="220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แบบฟอร์มใบปริญญาบัตรฉบับภาษาไทย"/>
    <n v="10"/>
    <n v="3000"/>
    <s v="ฉบับ"/>
    <n v="1"/>
    <n v="30000"/>
    <n v="40000"/>
    <m/>
    <m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พรนเรศ"/>
    <s v="30 ต.ค60-30 ก.ย.61"/>
    <n v="30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แบบฟอร์มใบปริญญาบัตรฉบับภาษาอังกฤษ"/>
    <n v="10"/>
    <n v="3000"/>
    <s v="ฉบับ"/>
    <n v="1"/>
    <n v="30000"/>
    <n v="40000"/>
    <m/>
    <m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พรนเรศ"/>
    <s v="30 ต.ค60-30 ก.ย.61"/>
    <n v="30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สอยอื่นๆ - ค่าฝากส่งเอกสารสำเร็จการศึกษา"/>
    <n v="40"/>
    <n v="2000"/>
    <s v="ฉบับ"/>
    <n v="2"/>
    <n v="160000"/>
    <m/>
    <m/>
    <m/>
    <m/>
    <m/>
    <n v="80000"/>
    <m/>
    <n v="80000"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พรนเรศ"/>
    <s v="30 ต.ค60-30 ก.ย.61"/>
    <n v="160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ซอง"/>
    <n v="5"/>
    <n v="3000"/>
    <s v="ฉบับ"/>
    <n v="1"/>
    <n v="15000"/>
    <m/>
    <m/>
    <m/>
    <m/>
    <m/>
    <n v="15000"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พรนเรศ"/>
    <s v="30 ต.ค60-30 ก.ย.61"/>
    <n v="15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ำรุงรักษาระบบฐานข้อมูลบริการการศึกษา(REG)"/>
    <n v="700000"/>
    <n v="1"/>
    <s v="งาน"/>
    <n v="1"/>
    <n v="700000"/>
    <m/>
    <m/>
    <m/>
    <n v="250000"/>
    <m/>
    <m/>
    <m/>
    <n v="250000"/>
    <m/>
    <m/>
    <m/>
    <n v="2000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พรนเรศ"/>
    <s v="30 ต.ค60-30 ก.ย.61"/>
    <n v="700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3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จัดทำเอกสารการเรียนการสอน GE แบบบูรณาการ"/>
    <n v="4000"/>
    <n v="1"/>
    <s v="ครั้ง"/>
    <n v="6"/>
    <n v="24000"/>
    <m/>
    <n v="4000"/>
    <m/>
    <m/>
    <n v="4000"/>
    <m/>
    <n v="4000"/>
    <n v="4000"/>
    <m/>
    <n v="4000"/>
    <m/>
    <n v="40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งานทะเบียนนักศึกษา"/>
    <s v="30 ต.ค60-30 ก.ย.61"/>
    <n v="24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4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จัดทำเอกสารประกอบการสอน"/>
    <n v="142500"/>
    <n v="2"/>
    <s v="วิชา"/>
    <n v="1"/>
    <n v="285000"/>
    <m/>
    <m/>
    <m/>
    <m/>
    <m/>
    <m/>
    <m/>
    <m/>
    <n v="285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งานทะเบียนนักศึกษา"/>
    <s v="30 ต.ค60-30 ก.ย.61"/>
    <n v="285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4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ตอบแทนวิทยากร"/>
    <n v="162500"/>
    <n v="4"/>
    <s v="รุ่น"/>
    <n v="1"/>
    <n v="650000"/>
    <m/>
    <m/>
    <m/>
    <m/>
    <m/>
    <m/>
    <m/>
    <m/>
    <n v="650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งานทะเบียนนักศึกษา"/>
    <s v="30 ต.ค60-30 ก.ย.61"/>
    <n v="650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4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ตอบแทนนักศึกษาช่วยงาน"/>
    <n v="19200"/>
    <n v="4"/>
    <s v="รุ่น"/>
    <n v="1"/>
    <n v="76800"/>
    <m/>
    <m/>
    <m/>
    <m/>
    <m/>
    <m/>
    <m/>
    <m/>
    <n v="768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งานทะเบียนนักศึกษา"/>
    <s v="30 ต.ค60-30 ก.ย.61"/>
    <n v="768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4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100"/>
    <s v="คน"/>
    <n v="3"/>
    <n v="9000"/>
    <m/>
    <m/>
    <m/>
    <m/>
    <m/>
    <m/>
    <m/>
    <m/>
    <n v="9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งานทะเบียนนักศึกษา"/>
    <s v="30 ต.ค60-30 ก.ย.61"/>
    <n v="9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4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กลางวัน"/>
    <n v="50"/>
    <n v="100"/>
    <s v="คน"/>
    <n v="3"/>
    <n v="15000"/>
    <m/>
    <m/>
    <m/>
    <m/>
    <m/>
    <m/>
    <m/>
    <m/>
    <n v="15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งานทะเบียนนักศึกษา"/>
    <s v="30 ต.ค60-30 ก.ย.61"/>
    <n v="15000"/>
    <n v="0"/>
  </r>
  <r>
    <n v="10"/>
    <x v="0"/>
    <x v="3"/>
    <x v="2"/>
    <n v="2"/>
    <x v="0"/>
    <s v="เงินรายได้"/>
    <x v="2"/>
    <x v="2"/>
    <x v="2"/>
    <x v="2"/>
    <x v="1"/>
    <x v="1"/>
    <x v="15"/>
    <x v="15"/>
    <x v="54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ตอบแทนการปฏิบัติงานนอกเวลาราชการ"/>
    <n v="625"/>
    <n v="10"/>
    <s v="คน"/>
    <n v="4"/>
    <n v="25000"/>
    <m/>
    <m/>
    <m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ทะเบียนนักศึกษา"/>
    <s v="งานทะเบียนนักศึกษา"/>
    <s v="30 ต.ค60-30 ก.ย.61"/>
    <n v="25000"/>
    <n v="0"/>
  </r>
  <r>
    <n v="10"/>
    <x v="0"/>
    <x v="3"/>
    <x v="2"/>
    <n v="2"/>
    <x v="0"/>
    <s v="เงินรายได้"/>
    <x v="0"/>
    <x v="0"/>
    <x v="3"/>
    <x v="3"/>
    <x v="2"/>
    <x v="2"/>
    <x v="16"/>
    <x v="16"/>
    <x v="5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ทำความสะอาดอาคารเรียนรวม 4,5"/>
    <n v="6600"/>
    <n v="4"/>
    <s v="คน"/>
    <n v="12"/>
    <n v="316800"/>
    <n v="26400"/>
    <m/>
    <m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การอาคารเรียนรวม"/>
    <s v="ครองศักด์"/>
    <s v="30 ต.ค60-30 ก.ย.61"/>
    <n v="316800"/>
    <n v="0"/>
  </r>
  <r>
    <n v="10"/>
    <x v="0"/>
    <x v="3"/>
    <x v="2"/>
    <n v="2"/>
    <x v="0"/>
    <s v="เงินรายได้"/>
    <x v="0"/>
    <x v="0"/>
    <x v="3"/>
    <x v="3"/>
    <x v="2"/>
    <x v="2"/>
    <x v="16"/>
    <x v="16"/>
    <x v="5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ว่างและเครื่องดื่ม - ค่าอาหารทำการนอกเวลา"/>
    <n v="420"/>
    <n v="2"/>
    <s v="คน"/>
    <n v="20"/>
    <n v="16800"/>
    <n v="2100"/>
    <n v="2100"/>
    <n v="2100"/>
    <n v="2100"/>
    <n v="2100"/>
    <n v="2100"/>
    <m/>
    <m/>
    <m/>
    <m/>
    <n v="2100"/>
    <n v="21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การอาคารเรียนรวม"/>
    <s v="ครองศักด์"/>
    <s v="30 ต.ค60-30 ก.ย.61"/>
    <n v="16800"/>
    <n v="0"/>
  </r>
  <r>
    <n v="10"/>
    <x v="0"/>
    <x v="3"/>
    <x v="2"/>
    <n v="2"/>
    <x v="0"/>
    <s v="เงินรายได้"/>
    <x v="0"/>
    <x v="0"/>
    <x v="3"/>
    <x v="3"/>
    <x v="2"/>
    <x v="2"/>
    <x v="16"/>
    <x v="16"/>
    <x v="5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ทำความสะอาดเครื่องปรับอากาศอาคารเรียนรวม 4,5"/>
    <n v="1200"/>
    <n v="83"/>
    <s v="เครื่อง"/>
    <n v="1"/>
    <n v="99600"/>
    <m/>
    <m/>
    <m/>
    <m/>
    <m/>
    <m/>
    <m/>
    <n v="99600"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การอาคารเรียนรวม"/>
    <s v="ครองศักด์"/>
    <s v="30 ต.ค60-30 ก.ย.61"/>
    <n v="99600"/>
    <n v="0"/>
  </r>
  <r>
    <n v="10"/>
    <x v="0"/>
    <x v="3"/>
    <x v="2"/>
    <n v="2"/>
    <x v="0"/>
    <s v="เงินรายได้"/>
    <x v="0"/>
    <x v="0"/>
    <x v="3"/>
    <x v="3"/>
    <x v="2"/>
    <x v="2"/>
    <x v="16"/>
    <x v="16"/>
    <x v="5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สอยอื่นๆ - ค่าปรับปรุง ซ่อมแซมวัสดุ ครุภัณฑ์ประจำอาคารเรียนรวม "/>
    <n v="15000"/>
    <n v="5"/>
    <s v="ครั้ง"/>
    <n v="1"/>
    <n v="75000"/>
    <n v="30000"/>
    <m/>
    <n v="30000"/>
    <m/>
    <m/>
    <m/>
    <m/>
    <n v="15000"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การอาคารเรียนรวม"/>
    <s v="ครองศักด์"/>
    <s v="30 ต.ค60-30 ก.ย.61"/>
    <n v="75000"/>
    <n v="0"/>
  </r>
  <r>
    <n v="10"/>
    <x v="0"/>
    <x v="3"/>
    <x v="2"/>
    <n v="2"/>
    <x v="0"/>
    <s v="เงินรายได้"/>
    <x v="0"/>
    <x v="0"/>
    <x v="3"/>
    <x v="3"/>
    <x v="2"/>
    <x v="2"/>
    <x v="16"/>
    <x v="16"/>
    <x v="5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ทำความสะอาดอาคารเรียนรวม"/>
    <n v="200000"/>
    <n v="1"/>
    <s v="ครั้ง"/>
    <n v="1"/>
    <n v="200000"/>
    <n v="100000"/>
    <m/>
    <m/>
    <m/>
    <m/>
    <m/>
    <m/>
    <n v="100000"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การอาคารเรียนรวม"/>
    <s v="ครองศักด์"/>
    <s v="30 ต.ค60-30 ก.ย.61"/>
    <n v="200000"/>
    <n v="0"/>
  </r>
  <r>
    <n v="10"/>
    <x v="0"/>
    <x v="3"/>
    <x v="2"/>
    <n v="2"/>
    <x v="0"/>
    <s v="เงินรายได้"/>
    <x v="0"/>
    <x v="0"/>
    <x v="3"/>
    <x v="3"/>
    <x v="2"/>
    <x v="2"/>
    <x v="16"/>
    <x v="16"/>
    <x v="5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สื่อ โสต"/>
    <n v="50000"/>
    <n v="1"/>
    <s v="ครั้ง"/>
    <n v="1"/>
    <n v="50000"/>
    <n v="50000"/>
    <m/>
    <m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การอาคารเรียนรวม"/>
    <s v="ครองศักด์"/>
    <s v="30 ต.ค60-30 ก.ย.61"/>
    <n v="50000"/>
    <n v="0"/>
  </r>
  <r>
    <n v="10"/>
    <x v="0"/>
    <x v="3"/>
    <x v="2"/>
    <n v="2"/>
    <x v="0"/>
    <s v="เงินรายได้"/>
    <x v="0"/>
    <x v="0"/>
    <x v="3"/>
    <x v="3"/>
    <x v="2"/>
    <x v="2"/>
    <x v="16"/>
    <x v="16"/>
    <x v="5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หลอดโปรเจคเตอร์"/>
    <n v="10000"/>
    <n v="25"/>
    <s v="หลอด"/>
    <n v="1"/>
    <n v="250000"/>
    <n v="250000"/>
    <m/>
    <m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บริการอาคารเรียนรวม"/>
    <s v="ครองศักด์"/>
    <s v="30 ต.ค60-30 ก.ย.61"/>
    <n v="25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7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เลี้ยง"/>
    <n v="240"/>
    <n v="5"/>
    <n v="2"/>
    <n v="3"/>
    <n v="7200"/>
    <m/>
    <m/>
    <m/>
    <n v="3600"/>
    <m/>
    <m/>
    <m/>
    <m/>
    <m/>
    <m/>
    <n v="3600"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3600"/>
    <n v="3600"/>
  </r>
  <r>
    <n v="10"/>
    <x v="0"/>
    <x v="3"/>
    <x v="2"/>
    <n v="2"/>
    <x v="0"/>
    <s v="เงินรายได้"/>
    <x v="2"/>
    <x v="2"/>
    <x v="2"/>
    <x v="2"/>
    <x v="1"/>
    <x v="1"/>
    <x v="17"/>
    <x v="17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800"/>
    <n v="5"/>
    <n v="2"/>
    <n v="2"/>
    <n v="16000"/>
    <m/>
    <m/>
    <m/>
    <n v="8000"/>
    <m/>
    <m/>
    <m/>
    <m/>
    <m/>
    <m/>
    <n v="8000"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8000"/>
    <n v="8000"/>
  </r>
  <r>
    <n v="10"/>
    <x v="0"/>
    <x v="3"/>
    <x v="2"/>
    <n v="2"/>
    <x v="0"/>
    <s v="เงินรายได้"/>
    <x v="2"/>
    <x v="2"/>
    <x v="2"/>
    <x v="2"/>
    <x v="1"/>
    <x v="1"/>
    <x v="17"/>
    <x v="17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เช่าบูธนิทรรศการของมหาวิทยาลัย"/>
    <n v="5000"/>
    <n v="1"/>
    <n v="1"/>
    <n v="2"/>
    <n v="10000"/>
    <m/>
    <m/>
    <m/>
    <n v="5000"/>
    <m/>
    <m/>
    <m/>
    <m/>
    <m/>
    <m/>
    <n v="5000"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7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เชื้อเพลิง"/>
    <n v="5000"/>
    <n v="1"/>
    <n v="1"/>
    <n v="2"/>
    <n v="10000"/>
    <m/>
    <m/>
    <m/>
    <n v="5000"/>
    <m/>
    <m/>
    <m/>
    <m/>
    <m/>
    <m/>
    <n v="5000"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ารปฏิบัติงานนอกเวลาราชการ (ฝ่ายประสานงาน)"/>
    <n v="200"/>
    <n v="9"/>
    <n v="1"/>
    <n v="5"/>
    <n v="9000"/>
    <m/>
    <m/>
    <m/>
    <m/>
    <m/>
    <m/>
    <m/>
    <m/>
    <n v="9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9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ารปฏิบัติงานนอกเวลาราชการ(ฝ่ายพิธีการและต้อนรับ)"/>
    <n v="200"/>
    <n v="5"/>
    <n v="1"/>
    <n v="2"/>
    <n v="2000"/>
    <m/>
    <m/>
    <m/>
    <m/>
    <m/>
    <m/>
    <m/>
    <m/>
    <n v="2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ารปฏิบัติงานนอกเวลาราชการ(ฝ่ายพิธีการและต้อนรับ)"/>
    <n v="420"/>
    <n v="5"/>
    <n v="1"/>
    <n v="1"/>
    <n v="2100"/>
    <m/>
    <m/>
    <m/>
    <m/>
    <m/>
    <m/>
    <m/>
    <m/>
    <n v="21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1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ารปฏิบัติงานนอกเวลาราชการ(สาธารณูปโภค)"/>
    <n v="200"/>
    <n v="5"/>
    <n v="1"/>
    <n v="5"/>
    <n v="5000"/>
    <m/>
    <m/>
    <m/>
    <m/>
    <m/>
    <m/>
    <m/>
    <m/>
    <n v="5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5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ารปฏิบัติงานนอกเวลาราชการ(พนักงานขับรถ)"/>
    <n v="200"/>
    <n v="4"/>
    <n v="1"/>
    <n v="3"/>
    <n v="2400"/>
    <m/>
    <m/>
    <m/>
    <m/>
    <m/>
    <m/>
    <m/>
    <m/>
    <n v="24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4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ารปฏิบัติงานนอกเวลาราชการ(รปภ.)"/>
    <n v="200"/>
    <n v="5"/>
    <n v="1"/>
    <n v="2"/>
    <n v="2000"/>
    <m/>
    <m/>
    <m/>
    <m/>
    <m/>
    <m/>
    <m/>
    <m/>
    <n v="2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นักศึกษาช่วยงาน"/>
    <n v="300"/>
    <n v="30"/>
    <n v="1"/>
    <n v="3"/>
    <n v="27000"/>
    <m/>
    <m/>
    <m/>
    <m/>
    <m/>
    <m/>
    <m/>
    <m/>
    <n v="27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7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สื่อมวลชน"/>
    <n v="3000"/>
    <n v="1"/>
    <n v="1"/>
    <n v="1"/>
    <n v="3000"/>
    <m/>
    <m/>
    <m/>
    <m/>
    <m/>
    <m/>
    <m/>
    <m/>
    <n v="3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3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วิทยากร"/>
    <n v="600"/>
    <n v="3"/>
    <n v="1"/>
    <n v="1"/>
    <n v="1800"/>
    <m/>
    <m/>
    <m/>
    <m/>
    <m/>
    <m/>
    <m/>
    <m/>
    <n v="18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8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วิทยากร"/>
    <n v="600"/>
    <n v="3"/>
    <n v="1"/>
    <n v="1"/>
    <n v="1800"/>
    <m/>
    <m/>
    <m/>
    <m/>
    <m/>
    <m/>
    <m/>
    <m/>
    <n v="18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8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เลี้ยง"/>
    <n v="240"/>
    <n v="1"/>
    <n v="1"/>
    <n v="1"/>
    <n v="200"/>
    <m/>
    <m/>
    <m/>
    <m/>
    <m/>
    <m/>
    <m/>
    <m/>
    <n v="24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800"/>
    <n v="1"/>
    <n v="1"/>
    <n v="1"/>
    <n v="800"/>
    <m/>
    <m/>
    <m/>
    <m/>
    <m/>
    <m/>
    <m/>
    <m/>
    <n v="8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8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3500"/>
    <n v="1"/>
    <n v="1"/>
    <n v="1"/>
    <n v="3500"/>
    <m/>
    <m/>
    <m/>
    <m/>
    <m/>
    <m/>
    <m/>
    <m/>
    <n v="35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35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225"/>
    <n v="1"/>
    <n v="3"/>
    <n v="23600"/>
    <m/>
    <m/>
    <m/>
    <m/>
    <m/>
    <m/>
    <m/>
    <m/>
    <n v="23625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36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15"/>
    <n v="1"/>
    <n v="3"/>
    <n v="12100"/>
    <m/>
    <m/>
    <m/>
    <m/>
    <m/>
    <m/>
    <m/>
    <m/>
    <n v="12075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21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5"/>
    <n v="30"/>
    <n v="1"/>
    <n v="3"/>
    <n v="1400"/>
    <m/>
    <m/>
    <m/>
    <m/>
    <m/>
    <m/>
    <m/>
    <m/>
    <n v="135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4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50"/>
    <n v="225"/>
    <n v="1"/>
    <n v="2"/>
    <n v="22500"/>
    <m/>
    <m/>
    <m/>
    <m/>
    <m/>
    <m/>
    <m/>
    <m/>
    <n v="225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25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50"/>
    <n v="115"/>
    <n v="1"/>
    <n v="3"/>
    <n v="17300"/>
    <m/>
    <m/>
    <m/>
    <m/>
    <m/>
    <m/>
    <m/>
    <m/>
    <n v="1725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73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30"/>
    <n v="30"/>
    <n v="1"/>
    <n v="3"/>
    <n v="2700"/>
    <m/>
    <m/>
    <m/>
    <m/>
    <m/>
    <m/>
    <m/>
    <m/>
    <n v="27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7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จ้างเหมาบูธนิทรรศการ)"/>
    <n v="3470"/>
    <n v="75"/>
    <n v="1"/>
    <n v="1"/>
    <n v="260300"/>
    <m/>
    <m/>
    <m/>
    <m/>
    <m/>
    <m/>
    <m/>
    <m/>
    <n v="26025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603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การแสดง)"/>
    <n v="2500"/>
    <n v="4"/>
    <n v="1"/>
    <n v="1"/>
    <n v="10000"/>
    <m/>
    <m/>
    <m/>
    <m/>
    <m/>
    <m/>
    <m/>
    <m/>
    <n v="10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ของที่ระลึกสำหรับสถาบัน)"/>
    <n v="200"/>
    <n v="75"/>
    <n v="1"/>
    <n v="1"/>
    <n v="15000"/>
    <m/>
    <m/>
    <m/>
    <m/>
    <m/>
    <m/>
    <m/>
    <m/>
    <n v="15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5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จัดทำspotโฆษณา)"/>
    <n v="500"/>
    <n v="1"/>
    <n v="1"/>
    <n v="1"/>
    <n v="500"/>
    <m/>
    <m/>
    <m/>
    <m/>
    <m/>
    <m/>
    <m/>
    <m/>
    <n v="5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5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ไวนิลประชาสัมพันธ์โฆษณา)"/>
    <n v="6000"/>
    <n v="1"/>
    <n v="1"/>
    <n v="1"/>
    <n v="6000"/>
    <m/>
    <m/>
    <m/>
    <m/>
    <m/>
    <m/>
    <m/>
    <m/>
    <n v="6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6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ทำความสะอาด)"/>
    <n v="200"/>
    <n v="5"/>
    <n v="1"/>
    <n v="3"/>
    <n v="3000"/>
    <m/>
    <m/>
    <m/>
    <m/>
    <m/>
    <m/>
    <m/>
    <m/>
    <n v="3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3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จัดทำใบประกาศ)"/>
    <n v="5"/>
    <n v="1200"/>
    <n v="1"/>
    <n v="1"/>
    <n v="6000"/>
    <m/>
    <m/>
    <m/>
    <m/>
    <m/>
    <m/>
    <m/>
    <m/>
    <n v="6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6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ผลิตวีดีทัศน์)"/>
    <n v="5000"/>
    <n v="1"/>
    <n v="1"/>
    <n v="1"/>
    <n v="5000"/>
    <m/>
    <m/>
    <m/>
    <m/>
    <m/>
    <m/>
    <m/>
    <m/>
    <n v="5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5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ของรางวัล/เล่นเกมส์)"/>
    <n v="50"/>
    <n v="1"/>
    <n v="1"/>
    <n v="100"/>
    <n v="5000"/>
    <m/>
    <m/>
    <m/>
    <m/>
    <m/>
    <m/>
    <m/>
    <m/>
    <n v="5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5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8"/>
    <x v="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(บันทึกเทป/ถ่ายทอด)"/>
    <n v="1500"/>
    <n v="1"/>
    <n v="1"/>
    <n v="1"/>
    <n v="1500"/>
    <m/>
    <m/>
    <m/>
    <m/>
    <m/>
    <m/>
    <m/>
    <m/>
    <n v="15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5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เลี้ยง"/>
    <n v="240"/>
    <n v="8"/>
    <n v="2"/>
    <n v="6"/>
    <n v="23000"/>
    <m/>
    <m/>
    <n v="2304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1500"/>
    <n v="1150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800"/>
    <n v="8"/>
    <n v="3"/>
    <n v="4"/>
    <n v="76800"/>
    <m/>
    <m/>
    <n v="768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5600"/>
    <n v="5120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40"/>
    <n v="70"/>
    <n v="1"/>
    <n v="10"/>
    <n v="28000"/>
    <m/>
    <m/>
    <n v="280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8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40"/>
    <n v="40"/>
    <n v="1"/>
    <n v="10"/>
    <n v="16000"/>
    <m/>
    <m/>
    <n v="160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6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(ของที่ระลึกสถานศึกษา)"/>
    <n v="250"/>
    <n v="30"/>
    <n v="1"/>
    <n v="10"/>
    <n v="75000"/>
    <m/>
    <m/>
    <n v="750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75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จัดทำของที่ระลึกสัญลักษณ์ ม.อบ (สำหรับกิจกรรม/เล่นเกมส์))"/>
    <n v="15"/>
    <n v="1500"/>
    <n v="1"/>
    <n v="1"/>
    <n v="22500"/>
    <m/>
    <m/>
    <n v="225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25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จัดทำของที่ระลึกสัญลักษณ์ ม.อบ (สำหรับกิจกรรม/เล่นเกมส์))"/>
    <n v="50"/>
    <n v="1000"/>
    <n v="1"/>
    <n v="1"/>
    <n v="50000"/>
    <m/>
    <m/>
    <n v="500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5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จัดทำถุงพลาสติก สำหรับบรรจุแผ่นพับ/สื่อในการจัดกิจกรรม(สำหรับกิจกรรม/เล่นเกมส์))"/>
    <n v="10"/>
    <n v="3000"/>
    <n v="1"/>
    <n v="1"/>
    <n v="30000"/>
    <m/>
    <m/>
    <n v="300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3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จัดทำปากกาสัญลักษณ์ ม.อบ.(สำหรับกิจกรรม/เล่นเกมส์))"/>
    <n v="10"/>
    <n v="2000"/>
    <n v="1"/>
    <n v="1"/>
    <n v="20000"/>
    <m/>
    <m/>
    <n v="200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จัดทำสมุดโน๊ต สัญลักษณ์ ม.อบ. (สำหรับกิจกรรม/เล่นเกมส์)"/>
    <n v="10"/>
    <n v="2000"/>
    <n v="1"/>
    <n v="1"/>
    <n v="20000"/>
    <m/>
    <m/>
    <n v="200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(จัดทำเสื้อ (logo มหาวิทยาลัย) (สำหรับกิจกรรม/เล่นเกมส์))"/>
    <n v="150"/>
    <n v="300"/>
    <n v="1"/>
    <n v="1"/>
    <n v="45000"/>
    <m/>
    <m/>
    <n v="450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45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เชื้อเพลิง"/>
    <n v="5000"/>
    <n v="1"/>
    <n v="1"/>
    <n v="5"/>
    <n v="25000"/>
    <m/>
    <m/>
    <n v="250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5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19"/>
    <x v="5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เชื้อเพลิง"/>
    <n v="1000"/>
    <n v="1"/>
    <n v="1"/>
    <n v="5"/>
    <n v="5000"/>
    <m/>
    <m/>
    <n v="5000"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5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0"/>
    <x v="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วิทยากร"/>
    <n v="600"/>
    <n v="2"/>
    <n v="2"/>
    <n v="1"/>
    <n v="2400"/>
    <m/>
    <m/>
    <m/>
    <n v="2400"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200"/>
    <n v="1200"/>
  </r>
  <r>
    <n v="10"/>
    <x v="0"/>
    <x v="3"/>
    <x v="2"/>
    <n v="2"/>
    <x v="0"/>
    <s v="เงินรายได้"/>
    <x v="2"/>
    <x v="2"/>
    <x v="2"/>
    <x v="2"/>
    <x v="1"/>
    <x v="1"/>
    <x v="17"/>
    <x v="20"/>
    <x v="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ารปฏิบัติงานนอกเวลาราชการ"/>
    <n v="200"/>
    <n v="5"/>
    <n v="3"/>
    <n v="1"/>
    <n v="3000"/>
    <m/>
    <m/>
    <m/>
    <n v="3000"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000"/>
    <n v="2000"/>
  </r>
  <r>
    <n v="10"/>
    <x v="0"/>
    <x v="3"/>
    <x v="2"/>
    <n v="2"/>
    <x v="0"/>
    <s v="เงินรายได้"/>
    <x v="2"/>
    <x v="2"/>
    <x v="2"/>
    <x v="2"/>
    <x v="1"/>
    <x v="1"/>
    <x v="17"/>
    <x v="20"/>
    <x v="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ารปฏิบัติงานนอกเวลาราชการ"/>
    <n v="420"/>
    <n v="5"/>
    <n v="3"/>
    <n v="1"/>
    <n v="6300"/>
    <m/>
    <m/>
    <m/>
    <n v="6300"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100"/>
    <n v="4200"/>
  </r>
  <r>
    <n v="10"/>
    <x v="0"/>
    <x v="3"/>
    <x v="2"/>
    <n v="2"/>
    <x v="0"/>
    <s v="เงินรายได้"/>
    <x v="2"/>
    <x v="2"/>
    <x v="2"/>
    <x v="2"/>
    <x v="1"/>
    <x v="1"/>
    <x v="17"/>
    <x v="20"/>
    <x v="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เลี้ยงวิทยากร"/>
    <n v="240"/>
    <n v="1"/>
    <n v="2"/>
    <n v="3"/>
    <n v="1400"/>
    <m/>
    <m/>
    <m/>
    <n v="1440"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700"/>
    <n v="700"/>
  </r>
  <r>
    <n v="10"/>
    <x v="0"/>
    <x v="3"/>
    <x v="2"/>
    <n v="2"/>
    <x v="0"/>
    <s v="เงินรายได้"/>
    <x v="2"/>
    <x v="2"/>
    <x v="2"/>
    <x v="2"/>
    <x v="1"/>
    <x v="1"/>
    <x v="17"/>
    <x v="20"/>
    <x v="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3500"/>
    <n v="1"/>
    <n v="1"/>
    <n v="1"/>
    <n v="3500"/>
    <m/>
    <m/>
    <m/>
    <n v="3500"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35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0"/>
    <x v="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250"/>
    <n v="100"/>
    <n v="1"/>
    <n v="4"/>
    <n v="100000"/>
    <m/>
    <m/>
    <m/>
    <n v="100000"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0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0"/>
    <x v="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50"/>
    <n v="100"/>
    <n v="1"/>
    <n v="4"/>
    <n v="20000"/>
    <m/>
    <m/>
    <m/>
    <n v="20000"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0"/>
    <x v="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จัดทำไวนิลประชาสัมพันธ์"/>
    <n v="800"/>
    <n v="1"/>
    <n v="1"/>
    <n v="3"/>
    <n v="2400"/>
    <m/>
    <m/>
    <m/>
    <n v="2400"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4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0"/>
    <x v="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จัดทำกระเป๋าเอกสาร"/>
    <n v="60"/>
    <n v="100"/>
    <n v="1"/>
    <n v="1"/>
    <n v="6000"/>
    <m/>
    <m/>
    <m/>
    <n v="6000"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6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0"/>
    <x v="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เชื้อเพลิงรถตู้"/>
    <n v="5000"/>
    <n v="10"/>
    <n v="1"/>
    <n v="1"/>
    <n v="50000"/>
    <m/>
    <m/>
    <m/>
    <n v="50000"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5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0"/>
    <x v="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ดำเนินการในโครงการอื่นๆ"/>
    <n v="10000"/>
    <n v="1"/>
    <n v="1"/>
    <n v="1"/>
    <n v="10000"/>
    <m/>
    <m/>
    <m/>
    <n v="10000"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1"/>
    <x v="61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2"/>
    <x v="5"/>
    <s v="เงินอุดหนุนทั่วไป-ค่าใช้จ่ายอุดหนุน"/>
    <x v="0"/>
    <x v="0"/>
    <s v="ค่าใช้จ่ายในการดำเนินงาน"/>
    <n v="11000000"/>
    <n v="1"/>
    <n v="1"/>
    <n v="1"/>
    <n v="11000000"/>
    <m/>
    <m/>
    <m/>
    <m/>
    <n v="5000000"/>
    <n v="6000000"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100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ารสอบสัมภาษณ์(กรรมการ/กรรมการคณะ/หน่วยงาน)"/>
    <n v="800000"/>
    <n v="1"/>
    <n v="1"/>
    <n v="1"/>
    <n v="800000"/>
    <m/>
    <m/>
    <m/>
    <m/>
    <m/>
    <m/>
    <m/>
    <m/>
    <n v="800000"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80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นักศึกษา ทุกรอบการปฏิบัติงาน"/>
    <n v="300"/>
    <n v="5"/>
    <n v="1"/>
    <n v="60"/>
    <n v="90000"/>
    <m/>
    <m/>
    <n v="22500"/>
    <m/>
    <m/>
    <n v="22500"/>
    <m/>
    <m/>
    <n v="22500"/>
    <m/>
    <m/>
    <n v="225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9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เลี้ยง"/>
    <n v="240"/>
    <n v="3"/>
    <n v="1"/>
    <n v="3"/>
    <n v="2200"/>
    <m/>
    <m/>
    <n v="540"/>
    <m/>
    <m/>
    <n v="540"/>
    <m/>
    <m/>
    <n v="540"/>
    <m/>
    <m/>
    <n v="54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2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3000"/>
    <n v="3"/>
    <n v="1"/>
    <n v="3"/>
    <n v="27000"/>
    <m/>
    <m/>
    <n v="6750"/>
    <m/>
    <m/>
    <n v="6750"/>
    <m/>
    <m/>
    <n v="6750"/>
    <m/>
    <m/>
    <n v="675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27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800"/>
    <n v="3"/>
    <n v="1"/>
    <n v="3"/>
    <n v="7200"/>
    <m/>
    <m/>
    <n v="1800"/>
    <m/>
    <m/>
    <n v="1800"/>
    <m/>
    <m/>
    <n v="1800"/>
    <m/>
    <m/>
    <n v="18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72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"/>
    <n v="0.5"/>
    <n v="15000"/>
    <n v="1"/>
    <n v="12"/>
    <n v="90000"/>
    <m/>
    <m/>
    <n v="22500"/>
    <m/>
    <m/>
    <n v="22500"/>
    <m/>
    <m/>
    <n v="22500"/>
    <m/>
    <m/>
    <n v="225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9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"/>
    <n v="24"/>
    <n v="15000"/>
    <n v="1"/>
    <n v="1"/>
    <n v="360000"/>
    <m/>
    <m/>
    <n v="90000"/>
    <m/>
    <m/>
    <n v="90000"/>
    <m/>
    <m/>
    <n v="90000"/>
    <m/>
    <m/>
    <n v="900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36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"/>
    <n v="4.5"/>
    <n v="20000"/>
    <n v="1"/>
    <n v="1"/>
    <n v="90000"/>
    <m/>
    <m/>
    <n v="22500"/>
    <m/>
    <m/>
    <n v="22500"/>
    <m/>
    <m/>
    <n v="22500"/>
    <m/>
    <m/>
    <n v="225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9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"/>
    <n v="4.5"/>
    <n v="20000"/>
    <n v="1"/>
    <n v="1"/>
    <n v="90000"/>
    <m/>
    <m/>
    <n v="22500"/>
    <m/>
    <m/>
    <n v="22500"/>
    <m/>
    <m/>
    <n v="22500"/>
    <m/>
    <m/>
    <n v="225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9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"/>
    <n v="6000"/>
    <n v="3"/>
    <n v="1"/>
    <n v="3"/>
    <n v="54000"/>
    <m/>
    <m/>
    <n v="13500"/>
    <m/>
    <m/>
    <n v="13500"/>
    <m/>
    <m/>
    <n v="13500"/>
    <m/>
    <m/>
    <n v="135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54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 "/>
    <n v="2000"/>
    <n v="1"/>
    <n v="1"/>
    <n v="3"/>
    <n v="6000"/>
    <m/>
    <m/>
    <n v="1500"/>
    <m/>
    <m/>
    <n v="1500"/>
    <m/>
    <m/>
    <n v="1500"/>
    <m/>
    <m/>
    <n v="15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6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2"/>
    <x v="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สำนักงาน"/>
    <n v="10000"/>
    <n v="12"/>
    <n v="1"/>
    <n v="1"/>
    <n v="120000"/>
    <m/>
    <m/>
    <n v="30000"/>
    <m/>
    <m/>
    <n v="30000"/>
    <m/>
    <m/>
    <n v="30000"/>
    <m/>
    <m/>
    <n v="30000"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2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3"/>
    <x v="63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000"/>
    <n v="50"/>
    <n v="1"/>
    <n v="1"/>
    <n v="50000"/>
    <m/>
    <m/>
    <m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5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3"/>
    <x v="63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45"/>
    <n v="1000"/>
    <n v="1"/>
    <n v="10"/>
    <n v="450000"/>
    <m/>
    <m/>
    <m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450000"/>
    <n v="0"/>
  </r>
  <r>
    <n v="10"/>
    <x v="0"/>
    <x v="3"/>
    <x v="2"/>
    <n v="2"/>
    <x v="0"/>
    <s v="เงินรายได้"/>
    <x v="2"/>
    <x v="2"/>
    <x v="2"/>
    <x v="2"/>
    <x v="1"/>
    <x v="1"/>
    <x v="17"/>
    <x v="23"/>
    <x v="63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45"/>
    <n v="1000"/>
    <n v="2"/>
    <n v="10"/>
    <n v="900000"/>
    <m/>
    <m/>
    <m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450000"/>
    <n v="450000"/>
  </r>
  <r>
    <n v="10"/>
    <x v="0"/>
    <x v="3"/>
    <x v="2"/>
    <n v="2"/>
    <x v="0"/>
    <s v="เงินรายได้"/>
    <x v="2"/>
    <x v="2"/>
    <x v="2"/>
    <x v="2"/>
    <x v="1"/>
    <x v="1"/>
    <x v="17"/>
    <x v="23"/>
    <x v="63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สำนักงาน"/>
    <n v="10000"/>
    <n v="10"/>
    <n v="1"/>
    <n v="1"/>
    <n v="100000"/>
    <m/>
    <m/>
    <m/>
    <m/>
    <m/>
    <m/>
    <m/>
    <m/>
    <m/>
    <m/>
    <m/>
    <m/>
    <s v="1พัฒนาระบบบริหารจัดการให้มีประสิทธิภาพ"/>
    <s v="1พัฒนาระบบบริหารจัดงานภายใต้หลักธรรมาภิบาล"/>
    <s v="1องค์กรมีการพัฒนาและบริหารงานภายใต้หลักธรรมาภิบาล"/>
    <s v="เพื่อบริหารจัดการการบริการให้มีประสิทธิภาพ"/>
    <s v="เชิงปริมาณ"/>
    <s v="นักศึกษา"/>
    <s v="ร้อยละ"/>
    <n v="90"/>
    <s v="กองบริการการศึกษา"/>
    <s v="งานรับเข้าศึกษา"/>
    <s v="วิชชุดา"/>
    <s v="30 ต.ค60-30 ก.ย.61"/>
    <n v="100000"/>
    <n v="0"/>
  </r>
  <r>
    <n v="10"/>
    <x v="0"/>
    <x v="4"/>
    <x v="3"/>
    <n v="2"/>
    <x v="0"/>
    <s v="เงินรายได้"/>
    <x v="0"/>
    <x v="0"/>
    <x v="1"/>
    <x v="1"/>
    <x v="0"/>
    <x v="0"/>
    <x v="7"/>
    <x v="7"/>
    <x v="6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จ้างเหมาจัดทำเอกสารข้อมูลสารสนเทศ"/>
    <n v="350"/>
    <n v="50"/>
    <s v="ครั้ง"/>
    <n v="1"/>
    <n v="17500"/>
    <m/>
    <m/>
    <m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7500"/>
    <n v="0"/>
  </r>
  <r>
    <n v="10"/>
    <x v="0"/>
    <x v="4"/>
    <x v="3"/>
    <n v="2"/>
    <x v="0"/>
    <s v="เงินรายได้"/>
    <x v="0"/>
    <x v="0"/>
    <x v="1"/>
    <x v="1"/>
    <x v="2"/>
    <x v="2"/>
    <x v="0"/>
    <x v="0"/>
    <x v="6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ใช้จ่ายในการเดินทางไปราชการ"/>
    <n v="6000"/>
    <n v="11"/>
    <s v="ครั้ง"/>
    <n v="2"/>
    <n v="132000"/>
    <n v="11000"/>
    <n v="11000"/>
    <n v="11000"/>
    <n v="11000"/>
    <n v="11000"/>
    <n v="11000"/>
    <n v="11000"/>
    <n v="11000"/>
    <n v="11000"/>
    <n v="11000"/>
    <n v="11000"/>
    <n v="1100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32000"/>
    <n v="0"/>
  </r>
  <r>
    <n v="10"/>
    <x v="0"/>
    <x v="4"/>
    <x v="3"/>
    <n v="2"/>
    <x v="0"/>
    <s v="เงินรายได้"/>
    <x v="0"/>
    <x v="0"/>
    <x v="1"/>
    <x v="1"/>
    <x v="0"/>
    <x v="2"/>
    <x v="0"/>
    <x v="0"/>
    <x v="6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สำนังาน"/>
    <n v="300"/>
    <n v="11"/>
    <s v="ครั้ง"/>
    <n v="12"/>
    <n v="39600"/>
    <n v="3300"/>
    <n v="3300"/>
    <n v="3300"/>
    <n v="3300"/>
    <n v="3300"/>
    <n v="3300"/>
    <n v="3300"/>
    <n v="3300"/>
    <n v="3300"/>
    <n v="3300"/>
    <n v="3300"/>
    <n v="330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39600"/>
    <n v="0"/>
  </r>
  <r>
    <n v="10"/>
    <x v="0"/>
    <x v="4"/>
    <x v="3"/>
    <n v="2"/>
    <x v="0"/>
    <s v="เงินรายได้"/>
    <x v="0"/>
    <x v="0"/>
    <x v="1"/>
    <x v="1"/>
    <x v="2"/>
    <x v="2"/>
    <x v="0"/>
    <x v="0"/>
    <x v="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130000"/>
    <s v="แผ่น"/>
    <n v="1"/>
    <n v="68000"/>
    <n v="7119"/>
    <n v="3013"/>
    <n v="1987"/>
    <n v="11460"/>
    <n v="2360"/>
    <n v="5518"/>
    <n v="1650"/>
    <n v="1424"/>
    <n v="3144"/>
    <n v="27527"/>
    <n v="1399"/>
    <n v="1399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65000"/>
    <n v="3000"/>
  </r>
  <r>
    <n v="10"/>
    <x v="0"/>
    <x v="4"/>
    <x v="3"/>
    <n v="2"/>
    <x v="0"/>
    <s v="เงินรายได้"/>
    <x v="0"/>
    <x v="0"/>
    <x v="1"/>
    <x v="1"/>
    <x v="2"/>
    <x v="2"/>
    <x v="0"/>
    <x v="0"/>
    <x v="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11"/>
    <s v="ครั้ง"/>
    <n v="12"/>
    <n v="4000"/>
    <n v="330"/>
    <n v="330"/>
    <n v="330"/>
    <n v="330"/>
    <n v="330"/>
    <n v="330"/>
    <n v="330"/>
    <n v="330"/>
    <n v="330"/>
    <n v="330"/>
    <n v="330"/>
    <n v="37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4000"/>
    <n v="0"/>
  </r>
  <r>
    <n v="10"/>
    <x v="0"/>
    <x v="4"/>
    <x v="3"/>
    <n v="2"/>
    <x v="0"/>
    <s v="เงินรายได้"/>
    <x v="0"/>
    <x v="0"/>
    <x v="1"/>
    <x v="1"/>
    <x v="2"/>
    <x v="2"/>
    <x v="0"/>
    <x v="0"/>
    <x v="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ใช้จ่ายในการเดินทางไปราชการ"/>
    <n v="8000"/>
    <n v="1"/>
    <s v="ครั้ง"/>
    <n v="12"/>
    <n v="96000"/>
    <n v="8000"/>
    <n v="8000"/>
    <n v="8000"/>
    <n v="8000"/>
    <n v="8000"/>
    <n v="8000"/>
    <n v="8000"/>
    <n v="8000"/>
    <n v="8000"/>
    <n v="8000"/>
    <n v="8000"/>
    <n v="800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960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6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900"/>
    <s v="แผ่น"/>
    <n v="2"/>
    <n v="900"/>
    <m/>
    <m/>
    <m/>
    <m/>
    <n v="450"/>
    <m/>
    <m/>
    <m/>
    <n v="450"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9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6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30"/>
    <s v="ครั้ง"/>
    <n v="2"/>
    <n v="1800"/>
    <m/>
    <m/>
    <m/>
    <m/>
    <n v="900"/>
    <m/>
    <m/>
    <m/>
    <n v="900"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8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800"/>
    <s v="แผ่น"/>
    <n v="2"/>
    <n v="800"/>
    <m/>
    <m/>
    <m/>
    <m/>
    <n v="400"/>
    <m/>
    <m/>
    <m/>
    <n v="400"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8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30"/>
    <s v="ครั้ง"/>
    <n v="2"/>
    <n v="1800"/>
    <m/>
    <m/>
    <m/>
    <m/>
    <n v="900"/>
    <m/>
    <m/>
    <m/>
    <n v="900"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8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45"/>
    <s v="ครั้ง"/>
    <n v="6"/>
    <n v="8100"/>
    <m/>
    <n v="1350"/>
    <m/>
    <n v="1350"/>
    <m/>
    <n v="1350"/>
    <m/>
    <n v="1350"/>
    <m/>
    <n v="1350"/>
    <m/>
    <n v="135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81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30"/>
    <s v="ครั้ง"/>
    <n v="3"/>
    <n v="2700"/>
    <m/>
    <m/>
    <n v="900"/>
    <m/>
    <m/>
    <m/>
    <n v="900"/>
    <m/>
    <m/>
    <m/>
    <m/>
    <n v="90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27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600"/>
    <s v="แผ่น"/>
    <n v="3"/>
    <n v="900"/>
    <m/>
    <m/>
    <n v="300"/>
    <m/>
    <m/>
    <m/>
    <n v="300"/>
    <m/>
    <m/>
    <m/>
    <m/>
    <n v="30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9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20"/>
    <s v="ครั้ง"/>
    <n v="5"/>
    <n v="3000"/>
    <m/>
    <n v="600"/>
    <m/>
    <m/>
    <n v="600"/>
    <n v="600"/>
    <m/>
    <n v="600"/>
    <m/>
    <m/>
    <n v="600"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30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500"/>
    <s v="แผ่น"/>
    <n v="5"/>
    <n v="1300"/>
    <m/>
    <n v="260"/>
    <m/>
    <m/>
    <n v="260"/>
    <n v="260"/>
    <m/>
    <n v="260"/>
    <m/>
    <m/>
    <n v="260"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3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20"/>
    <s v="ครั้ง"/>
    <n v="2"/>
    <n v="1200"/>
    <n v="600"/>
    <m/>
    <m/>
    <s v=" "/>
    <n v="600"/>
    <m/>
    <m/>
    <m/>
    <m/>
    <s v=" "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2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10"/>
    <s v="ครั้ง"/>
    <n v="4"/>
    <n v="1200"/>
    <m/>
    <m/>
    <m/>
    <m/>
    <m/>
    <m/>
    <m/>
    <m/>
    <n v="300"/>
    <n v="300"/>
    <n v="300"/>
    <n v="30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2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400"/>
    <s v="แผ่น"/>
    <n v="4"/>
    <n v="800"/>
    <m/>
    <m/>
    <m/>
    <m/>
    <m/>
    <m/>
    <m/>
    <m/>
    <n v="200"/>
    <n v="200"/>
    <n v="200"/>
    <n v="20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8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30"/>
    <s v="ครั้ง"/>
    <n v="10"/>
    <n v="9000"/>
    <n v="900"/>
    <m/>
    <n v="900"/>
    <n v="900"/>
    <m/>
    <n v="900"/>
    <n v="900"/>
    <m/>
    <n v="900"/>
    <n v="900"/>
    <n v="900"/>
    <n v="1800"/>
    <s v=" "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90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กลางวัน"/>
    <n v="30"/>
    <n v="60"/>
    <s v="ครั้ง"/>
    <n v="2"/>
    <n v="3600"/>
    <n v="1800"/>
    <m/>
    <m/>
    <m/>
    <m/>
    <m/>
    <m/>
    <m/>
    <m/>
    <m/>
    <m/>
    <n v="180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36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300"/>
    <s v="แผ่น"/>
    <n v="4"/>
    <n v="600"/>
    <n v="300"/>
    <m/>
    <m/>
    <m/>
    <m/>
    <m/>
    <m/>
    <m/>
    <m/>
    <m/>
    <m/>
    <n v="30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6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7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30"/>
    <s v="ครั้ง"/>
    <n v="4"/>
    <n v="3600"/>
    <n v="1800"/>
    <m/>
    <m/>
    <m/>
    <m/>
    <m/>
    <m/>
    <m/>
    <m/>
    <m/>
    <m/>
    <n v="1800"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36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7"/>
    <x v="7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จ้างเหมาจัดทำรายงานประจำปีสำนักงานอธิการบดี"/>
    <n v="250"/>
    <n v="50"/>
    <s v="เล่ม"/>
    <n v="1"/>
    <n v="12500"/>
    <m/>
    <m/>
    <m/>
    <n v="12500"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2500"/>
    <n v="0"/>
  </r>
  <r>
    <n v="10"/>
    <x v="0"/>
    <x v="4"/>
    <x v="3"/>
    <n v="2"/>
    <x v="0"/>
    <s v="เงินรายได้"/>
    <x v="0"/>
    <x v="0"/>
    <x v="1"/>
    <x v="1"/>
    <x v="0"/>
    <x v="0"/>
    <x v="18"/>
    <x v="24"/>
    <x v="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กลางวัน"/>
    <n v="60"/>
    <n v="10"/>
    <s v="มื้อ"/>
    <n v="7"/>
    <n v="4200"/>
    <m/>
    <n v="4200"/>
    <m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4200"/>
    <n v="0"/>
  </r>
  <r>
    <n v="10"/>
    <x v="0"/>
    <x v="4"/>
    <x v="3"/>
    <n v="2"/>
    <x v="0"/>
    <s v="เงินรายได้"/>
    <x v="0"/>
    <x v="0"/>
    <x v="1"/>
    <x v="1"/>
    <x v="0"/>
    <x v="0"/>
    <x v="18"/>
    <x v="24"/>
    <x v="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10"/>
    <s v="ครั้ง"/>
    <n v="14"/>
    <n v="4200"/>
    <m/>
    <n v="4200"/>
    <m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4200"/>
    <n v="0"/>
  </r>
  <r>
    <n v="10"/>
    <x v="0"/>
    <x v="4"/>
    <x v="3"/>
    <n v="2"/>
    <x v="0"/>
    <s v="เงินรายได้"/>
    <x v="0"/>
    <x v="0"/>
    <x v="1"/>
    <x v="1"/>
    <x v="0"/>
    <x v="0"/>
    <x v="18"/>
    <x v="24"/>
    <x v="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0"/>
    <m/>
    <x v="0"/>
    <x v="0"/>
    <s v="ค่าถ่ายเอกสาร"/>
    <n v="0.5"/>
    <n v="300"/>
    <s v="แผ่น"/>
    <n v="3"/>
    <n v="500"/>
    <m/>
    <n v="500"/>
    <m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500"/>
    <n v="0"/>
  </r>
  <r>
    <n v="10"/>
    <x v="0"/>
    <x v="4"/>
    <x v="3"/>
    <n v="2"/>
    <x v="0"/>
    <s v="เงินรายได้"/>
    <x v="0"/>
    <x v="0"/>
    <x v="1"/>
    <x v="1"/>
    <x v="0"/>
    <x v="0"/>
    <x v="18"/>
    <x v="24"/>
    <x v="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กลางวัน"/>
    <n v="100"/>
    <n v="50"/>
    <s v="มื้อ"/>
    <n v="1"/>
    <n v="5000"/>
    <m/>
    <m/>
    <n v="5000"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5000"/>
    <n v="0"/>
  </r>
  <r>
    <n v="10"/>
    <x v="0"/>
    <x v="4"/>
    <x v="3"/>
    <n v="2"/>
    <x v="0"/>
    <s v="เงินรายได้"/>
    <x v="0"/>
    <x v="0"/>
    <x v="1"/>
    <x v="1"/>
    <x v="0"/>
    <x v="0"/>
    <x v="18"/>
    <x v="24"/>
    <x v="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50"/>
    <s v="ครั้ง"/>
    <n v="2"/>
    <n v="3000"/>
    <m/>
    <m/>
    <n v="3000"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3000"/>
    <n v="0"/>
  </r>
  <r>
    <n v="10"/>
    <x v="0"/>
    <x v="4"/>
    <x v="3"/>
    <n v="2"/>
    <x v="0"/>
    <s v="เงินรายได้"/>
    <x v="0"/>
    <x v="0"/>
    <x v="1"/>
    <x v="1"/>
    <x v="0"/>
    <x v="0"/>
    <x v="18"/>
    <x v="24"/>
    <x v="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0"/>
    <m/>
    <x v="0"/>
    <x v="0"/>
    <s v="ค่าถ่ายเอกสาร"/>
    <n v="0.5"/>
    <n v="300"/>
    <s v="แผ่น"/>
    <n v="3"/>
    <n v="500"/>
    <m/>
    <m/>
    <n v="500"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500"/>
    <n v="0"/>
  </r>
  <r>
    <n v="10"/>
    <x v="0"/>
    <x v="4"/>
    <x v="3"/>
    <n v="2"/>
    <x v="0"/>
    <s v="เงินรายได้"/>
    <x v="1"/>
    <x v="1"/>
    <x v="1"/>
    <x v="1"/>
    <x v="0"/>
    <x v="0"/>
    <x v="13"/>
    <x v="13"/>
    <x v="43"/>
    <n v="7"/>
    <s v="ด้านพัฒนาโครงสร้างพื้นฐานด้านเทคโนโลยีสารสนสนเทศการสื่อสาร"/>
    <n v="7"/>
    <s v="ด้านพัฒนาโครงสร้างพื้นฐานด้านเทคโนโลยีสารสนสนเทศการสื่อส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m/>
    <s v="งบบริหารจัดการของหน่วยงาน"/>
    <x v="1"/>
    <x v="4"/>
    <s v="ครุภัณฑ์คอมพิวเตอร์"/>
    <x v="5"/>
    <x v="3"/>
    <s v="เครื่องพิมพ์ชนิดเลเซอร์"/>
    <n v="10590"/>
    <n v="1"/>
    <s v="เครื่อง"/>
    <n v="1"/>
    <n v="10600"/>
    <n v="10600"/>
    <m/>
    <m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0600"/>
    <n v="0"/>
  </r>
  <r>
    <n v="10"/>
    <x v="0"/>
    <x v="4"/>
    <x v="3"/>
    <n v="2"/>
    <x v="0"/>
    <s v="เงินรายได้"/>
    <x v="2"/>
    <x v="2"/>
    <x v="1"/>
    <x v="1"/>
    <x v="0"/>
    <x v="0"/>
    <x v="19"/>
    <x v="25"/>
    <x v="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m/>
    <s v="งบบริหารจัดการของหน่วยงาน"/>
    <x v="0"/>
    <x v="1"/>
    <m/>
    <x v="0"/>
    <x v="0"/>
    <s v="ค่าอาหารกลางวัน"/>
    <n v="60"/>
    <n v="56"/>
    <s v="คน"/>
    <n v="3"/>
    <n v="10100"/>
    <m/>
    <m/>
    <n v="10100"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0100"/>
    <n v="0"/>
  </r>
  <r>
    <n v="10"/>
    <x v="0"/>
    <x v="4"/>
    <x v="3"/>
    <n v="2"/>
    <x v="0"/>
    <s v="เงินรายได้"/>
    <x v="2"/>
    <x v="2"/>
    <x v="1"/>
    <x v="1"/>
    <x v="0"/>
    <x v="0"/>
    <x v="19"/>
    <x v="25"/>
    <x v="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m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56"/>
    <s v="คน"/>
    <n v="6"/>
    <n v="10100"/>
    <m/>
    <m/>
    <n v="10100"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0100"/>
    <n v="0"/>
  </r>
  <r>
    <n v="10"/>
    <x v="0"/>
    <x v="4"/>
    <x v="3"/>
    <n v="2"/>
    <x v="0"/>
    <s v="เงินรายได้"/>
    <x v="2"/>
    <x v="2"/>
    <x v="1"/>
    <x v="1"/>
    <x v="0"/>
    <x v="0"/>
    <x v="19"/>
    <x v="25"/>
    <x v="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m/>
    <s v="งบบริหารจัดการของหน่วยงาน"/>
    <x v="0"/>
    <x v="0"/>
    <m/>
    <x v="0"/>
    <x v="0"/>
    <s v="ค่าถ่ายเอกสาร"/>
    <n v="2000"/>
    <n v="1"/>
    <s v="แผ่น"/>
    <n v="1"/>
    <n v="2000"/>
    <m/>
    <m/>
    <n v="2000"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2000"/>
    <n v="0"/>
  </r>
  <r>
    <n v="10"/>
    <x v="0"/>
    <x v="4"/>
    <x v="3"/>
    <n v="2"/>
    <x v="0"/>
    <s v="เงินรายได้"/>
    <x v="2"/>
    <x v="2"/>
    <x v="1"/>
    <x v="1"/>
    <x v="0"/>
    <x v="0"/>
    <x v="19"/>
    <x v="25"/>
    <x v="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m/>
    <s v="งบบริหารจัดการของหน่วยงาน"/>
    <x v="0"/>
    <x v="0"/>
    <m/>
    <x v="0"/>
    <x v="0"/>
    <s v="วัสดุสำนักงาน"/>
    <n v="1000"/>
    <n v="1"/>
    <s v="ครั้ง"/>
    <n v="1"/>
    <n v="1000"/>
    <m/>
    <m/>
    <n v="1000"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0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60"/>
    <s v="ครั้ง"/>
    <n v="1"/>
    <n v="1800"/>
    <n v="1800"/>
    <m/>
    <m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8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2400"/>
    <s v="แผ่น"/>
    <n v="1"/>
    <n v="1200"/>
    <n v="1200"/>
    <m/>
    <m/>
    <m/>
    <m/>
    <m/>
    <m/>
    <m/>
    <m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200"/>
    <n v="0"/>
  </r>
  <r>
    <n v="10"/>
    <x v="0"/>
    <x v="4"/>
    <x v="3"/>
    <n v="2"/>
    <x v="0"/>
    <s v="เงินรายได้"/>
    <x v="0"/>
    <x v="0"/>
    <x v="1"/>
    <x v="1"/>
    <x v="0"/>
    <x v="0"/>
    <x v="2"/>
    <x v="2"/>
    <x v="8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60"/>
    <s v="ครั้ง"/>
    <n v="1"/>
    <n v="1800"/>
    <m/>
    <m/>
    <m/>
    <m/>
    <m/>
    <m/>
    <m/>
    <m/>
    <n v="1800"/>
    <m/>
    <m/>
    <m/>
    <m/>
    <m/>
    <m/>
    <m/>
    <m/>
    <m/>
    <m/>
    <m/>
    <s v="สำนักงานอธิการบดี"/>
    <s v="กองแผนงาน"/>
    <s v="นางสุรางคณา แสนทวีสุข"/>
    <s v="1 ต.ค. 2561 -  30 ก.ย. 2562"/>
    <n v="1800"/>
    <n v="0"/>
  </r>
  <r>
    <n v="10"/>
    <x v="0"/>
    <x v="5"/>
    <x v="4"/>
    <n v="2"/>
    <x v="0"/>
    <s v="เงินรายได้"/>
    <x v="3"/>
    <x v="3"/>
    <x v="0"/>
    <x v="0"/>
    <x v="3"/>
    <x v="3"/>
    <x v="20"/>
    <x v="26"/>
    <x v="84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พัฒนาตามกลยุทธ์มหาวิทยาลัย"/>
    <x v="2"/>
    <x v="5"/>
    <m/>
    <x v="0"/>
    <x v="4"/>
    <s v="ค่าใช้จ่ายอุดหนุนทั่วไป"/>
    <n v="1088300"/>
    <n v="1"/>
    <s v="คน"/>
    <n v="1"/>
    <n v="1088300"/>
    <n v="1088300"/>
    <m/>
    <m/>
    <m/>
    <m/>
    <m/>
    <m/>
    <m/>
    <m/>
    <m/>
    <m/>
    <m/>
    <m/>
    <m/>
    <m/>
    <m/>
    <m/>
    <m/>
    <m/>
    <m/>
    <m/>
    <m/>
    <m/>
    <m/>
    <n v="1088300"/>
    <n v="0"/>
  </r>
  <r>
    <n v="10"/>
    <x v="0"/>
    <x v="5"/>
    <x v="4"/>
    <n v="2"/>
    <x v="0"/>
    <s v="เงินรายได้"/>
    <x v="0"/>
    <x v="0"/>
    <x v="0"/>
    <x v="0"/>
    <x v="0"/>
    <x v="0"/>
    <x v="0"/>
    <x v="0"/>
    <x v="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1"/>
    <m/>
    <x v="0"/>
    <x v="0"/>
    <s v="ค่าใช้จ่ายในการเดินทางไปราชการ"/>
    <n v="85000"/>
    <n v="1"/>
    <s v="คน"/>
    <n v="1"/>
    <n v="85000"/>
    <n v="7083.333333333333"/>
    <n v="7083.333333333333"/>
    <n v="7083.333333333333"/>
    <n v="7083.333333333333"/>
    <n v="7083.333333333333"/>
    <n v="7083.333333333333"/>
    <n v="7083.333333333333"/>
    <n v="7083.333333333333"/>
    <n v="7083.333333333333"/>
    <n v="7083.333333333333"/>
    <n v="7083.333333333333"/>
    <n v="7083.333333333333"/>
    <m/>
    <m/>
    <m/>
    <m/>
    <m/>
    <m/>
    <m/>
    <m/>
    <m/>
    <m/>
    <m/>
    <m/>
    <n v="850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0"/>
    <x v="0"/>
    <x v="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7000"/>
    <s v="แผ่น"/>
    <n v="12"/>
    <n v="42000"/>
    <n v="3500"/>
    <n v="3500"/>
    <n v="3500"/>
    <n v="3500"/>
    <n v="3500"/>
    <n v="3500"/>
    <n v="3500"/>
    <n v="3500"/>
    <n v="3500"/>
    <n v="3500"/>
    <n v="3500"/>
    <n v="3500"/>
    <m/>
    <m/>
    <m/>
    <m/>
    <m/>
    <m/>
    <m/>
    <m/>
    <m/>
    <m/>
    <m/>
    <m/>
    <n v="420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0"/>
    <x v="0"/>
    <x v="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วัสดุสำนักงาน"/>
    <n v="300"/>
    <n v="19"/>
    <s v="คน"/>
    <n v="12"/>
    <n v="68400"/>
    <n v="5700"/>
    <n v="5700"/>
    <n v="5700"/>
    <n v="5700"/>
    <n v="5700"/>
    <n v="5700"/>
    <n v="5700"/>
    <n v="5700"/>
    <n v="5700"/>
    <n v="5700"/>
    <n v="5700"/>
    <n v="5700"/>
    <m/>
    <m/>
    <m/>
    <m/>
    <m/>
    <m/>
    <m/>
    <m/>
    <m/>
    <m/>
    <m/>
    <m/>
    <n v="684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"/>
    <n v="5200"/>
    <n v="1"/>
    <s v="ครั้ง"/>
    <n v="6"/>
    <n v="31200"/>
    <n v="5200"/>
    <m/>
    <n v="5200"/>
    <m/>
    <n v="5200"/>
    <m/>
    <n v="5200"/>
    <m/>
    <n v="5200"/>
    <m/>
    <n v="5200"/>
    <m/>
    <m/>
    <m/>
    <m/>
    <m/>
    <m/>
    <m/>
    <m/>
    <m/>
    <m/>
    <m/>
    <m/>
    <m/>
    <n v="312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8"/>
    <s v="คน"/>
    <n v="6"/>
    <n v="3800"/>
    <n v="633.33333333333337"/>
    <m/>
    <n v="630"/>
    <m/>
    <n v="630"/>
    <m/>
    <n v="630"/>
    <m/>
    <n v="630"/>
    <m/>
    <n v="630"/>
    <m/>
    <m/>
    <m/>
    <m/>
    <m/>
    <m/>
    <m/>
    <m/>
    <m/>
    <m/>
    <m/>
    <m/>
    <m/>
    <n v="38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500"/>
    <s v="แผ่น"/>
    <n v="6"/>
    <n v="1500"/>
    <n v="250"/>
    <m/>
    <n v="250"/>
    <m/>
    <n v="250"/>
    <m/>
    <n v="250"/>
    <m/>
    <n v="250"/>
    <m/>
    <n v="250"/>
    <m/>
    <m/>
    <m/>
    <m/>
    <m/>
    <m/>
    <m/>
    <m/>
    <m/>
    <m/>
    <m/>
    <m/>
    <m/>
    <n v="1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23"/>
    <s v="คน"/>
    <n v="12"/>
    <n v="9700"/>
    <n v="808.33333333333337"/>
    <n v="808.33333333333337"/>
    <n v="808.33333333333337"/>
    <n v="808.33333333333337"/>
    <n v="808.33333333333337"/>
    <n v="808.33333333333337"/>
    <n v="808.33333333333337"/>
    <n v="808.33333333333337"/>
    <n v="808.33333333333337"/>
    <n v="808.33333333333337"/>
    <n v="808.33333333333337"/>
    <n v="808.33333333333337"/>
    <m/>
    <m/>
    <m/>
    <m/>
    <m/>
    <m/>
    <m/>
    <m/>
    <m/>
    <m/>
    <m/>
    <m/>
    <n v="97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150"/>
    <s v="แผ่น"/>
    <n v="12"/>
    <n v="900"/>
    <n v="75"/>
    <n v="75"/>
    <n v="75"/>
    <n v="75"/>
    <n v="75"/>
    <n v="75"/>
    <n v="75"/>
    <n v="75"/>
    <n v="75"/>
    <n v="75"/>
    <n v="75"/>
    <n v="75"/>
    <m/>
    <m/>
    <m/>
    <m/>
    <m/>
    <m/>
    <m/>
    <m/>
    <m/>
    <m/>
    <m/>
    <m/>
    <n v="9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"/>
    <n v="10500"/>
    <n v="1"/>
    <s v="ครั้ง"/>
    <n v="2"/>
    <n v="21000"/>
    <n v="10500"/>
    <m/>
    <m/>
    <m/>
    <m/>
    <m/>
    <n v="10500"/>
    <m/>
    <m/>
    <m/>
    <m/>
    <m/>
    <m/>
    <m/>
    <m/>
    <m/>
    <m/>
    <m/>
    <m/>
    <m/>
    <m/>
    <m/>
    <m/>
    <m/>
    <n v="21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7"/>
    <s v="คน"/>
    <n v="2"/>
    <n v="500"/>
    <n v="250"/>
    <m/>
    <m/>
    <m/>
    <m/>
    <m/>
    <n v="250"/>
    <m/>
    <m/>
    <m/>
    <m/>
    <m/>
    <m/>
    <m/>
    <m/>
    <m/>
    <m/>
    <m/>
    <m/>
    <m/>
    <m/>
    <m/>
    <m/>
    <m/>
    <n v="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"/>
    <n v="150"/>
    <n v="7"/>
    <s v="คน"/>
    <n v="2"/>
    <n v="2100"/>
    <n v="1050"/>
    <m/>
    <m/>
    <m/>
    <m/>
    <m/>
    <n v="1050"/>
    <m/>
    <m/>
    <m/>
    <m/>
    <m/>
    <m/>
    <m/>
    <m/>
    <m/>
    <m/>
    <m/>
    <m/>
    <m/>
    <m/>
    <m/>
    <m/>
    <m/>
    <n v="21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8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900"/>
    <s v="แผ่น"/>
    <n v="2"/>
    <n v="900"/>
    <n v="450"/>
    <m/>
    <m/>
    <m/>
    <m/>
    <m/>
    <n v="450"/>
    <m/>
    <m/>
    <m/>
    <m/>
    <m/>
    <m/>
    <m/>
    <m/>
    <m/>
    <m/>
    <m/>
    <m/>
    <m/>
    <m/>
    <m/>
    <m/>
    <m/>
    <n v="9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ประธานกรรมการ"/>
    <n v="3000"/>
    <n v="1"/>
    <s v="คน"/>
    <n v="2"/>
    <n v="6000"/>
    <n v="6000"/>
    <m/>
    <m/>
    <m/>
    <m/>
    <m/>
    <m/>
    <m/>
    <m/>
    <m/>
    <m/>
    <m/>
    <m/>
    <m/>
    <m/>
    <m/>
    <m/>
    <m/>
    <m/>
    <m/>
    <m/>
    <m/>
    <m/>
    <m/>
    <n v="6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กรรมการ"/>
    <n v="1000"/>
    <n v="4"/>
    <s v="คน"/>
    <n v="2"/>
    <n v="8000"/>
    <n v="8000"/>
    <m/>
    <m/>
    <m/>
    <m/>
    <m/>
    <m/>
    <m/>
    <m/>
    <m/>
    <m/>
    <m/>
    <m/>
    <m/>
    <m/>
    <m/>
    <m/>
    <m/>
    <m/>
    <m/>
    <m/>
    <m/>
    <m/>
    <m/>
    <n v="8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ผู้ช่วยเลขานุการ"/>
    <n v="300"/>
    <n v="1"/>
    <s v="คน"/>
    <n v="2"/>
    <n v="600"/>
    <n v="600"/>
    <m/>
    <m/>
    <m/>
    <m/>
    <m/>
    <m/>
    <m/>
    <m/>
    <m/>
    <m/>
    <m/>
    <m/>
    <m/>
    <m/>
    <m/>
    <m/>
    <m/>
    <m/>
    <m/>
    <m/>
    <m/>
    <m/>
    <m/>
    <n v="6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ของกรรมการผู้ทรงคุณวุฒิ"/>
    <n v="20000"/>
    <n v="1"/>
    <s v="คน"/>
    <n v="2"/>
    <n v="40000"/>
    <n v="40000"/>
    <m/>
    <m/>
    <m/>
    <m/>
    <m/>
    <m/>
    <m/>
    <m/>
    <m/>
    <m/>
    <m/>
    <m/>
    <m/>
    <m/>
    <m/>
    <m/>
    <m/>
    <m/>
    <m/>
    <m/>
    <m/>
    <m/>
    <m/>
    <n v="4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6"/>
    <s v="คน"/>
    <n v="3"/>
    <n v="600"/>
    <n v="600"/>
    <m/>
    <m/>
    <m/>
    <m/>
    <m/>
    <m/>
    <m/>
    <m/>
    <m/>
    <m/>
    <m/>
    <m/>
    <m/>
    <m/>
    <m/>
    <m/>
    <m/>
    <m/>
    <m/>
    <m/>
    <m/>
    <m/>
    <m/>
    <n v="6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5"/>
    <s v="คน"/>
    <n v="2"/>
    <n v="400"/>
    <n v="400"/>
    <m/>
    <m/>
    <m/>
    <m/>
    <m/>
    <m/>
    <m/>
    <m/>
    <m/>
    <m/>
    <m/>
    <m/>
    <m/>
    <m/>
    <m/>
    <m/>
    <m/>
    <m/>
    <m/>
    <m/>
    <m/>
    <m/>
    <m/>
    <n v="4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"/>
    <n v="120"/>
    <n v="6"/>
    <s v="คน"/>
    <n v="2"/>
    <n v="1400"/>
    <n v="1400"/>
    <m/>
    <m/>
    <m/>
    <m/>
    <m/>
    <m/>
    <m/>
    <m/>
    <m/>
    <m/>
    <m/>
    <m/>
    <m/>
    <m/>
    <m/>
    <m/>
    <m/>
    <m/>
    <m/>
    <m/>
    <m/>
    <m/>
    <m/>
    <n v="14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"/>
    <n v="120"/>
    <n v="5"/>
    <s v="คน"/>
    <n v="1"/>
    <n v="600"/>
    <n v="600"/>
    <m/>
    <m/>
    <m/>
    <m/>
    <m/>
    <m/>
    <m/>
    <m/>
    <m/>
    <m/>
    <m/>
    <m/>
    <m/>
    <m/>
    <m/>
    <m/>
    <m/>
    <m/>
    <m/>
    <m/>
    <m/>
    <m/>
    <m/>
    <n v="6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"/>
    <n v="200"/>
    <n v="3"/>
    <s v="คน"/>
    <n v="2"/>
    <n v="1200"/>
    <n v="1200"/>
    <m/>
    <m/>
    <m/>
    <m/>
    <m/>
    <m/>
    <m/>
    <m/>
    <m/>
    <m/>
    <m/>
    <m/>
    <m/>
    <m/>
    <m/>
    <m/>
    <m/>
    <m/>
    <m/>
    <m/>
    <m/>
    <m/>
    <m/>
    <n v="12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500"/>
    <n v="1"/>
    <s v="คน"/>
    <n v="2"/>
    <n v="3000"/>
    <n v="3000"/>
    <m/>
    <m/>
    <m/>
    <m/>
    <m/>
    <m/>
    <m/>
    <m/>
    <m/>
    <m/>
    <m/>
    <m/>
    <m/>
    <m/>
    <m/>
    <m/>
    <m/>
    <m/>
    <m/>
    <m/>
    <m/>
    <m/>
    <m/>
    <n v="30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800"/>
    <s v="แผ่น"/>
    <n v="2"/>
    <n v="800"/>
    <n v="800"/>
    <m/>
    <m/>
    <m/>
    <m/>
    <m/>
    <m/>
    <m/>
    <m/>
    <m/>
    <m/>
    <m/>
    <m/>
    <m/>
    <m/>
    <m/>
    <m/>
    <m/>
    <m/>
    <m/>
    <m/>
    <m/>
    <m/>
    <m/>
    <n v="8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ประธานกรรมการ"/>
    <n v="3000"/>
    <n v="1"/>
    <s v="คน"/>
    <n v="3"/>
    <n v="9000"/>
    <n v="9000"/>
    <m/>
    <m/>
    <m/>
    <m/>
    <m/>
    <m/>
    <m/>
    <m/>
    <m/>
    <m/>
    <m/>
    <m/>
    <m/>
    <m/>
    <m/>
    <m/>
    <m/>
    <m/>
    <m/>
    <m/>
    <m/>
    <m/>
    <m/>
    <n v="9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กรรมการ"/>
    <n v="1000"/>
    <n v="4"/>
    <s v="คน"/>
    <n v="3"/>
    <n v="12000"/>
    <n v="12000"/>
    <m/>
    <m/>
    <m/>
    <m/>
    <m/>
    <m/>
    <m/>
    <m/>
    <m/>
    <m/>
    <m/>
    <m/>
    <m/>
    <m/>
    <m/>
    <m/>
    <m/>
    <m/>
    <m/>
    <m/>
    <m/>
    <m/>
    <m/>
    <n v="12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ผู้ช่วยเลขานุการ"/>
    <n v="300"/>
    <n v="1"/>
    <s v="คน"/>
    <n v="3"/>
    <n v="900"/>
    <n v="900"/>
    <m/>
    <m/>
    <m/>
    <m/>
    <m/>
    <m/>
    <m/>
    <m/>
    <m/>
    <m/>
    <m/>
    <m/>
    <m/>
    <m/>
    <m/>
    <m/>
    <m/>
    <m/>
    <m/>
    <m/>
    <m/>
    <m/>
    <m/>
    <n v="9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ของกรรมการผู้ทรงคุณวุฒิ"/>
    <n v="20000"/>
    <n v="1"/>
    <s v="คน"/>
    <n v="3"/>
    <n v="60000"/>
    <n v="60000"/>
    <m/>
    <m/>
    <m/>
    <m/>
    <m/>
    <m/>
    <m/>
    <m/>
    <m/>
    <m/>
    <m/>
    <m/>
    <m/>
    <m/>
    <m/>
    <m/>
    <m/>
    <m/>
    <m/>
    <m/>
    <m/>
    <m/>
    <m/>
    <n v="6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6"/>
    <s v="คน"/>
    <n v="4"/>
    <n v="800"/>
    <n v="800"/>
    <m/>
    <m/>
    <m/>
    <m/>
    <m/>
    <m/>
    <m/>
    <m/>
    <m/>
    <m/>
    <m/>
    <m/>
    <m/>
    <m/>
    <m/>
    <m/>
    <m/>
    <m/>
    <m/>
    <m/>
    <m/>
    <m/>
    <m/>
    <n v="8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5"/>
    <s v="คน"/>
    <n v="2"/>
    <n v="400"/>
    <n v="400"/>
    <m/>
    <m/>
    <m/>
    <m/>
    <m/>
    <m/>
    <m/>
    <m/>
    <m/>
    <m/>
    <m/>
    <m/>
    <m/>
    <m/>
    <m/>
    <m/>
    <m/>
    <m/>
    <m/>
    <m/>
    <m/>
    <m/>
    <m/>
    <n v="4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ในสถานที่"/>
    <n v="120"/>
    <n v="6"/>
    <s v="คน"/>
    <n v="3"/>
    <n v="2200"/>
    <n v="2200"/>
    <m/>
    <m/>
    <m/>
    <m/>
    <m/>
    <m/>
    <m/>
    <m/>
    <m/>
    <m/>
    <m/>
    <m/>
    <m/>
    <m/>
    <m/>
    <m/>
    <m/>
    <m/>
    <m/>
    <m/>
    <m/>
    <m/>
    <m/>
    <n v="22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ในสถานที่ (ผู้ตอบรับการทาบทาม)"/>
    <n v="120"/>
    <n v="5"/>
    <s v="คน"/>
    <n v="1"/>
    <n v="600"/>
    <n v="600"/>
    <m/>
    <m/>
    <m/>
    <m/>
    <m/>
    <m/>
    <m/>
    <m/>
    <m/>
    <m/>
    <m/>
    <m/>
    <m/>
    <m/>
    <m/>
    <m/>
    <m/>
    <m/>
    <m/>
    <m/>
    <m/>
    <m/>
    <m/>
    <n v="6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นอกสถานที่"/>
    <n v="200"/>
    <n v="3"/>
    <s v="คน"/>
    <n v="3"/>
    <n v="1800"/>
    <n v="1800"/>
    <m/>
    <m/>
    <m/>
    <m/>
    <m/>
    <m/>
    <m/>
    <m/>
    <m/>
    <m/>
    <m/>
    <m/>
    <m/>
    <m/>
    <m/>
    <m/>
    <m/>
    <m/>
    <m/>
    <m/>
    <m/>
    <m/>
    <m/>
    <n v="18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500"/>
    <n v="1"/>
    <s v="คน"/>
    <n v="3"/>
    <n v="4500"/>
    <n v="4500"/>
    <m/>
    <m/>
    <m/>
    <m/>
    <m/>
    <m/>
    <m/>
    <m/>
    <m/>
    <m/>
    <m/>
    <m/>
    <m/>
    <m/>
    <m/>
    <m/>
    <m/>
    <m/>
    <m/>
    <m/>
    <m/>
    <m/>
    <m/>
    <n v="45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1000"/>
    <s v="แผ่น"/>
    <n v="3"/>
    <n v="1500"/>
    <n v="1500"/>
    <m/>
    <m/>
    <m/>
    <m/>
    <m/>
    <m/>
    <m/>
    <m/>
    <m/>
    <m/>
    <m/>
    <m/>
    <m/>
    <m/>
    <m/>
    <m/>
    <m/>
    <m/>
    <m/>
    <m/>
    <m/>
    <m/>
    <m/>
    <n v="1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ประธานกรรมการ"/>
    <n v="3000"/>
    <n v="1"/>
    <s v="คน"/>
    <n v="3"/>
    <n v="9000"/>
    <m/>
    <m/>
    <m/>
    <n v="9000"/>
    <m/>
    <m/>
    <m/>
    <m/>
    <m/>
    <m/>
    <m/>
    <m/>
    <m/>
    <m/>
    <m/>
    <m/>
    <m/>
    <m/>
    <m/>
    <m/>
    <m/>
    <m/>
    <m/>
    <m/>
    <n v="9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กรรมการ"/>
    <n v="1000"/>
    <n v="4"/>
    <s v="คน"/>
    <n v="3"/>
    <n v="12000"/>
    <m/>
    <m/>
    <m/>
    <n v="12000"/>
    <m/>
    <m/>
    <m/>
    <m/>
    <m/>
    <m/>
    <m/>
    <m/>
    <m/>
    <m/>
    <m/>
    <m/>
    <m/>
    <m/>
    <m/>
    <m/>
    <m/>
    <m/>
    <m/>
    <m/>
    <n v="12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ผู้ช่วยเลขานุการ"/>
    <n v="300"/>
    <n v="1"/>
    <s v="คน"/>
    <n v="3"/>
    <n v="900"/>
    <m/>
    <m/>
    <m/>
    <n v="900"/>
    <m/>
    <m/>
    <m/>
    <m/>
    <m/>
    <m/>
    <m/>
    <m/>
    <m/>
    <m/>
    <m/>
    <m/>
    <m/>
    <m/>
    <m/>
    <m/>
    <m/>
    <m/>
    <m/>
    <m/>
    <n v="9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ของกรรมการผู้ทรงคุณวุฒิ"/>
    <n v="20000"/>
    <n v="1"/>
    <s v="คน"/>
    <n v="3"/>
    <n v="60000"/>
    <m/>
    <m/>
    <m/>
    <n v="60000"/>
    <m/>
    <m/>
    <m/>
    <m/>
    <m/>
    <m/>
    <m/>
    <m/>
    <m/>
    <m/>
    <m/>
    <m/>
    <m/>
    <m/>
    <m/>
    <m/>
    <m/>
    <m/>
    <m/>
    <m/>
    <n v="6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6"/>
    <s v="คน"/>
    <n v="4"/>
    <n v="800"/>
    <m/>
    <m/>
    <m/>
    <n v="800"/>
    <m/>
    <m/>
    <m/>
    <m/>
    <m/>
    <m/>
    <m/>
    <m/>
    <m/>
    <m/>
    <m/>
    <m/>
    <m/>
    <m/>
    <m/>
    <m/>
    <m/>
    <m/>
    <m/>
    <m/>
    <n v="8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5"/>
    <s v="คน"/>
    <n v="2"/>
    <n v="400"/>
    <m/>
    <m/>
    <m/>
    <n v="400"/>
    <m/>
    <m/>
    <m/>
    <m/>
    <m/>
    <m/>
    <m/>
    <m/>
    <m/>
    <m/>
    <m/>
    <m/>
    <m/>
    <m/>
    <m/>
    <m/>
    <m/>
    <m/>
    <m/>
    <m/>
    <n v="4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ในสถานที่"/>
    <n v="120"/>
    <n v="6"/>
    <s v="คน"/>
    <n v="3"/>
    <n v="2200"/>
    <m/>
    <m/>
    <m/>
    <n v="2200"/>
    <m/>
    <m/>
    <m/>
    <m/>
    <m/>
    <m/>
    <m/>
    <m/>
    <m/>
    <m/>
    <m/>
    <m/>
    <m/>
    <m/>
    <m/>
    <m/>
    <m/>
    <m/>
    <m/>
    <m/>
    <n v="22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ในสถานที่ (ผู้ตอบรับการทาบทาม)"/>
    <n v="120"/>
    <n v="5"/>
    <s v="คน"/>
    <n v="1"/>
    <n v="600"/>
    <m/>
    <m/>
    <m/>
    <n v="600"/>
    <m/>
    <m/>
    <m/>
    <m/>
    <m/>
    <m/>
    <m/>
    <m/>
    <m/>
    <m/>
    <m/>
    <m/>
    <m/>
    <m/>
    <m/>
    <m/>
    <m/>
    <m/>
    <m/>
    <m/>
    <n v="6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นอกสถานที่"/>
    <n v="200"/>
    <n v="3"/>
    <s v="คน"/>
    <n v="3"/>
    <n v="1800"/>
    <m/>
    <m/>
    <m/>
    <n v="1800"/>
    <m/>
    <m/>
    <m/>
    <m/>
    <m/>
    <m/>
    <m/>
    <m/>
    <m/>
    <m/>
    <m/>
    <m/>
    <m/>
    <m/>
    <m/>
    <m/>
    <m/>
    <m/>
    <m/>
    <m/>
    <n v="18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เลี้ยงรับรอง(อาหารเช้าและอาหารเย็น)"/>
    <n v="1500"/>
    <n v="1"/>
    <s v="คน"/>
    <n v="3"/>
    <n v="4500"/>
    <m/>
    <m/>
    <m/>
    <n v="4500"/>
    <m/>
    <m/>
    <m/>
    <m/>
    <m/>
    <m/>
    <m/>
    <m/>
    <m/>
    <m/>
    <m/>
    <m/>
    <m/>
    <m/>
    <m/>
    <m/>
    <m/>
    <m/>
    <m/>
    <m/>
    <n v="45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1000"/>
    <s v="แผ่น"/>
    <n v="3"/>
    <n v="1500"/>
    <m/>
    <m/>
    <m/>
    <n v="1500"/>
    <m/>
    <m/>
    <m/>
    <m/>
    <m/>
    <m/>
    <m/>
    <m/>
    <m/>
    <m/>
    <m/>
    <m/>
    <m/>
    <m/>
    <m/>
    <m/>
    <m/>
    <m/>
    <m/>
    <m/>
    <n v="1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ประธานกรรมการ"/>
    <n v="3000"/>
    <n v="1"/>
    <s v="คน"/>
    <n v="2"/>
    <n v="6000"/>
    <m/>
    <m/>
    <m/>
    <m/>
    <m/>
    <m/>
    <m/>
    <m/>
    <m/>
    <n v="6000"/>
    <m/>
    <m/>
    <m/>
    <m/>
    <m/>
    <m/>
    <m/>
    <m/>
    <m/>
    <m/>
    <m/>
    <m/>
    <m/>
    <m/>
    <n v="6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กรรมการ"/>
    <n v="1000"/>
    <n v="4"/>
    <s v="คน"/>
    <n v="2"/>
    <n v="8000"/>
    <m/>
    <m/>
    <m/>
    <m/>
    <m/>
    <m/>
    <m/>
    <m/>
    <m/>
    <n v="8000"/>
    <m/>
    <m/>
    <m/>
    <m/>
    <m/>
    <m/>
    <m/>
    <m/>
    <m/>
    <m/>
    <m/>
    <m/>
    <m/>
    <m/>
    <n v="8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ผู้ช่วยเลขานุการ"/>
    <n v="300"/>
    <n v="1"/>
    <s v="คน"/>
    <n v="2"/>
    <n v="600"/>
    <m/>
    <m/>
    <m/>
    <m/>
    <m/>
    <m/>
    <m/>
    <m/>
    <m/>
    <n v="600"/>
    <m/>
    <m/>
    <m/>
    <m/>
    <m/>
    <m/>
    <m/>
    <m/>
    <m/>
    <m/>
    <m/>
    <m/>
    <m/>
    <m/>
    <n v="6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ของกรรมการผู้ทรงคุณวุฒิ"/>
    <n v="20000"/>
    <n v="1"/>
    <s v="คน"/>
    <n v="2"/>
    <n v="40000"/>
    <m/>
    <m/>
    <m/>
    <m/>
    <m/>
    <m/>
    <m/>
    <m/>
    <m/>
    <n v="40000"/>
    <m/>
    <m/>
    <m/>
    <m/>
    <m/>
    <m/>
    <m/>
    <m/>
    <m/>
    <m/>
    <m/>
    <m/>
    <m/>
    <m/>
    <n v="4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ว่างและเครื่องดื่ม"/>
    <n v="35"/>
    <n v="6"/>
    <s v="คน"/>
    <n v="2"/>
    <n v="400"/>
    <m/>
    <m/>
    <m/>
    <m/>
    <m/>
    <m/>
    <m/>
    <m/>
    <m/>
    <n v="400"/>
    <m/>
    <m/>
    <m/>
    <m/>
    <m/>
    <m/>
    <m/>
    <m/>
    <m/>
    <m/>
    <m/>
    <m/>
    <m/>
    <m/>
    <n v="4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ในสถานที่"/>
    <n v="120"/>
    <n v="6"/>
    <s v="คน"/>
    <n v="2"/>
    <n v="1400"/>
    <m/>
    <m/>
    <m/>
    <m/>
    <m/>
    <m/>
    <m/>
    <m/>
    <m/>
    <n v="1400"/>
    <m/>
    <m/>
    <m/>
    <m/>
    <m/>
    <m/>
    <m/>
    <m/>
    <m/>
    <m/>
    <m/>
    <m/>
    <m/>
    <m/>
    <n v="14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นอกสถานที่"/>
    <n v="200"/>
    <n v="3"/>
    <s v="คน"/>
    <n v="2"/>
    <n v="1200"/>
    <m/>
    <m/>
    <m/>
    <m/>
    <m/>
    <m/>
    <m/>
    <m/>
    <m/>
    <n v="1200"/>
    <m/>
    <m/>
    <m/>
    <m/>
    <m/>
    <m/>
    <m/>
    <m/>
    <m/>
    <m/>
    <m/>
    <m/>
    <m/>
    <m/>
    <n v="12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500"/>
    <n v="1"/>
    <s v="คน"/>
    <n v="2"/>
    <n v="3000"/>
    <m/>
    <m/>
    <m/>
    <m/>
    <m/>
    <m/>
    <m/>
    <m/>
    <m/>
    <n v="3000"/>
    <m/>
    <m/>
    <m/>
    <m/>
    <m/>
    <m/>
    <m/>
    <m/>
    <m/>
    <m/>
    <m/>
    <m/>
    <m/>
    <m/>
    <n v="30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9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800"/>
    <s v="แผ่น"/>
    <n v="2"/>
    <n v="800"/>
    <m/>
    <m/>
    <m/>
    <m/>
    <m/>
    <m/>
    <m/>
    <m/>
    <m/>
    <n v="800"/>
    <m/>
    <m/>
    <m/>
    <m/>
    <m/>
    <m/>
    <m/>
    <m/>
    <m/>
    <m/>
    <m/>
    <m/>
    <m/>
    <m/>
    <n v="8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ประธานกรรมการ"/>
    <n v="1500"/>
    <n v="1"/>
    <s v="คน"/>
    <n v="3"/>
    <n v="4500"/>
    <m/>
    <m/>
    <m/>
    <m/>
    <m/>
    <m/>
    <m/>
    <n v="4500"/>
    <m/>
    <m/>
    <m/>
    <m/>
    <m/>
    <m/>
    <m/>
    <m/>
    <m/>
    <m/>
    <m/>
    <m/>
    <m/>
    <m/>
    <m/>
    <m/>
    <n v="4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กรรมการ (ผู้ทรงคุณวุฒิ)"/>
    <n v="2000"/>
    <n v="2"/>
    <s v="คน"/>
    <n v="3"/>
    <n v="12000"/>
    <m/>
    <m/>
    <m/>
    <m/>
    <m/>
    <m/>
    <m/>
    <n v="12000"/>
    <m/>
    <m/>
    <m/>
    <m/>
    <m/>
    <m/>
    <m/>
    <m/>
    <m/>
    <m/>
    <m/>
    <m/>
    <m/>
    <m/>
    <m/>
    <m/>
    <n v="12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กรรมการ"/>
    <n v="1000"/>
    <n v="3"/>
    <s v="คน"/>
    <n v="3"/>
    <n v="9000"/>
    <m/>
    <m/>
    <m/>
    <m/>
    <m/>
    <m/>
    <m/>
    <n v="9000"/>
    <m/>
    <m/>
    <m/>
    <m/>
    <m/>
    <m/>
    <m/>
    <m/>
    <m/>
    <m/>
    <m/>
    <m/>
    <m/>
    <m/>
    <m/>
    <m/>
    <n v="9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ผู้ช่วยเลขานุการ"/>
    <n v="300"/>
    <n v="1"/>
    <s v="คน"/>
    <n v="3"/>
    <n v="900"/>
    <m/>
    <m/>
    <m/>
    <m/>
    <m/>
    <m/>
    <m/>
    <n v="900"/>
    <m/>
    <m/>
    <m/>
    <m/>
    <m/>
    <m/>
    <m/>
    <m/>
    <m/>
    <m/>
    <m/>
    <m/>
    <m/>
    <m/>
    <m/>
    <m/>
    <n v="9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ของกรรมการผู้ทรงคุณวุฒิ"/>
    <n v="20000"/>
    <n v="2"/>
    <s v="คน"/>
    <n v="3"/>
    <n v="120000"/>
    <m/>
    <m/>
    <m/>
    <m/>
    <m/>
    <m/>
    <m/>
    <n v="120000"/>
    <m/>
    <m/>
    <m/>
    <m/>
    <m/>
    <m/>
    <m/>
    <m/>
    <m/>
    <m/>
    <m/>
    <m/>
    <m/>
    <m/>
    <m/>
    <m/>
    <n v="12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7"/>
    <s v="คน"/>
    <n v="4"/>
    <n v="1000"/>
    <m/>
    <m/>
    <m/>
    <m/>
    <m/>
    <m/>
    <m/>
    <n v="1000"/>
    <m/>
    <m/>
    <m/>
    <m/>
    <m/>
    <m/>
    <m/>
    <m/>
    <m/>
    <m/>
    <m/>
    <m/>
    <m/>
    <m/>
    <m/>
    <m/>
    <n v="1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5"/>
    <s v="คน"/>
    <n v="2"/>
    <n v="400"/>
    <m/>
    <m/>
    <m/>
    <m/>
    <m/>
    <m/>
    <m/>
    <n v="400"/>
    <m/>
    <m/>
    <m/>
    <m/>
    <m/>
    <m/>
    <m/>
    <m/>
    <m/>
    <m/>
    <m/>
    <m/>
    <m/>
    <m/>
    <m/>
    <m/>
    <n v="4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ในสถานที่"/>
    <n v="120"/>
    <n v="7"/>
    <s v="คน"/>
    <n v="3"/>
    <n v="2500"/>
    <m/>
    <m/>
    <m/>
    <m/>
    <m/>
    <m/>
    <m/>
    <n v="2500"/>
    <m/>
    <m/>
    <m/>
    <m/>
    <m/>
    <m/>
    <m/>
    <m/>
    <m/>
    <m/>
    <m/>
    <m/>
    <m/>
    <m/>
    <m/>
    <m/>
    <n v="2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ในสถานที่ (ผู้ตอบรับการทาบทาม)"/>
    <n v="120"/>
    <n v="5"/>
    <s v="คน"/>
    <n v="1"/>
    <n v="600"/>
    <m/>
    <m/>
    <m/>
    <m/>
    <m/>
    <m/>
    <m/>
    <n v="600"/>
    <m/>
    <m/>
    <m/>
    <m/>
    <m/>
    <m/>
    <m/>
    <m/>
    <m/>
    <m/>
    <m/>
    <m/>
    <m/>
    <m/>
    <m/>
    <m/>
    <n v="6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นอกสถานที่"/>
    <n v="200"/>
    <n v="3"/>
    <s v="คน"/>
    <n v="3"/>
    <n v="1800"/>
    <m/>
    <m/>
    <m/>
    <m/>
    <m/>
    <m/>
    <m/>
    <n v="1800"/>
    <m/>
    <m/>
    <m/>
    <m/>
    <m/>
    <m/>
    <m/>
    <m/>
    <m/>
    <m/>
    <m/>
    <m/>
    <m/>
    <m/>
    <m/>
    <m/>
    <n v="18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500"/>
    <n v="2"/>
    <s v="คน"/>
    <n v="3"/>
    <n v="9000"/>
    <m/>
    <m/>
    <m/>
    <m/>
    <m/>
    <m/>
    <m/>
    <n v="9000"/>
    <m/>
    <m/>
    <m/>
    <m/>
    <m/>
    <m/>
    <m/>
    <m/>
    <m/>
    <m/>
    <m/>
    <m/>
    <m/>
    <m/>
    <m/>
    <m/>
    <n v="90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1000"/>
    <s v="แผ่น"/>
    <n v="3"/>
    <n v="1500"/>
    <m/>
    <m/>
    <m/>
    <m/>
    <m/>
    <m/>
    <m/>
    <n v="1500"/>
    <m/>
    <m/>
    <m/>
    <m/>
    <m/>
    <m/>
    <m/>
    <m/>
    <m/>
    <m/>
    <m/>
    <m/>
    <m/>
    <m/>
    <m/>
    <m/>
    <n v="1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20"/>
    <s v="คน"/>
    <n v="1"/>
    <n v="700"/>
    <m/>
    <m/>
    <m/>
    <m/>
    <m/>
    <m/>
    <m/>
    <m/>
    <m/>
    <m/>
    <n v="700"/>
    <m/>
    <m/>
    <m/>
    <m/>
    <m/>
    <m/>
    <m/>
    <m/>
    <m/>
    <m/>
    <m/>
    <m/>
    <m/>
    <n v="7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9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600"/>
    <s v="แผ่น"/>
    <n v="1"/>
    <n v="300"/>
    <m/>
    <m/>
    <m/>
    <m/>
    <m/>
    <m/>
    <m/>
    <m/>
    <m/>
    <m/>
    <n v="300"/>
    <m/>
    <m/>
    <m/>
    <m/>
    <m/>
    <m/>
    <m/>
    <m/>
    <m/>
    <m/>
    <m/>
    <m/>
    <m/>
    <n v="3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4"/>
    <s v="คน"/>
    <n v="3"/>
    <n v="1500"/>
    <n v="1500"/>
    <m/>
    <m/>
    <m/>
    <m/>
    <m/>
    <m/>
    <m/>
    <m/>
    <m/>
    <m/>
    <m/>
    <m/>
    <m/>
    <m/>
    <m/>
    <m/>
    <m/>
    <m/>
    <m/>
    <m/>
    <m/>
    <m/>
    <m/>
    <n v="1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33"/>
    <s v="คน"/>
    <n v="1"/>
    <n v="1200"/>
    <n v="1200"/>
    <m/>
    <m/>
    <m/>
    <m/>
    <m/>
    <m/>
    <m/>
    <m/>
    <m/>
    <m/>
    <m/>
    <m/>
    <m/>
    <m/>
    <m/>
    <m/>
    <m/>
    <m/>
    <m/>
    <m/>
    <m/>
    <m/>
    <m/>
    <n v="12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9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2000"/>
    <s v="แผ่น"/>
    <n v="1"/>
    <n v="1000"/>
    <n v="1000"/>
    <m/>
    <m/>
    <m/>
    <m/>
    <m/>
    <m/>
    <m/>
    <m/>
    <m/>
    <m/>
    <m/>
    <m/>
    <m/>
    <m/>
    <m/>
    <m/>
    <m/>
    <m/>
    <m/>
    <m/>
    <m/>
    <m/>
    <m/>
    <n v="1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ประธานกรรมการ"/>
    <n v="3000"/>
    <n v="1"/>
    <s v="คน"/>
    <n v="5"/>
    <n v="15000"/>
    <n v="15000"/>
    <m/>
    <m/>
    <m/>
    <m/>
    <m/>
    <m/>
    <m/>
    <m/>
    <m/>
    <m/>
    <m/>
    <m/>
    <m/>
    <m/>
    <m/>
    <m/>
    <m/>
    <m/>
    <m/>
    <m/>
    <m/>
    <m/>
    <m/>
    <n v="15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กรรมการ (ผู้ทรงคุณวุฒิ)"/>
    <n v="2500"/>
    <n v="2"/>
    <s v="คน"/>
    <n v="5"/>
    <n v="25000"/>
    <n v="25000"/>
    <m/>
    <m/>
    <m/>
    <m/>
    <m/>
    <m/>
    <m/>
    <m/>
    <m/>
    <m/>
    <m/>
    <m/>
    <m/>
    <m/>
    <m/>
    <m/>
    <m/>
    <m/>
    <m/>
    <m/>
    <m/>
    <m/>
    <m/>
    <n v="25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กรรมการ"/>
    <n v="1000"/>
    <n v="4"/>
    <s v="คน"/>
    <n v="5"/>
    <n v="20000"/>
    <n v="20000"/>
    <m/>
    <m/>
    <m/>
    <m/>
    <m/>
    <m/>
    <m/>
    <m/>
    <m/>
    <m/>
    <m/>
    <m/>
    <m/>
    <m/>
    <m/>
    <m/>
    <m/>
    <m/>
    <m/>
    <m/>
    <m/>
    <m/>
    <m/>
    <n v="2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ผู้ช่วยเลขานุการ"/>
    <n v="300"/>
    <n v="2"/>
    <s v="คน"/>
    <n v="5"/>
    <n v="3000"/>
    <n v="3000"/>
    <m/>
    <m/>
    <m/>
    <m/>
    <m/>
    <m/>
    <m/>
    <m/>
    <m/>
    <m/>
    <m/>
    <m/>
    <m/>
    <m/>
    <m/>
    <m/>
    <m/>
    <m/>
    <m/>
    <m/>
    <m/>
    <m/>
    <m/>
    <n v="3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ของกรรมการผู้ทรงคุณวุฒิ"/>
    <n v="20000"/>
    <n v="3"/>
    <s v="คน"/>
    <n v="5"/>
    <n v="300000"/>
    <n v="300000"/>
    <m/>
    <m/>
    <m/>
    <m/>
    <m/>
    <m/>
    <m/>
    <m/>
    <m/>
    <m/>
    <m/>
    <m/>
    <m/>
    <m/>
    <m/>
    <m/>
    <m/>
    <m/>
    <m/>
    <m/>
    <m/>
    <m/>
    <m/>
    <n v="30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ของกรรมการ"/>
    <n v="12000"/>
    <n v="2"/>
    <s v="คน"/>
    <n v="1"/>
    <n v="24000"/>
    <n v="24000"/>
    <m/>
    <m/>
    <m/>
    <m/>
    <m/>
    <m/>
    <m/>
    <m/>
    <m/>
    <m/>
    <m/>
    <m/>
    <m/>
    <m/>
    <m/>
    <m/>
    <m/>
    <m/>
    <m/>
    <m/>
    <m/>
    <m/>
    <m/>
    <n v="24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9"/>
    <s v="คน"/>
    <n v="8"/>
    <n v="2500"/>
    <n v="2500"/>
    <m/>
    <m/>
    <m/>
    <m/>
    <m/>
    <m/>
    <m/>
    <m/>
    <m/>
    <m/>
    <m/>
    <m/>
    <m/>
    <m/>
    <m/>
    <m/>
    <m/>
    <m/>
    <m/>
    <m/>
    <m/>
    <m/>
    <m/>
    <n v="2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5"/>
    <s v="คน"/>
    <n v="2"/>
    <n v="400"/>
    <n v="350"/>
    <m/>
    <m/>
    <m/>
    <m/>
    <m/>
    <m/>
    <m/>
    <m/>
    <m/>
    <m/>
    <m/>
    <m/>
    <m/>
    <m/>
    <m/>
    <m/>
    <m/>
    <m/>
    <m/>
    <m/>
    <m/>
    <m/>
    <m/>
    <n v="4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500"/>
    <s v="คน"/>
    <n v="1"/>
    <n v="17500"/>
    <n v="17500"/>
    <m/>
    <m/>
    <m/>
    <m/>
    <m/>
    <m/>
    <m/>
    <m/>
    <m/>
    <m/>
    <m/>
    <m/>
    <m/>
    <m/>
    <m/>
    <m/>
    <m/>
    <m/>
    <m/>
    <m/>
    <m/>
    <m/>
    <m/>
    <n v="17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ในสถานที่ (ผู้ตอบรับการทาบทาม)"/>
    <n v="120"/>
    <n v="9"/>
    <s v="คน"/>
    <n v="5"/>
    <n v="5400"/>
    <n v="5400"/>
    <m/>
    <m/>
    <m/>
    <m/>
    <m/>
    <m/>
    <m/>
    <m/>
    <m/>
    <m/>
    <m/>
    <m/>
    <m/>
    <m/>
    <m/>
    <m/>
    <m/>
    <m/>
    <m/>
    <m/>
    <m/>
    <m/>
    <m/>
    <n v="54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ในสถานที่ (ผู้ตอบรับการทาบทาม)"/>
    <n v="120"/>
    <n v="5"/>
    <s v="คน"/>
    <n v="1"/>
    <n v="600"/>
    <n v="600"/>
    <m/>
    <m/>
    <m/>
    <m/>
    <m/>
    <m/>
    <m/>
    <m/>
    <m/>
    <m/>
    <m/>
    <m/>
    <m/>
    <m/>
    <m/>
    <m/>
    <m/>
    <m/>
    <m/>
    <m/>
    <m/>
    <m/>
    <m/>
    <n v="6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500"/>
    <n v="3"/>
    <s v="คน"/>
    <n v="5"/>
    <n v="22500"/>
    <n v="22500"/>
    <m/>
    <m/>
    <m/>
    <m/>
    <m/>
    <m/>
    <m/>
    <m/>
    <m/>
    <m/>
    <m/>
    <m/>
    <m/>
    <m/>
    <m/>
    <m/>
    <m/>
    <m/>
    <m/>
    <m/>
    <m/>
    <m/>
    <m/>
    <n v="225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7000"/>
    <s v="แผ่น"/>
    <n v="3"/>
    <n v="10500"/>
    <n v="10500"/>
    <m/>
    <m/>
    <m/>
    <m/>
    <m/>
    <m/>
    <m/>
    <m/>
    <m/>
    <m/>
    <m/>
    <m/>
    <m/>
    <m/>
    <m/>
    <m/>
    <m/>
    <m/>
    <m/>
    <m/>
    <m/>
    <m/>
    <m/>
    <n v="10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จ้างเหมา - จัดทำป้ายเวทีและไวนิลประชาสัมพันธ์"/>
    <n v="3000"/>
    <n v="1"/>
    <s v="บาท"/>
    <n v="3"/>
    <n v="9000"/>
    <n v="9000"/>
    <m/>
    <m/>
    <m/>
    <m/>
    <m/>
    <m/>
    <m/>
    <m/>
    <m/>
    <m/>
    <m/>
    <m/>
    <m/>
    <m/>
    <m/>
    <m/>
    <m/>
    <m/>
    <m/>
    <m/>
    <m/>
    <m/>
    <m/>
    <n v="9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7"/>
    <s v="คน"/>
    <n v="2"/>
    <n v="1200"/>
    <m/>
    <m/>
    <m/>
    <m/>
    <m/>
    <m/>
    <m/>
    <m/>
    <n v="1200"/>
    <m/>
    <m/>
    <m/>
    <m/>
    <m/>
    <m/>
    <m/>
    <m/>
    <m/>
    <m/>
    <m/>
    <m/>
    <m/>
    <m/>
    <m/>
    <n v="12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49"/>
    <s v="คน"/>
    <n v="1"/>
    <n v="1700"/>
    <m/>
    <m/>
    <m/>
    <m/>
    <m/>
    <m/>
    <m/>
    <m/>
    <n v="1700"/>
    <m/>
    <m/>
    <m/>
    <m/>
    <m/>
    <m/>
    <m/>
    <m/>
    <m/>
    <m/>
    <m/>
    <m/>
    <m/>
    <m/>
    <m/>
    <n v="17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48"/>
    <s v="คน"/>
    <n v="1"/>
    <n v="1700"/>
    <m/>
    <m/>
    <m/>
    <m/>
    <m/>
    <m/>
    <m/>
    <m/>
    <n v="1700"/>
    <m/>
    <m/>
    <m/>
    <m/>
    <m/>
    <m/>
    <m/>
    <m/>
    <m/>
    <m/>
    <m/>
    <m/>
    <m/>
    <m/>
    <m/>
    <n v="17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9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1700"/>
    <s v="แผ่น"/>
    <n v="1"/>
    <n v="900"/>
    <m/>
    <m/>
    <m/>
    <m/>
    <m/>
    <m/>
    <m/>
    <m/>
    <n v="900"/>
    <m/>
    <m/>
    <m/>
    <m/>
    <m/>
    <m/>
    <m/>
    <m/>
    <m/>
    <m/>
    <m/>
    <m/>
    <m/>
    <m/>
    <m/>
    <n v="9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ประธานกรรมการ"/>
    <n v="1500"/>
    <n v="1"/>
    <s v="คน"/>
    <n v="25"/>
    <n v="37500"/>
    <n v="12500"/>
    <m/>
    <m/>
    <n v="12500"/>
    <m/>
    <m/>
    <n v="12500"/>
    <m/>
    <m/>
    <m/>
    <m/>
    <m/>
    <m/>
    <m/>
    <m/>
    <m/>
    <m/>
    <m/>
    <m/>
    <m/>
    <m/>
    <m/>
    <m/>
    <m/>
    <n v="37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คณะกรรมการ"/>
    <n v="1000"/>
    <n v="2"/>
    <s v="คน"/>
    <n v="25"/>
    <n v="50000"/>
    <n v="16666.666666666668"/>
    <m/>
    <m/>
    <n v="16666.666666666668"/>
    <m/>
    <m/>
    <n v="16666.666666666668"/>
    <m/>
    <m/>
    <m/>
    <m/>
    <m/>
    <m/>
    <m/>
    <m/>
    <m/>
    <m/>
    <m/>
    <m/>
    <m/>
    <m/>
    <m/>
    <m/>
    <m/>
    <n v="5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เลขานุการ"/>
    <n v="300"/>
    <n v="1"/>
    <s v="คน"/>
    <n v="25"/>
    <n v="7500"/>
    <n v="2500"/>
    <m/>
    <m/>
    <n v="2500"/>
    <m/>
    <m/>
    <n v="2500"/>
    <m/>
    <m/>
    <m/>
    <m/>
    <m/>
    <m/>
    <m/>
    <m/>
    <m/>
    <m/>
    <m/>
    <m/>
    <m/>
    <m/>
    <m/>
    <m/>
    <m/>
    <n v="7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เงินสมนาคุณคณะกรรมการผู้ทรงคุณวุฒิฯ (อ่านผลงาน) ต.ผู้ช่วยศาสตราจารย์"/>
    <n v="2000"/>
    <n v="3"/>
    <s v="คน"/>
    <n v="25"/>
    <n v="150000"/>
    <n v="50000"/>
    <m/>
    <m/>
    <n v="50000"/>
    <m/>
    <m/>
    <n v="50000"/>
    <m/>
    <m/>
    <m/>
    <m/>
    <m/>
    <m/>
    <m/>
    <m/>
    <m/>
    <m/>
    <m/>
    <m/>
    <m/>
    <m/>
    <m/>
    <m/>
    <m/>
    <n v="15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เงินสมนาคุณคณะกรรมการผู้ทรงคุณวุฒิฯ (อ่านผลงาน) ต.รองศาสตราจารย์"/>
    <n v="3000"/>
    <n v="3"/>
    <s v="คน"/>
    <n v="15"/>
    <n v="135000"/>
    <n v="45000"/>
    <m/>
    <m/>
    <n v="45000"/>
    <m/>
    <m/>
    <n v="45000"/>
    <m/>
    <m/>
    <m/>
    <m/>
    <m/>
    <m/>
    <m/>
    <m/>
    <m/>
    <m/>
    <m/>
    <m/>
    <m/>
    <m/>
    <m/>
    <m/>
    <m/>
    <n v="135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เงินสมนาคุณคณะกรรมการผู้ทรงคุณวุฒิฯ (อ่านผลงาน) ต.ศาสตราจารย์"/>
    <n v="5000"/>
    <n v="3"/>
    <s v="คน"/>
    <n v="3"/>
    <n v="45000"/>
    <n v="15000"/>
    <m/>
    <m/>
    <n v="15000"/>
    <m/>
    <m/>
    <n v="15000"/>
    <m/>
    <m/>
    <m/>
    <m/>
    <m/>
    <m/>
    <m/>
    <m/>
    <m/>
    <m/>
    <m/>
    <m/>
    <m/>
    <m/>
    <m/>
    <m/>
    <m/>
    <n v="45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จ่ายในการเดินทางไปราชการ"/>
    <n v="6000"/>
    <n v="1"/>
    <s v="คน"/>
    <n v="25"/>
    <n v="150000"/>
    <n v="50000"/>
    <m/>
    <m/>
    <n v="50000"/>
    <m/>
    <m/>
    <n v="50000"/>
    <m/>
    <m/>
    <m/>
    <m/>
    <m/>
    <m/>
    <m/>
    <m/>
    <m/>
    <m/>
    <m/>
    <m/>
    <m/>
    <m/>
    <m/>
    <m/>
    <m/>
    <n v="15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จ่ายในการเดินทางไปราชการ"/>
    <n v="1000"/>
    <n v="4"/>
    <s v="คน"/>
    <n v="25"/>
    <n v="100000"/>
    <n v="33333.333333333336"/>
    <m/>
    <m/>
    <n v="33333.333333333336"/>
    <m/>
    <m/>
    <n v="33333.333333333336"/>
    <m/>
    <m/>
    <m/>
    <m/>
    <m/>
    <m/>
    <m/>
    <m/>
    <m/>
    <m/>
    <m/>
    <m/>
    <m/>
    <m/>
    <m/>
    <m/>
    <m/>
    <n v="10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"/>
    <n v="200"/>
    <n v="5"/>
    <s v="คน"/>
    <n v="25"/>
    <n v="25000"/>
    <n v="8333.3333333333339"/>
    <m/>
    <m/>
    <n v="8333.3333333333339"/>
    <m/>
    <m/>
    <n v="8333.3333333333339"/>
    <m/>
    <m/>
    <m/>
    <m/>
    <m/>
    <m/>
    <m/>
    <m/>
    <m/>
    <m/>
    <m/>
    <m/>
    <m/>
    <m/>
    <m/>
    <m/>
    <m/>
    <n v="25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5"/>
    <s v="คน"/>
    <n v="25"/>
    <n v="3800"/>
    <n v="1266.6666666666667"/>
    <m/>
    <m/>
    <n v="1266.6666666666667"/>
    <m/>
    <m/>
    <n v="1266.6666666666667"/>
    <m/>
    <m/>
    <m/>
    <m/>
    <m/>
    <m/>
    <m/>
    <m/>
    <m/>
    <m/>
    <m/>
    <m/>
    <m/>
    <m/>
    <m/>
    <m/>
    <m/>
    <n v="38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9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ถ่ายเอกสาร"/>
    <n v="0.5"/>
    <n v="300"/>
    <s v="แผ่น"/>
    <n v="25"/>
    <n v="3800"/>
    <n v="1266.6666666666667"/>
    <m/>
    <m/>
    <n v="1266.6666666666667"/>
    <m/>
    <m/>
    <n v="1266.6666666666667"/>
    <m/>
    <m/>
    <m/>
    <m/>
    <m/>
    <m/>
    <m/>
    <m/>
    <m/>
    <m/>
    <m/>
    <m/>
    <m/>
    <m/>
    <m/>
    <m/>
    <m/>
    <n v="38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ประธานคณะกรรมการ"/>
    <n v="3000"/>
    <n v="1"/>
    <s v="คน"/>
    <n v="6"/>
    <n v="18000"/>
    <n v="3000"/>
    <m/>
    <n v="3000"/>
    <m/>
    <n v="3000"/>
    <m/>
    <n v="3000"/>
    <m/>
    <n v="3000"/>
    <m/>
    <n v="3000"/>
    <m/>
    <m/>
    <m/>
    <m/>
    <m/>
    <m/>
    <m/>
    <m/>
    <m/>
    <m/>
    <m/>
    <m/>
    <m/>
    <n v="18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คณะกรรมการ"/>
    <n v="2000"/>
    <n v="11"/>
    <s v="คน"/>
    <n v="6"/>
    <n v="132000"/>
    <n v="22000"/>
    <m/>
    <n v="22000"/>
    <m/>
    <n v="22000"/>
    <m/>
    <n v="22000"/>
    <m/>
    <n v="22000"/>
    <m/>
    <n v="22000"/>
    <m/>
    <m/>
    <m/>
    <m/>
    <m/>
    <m/>
    <m/>
    <m/>
    <m/>
    <m/>
    <m/>
    <m/>
    <m/>
    <n v="132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เลขานุการ"/>
    <n v="1000"/>
    <n v="1"/>
    <s v="คน"/>
    <n v="6"/>
    <n v="6000"/>
    <n v="1000"/>
    <m/>
    <n v="1000"/>
    <m/>
    <n v="1000"/>
    <m/>
    <n v="1000"/>
    <m/>
    <n v="1000"/>
    <m/>
    <n v="1000"/>
    <m/>
    <m/>
    <m/>
    <m/>
    <m/>
    <m/>
    <m/>
    <m/>
    <m/>
    <m/>
    <m/>
    <m/>
    <m/>
    <n v="6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ผู้ช่วยเลขานุการ"/>
    <n v="500"/>
    <n v="2"/>
    <s v="คน"/>
    <n v="6"/>
    <n v="6000"/>
    <n v="1000"/>
    <m/>
    <n v="1000"/>
    <m/>
    <n v="1000"/>
    <m/>
    <n v="1000"/>
    <m/>
    <n v="1000"/>
    <m/>
    <n v="1000"/>
    <m/>
    <m/>
    <m/>
    <m/>
    <m/>
    <m/>
    <m/>
    <m/>
    <m/>
    <m/>
    <m/>
    <m/>
    <m/>
    <n v="6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ของคณะกรรมการ (รถรับจ้าง)"/>
    <n v="500"/>
    <n v="11"/>
    <s v="คน"/>
    <n v="6"/>
    <n v="33000"/>
    <n v="5500"/>
    <m/>
    <n v="5500"/>
    <m/>
    <n v="5500"/>
    <m/>
    <n v="5500"/>
    <m/>
    <n v="5500"/>
    <m/>
    <n v="5500"/>
    <m/>
    <m/>
    <m/>
    <m/>
    <m/>
    <m/>
    <m/>
    <m/>
    <m/>
    <m/>
    <m/>
    <m/>
    <m/>
    <n v="33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ของฝ่ายเลขานุการ (ค่าเครื่องบิน+รถรับจ้าง)"/>
    <n v="5000"/>
    <n v="1"/>
    <s v="คน"/>
    <n v="6"/>
    <n v="30000"/>
    <n v="5000"/>
    <m/>
    <n v="5000"/>
    <m/>
    <n v="5000"/>
    <m/>
    <n v="5000"/>
    <m/>
    <n v="5000"/>
    <m/>
    <n v="5000"/>
    <m/>
    <m/>
    <m/>
    <m/>
    <m/>
    <m/>
    <m/>
    <m/>
    <m/>
    <m/>
    <m/>
    <m/>
    <m/>
    <n v="3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"/>
    <n v="200"/>
    <n v="14"/>
    <s v="คน"/>
    <n v="6"/>
    <n v="16800"/>
    <n v="2800"/>
    <m/>
    <n v="2800"/>
    <m/>
    <n v="2800"/>
    <m/>
    <n v="2800"/>
    <m/>
    <n v="2800"/>
    <m/>
    <n v="2800"/>
    <m/>
    <m/>
    <m/>
    <m/>
    <m/>
    <m/>
    <m/>
    <m/>
    <m/>
    <m/>
    <m/>
    <m/>
    <m/>
    <n v="168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50"/>
    <n v="14"/>
    <s v="คน"/>
    <n v="6"/>
    <n v="4200"/>
    <n v="700"/>
    <m/>
    <n v="700"/>
    <m/>
    <n v="700"/>
    <m/>
    <n v="700"/>
    <m/>
    <n v="700"/>
    <m/>
    <n v="700"/>
    <m/>
    <m/>
    <m/>
    <m/>
    <m/>
    <m/>
    <m/>
    <m/>
    <m/>
    <m/>
    <m/>
    <m/>
    <m/>
    <n v="42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9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2500"/>
    <s v="แผ่น"/>
    <n v="6"/>
    <n v="7500"/>
    <n v="1250"/>
    <m/>
    <n v="1250"/>
    <m/>
    <n v="1250"/>
    <m/>
    <n v="1250"/>
    <m/>
    <n v="1250"/>
    <m/>
    <n v="1250"/>
    <m/>
    <m/>
    <m/>
    <m/>
    <m/>
    <m/>
    <m/>
    <m/>
    <m/>
    <m/>
    <m/>
    <m/>
    <m/>
    <n v="7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9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"/>
    <n v="150"/>
    <n v="3"/>
    <s v="คน"/>
    <n v="3"/>
    <n v="1400"/>
    <n v="1400"/>
    <m/>
    <m/>
    <m/>
    <m/>
    <m/>
    <m/>
    <m/>
    <m/>
    <m/>
    <m/>
    <m/>
    <m/>
    <m/>
    <m/>
    <m/>
    <m/>
    <m/>
    <m/>
    <m/>
    <m/>
    <m/>
    <m/>
    <m/>
    <n v="14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"/>
    <n v="100"/>
    <n v="25"/>
    <s v="คน"/>
    <n v="16"/>
    <n v="40000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m/>
    <m/>
    <m/>
    <m/>
    <m/>
    <m/>
    <m/>
    <m/>
    <m/>
    <m/>
    <m/>
    <m/>
    <n v="4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25"/>
    <s v="คน"/>
    <n v="16"/>
    <n v="14000"/>
    <n v="1166.6666666666667"/>
    <n v="1166.6666666666667"/>
    <n v="1166.6666666666667"/>
    <n v="1166.6666666666667"/>
    <n v="1166.6666666666667"/>
    <n v="1166.6666666666667"/>
    <n v="1166.6666666666667"/>
    <n v="1166.6666666666667"/>
    <n v="1166.6666666666667"/>
    <n v="1166.6666666666667"/>
    <n v="1166.6666666666667"/>
    <n v="1166.6666666666667"/>
    <m/>
    <m/>
    <m/>
    <m/>
    <m/>
    <m/>
    <m/>
    <m/>
    <m/>
    <m/>
    <m/>
    <m/>
    <n v="14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3000"/>
    <s v="แผ่น"/>
    <n v="16"/>
    <n v="24000"/>
    <n v="2000"/>
    <n v="2000"/>
    <n v="2000"/>
    <n v="2000"/>
    <n v="2000"/>
    <n v="2000"/>
    <n v="2000"/>
    <n v="2000"/>
    <n v="2000"/>
    <n v="2000"/>
    <n v="2000"/>
    <n v="2000"/>
    <m/>
    <m/>
    <m/>
    <m/>
    <m/>
    <m/>
    <m/>
    <m/>
    <m/>
    <m/>
    <m/>
    <m/>
    <n v="24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กลางวัน"/>
    <n v="100"/>
    <n v="22"/>
    <s v="คน"/>
    <n v="3"/>
    <n v="6600"/>
    <n v="2200"/>
    <m/>
    <m/>
    <n v="2200"/>
    <m/>
    <m/>
    <n v="2200"/>
    <m/>
    <m/>
    <m/>
    <m/>
    <m/>
    <m/>
    <m/>
    <m/>
    <m/>
    <m/>
    <m/>
    <m/>
    <m/>
    <m/>
    <m/>
    <m/>
    <m/>
    <n v="66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22"/>
    <s v="คน"/>
    <n v="12"/>
    <n v="7900"/>
    <n v="658.33333333333337"/>
    <n v="658.33333333333337"/>
    <n v="658.33333333333337"/>
    <n v="658.33333333333337"/>
    <n v="658.33333333333337"/>
    <n v="658.33333333333337"/>
    <n v="658.33333333333337"/>
    <n v="658.33333333333337"/>
    <n v="658.33333333333337"/>
    <n v="658.33333333333337"/>
    <n v="658.33333333333337"/>
    <n v="658.33333333333337"/>
    <m/>
    <m/>
    <m/>
    <m/>
    <m/>
    <m/>
    <m/>
    <m/>
    <m/>
    <m/>
    <m/>
    <m/>
    <n v="79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500"/>
    <s v="แผ่น"/>
    <n v="12"/>
    <n v="3000"/>
    <n v="250"/>
    <n v="250"/>
    <n v="250"/>
    <n v="250"/>
    <n v="250"/>
    <n v="250"/>
    <n v="250"/>
    <n v="250"/>
    <n v="250"/>
    <n v="250"/>
    <n v="250"/>
    <n v="250"/>
    <m/>
    <m/>
    <m/>
    <m/>
    <m/>
    <m/>
    <m/>
    <m/>
    <m/>
    <m/>
    <m/>
    <m/>
    <n v="3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30"/>
    <s v="คน"/>
    <n v="12"/>
    <n v="10800"/>
    <n v="900"/>
    <n v="900"/>
    <n v="900"/>
    <n v="900"/>
    <n v="900"/>
    <n v="900"/>
    <n v="900"/>
    <n v="900"/>
    <n v="900"/>
    <n v="900"/>
    <n v="900"/>
    <n v="900"/>
    <m/>
    <m/>
    <m/>
    <m/>
    <m/>
    <m/>
    <m/>
    <m/>
    <m/>
    <m/>
    <m/>
    <m/>
    <n v="108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10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500"/>
    <s v="แผ่น"/>
    <n v="12"/>
    <n v="3000"/>
    <n v="250"/>
    <n v="250"/>
    <n v="250"/>
    <n v="250"/>
    <n v="250"/>
    <n v="250"/>
    <n v="250"/>
    <n v="250"/>
    <n v="250"/>
    <n v="250"/>
    <n v="250"/>
    <n v="250"/>
    <m/>
    <m/>
    <m/>
    <m/>
    <m/>
    <m/>
    <m/>
    <m/>
    <m/>
    <m/>
    <m/>
    <m/>
    <n v="3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ประธานคณะกรรมการ"/>
    <n v="1000"/>
    <n v="1"/>
    <s v="คน"/>
    <n v="3"/>
    <n v="3000"/>
    <n v="1000"/>
    <m/>
    <m/>
    <n v="1000"/>
    <m/>
    <m/>
    <n v="1000"/>
    <m/>
    <m/>
    <m/>
    <m/>
    <m/>
    <m/>
    <m/>
    <m/>
    <m/>
    <m/>
    <m/>
    <m/>
    <m/>
    <m/>
    <m/>
    <m/>
    <m/>
    <n v="3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คณะกรรมการ"/>
    <n v="500"/>
    <n v="7"/>
    <s v="คน"/>
    <n v="3"/>
    <n v="10500"/>
    <n v="3500"/>
    <m/>
    <m/>
    <n v="3500"/>
    <m/>
    <m/>
    <n v="3500"/>
    <m/>
    <m/>
    <m/>
    <m/>
    <m/>
    <m/>
    <m/>
    <m/>
    <m/>
    <m/>
    <m/>
    <m/>
    <m/>
    <m/>
    <m/>
    <m/>
    <m/>
    <n v="10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เลขานุการ"/>
    <n v="300"/>
    <n v="1"/>
    <s v="คน"/>
    <n v="3"/>
    <n v="900"/>
    <n v="300"/>
    <m/>
    <m/>
    <n v="300"/>
    <m/>
    <m/>
    <n v="300"/>
    <m/>
    <m/>
    <m/>
    <m/>
    <m/>
    <m/>
    <m/>
    <m/>
    <m/>
    <m/>
    <m/>
    <m/>
    <m/>
    <m/>
    <m/>
    <m/>
    <m/>
    <n v="9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ผู้ช่วยเลขานุการ"/>
    <n v="200"/>
    <n v="2"/>
    <s v="คน"/>
    <n v="3"/>
    <n v="1200"/>
    <n v="400"/>
    <m/>
    <m/>
    <n v="400"/>
    <m/>
    <m/>
    <n v="400"/>
    <m/>
    <m/>
    <m/>
    <m/>
    <m/>
    <m/>
    <m/>
    <m/>
    <m/>
    <m/>
    <m/>
    <m/>
    <m/>
    <m/>
    <m/>
    <m/>
    <m/>
    <n v="12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0"/>
    <s v="คน"/>
    <n v="3"/>
    <n v="1100"/>
    <n v="366.66666666666669"/>
    <m/>
    <m/>
    <n v="366.66666666666669"/>
    <m/>
    <m/>
    <n v="366.66666666666669"/>
    <m/>
    <m/>
    <m/>
    <m/>
    <m/>
    <m/>
    <m/>
    <m/>
    <m/>
    <m/>
    <m/>
    <m/>
    <m/>
    <m/>
    <m/>
    <m/>
    <m/>
    <n v="1100"/>
    <n v="0"/>
  </r>
  <r>
    <n v="10"/>
    <x v="0"/>
    <x v="5"/>
    <x v="4"/>
    <n v="1"/>
    <x v="1"/>
    <s v="เงินงบประมาณแผ่นดิน"/>
    <x v="0"/>
    <x v="0"/>
    <x v="0"/>
    <x v="0"/>
    <x v="0"/>
    <x v="0"/>
    <x v="2"/>
    <x v="2"/>
    <x v="1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700"/>
    <s v="แผ่น"/>
    <n v="3"/>
    <n v="1100"/>
    <n v="366.66666666666669"/>
    <m/>
    <m/>
    <n v="366.66666666666669"/>
    <m/>
    <m/>
    <n v="366.66666666666669"/>
    <m/>
    <m/>
    <m/>
    <m/>
    <m/>
    <m/>
    <m/>
    <m/>
    <m/>
    <m/>
    <m/>
    <m/>
    <m/>
    <m/>
    <m/>
    <m/>
    <m/>
    <n v="11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ประธานคณะกรรมการ"/>
    <n v="1000"/>
    <n v="1"/>
    <s v="คน"/>
    <n v="4"/>
    <n v="4000"/>
    <m/>
    <n v="4000"/>
    <m/>
    <m/>
    <m/>
    <m/>
    <m/>
    <m/>
    <m/>
    <m/>
    <m/>
    <m/>
    <m/>
    <m/>
    <m/>
    <m/>
    <m/>
    <m/>
    <m/>
    <m/>
    <m/>
    <m/>
    <m/>
    <m/>
    <n v="4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คณะกรรมการ"/>
    <n v="500"/>
    <n v="6"/>
    <s v="คน"/>
    <n v="4"/>
    <n v="12000"/>
    <m/>
    <n v="12000"/>
    <m/>
    <m/>
    <m/>
    <m/>
    <m/>
    <m/>
    <m/>
    <m/>
    <m/>
    <m/>
    <m/>
    <m/>
    <m/>
    <m/>
    <m/>
    <m/>
    <m/>
    <m/>
    <m/>
    <m/>
    <m/>
    <m/>
    <n v="12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เลขานุการ"/>
    <n v="300"/>
    <n v="1"/>
    <s v="คน"/>
    <n v="5"/>
    <n v="1500"/>
    <m/>
    <n v="1500"/>
    <m/>
    <m/>
    <m/>
    <m/>
    <m/>
    <m/>
    <m/>
    <m/>
    <m/>
    <m/>
    <m/>
    <m/>
    <m/>
    <m/>
    <m/>
    <m/>
    <m/>
    <m/>
    <m/>
    <m/>
    <m/>
    <m/>
    <n v="15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เบี้ยประชุมผู้ช่วยเลขานุการ"/>
    <n v="200"/>
    <n v="1"/>
    <s v="คน"/>
    <n v="5"/>
    <n v="1000"/>
    <m/>
    <n v="1000"/>
    <m/>
    <m/>
    <m/>
    <m/>
    <m/>
    <m/>
    <m/>
    <m/>
    <m/>
    <m/>
    <m/>
    <m/>
    <m/>
    <m/>
    <m/>
    <m/>
    <m/>
    <m/>
    <m/>
    <m/>
    <m/>
    <m/>
    <n v="1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0"/>
    <s v="คน"/>
    <n v="12"/>
    <n v="4200"/>
    <m/>
    <n v="4200"/>
    <m/>
    <m/>
    <m/>
    <m/>
    <m/>
    <m/>
    <m/>
    <m/>
    <m/>
    <m/>
    <m/>
    <m/>
    <m/>
    <m/>
    <m/>
    <m/>
    <m/>
    <m/>
    <m/>
    <m/>
    <m/>
    <m/>
    <n v="42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700"/>
    <n v="0.5"/>
    <s v="แผ่น"/>
    <n v="5"/>
    <n v="1800"/>
    <m/>
    <n v="1800"/>
    <m/>
    <m/>
    <m/>
    <m/>
    <m/>
    <m/>
    <m/>
    <m/>
    <m/>
    <m/>
    <m/>
    <m/>
    <m/>
    <m/>
    <m/>
    <m/>
    <m/>
    <m/>
    <m/>
    <m/>
    <m/>
    <m/>
    <n v="18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เงินสมนาคุณคณะกรรมการ"/>
    <n v="1000"/>
    <n v="90"/>
    <s v="คน"/>
    <n v="1"/>
    <n v="90000"/>
    <m/>
    <n v="90000"/>
    <m/>
    <m/>
    <m/>
    <m/>
    <m/>
    <m/>
    <m/>
    <m/>
    <m/>
    <m/>
    <m/>
    <m/>
    <m/>
    <m/>
    <m/>
    <m/>
    <m/>
    <m/>
    <m/>
    <m/>
    <m/>
    <m/>
    <n v="90000"/>
    <n v="0"/>
  </r>
  <r>
    <n v="10"/>
    <x v="0"/>
    <x v="5"/>
    <x v="4"/>
    <n v="2"/>
    <x v="0"/>
    <s v="เงินรายได้"/>
    <x v="0"/>
    <x v="0"/>
    <x v="0"/>
    <x v="0"/>
    <x v="0"/>
    <x v="0"/>
    <x v="2"/>
    <x v="2"/>
    <x v="10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5"/>
    <s v="คน"/>
    <n v="30"/>
    <n v="4500"/>
    <m/>
    <n v="4500"/>
    <m/>
    <m/>
    <m/>
    <m/>
    <m/>
    <m/>
    <m/>
    <m/>
    <m/>
    <m/>
    <m/>
    <m/>
    <m/>
    <m/>
    <m/>
    <m/>
    <m/>
    <m/>
    <m/>
    <m/>
    <m/>
    <m/>
    <n v="45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2"/>
    <m/>
    <x v="0"/>
    <x v="0"/>
    <s v="ค่าตอบแทนวิทยากร"/>
    <n v="1200"/>
    <n v="4"/>
    <s v="ชั่วโมง"/>
    <n v="1"/>
    <n v="4800"/>
    <m/>
    <n v="4800"/>
    <m/>
    <m/>
    <m/>
    <m/>
    <m/>
    <m/>
    <m/>
    <m/>
    <m/>
    <m/>
    <m/>
    <m/>
    <m/>
    <m/>
    <m/>
    <m/>
    <m/>
    <m/>
    <m/>
    <m/>
    <m/>
    <m/>
    <n v="48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ใช้จ่ายในการเดินทางไปราชการ - ค่าเดินทางไปราชการของวิทยากร"/>
    <n v="6000"/>
    <n v="2"/>
    <s v="คน"/>
    <n v="1"/>
    <n v="12000"/>
    <m/>
    <n v="12000"/>
    <m/>
    <m/>
    <m/>
    <m/>
    <m/>
    <m/>
    <m/>
    <m/>
    <m/>
    <m/>
    <m/>
    <m/>
    <m/>
    <m/>
    <m/>
    <m/>
    <m/>
    <m/>
    <m/>
    <m/>
    <m/>
    <m/>
    <n v="120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เช่าต่างๆ - ค่าที่พักวิทยากร"/>
    <n v="800"/>
    <n v="2"/>
    <s v="คน"/>
    <n v="1"/>
    <n v="1600"/>
    <m/>
    <n v="1600"/>
    <m/>
    <m/>
    <m/>
    <m/>
    <m/>
    <m/>
    <m/>
    <m/>
    <m/>
    <m/>
    <m/>
    <m/>
    <m/>
    <m/>
    <m/>
    <m/>
    <m/>
    <m/>
    <m/>
    <m/>
    <m/>
    <m/>
    <n v="16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35"/>
    <n v="300"/>
    <s v="คน"/>
    <n v="1"/>
    <n v="10500"/>
    <m/>
    <n v="10500"/>
    <m/>
    <m/>
    <m/>
    <m/>
    <m/>
    <m/>
    <m/>
    <m/>
    <m/>
    <m/>
    <m/>
    <m/>
    <m/>
    <m/>
    <m/>
    <m/>
    <m/>
    <m/>
    <m/>
    <m/>
    <m/>
    <m/>
    <n v="10500"/>
    <n v="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รางวัลสำหรับบุคลากรดีเด่นด้านกีฬา"/>
    <n v="3000"/>
    <n v="20"/>
    <s v="คน"/>
    <n v="1"/>
    <n v="60000"/>
    <m/>
    <m/>
    <m/>
    <m/>
    <m/>
    <m/>
    <m/>
    <m/>
    <n v="60000"/>
    <m/>
    <m/>
    <m/>
    <m/>
    <m/>
    <m/>
    <m/>
    <m/>
    <m/>
    <m/>
    <m/>
    <m/>
    <m/>
    <m/>
    <m/>
    <n v="60000"/>
    <n v="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รางวัลสำหรับบุคลากรดีเด่นด้านปฏิบัติงาน"/>
    <n v="3000"/>
    <n v="10"/>
    <s v="คน"/>
    <n v="1"/>
    <n v="30000"/>
    <m/>
    <m/>
    <m/>
    <m/>
    <m/>
    <m/>
    <m/>
    <m/>
    <n v="30000"/>
    <m/>
    <m/>
    <m/>
    <m/>
    <m/>
    <m/>
    <m/>
    <m/>
    <m/>
    <m/>
    <m/>
    <m/>
    <m/>
    <m/>
    <m/>
    <n v="30000"/>
    <n v="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200"/>
    <n v="10"/>
    <s v="คน"/>
    <n v="1"/>
    <n v="2000"/>
    <m/>
    <m/>
    <m/>
    <m/>
    <m/>
    <m/>
    <m/>
    <m/>
    <n v="30000"/>
    <m/>
    <m/>
    <m/>
    <m/>
    <m/>
    <m/>
    <m/>
    <m/>
    <m/>
    <m/>
    <m/>
    <m/>
    <m/>
    <m/>
    <m/>
    <n v="2000"/>
    <n v="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8"/>
    <s v="คน"/>
    <n v="6"/>
    <n v="3800"/>
    <m/>
    <m/>
    <m/>
    <m/>
    <m/>
    <m/>
    <m/>
    <m/>
    <n v="3240"/>
    <m/>
    <m/>
    <m/>
    <m/>
    <m/>
    <m/>
    <m/>
    <m/>
    <m/>
    <m/>
    <m/>
    <m/>
    <m/>
    <m/>
    <m/>
    <n v="3800"/>
    <n v="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1"/>
    <m/>
    <x v="0"/>
    <x v="0"/>
    <s v="ค่าอาหาร - ค่าอาหารว่างและเครื่องดื่ม"/>
    <n v="35"/>
    <n v="200"/>
    <s v="คน"/>
    <n v="1"/>
    <n v="6000"/>
    <m/>
    <m/>
    <m/>
    <m/>
    <m/>
    <m/>
    <m/>
    <m/>
    <n v="6000"/>
    <m/>
    <m/>
    <m/>
    <m/>
    <m/>
    <m/>
    <m/>
    <m/>
    <m/>
    <m/>
    <m/>
    <m/>
    <m/>
    <m/>
    <m/>
    <n v="7000"/>
    <n v="-100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1"/>
    <m/>
    <x v="0"/>
    <x v="0"/>
    <s v="ค่าอาหาร - ค่าอาหารว่างและเครื่องดื่ม"/>
    <n v="50"/>
    <n v="20"/>
    <s v="คน"/>
    <n v="2"/>
    <n v="1000"/>
    <m/>
    <m/>
    <m/>
    <m/>
    <m/>
    <m/>
    <m/>
    <m/>
    <n v="1000"/>
    <m/>
    <m/>
    <m/>
    <m/>
    <m/>
    <m/>
    <m/>
    <m/>
    <m/>
    <m/>
    <m/>
    <m/>
    <m/>
    <m/>
    <m/>
    <n v="2000"/>
    <n v="-100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5000"/>
    <s v="แผ่น"/>
    <n v="1"/>
    <n v="2500"/>
    <m/>
    <m/>
    <m/>
    <m/>
    <m/>
    <m/>
    <m/>
    <m/>
    <n v="2500"/>
    <m/>
    <m/>
    <m/>
    <m/>
    <m/>
    <m/>
    <m/>
    <m/>
    <m/>
    <m/>
    <m/>
    <m/>
    <m/>
    <m/>
    <m/>
    <n v="2500"/>
    <n v="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1"/>
    <m/>
    <x v="0"/>
    <x v="0"/>
    <s v="ค่าสั่งทำโล่เชิดชูเกียรติ"/>
    <n v="2000"/>
    <n v="10"/>
    <s v="อัน"/>
    <n v="1"/>
    <n v="20000"/>
    <m/>
    <m/>
    <m/>
    <m/>
    <m/>
    <m/>
    <m/>
    <m/>
    <n v="20000"/>
    <m/>
    <m/>
    <m/>
    <m/>
    <m/>
    <m/>
    <m/>
    <m/>
    <m/>
    <m/>
    <m/>
    <m/>
    <m/>
    <m/>
    <m/>
    <n v="20000"/>
    <n v="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1"/>
    <m/>
    <x v="0"/>
    <x v="0"/>
    <s v="ค่าจ้างทำเข็มเชิดชูเกียรติ"/>
    <n v="385"/>
    <n v="80"/>
    <s v="ดวง"/>
    <n v="1"/>
    <n v="28000"/>
    <m/>
    <m/>
    <m/>
    <m/>
    <m/>
    <m/>
    <m/>
    <m/>
    <n v="28000"/>
    <m/>
    <m/>
    <m/>
    <m/>
    <m/>
    <m/>
    <m/>
    <m/>
    <m/>
    <m/>
    <m/>
    <m/>
    <m/>
    <m/>
    <m/>
    <n v="30800"/>
    <n v="-280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จ้างเหมาจัดทำวิดีทัศน์"/>
    <n v="3500"/>
    <n v="1"/>
    <s v="ครั้ง"/>
    <n v="1"/>
    <n v="3500"/>
    <m/>
    <m/>
    <m/>
    <m/>
    <m/>
    <m/>
    <m/>
    <m/>
    <n v="3500"/>
    <m/>
    <m/>
    <m/>
    <m/>
    <m/>
    <m/>
    <m/>
    <m/>
    <m/>
    <m/>
    <m/>
    <m/>
    <m/>
    <m/>
    <m/>
    <n v="3500"/>
    <n v="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จ้างเหมาติดตั้งป้าย/รื้อถอน/ป้ายเวที"/>
    <n v="1000"/>
    <n v="1"/>
    <s v="ครั้ง"/>
    <n v="1"/>
    <n v="1000"/>
    <m/>
    <m/>
    <m/>
    <m/>
    <m/>
    <m/>
    <m/>
    <m/>
    <n v="1000"/>
    <m/>
    <m/>
    <m/>
    <m/>
    <m/>
    <m/>
    <m/>
    <m/>
    <m/>
    <m/>
    <m/>
    <m/>
    <m/>
    <m/>
    <m/>
    <n v="1000"/>
    <n v="0"/>
  </r>
  <r>
    <n v="10"/>
    <x v="0"/>
    <x v="5"/>
    <x v="4"/>
    <n v="2"/>
    <x v="0"/>
    <s v="เงินรายได้"/>
    <x v="0"/>
    <x v="0"/>
    <x v="0"/>
    <x v="0"/>
    <x v="4"/>
    <x v="4"/>
    <x v="22"/>
    <x v="28"/>
    <x v="10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1"/>
    <m/>
    <x v="0"/>
    <x v="0"/>
    <s v="ค่าป้ายไวนิล 1.ป้ายเวที  2.ป้ายต้อนรับ"/>
    <n v="4000"/>
    <n v="1"/>
    <s v="ครั้ง"/>
    <n v="1"/>
    <n v="4000"/>
    <m/>
    <m/>
    <m/>
    <m/>
    <m/>
    <m/>
    <m/>
    <m/>
    <n v="4000"/>
    <m/>
    <m/>
    <m/>
    <m/>
    <m/>
    <m/>
    <m/>
    <m/>
    <m/>
    <m/>
    <m/>
    <m/>
    <m/>
    <m/>
    <m/>
    <n v="40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สอยอื่นๆ - ค่าทำบุญถวายพระ"/>
    <n v="15000"/>
    <n v="1"/>
    <s v="บาท"/>
    <n v="1"/>
    <n v="15000"/>
    <m/>
    <m/>
    <m/>
    <m/>
    <m/>
    <m/>
    <m/>
    <m/>
    <m/>
    <m/>
    <n v="15000"/>
    <m/>
    <m/>
    <m/>
    <m/>
    <m/>
    <m/>
    <m/>
    <m/>
    <m/>
    <m/>
    <m/>
    <m/>
    <m/>
    <n v="150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30"/>
    <s v="คน"/>
    <n v="2"/>
    <n v="2100"/>
    <m/>
    <m/>
    <m/>
    <m/>
    <m/>
    <m/>
    <m/>
    <m/>
    <m/>
    <m/>
    <n v="2100"/>
    <m/>
    <m/>
    <m/>
    <m/>
    <m/>
    <m/>
    <m/>
    <m/>
    <m/>
    <m/>
    <m/>
    <m/>
    <m/>
    <n v="21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ตอบแทนทำวีดิทัศน์และแนะนำประวัติผู้เกษียณ"/>
    <n v="6000"/>
    <n v="1"/>
    <s v="บาท"/>
    <n v="1"/>
    <n v="6000"/>
    <m/>
    <m/>
    <m/>
    <m/>
    <m/>
    <m/>
    <m/>
    <m/>
    <m/>
    <m/>
    <n v="6000"/>
    <m/>
    <m/>
    <m/>
    <m/>
    <m/>
    <m/>
    <m/>
    <m/>
    <m/>
    <m/>
    <m/>
    <m/>
    <m/>
    <n v="60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ตอบแทนพราหมณ์สำหรับสู่ขวัญ"/>
    <n v="6000"/>
    <n v="1"/>
    <s v="บาท"/>
    <n v="1"/>
    <n v="6000"/>
    <m/>
    <m/>
    <m/>
    <m/>
    <m/>
    <m/>
    <m/>
    <m/>
    <m/>
    <m/>
    <n v="6000"/>
    <m/>
    <m/>
    <m/>
    <m/>
    <m/>
    <m/>
    <m/>
    <m/>
    <m/>
    <m/>
    <m/>
    <m/>
    <m/>
    <n v="60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จัดทำป้ายเวทีและไวนิลประชาสัมพันธ์"/>
    <n v="2500"/>
    <n v="1"/>
    <s v="บาท"/>
    <n v="1"/>
    <n v="2500"/>
    <m/>
    <m/>
    <m/>
    <m/>
    <m/>
    <m/>
    <m/>
    <m/>
    <m/>
    <m/>
    <n v="2500"/>
    <m/>
    <m/>
    <m/>
    <m/>
    <m/>
    <m/>
    <m/>
    <m/>
    <m/>
    <m/>
    <m/>
    <m/>
    <m/>
    <n v="25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จ้างเหมาบริการดนตรี การแสดงและรำอวยพร"/>
    <n v="8000"/>
    <n v="1"/>
    <s v="บาท"/>
    <n v="1"/>
    <n v="8000"/>
    <m/>
    <m/>
    <m/>
    <m/>
    <m/>
    <m/>
    <m/>
    <m/>
    <m/>
    <m/>
    <n v="8000"/>
    <m/>
    <m/>
    <m/>
    <m/>
    <m/>
    <m/>
    <m/>
    <m/>
    <m/>
    <m/>
    <m/>
    <m/>
    <m/>
    <n v="80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จ้างเหมาบริการ - ค่าตกแต่งสถานที่บริเวณจัดงาน"/>
    <n v="60000"/>
    <n v="1"/>
    <s v="บาท"/>
    <n v="1"/>
    <n v="60000"/>
    <m/>
    <m/>
    <m/>
    <m/>
    <m/>
    <m/>
    <m/>
    <m/>
    <m/>
    <m/>
    <n v="60000"/>
    <m/>
    <m/>
    <m/>
    <m/>
    <m/>
    <m/>
    <m/>
    <m/>
    <m/>
    <m/>
    <m/>
    <m/>
    <m/>
    <n v="600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ใช้สอยอื่นๆ -  ค่าทำพานบายศรี"/>
    <n v="6000"/>
    <n v="1"/>
    <s v="บาท"/>
    <n v="1"/>
    <n v="6000"/>
    <m/>
    <m/>
    <m/>
    <m/>
    <m/>
    <m/>
    <m/>
    <m/>
    <m/>
    <m/>
    <n v="6000"/>
    <m/>
    <m/>
    <m/>
    <m/>
    <m/>
    <m/>
    <m/>
    <m/>
    <m/>
    <m/>
    <m/>
    <m/>
    <m/>
    <n v="60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0"/>
    <m/>
    <x v="0"/>
    <x v="0"/>
    <s v="ค่าหนังสือแสดงประวัติและผลงาน"/>
    <n v="200"/>
    <n v="200"/>
    <s v="เล่ม"/>
    <n v="1"/>
    <n v="40000"/>
    <m/>
    <m/>
    <m/>
    <m/>
    <m/>
    <m/>
    <m/>
    <m/>
    <m/>
    <m/>
    <n v="40000"/>
    <m/>
    <m/>
    <m/>
    <m/>
    <m/>
    <m/>
    <m/>
    <m/>
    <m/>
    <m/>
    <m/>
    <m/>
    <m/>
    <n v="400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ของที่ระลึกสำหรับผู้เกษียณ"/>
    <n v="2000"/>
    <n v="12"/>
    <s v="อัน"/>
    <n v="1"/>
    <n v="24000"/>
    <m/>
    <m/>
    <m/>
    <m/>
    <m/>
    <m/>
    <m/>
    <m/>
    <m/>
    <m/>
    <n v="24000"/>
    <m/>
    <m/>
    <m/>
    <m/>
    <m/>
    <m/>
    <m/>
    <m/>
    <m/>
    <m/>
    <m/>
    <m/>
    <m/>
    <n v="240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จัดทำโล่"/>
    <n v="2000"/>
    <n v="12"/>
    <s v="อัน"/>
    <n v="1"/>
    <n v="24000"/>
    <m/>
    <m/>
    <m/>
    <m/>
    <m/>
    <m/>
    <m/>
    <m/>
    <m/>
    <m/>
    <n v="24000"/>
    <m/>
    <m/>
    <m/>
    <m/>
    <m/>
    <m/>
    <m/>
    <m/>
    <m/>
    <m/>
    <m/>
    <m/>
    <m/>
    <n v="240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0"/>
    <m/>
    <x v="0"/>
    <x v="0"/>
    <s v="ค่าสมุดลงนามแสดงความยินดีให้ผู้เกษียณ"/>
    <n v="350"/>
    <n v="12"/>
    <s v="บาท"/>
    <n v="1"/>
    <n v="4200"/>
    <m/>
    <m/>
    <m/>
    <m/>
    <m/>
    <m/>
    <m/>
    <m/>
    <m/>
    <m/>
    <n v="4200"/>
    <m/>
    <m/>
    <m/>
    <m/>
    <m/>
    <m/>
    <m/>
    <m/>
    <m/>
    <m/>
    <m/>
    <m/>
    <m/>
    <n v="4200"/>
    <n v="0"/>
  </r>
  <r>
    <n v="10"/>
    <x v="0"/>
    <x v="5"/>
    <x v="4"/>
    <n v="2"/>
    <x v="0"/>
    <s v="เงินรายได้"/>
    <x v="0"/>
    <x v="0"/>
    <x v="0"/>
    <x v="0"/>
    <x v="4"/>
    <x v="4"/>
    <x v="23"/>
    <x v="29"/>
    <x v="10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ดอกไม้สำหรับผู้เกษียณ"/>
    <n v="10"/>
    <n v="300"/>
    <s v="บาท"/>
    <n v="1"/>
    <n v="3000"/>
    <m/>
    <m/>
    <m/>
    <m/>
    <m/>
    <m/>
    <m/>
    <m/>
    <m/>
    <m/>
    <n v="3000"/>
    <m/>
    <m/>
    <m/>
    <m/>
    <m/>
    <m/>
    <m/>
    <m/>
    <m/>
    <m/>
    <m/>
    <m/>
    <m/>
    <n v="30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0"/>
    <m/>
    <x v="0"/>
    <x v="0"/>
    <s v="ค่ากระเช้าของขวัญ"/>
    <n v="1000"/>
    <n v="30"/>
    <s v="คน"/>
    <n v="1"/>
    <n v="30000"/>
    <n v="2500"/>
    <n v="2500"/>
    <n v="2500"/>
    <n v="2500"/>
    <n v="2500"/>
    <n v="2500"/>
    <n v="2500"/>
    <n v="2500"/>
    <n v="2500"/>
    <n v="2500"/>
    <n v="2500"/>
    <n v="2500"/>
    <m/>
    <m/>
    <m/>
    <m/>
    <m/>
    <m/>
    <m/>
    <m/>
    <m/>
    <m/>
    <m/>
    <m/>
    <n v="300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2"/>
    <x v="5"/>
    <m/>
    <x v="0"/>
    <x v="4"/>
    <s v="เงินสมทบการจัดตั้งกองทุน"/>
    <n v="100000"/>
    <n v="1"/>
    <s v="บาท"/>
    <n v="1"/>
    <n v="100000"/>
    <n v="100000"/>
    <m/>
    <m/>
    <m/>
    <m/>
    <m/>
    <m/>
    <m/>
    <m/>
    <m/>
    <m/>
    <m/>
    <m/>
    <m/>
    <m/>
    <m/>
    <m/>
    <m/>
    <m/>
    <m/>
    <m/>
    <m/>
    <m/>
    <m/>
    <n v="1000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ใช้สอยอื่นๆ - ค่าธรรมเนียมที่สถาบันเจ้าภาพเรียกเก็บ"/>
    <n v="10000"/>
    <n v="1"/>
    <s v="ครั้ง"/>
    <n v="1"/>
    <n v="10000"/>
    <m/>
    <m/>
    <m/>
    <m/>
    <m/>
    <m/>
    <m/>
    <n v="10000"/>
    <m/>
    <m/>
    <m/>
    <m/>
    <m/>
    <m/>
    <m/>
    <m/>
    <m/>
    <m/>
    <m/>
    <m/>
    <m/>
    <m/>
    <m/>
    <m/>
    <n v="100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ธรรมเนียมอื่นๆ - ค่าสนับสนุนนักกีฬาเข้าร่วมการแข่งขัน"/>
    <n v="200"/>
    <n v="150"/>
    <s v="คน"/>
    <n v="1"/>
    <n v="30000"/>
    <m/>
    <m/>
    <m/>
    <m/>
    <m/>
    <m/>
    <m/>
    <n v="30000"/>
    <m/>
    <m/>
    <m/>
    <m/>
    <m/>
    <m/>
    <m/>
    <m/>
    <m/>
    <m/>
    <m/>
    <m/>
    <m/>
    <m/>
    <m/>
    <m/>
    <n v="300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ใช้สอยอื่นๆ - ค่าธรรมเนียมในการสมัครแยกประเภทกีฬา"/>
    <n v="30000"/>
    <n v="1"/>
    <s v="ประเภท"/>
    <n v="1"/>
    <n v="30000"/>
    <m/>
    <m/>
    <m/>
    <m/>
    <m/>
    <m/>
    <m/>
    <n v="30000"/>
    <m/>
    <m/>
    <m/>
    <m/>
    <m/>
    <m/>
    <m/>
    <m/>
    <m/>
    <m/>
    <m/>
    <m/>
    <m/>
    <m/>
    <m/>
    <m/>
    <n v="30000"/>
    <n v="0"/>
  </r>
  <r>
    <n v="10"/>
    <x v="0"/>
    <x v="5"/>
    <x v="4"/>
    <n v="1"/>
    <x v="1"/>
    <s v="เงินงบประมาณแผ่นดิน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0"/>
    <m/>
    <x v="0"/>
    <x v="0"/>
    <s v="ค่าน้ำมันเชื้อเพลิง(รถตู้ 1 คัน, รถบัส 2 คัน)"/>
    <n v="40000"/>
    <n v="1"/>
    <s v="ครั้ง"/>
    <n v="1"/>
    <n v="40000"/>
    <m/>
    <m/>
    <m/>
    <m/>
    <m/>
    <m/>
    <m/>
    <n v="40000"/>
    <m/>
    <m/>
    <m/>
    <m/>
    <m/>
    <m/>
    <m/>
    <m/>
    <m/>
    <m/>
    <m/>
    <m/>
    <m/>
    <m/>
    <m/>
    <m/>
    <n v="400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ใช้สอยอื่นๆ - ค่าใช้สอยอื่นๆ - ค่าประกันอุบัติเหตุ"/>
    <n v="15"/>
    <n v="150"/>
    <s v="คน"/>
    <n v="10"/>
    <n v="22500"/>
    <m/>
    <m/>
    <m/>
    <m/>
    <m/>
    <m/>
    <m/>
    <n v="22500"/>
    <m/>
    <m/>
    <m/>
    <m/>
    <m/>
    <m/>
    <m/>
    <m/>
    <m/>
    <m/>
    <m/>
    <m/>
    <m/>
    <m/>
    <m/>
    <m/>
    <n v="225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2"/>
    <m/>
    <x v="0"/>
    <x v="0"/>
    <s v="ค่าเบี้ยเลี้ยงผู้ประสานงาน/พขร. "/>
    <n v="240"/>
    <n v="9"/>
    <s v="คน"/>
    <n v="10"/>
    <n v="21600"/>
    <m/>
    <m/>
    <m/>
    <m/>
    <m/>
    <m/>
    <m/>
    <n v="21600"/>
    <m/>
    <m/>
    <m/>
    <m/>
    <m/>
    <m/>
    <m/>
    <m/>
    <m/>
    <m/>
    <m/>
    <m/>
    <m/>
    <m/>
    <m/>
    <m/>
    <n v="216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35"/>
    <n v="150"/>
    <s v="คน"/>
    <n v="2"/>
    <n v="10500"/>
    <m/>
    <m/>
    <m/>
    <m/>
    <m/>
    <m/>
    <m/>
    <n v="10500"/>
    <m/>
    <m/>
    <m/>
    <m/>
    <m/>
    <m/>
    <m/>
    <m/>
    <m/>
    <m/>
    <m/>
    <m/>
    <m/>
    <m/>
    <m/>
    <m/>
    <n v="105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200"/>
    <n v="150"/>
    <s v="คน"/>
    <n v="1"/>
    <n v="30000"/>
    <m/>
    <m/>
    <m/>
    <m/>
    <m/>
    <m/>
    <m/>
    <n v="30000"/>
    <m/>
    <m/>
    <m/>
    <m/>
    <m/>
    <m/>
    <m/>
    <m/>
    <m/>
    <m/>
    <m/>
    <m/>
    <m/>
    <m/>
    <m/>
    <m/>
    <n v="300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เช่าต่างๆ - ค่าที่พัก"/>
    <n v="1200"/>
    <n v="120"/>
    <s v="คน"/>
    <n v="1"/>
    <n v="144000"/>
    <m/>
    <m/>
    <m/>
    <m/>
    <m/>
    <m/>
    <m/>
    <n v="144000"/>
    <m/>
    <m/>
    <m/>
    <m/>
    <m/>
    <m/>
    <m/>
    <m/>
    <m/>
    <m/>
    <m/>
    <m/>
    <m/>
    <m/>
    <m/>
    <m/>
    <n v="1440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0"/>
    <m/>
    <x v="0"/>
    <x v="0"/>
    <s v="ค่าเสื้อนักกีฬา"/>
    <n v="250"/>
    <n v="150"/>
    <s v="คน"/>
    <n v="1"/>
    <n v="37500"/>
    <m/>
    <m/>
    <m/>
    <m/>
    <m/>
    <m/>
    <m/>
    <n v="37500"/>
    <m/>
    <m/>
    <m/>
    <m/>
    <m/>
    <m/>
    <m/>
    <m/>
    <m/>
    <m/>
    <m/>
    <m/>
    <m/>
    <m/>
    <m/>
    <m/>
    <n v="375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น้ำดื่ม"/>
    <n v="65"/>
    <n v="60"/>
    <s v="แพ็ค"/>
    <n v="1"/>
    <n v="3900"/>
    <m/>
    <m/>
    <m/>
    <m/>
    <m/>
    <m/>
    <m/>
    <n v="3900"/>
    <m/>
    <m/>
    <m/>
    <m/>
    <m/>
    <m/>
    <m/>
    <m/>
    <m/>
    <m/>
    <m/>
    <m/>
    <m/>
    <m/>
    <m/>
    <m/>
    <n v="39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60"/>
    <n v="150"/>
    <s v="คน"/>
    <n v="1"/>
    <n v="9000"/>
    <m/>
    <m/>
    <m/>
    <m/>
    <m/>
    <m/>
    <m/>
    <n v="9000"/>
    <m/>
    <m/>
    <m/>
    <m/>
    <m/>
    <m/>
    <m/>
    <m/>
    <m/>
    <m/>
    <m/>
    <m/>
    <m/>
    <m/>
    <m/>
    <m/>
    <n v="9000"/>
    <n v="0"/>
  </r>
  <r>
    <n v="10"/>
    <x v="0"/>
    <x v="5"/>
    <x v="4"/>
    <n v="1"/>
    <x v="1"/>
    <s v="เงินงบประมาณแผ่นดิน"/>
    <x v="3"/>
    <x v="3"/>
    <x v="0"/>
    <x v="0"/>
    <x v="4"/>
    <x v="4"/>
    <x v="21"/>
    <x v="27"/>
    <x v="11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 "/>
    <n v="0.5"/>
    <n v="2000"/>
    <s v="แผ่น"/>
    <n v="1"/>
    <n v="1000"/>
    <m/>
    <m/>
    <m/>
    <m/>
    <m/>
    <m/>
    <m/>
    <n v="1000"/>
    <m/>
    <m/>
    <m/>
    <m/>
    <m/>
    <m/>
    <m/>
    <m/>
    <m/>
    <m/>
    <m/>
    <m/>
    <m/>
    <m/>
    <m/>
    <m/>
    <n v="10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3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ใช้สอยอื่นๆ - ค่าช่วยเหลือฌาปนกิจศพ"/>
    <n v="250000"/>
    <n v="1"/>
    <s v="บาท"/>
    <n v="1"/>
    <n v="250000"/>
    <n v="20833.333333333332"/>
    <n v="20833.333333333332"/>
    <n v="20833.333333333332"/>
    <n v="20833.333333333332"/>
    <n v="20833.333333333332"/>
    <n v="20833.333333333332"/>
    <n v="20833.333333333332"/>
    <n v="20833.333333333332"/>
    <n v="20833.333333333332"/>
    <n v="20833.333333333332"/>
    <n v="20833.333333333332"/>
    <n v="20833.333333333332"/>
    <m/>
    <m/>
    <m/>
    <m/>
    <m/>
    <m/>
    <m/>
    <m/>
    <m/>
    <m/>
    <m/>
    <m/>
    <n v="2500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4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35"/>
    <n v="100"/>
    <s v="คน"/>
    <n v="1"/>
    <n v="3500"/>
    <n v="3500"/>
    <m/>
    <m/>
    <m/>
    <m/>
    <m/>
    <m/>
    <m/>
    <m/>
    <m/>
    <m/>
    <m/>
    <m/>
    <m/>
    <m/>
    <m/>
    <m/>
    <m/>
    <m/>
    <m/>
    <m/>
    <m/>
    <m/>
    <m/>
    <n v="3500"/>
    <n v="0"/>
  </r>
  <r>
    <n v="10"/>
    <x v="0"/>
    <x v="5"/>
    <x v="4"/>
    <n v="1"/>
    <x v="1"/>
    <s v="เงินงบประมาณแผ่นดิน"/>
    <x v="3"/>
    <x v="3"/>
    <x v="0"/>
    <x v="0"/>
    <x v="4"/>
    <x v="4"/>
    <x v="21"/>
    <x v="27"/>
    <x v="114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1000"/>
    <s v="แผ่น"/>
    <n v="1"/>
    <n v="500"/>
    <n v="500"/>
    <m/>
    <m/>
    <m/>
    <m/>
    <m/>
    <m/>
    <m/>
    <m/>
    <m/>
    <m/>
    <m/>
    <m/>
    <m/>
    <m/>
    <m/>
    <m/>
    <m/>
    <m/>
    <m/>
    <m/>
    <m/>
    <m/>
    <m/>
    <n v="500"/>
    <n v="0"/>
  </r>
  <r>
    <n v="10"/>
    <x v="0"/>
    <x v="5"/>
    <x v="4"/>
    <n v="2"/>
    <x v="0"/>
    <s v="เงินรายได้"/>
    <x v="3"/>
    <x v="3"/>
    <x v="0"/>
    <x v="0"/>
    <x v="4"/>
    <x v="4"/>
    <x v="21"/>
    <x v="27"/>
    <x v="114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จ้างเหมาบริการ - ค่าตรวจสุขภาพ"/>
    <n v="6000"/>
    <n v="1"/>
    <s v="ครั้ง"/>
    <n v="1"/>
    <n v="6000"/>
    <n v="6000"/>
    <m/>
    <m/>
    <m/>
    <m/>
    <m/>
    <m/>
    <m/>
    <m/>
    <m/>
    <m/>
    <m/>
    <m/>
    <m/>
    <m/>
    <m/>
    <m/>
    <m/>
    <m/>
    <m/>
    <m/>
    <m/>
    <m/>
    <m/>
    <n v="6000"/>
    <n v="0"/>
  </r>
  <r>
    <n v="10"/>
    <x v="0"/>
    <x v="5"/>
    <x v="4"/>
    <n v="2"/>
    <x v="0"/>
    <s v="เงินรายได้"/>
    <x v="3"/>
    <x v="3"/>
    <x v="0"/>
    <x v="0"/>
    <x v="5"/>
    <x v="5"/>
    <x v="24"/>
    <x v="30"/>
    <x v="11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ลงทะเบียนการอบรมสัมมนา - ค่าลงทะเบียนของมหาวิทยาลัย"/>
    <n v="10000"/>
    <n v="1"/>
    <s v="ครั้ง"/>
    <n v="3"/>
    <n v="30000"/>
    <n v="10000"/>
    <m/>
    <m/>
    <m/>
    <n v="10000"/>
    <m/>
    <m/>
    <m/>
    <n v="10000"/>
    <m/>
    <m/>
    <m/>
    <m/>
    <m/>
    <m/>
    <m/>
    <m/>
    <m/>
    <m/>
    <m/>
    <m/>
    <m/>
    <m/>
    <m/>
    <n v="30000"/>
    <n v="0"/>
  </r>
  <r>
    <n v="10"/>
    <x v="0"/>
    <x v="5"/>
    <x v="4"/>
    <n v="2"/>
    <x v="0"/>
    <s v="เงินรายได้"/>
    <x v="3"/>
    <x v="3"/>
    <x v="0"/>
    <x v="0"/>
    <x v="5"/>
    <x v="5"/>
    <x v="24"/>
    <x v="30"/>
    <x v="11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ใช้จ่ายในการเดินทางไปราชการ"/>
    <n v="10000"/>
    <n v="1"/>
    <s v="ครั้ง"/>
    <n v="3"/>
    <n v="30000"/>
    <n v="10000"/>
    <m/>
    <m/>
    <m/>
    <n v="10000"/>
    <m/>
    <m/>
    <m/>
    <n v="10000"/>
    <m/>
    <m/>
    <m/>
    <m/>
    <m/>
    <m/>
    <m/>
    <m/>
    <m/>
    <m/>
    <m/>
    <m/>
    <m/>
    <m/>
    <m/>
    <n v="30000"/>
    <n v="0"/>
  </r>
  <r>
    <n v="10"/>
    <x v="0"/>
    <x v="5"/>
    <x v="4"/>
    <n v="2"/>
    <x v="0"/>
    <s v="เงินรายได้"/>
    <x v="3"/>
    <x v="3"/>
    <x v="0"/>
    <x v="0"/>
    <x v="5"/>
    <x v="5"/>
    <x v="24"/>
    <x v="30"/>
    <x v="11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เช่าต่างๆ - ค่าที่พักผู้เข้าร่วม "/>
    <n v="1000"/>
    <n v="10"/>
    <s v="ห้อง"/>
    <n v="3"/>
    <n v="30000"/>
    <n v="10000"/>
    <m/>
    <m/>
    <m/>
    <n v="10000"/>
    <m/>
    <m/>
    <m/>
    <n v="10000"/>
    <m/>
    <m/>
    <m/>
    <m/>
    <m/>
    <m/>
    <m/>
    <m/>
    <m/>
    <m/>
    <m/>
    <m/>
    <m/>
    <m/>
    <m/>
    <n v="30000"/>
    <n v="0"/>
  </r>
  <r>
    <n v="10"/>
    <x v="0"/>
    <x v="5"/>
    <x v="4"/>
    <n v="2"/>
    <x v="0"/>
    <s v="เงินรายได้"/>
    <x v="3"/>
    <x v="3"/>
    <x v="0"/>
    <x v="0"/>
    <x v="5"/>
    <x v="5"/>
    <x v="24"/>
    <x v="30"/>
    <x v="11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2"/>
    <m/>
    <x v="0"/>
    <x v="0"/>
    <s v="ค่าเบี้ยเลี้ยงผู้เข้าร่วมโครงการ"/>
    <n v="600"/>
    <n v="10"/>
    <s v="คน"/>
    <n v="3"/>
    <n v="18000"/>
    <n v="6000"/>
    <m/>
    <m/>
    <m/>
    <n v="6000"/>
    <m/>
    <m/>
    <m/>
    <n v="6000"/>
    <m/>
    <m/>
    <m/>
    <m/>
    <m/>
    <m/>
    <m/>
    <m/>
    <m/>
    <m/>
    <m/>
    <m/>
    <m/>
    <m/>
    <m/>
    <n v="18000"/>
    <n v="0"/>
  </r>
  <r>
    <n v="10"/>
    <x v="0"/>
    <x v="5"/>
    <x v="4"/>
    <n v="2"/>
    <x v="0"/>
    <s v="เงินรายได้"/>
    <x v="3"/>
    <x v="3"/>
    <x v="0"/>
    <x v="0"/>
    <x v="5"/>
    <x v="5"/>
    <x v="24"/>
    <x v="30"/>
    <x v="11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2"/>
    <m/>
    <x v="0"/>
    <x v="0"/>
    <s v="ค่าเบี้ยเลี้ยงพนักงานขับรถยนต์"/>
    <n v="1500"/>
    <n v="2"/>
    <s v="คน"/>
    <n v="3"/>
    <n v="9000"/>
    <n v="3000"/>
    <m/>
    <m/>
    <m/>
    <n v="3000"/>
    <m/>
    <m/>
    <m/>
    <n v="3000"/>
    <m/>
    <m/>
    <m/>
    <m/>
    <m/>
    <m/>
    <m/>
    <m/>
    <m/>
    <m/>
    <m/>
    <m/>
    <m/>
    <m/>
    <m/>
    <n v="9000"/>
    <n v="0"/>
  </r>
  <r>
    <n v="10"/>
    <x v="0"/>
    <x v="5"/>
    <x v="4"/>
    <n v="2"/>
    <x v="0"/>
    <s v="เงินรายได้"/>
    <x v="3"/>
    <x v="3"/>
    <x v="0"/>
    <x v="0"/>
    <x v="5"/>
    <x v="5"/>
    <x v="24"/>
    <x v="30"/>
    <x v="11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35"/>
    <n v="16"/>
    <s v="คน"/>
    <n v="3"/>
    <n v="1700"/>
    <n v="566.66666666666663"/>
    <m/>
    <m/>
    <m/>
    <n v="566.66666666666663"/>
    <m/>
    <m/>
    <m/>
    <n v="566.66666666666663"/>
    <m/>
    <m/>
    <m/>
    <m/>
    <m/>
    <m/>
    <m/>
    <m/>
    <m/>
    <m/>
    <m/>
    <m/>
    <m/>
    <m/>
    <m/>
    <n v="1700"/>
    <n v="0"/>
  </r>
  <r>
    <n v="10"/>
    <x v="0"/>
    <x v="5"/>
    <x v="4"/>
    <n v="1"/>
    <x v="1"/>
    <s v="เงินงบประมาณแผ่นดิน"/>
    <x v="3"/>
    <x v="3"/>
    <x v="0"/>
    <x v="0"/>
    <x v="5"/>
    <x v="5"/>
    <x v="24"/>
    <x v="30"/>
    <x v="11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ถ่ายเอกสาร"/>
    <n v="0.5"/>
    <n v="2000"/>
    <s v="แผ่น"/>
    <n v="1"/>
    <n v="1000"/>
    <n v="333.33333333333331"/>
    <m/>
    <m/>
    <m/>
    <n v="333.33333333333331"/>
    <m/>
    <m/>
    <m/>
    <n v="333.33333333333331"/>
    <m/>
    <m/>
    <m/>
    <m/>
    <m/>
    <m/>
    <m/>
    <m/>
    <m/>
    <m/>
    <m/>
    <m/>
    <m/>
    <m/>
    <m/>
    <n v="1000"/>
    <n v="0"/>
  </r>
  <r>
    <n v="10"/>
    <x v="0"/>
    <x v="5"/>
    <x v="4"/>
    <n v="1"/>
    <x v="1"/>
    <s v="เงินงบประมาณแผ่นดิน"/>
    <x v="3"/>
    <x v="3"/>
    <x v="0"/>
    <x v="0"/>
    <x v="5"/>
    <x v="5"/>
    <x v="24"/>
    <x v="30"/>
    <x v="11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วัสดุสำนักงาน"/>
    <n v="200"/>
    <n v="70"/>
    <s v="ชุด"/>
    <n v="1"/>
    <n v="14000"/>
    <n v="4666.666666666667"/>
    <m/>
    <m/>
    <m/>
    <n v="4666.666666666667"/>
    <m/>
    <m/>
    <m/>
    <n v="4666.666666666667"/>
    <m/>
    <m/>
    <m/>
    <m/>
    <m/>
    <m/>
    <m/>
    <m/>
    <m/>
    <m/>
    <m/>
    <m/>
    <m/>
    <m/>
    <m/>
    <n v="14000"/>
    <n v="0"/>
  </r>
  <r>
    <n v="10"/>
    <x v="0"/>
    <x v="5"/>
    <x v="4"/>
    <n v="2"/>
    <x v="0"/>
    <s v="เงินรายได้"/>
    <x v="3"/>
    <x v="3"/>
    <x v="0"/>
    <x v="0"/>
    <x v="3"/>
    <x v="3"/>
    <x v="25"/>
    <x v="31"/>
    <x v="116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2"/>
    <m/>
    <x v="0"/>
    <x v="0"/>
    <s v="ค่าตอบแทนกรรมการสอบคัดเลือก"/>
    <n v="15000"/>
    <n v="1"/>
    <s v="ครั้ง"/>
    <n v="5"/>
    <n v="75000"/>
    <n v="15000"/>
    <m/>
    <n v="15000"/>
    <m/>
    <n v="15000"/>
    <m/>
    <n v="15000"/>
    <m/>
    <n v="15000"/>
    <m/>
    <m/>
    <m/>
    <m/>
    <m/>
    <m/>
    <m/>
    <m/>
    <m/>
    <m/>
    <m/>
    <m/>
    <m/>
    <m/>
    <m/>
    <n v="75000"/>
    <n v="0"/>
  </r>
  <r>
    <n v="10"/>
    <x v="0"/>
    <x v="5"/>
    <x v="4"/>
    <n v="2"/>
    <x v="0"/>
    <s v="เงินรายได้"/>
    <x v="3"/>
    <x v="3"/>
    <x v="0"/>
    <x v="0"/>
    <x v="3"/>
    <x v="3"/>
    <x v="25"/>
    <x v="31"/>
    <x v="116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5"/>
    <s v="คน"/>
    <n v="2"/>
    <n v="400"/>
    <n v="200"/>
    <m/>
    <n v="200"/>
    <m/>
    <m/>
    <m/>
    <m/>
    <m/>
    <m/>
    <m/>
    <m/>
    <m/>
    <m/>
    <m/>
    <m/>
    <m/>
    <m/>
    <m/>
    <m/>
    <m/>
    <m/>
    <m/>
    <m/>
    <m/>
    <n v="400"/>
    <n v="0"/>
  </r>
  <r>
    <n v="10"/>
    <x v="0"/>
    <x v="5"/>
    <x v="4"/>
    <n v="1"/>
    <x v="1"/>
    <s v="เงินงบประมาณแผ่นดิน"/>
    <x v="3"/>
    <x v="3"/>
    <x v="0"/>
    <x v="0"/>
    <x v="3"/>
    <x v="3"/>
    <x v="25"/>
    <x v="31"/>
    <x v="116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. โครงการพัฒนาระบบกลไกการบริหารทรัพยากรมนุษย์ (HRM) "/>
    <s v="งานบริหารจัดการหน่วยงาน"/>
    <x v="0"/>
    <x v="0"/>
    <m/>
    <x v="0"/>
    <x v="0"/>
    <s v="ค่าถ่ายเอกสาร"/>
    <n v="0.5"/>
    <n v="5000"/>
    <s v="แผ่น"/>
    <n v="2"/>
    <n v="5000"/>
    <n v="2500"/>
    <m/>
    <n v="2500"/>
    <m/>
    <m/>
    <m/>
    <m/>
    <m/>
    <m/>
    <m/>
    <m/>
    <m/>
    <m/>
    <m/>
    <m/>
    <m/>
    <m/>
    <m/>
    <m/>
    <m/>
    <m/>
    <m/>
    <m/>
    <m/>
    <n v="5000"/>
    <n v="0"/>
  </r>
  <r>
    <n v="10"/>
    <x v="0"/>
    <x v="5"/>
    <x v="4"/>
    <n v="2"/>
    <x v="0"/>
    <s v="เงินรายได้"/>
    <x v="3"/>
    <x v="3"/>
    <x v="0"/>
    <x v="0"/>
    <x v="3"/>
    <x v="3"/>
    <x v="25"/>
    <x v="31"/>
    <x v="117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พัฒนาตามกลยุทธ์มหาวิทยาลัย"/>
    <x v="0"/>
    <x v="2"/>
    <m/>
    <x v="0"/>
    <x v="0"/>
    <s v="ค่าตอบแทนวิทยากร (สายสนับสนุน)"/>
    <n v="600"/>
    <n v="8"/>
    <s v="ชั่วโมง"/>
    <n v="1"/>
    <n v="4800"/>
    <m/>
    <m/>
    <m/>
    <m/>
    <m/>
    <m/>
    <m/>
    <m/>
    <m/>
    <n v="4800"/>
    <m/>
    <m/>
    <m/>
    <m/>
    <m/>
    <m/>
    <m/>
    <m/>
    <m/>
    <m/>
    <m/>
    <m/>
    <m/>
    <m/>
    <n v="4800"/>
    <n v="0"/>
  </r>
  <r>
    <n v="10"/>
    <x v="0"/>
    <x v="5"/>
    <x v="4"/>
    <n v="2"/>
    <x v="0"/>
    <s v="เงินรายได้"/>
    <x v="3"/>
    <x v="3"/>
    <x v="0"/>
    <x v="0"/>
    <x v="3"/>
    <x v="3"/>
    <x v="25"/>
    <x v="31"/>
    <x v="117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พัฒนาตามกลยุทธ์มหาวิทยาลัย"/>
    <x v="0"/>
    <x v="2"/>
    <m/>
    <x v="0"/>
    <x v="0"/>
    <s v="ค่าตอบแทนวิทยากร (สายวิชาการ)"/>
    <n v="600"/>
    <n v="8"/>
    <s v="ชั่วโมง"/>
    <n v="1"/>
    <n v="4800"/>
    <m/>
    <m/>
    <m/>
    <m/>
    <m/>
    <m/>
    <m/>
    <m/>
    <m/>
    <n v="4800"/>
    <m/>
    <m/>
    <m/>
    <m/>
    <m/>
    <m/>
    <m/>
    <m/>
    <m/>
    <m/>
    <m/>
    <m/>
    <m/>
    <m/>
    <n v="4800"/>
    <n v="0"/>
  </r>
  <r>
    <n v="10"/>
    <x v="0"/>
    <x v="5"/>
    <x v="4"/>
    <n v="2"/>
    <x v="0"/>
    <s v="เงินรายได้"/>
    <x v="3"/>
    <x v="3"/>
    <x v="0"/>
    <x v="0"/>
    <x v="3"/>
    <x v="3"/>
    <x v="25"/>
    <x v="31"/>
    <x v="117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พัฒนาตามกลยุทธ์มหาวิทยาลัย"/>
    <x v="0"/>
    <x v="2"/>
    <m/>
    <x v="0"/>
    <x v="0"/>
    <s v="ค่าตอบแทนวิทยากร "/>
    <n v="600"/>
    <n v="3"/>
    <s v="ชั่วโมง"/>
    <n v="1"/>
    <n v="1800"/>
    <m/>
    <m/>
    <m/>
    <m/>
    <m/>
    <m/>
    <m/>
    <m/>
    <m/>
    <n v="1800"/>
    <m/>
    <m/>
    <m/>
    <m/>
    <m/>
    <m/>
    <m/>
    <m/>
    <m/>
    <m/>
    <m/>
    <m/>
    <m/>
    <m/>
    <n v="1800"/>
    <n v="0"/>
  </r>
  <r>
    <n v="10"/>
    <x v="0"/>
    <x v="5"/>
    <x v="4"/>
    <n v="2"/>
    <x v="0"/>
    <s v="เงินรายได้"/>
    <x v="3"/>
    <x v="3"/>
    <x v="0"/>
    <x v="0"/>
    <x v="3"/>
    <x v="3"/>
    <x v="25"/>
    <x v="31"/>
    <x v="117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35"/>
    <n v="50"/>
    <s v="คน"/>
    <n v="4"/>
    <n v="7000"/>
    <m/>
    <m/>
    <m/>
    <m/>
    <m/>
    <m/>
    <m/>
    <m/>
    <m/>
    <n v="7000"/>
    <m/>
    <m/>
    <m/>
    <m/>
    <m/>
    <m/>
    <m/>
    <m/>
    <m/>
    <m/>
    <m/>
    <m/>
    <m/>
    <m/>
    <n v="7000"/>
    <n v="0"/>
  </r>
  <r>
    <n v="10"/>
    <x v="0"/>
    <x v="5"/>
    <x v="4"/>
    <n v="2"/>
    <x v="0"/>
    <s v="เงินรายได้"/>
    <x v="3"/>
    <x v="3"/>
    <x v="0"/>
    <x v="0"/>
    <x v="3"/>
    <x v="3"/>
    <x v="25"/>
    <x v="31"/>
    <x v="117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พัฒนาตามกลยุทธ์มหาวิทยาลัย"/>
    <x v="0"/>
    <x v="1"/>
    <m/>
    <x v="0"/>
    <x v="0"/>
    <s v="ค่าอาหารกลางวัน"/>
    <n v="150"/>
    <n v="50"/>
    <s v="คน"/>
    <n v="2"/>
    <n v="15000"/>
    <m/>
    <m/>
    <m/>
    <m/>
    <m/>
    <m/>
    <m/>
    <m/>
    <m/>
    <n v="15000"/>
    <m/>
    <m/>
    <m/>
    <m/>
    <m/>
    <m/>
    <m/>
    <m/>
    <m/>
    <m/>
    <m/>
    <m/>
    <m/>
    <m/>
    <n v="15000"/>
    <n v="0"/>
  </r>
  <r>
    <n v="10"/>
    <x v="0"/>
    <x v="5"/>
    <x v="4"/>
    <n v="1"/>
    <x v="1"/>
    <s v="เงินงบประมาณแผ่นดิน"/>
    <x v="3"/>
    <x v="3"/>
    <x v="0"/>
    <x v="0"/>
    <x v="3"/>
    <x v="3"/>
    <x v="25"/>
    <x v="31"/>
    <x v="117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บริหารจัดการหน่วยงาน"/>
    <x v="0"/>
    <x v="0"/>
    <m/>
    <x v="0"/>
    <x v="0"/>
    <s v="ค่าวัสดุสำนักงาน"/>
    <n v="150"/>
    <n v="50"/>
    <s v="คน"/>
    <n v="1"/>
    <n v="7500"/>
    <m/>
    <m/>
    <m/>
    <m/>
    <m/>
    <m/>
    <m/>
    <m/>
    <m/>
    <n v="7500"/>
    <m/>
    <m/>
    <m/>
    <m/>
    <m/>
    <m/>
    <m/>
    <m/>
    <m/>
    <m/>
    <m/>
    <m/>
    <m/>
    <m/>
    <n v="7500"/>
    <n v="0"/>
  </r>
  <r>
    <n v="10"/>
    <x v="0"/>
    <x v="5"/>
    <x v="4"/>
    <n v="1"/>
    <x v="1"/>
    <s v="เงินงบประมาณแผ่นดิน"/>
    <x v="3"/>
    <x v="3"/>
    <x v="0"/>
    <x v="0"/>
    <x v="3"/>
    <x v="3"/>
    <x v="25"/>
    <x v="31"/>
    <x v="117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บริหารจัดการหน่วยงาน"/>
    <x v="0"/>
    <x v="0"/>
    <m/>
    <x v="0"/>
    <x v="0"/>
    <s v="ค่าถ่ายเอกสาร"/>
    <n v="0.5"/>
    <n v="10000"/>
    <s v="แผ่น"/>
    <n v="1"/>
    <n v="5000"/>
    <m/>
    <m/>
    <m/>
    <m/>
    <m/>
    <m/>
    <m/>
    <m/>
    <m/>
    <n v="5000"/>
    <m/>
    <m/>
    <m/>
    <m/>
    <m/>
    <m/>
    <m/>
    <m/>
    <m/>
    <m/>
    <m/>
    <m/>
    <m/>
    <m/>
    <n v="5000"/>
    <n v="0"/>
  </r>
  <r>
    <n v="10"/>
    <x v="0"/>
    <x v="5"/>
    <x v="4"/>
    <n v="2"/>
    <x v="0"/>
    <s v="เงินรายได้"/>
    <x v="3"/>
    <x v="3"/>
    <x v="0"/>
    <x v="0"/>
    <x v="3"/>
    <x v="3"/>
    <x v="25"/>
    <x v="31"/>
    <x v="117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บริหารจัดการหน่วยงาน"/>
    <x v="0"/>
    <x v="1"/>
    <m/>
    <x v="0"/>
    <x v="0"/>
    <s v="ค่าจัดทำป้ายไวนิล"/>
    <n v="1500"/>
    <n v="1"/>
    <s v="ครั้ง"/>
    <n v="1"/>
    <n v="1500"/>
    <m/>
    <m/>
    <m/>
    <m/>
    <m/>
    <m/>
    <m/>
    <m/>
    <m/>
    <n v="1500"/>
    <m/>
    <m/>
    <m/>
    <m/>
    <m/>
    <m/>
    <m/>
    <m/>
    <m/>
    <m/>
    <m/>
    <m/>
    <m/>
    <m/>
    <n v="15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1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ประจำตามภารกิจของหน่วยงาน"/>
    <x v="0"/>
    <x v="2"/>
    <m/>
    <x v="0"/>
    <x v="0"/>
    <s v="ค่าตอบแทนวิทยากร"/>
    <n v="1200"/>
    <n v="6"/>
    <s v="ชั่วโมง"/>
    <n v="2"/>
    <n v="14400"/>
    <m/>
    <m/>
    <m/>
    <n v="14400"/>
    <m/>
    <m/>
    <m/>
    <m/>
    <m/>
    <m/>
    <m/>
    <m/>
    <m/>
    <m/>
    <m/>
    <m/>
    <m/>
    <m/>
    <m/>
    <m/>
    <m/>
    <m/>
    <m/>
    <m/>
    <n v="144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1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วิทยากร"/>
    <n v="10000"/>
    <n v="2"/>
    <s v="คน"/>
    <n v="1"/>
    <n v="20000"/>
    <m/>
    <m/>
    <m/>
    <n v="20000"/>
    <m/>
    <m/>
    <m/>
    <m/>
    <m/>
    <m/>
    <m/>
    <m/>
    <m/>
    <m/>
    <m/>
    <m/>
    <m/>
    <m/>
    <m/>
    <m/>
    <m/>
    <m/>
    <m/>
    <m/>
    <n v="200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1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20"/>
    <s v="คน"/>
    <n v="1"/>
    <n v="4200"/>
    <m/>
    <m/>
    <m/>
    <n v="4200"/>
    <m/>
    <m/>
    <m/>
    <m/>
    <m/>
    <m/>
    <m/>
    <m/>
    <m/>
    <m/>
    <m/>
    <m/>
    <m/>
    <m/>
    <m/>
    <m/>
    <m/>
    <m/>
    <m/>
    <m/>
    <n v="42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1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ประจำตามภารกิจของหน่วยงาน"/>
    <x v="0"/>
    <x v="1"/>
    <m/>
    <x v="0"/>
    <x v="0"/>
    <s v="ค่าอาหารกลางวัน"/>
    <n v="120"/>
    <n v="120"/>
    <s v="คน"/>
    <n v="4"/>
    <n v="57600"/>
    <m/>
    <m/>
    <m/>
    <n v="57600"/>
    <m/>
    <m/>
    <m/>
    <m/>
    <m/>
    <m/>
    <m/>
    <m/>
    <m/>
    <m/>
    <m/>
    <m/>
    <m/>
    <m/>
    <m/>
    <m/>
    <m/>
    <m/>
    <m/>
    <m/>
    <n v="576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1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บริหารจัดการหน่วยงาน"/>
    <x v="0"/>
    <x v="1"/>
    <m/>
    <x v="0"/>
    <x v="0"/>
    <s v="ค่าป้ายไวนิล"/>
    <n v="1500"/>
    <n v="1"/>
    <s v="ครั้ง"/>
    <n v="1"/>
    <n v="1500"/>
    <m/>
    <m/>
    <m/>
    <n v="1500"/>
    <m/>
    <m/>
    <m/>
    <m/>
    <m/>
    <m/>
    <m/>
    <m/>
    <m/>
    <m/>
    <m/>
    <m/>
    <m/>
    <m/>
    <m/>
    <m/>
    <m/>
    <m/>
    <m/>
    <m/>
    <n v="1500"/>
    <n v="0"/>
  </r>
  <r>
    <n v="10"/>
    <x v="0"/>
    <x v="5"/>
    <x v="4"/>
    <n v="1"/>
    <x v="1"/>
    <s v="เงินงบประมาณแผ่นดิน"/>
    <x v="3"/>
    <x v="3"/>
    <x v="0"/>
    <x v="0"/>
    <x v="3"/>
    <x v="3"/>
    <x v="26"/>
    <x v="32"/>
    <x v="118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บริหารจัดการหน่วยงาน"/>
    <x v="0"/>
    <x v="0"/>
    <m/>
    <x v="0"/>
    <x v="0"/>
    <s v="ค่าถ่ายเอกสาร"/>
    <n v="0.5"/>
    <n v="5000"/>
    <s v="แผ่น"/>
    <n v="1"/>
    <n v="2500"/>
    <m/>
    <m/>
    <m/>
    <n v="2500"/>
    <m/>
    <m/>
    <m/>
    <m/>
    <m/>
    <m/>
    <m/>
    <m/>
    <m/>
    <m/>
    <m/>
    <m/>
    <m/>
    <m/>
    <m/>
    <m/>
    <m/>
    <m/>
    <m/>
    <m/>
    <n v="25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1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2"/>
    <m/>
    <x v="0"/>
    <x v="0"/>
    <s v="ค่าตอบแทนวิทยากร"/>
    <n v="600"/>
    <n v="12"/>
    <s v="ชั่วโมง"/>
    <n v="2"/>
    <n v="14400"/>
    <m/>
    <m/>
    <m/>
    <n v="14400"/>
    <m/>
    <m/>
    <m/>
    <m/>
    <m/>
    <m/>
    <m/>
    <m/>
    <m/>
    <m/>
    <m/>
    <m/>
    <m/>
    <m/>
    <m/>
    <m/>
    <m/>
    <m/>
    <m/>
    <m/>
    <n v="144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1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วิทยากร"/>
    <n v="6000"/>
    <n v="2"/>
    <s v="คน"/>
    <n v="1"/>
    <n v="12000"/>
    <m/>
    <m/>
    <m/>
    <n v="12000"/>
    <m/>
    <m/>
    <m/>
    <m/>
    <m/>
    <m/>
    <m/>
    <m/>
    <m/>
    <m/>
    <m/>
    <m/>
    <m/>
    <m/>
    <m/>
    <m/>
    <m/>
    <m/>
    <m/>
    <m/>
    <n v="120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1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เช่าต่างๆ - ค่าที่พักวิทยากร"/>
    <n v="1200"/>
    <n v="2"/>
    <s v="คน"/>
    <n v="1"/>
    <n v="2400"/>
    <m/>
    <m/>
    <m/>
    <n v="2400"/>
    <m/>
    <m/>
    <m/>
    <m/>
    <m/>
    <m/>
    <m/>
    <m/>
    <m/>
    <m/>
    <m/>
    <m/>
    <m/>
    <m/>
    <m/>
    <m/>
    <m/>
    <m/>
    <m/>
    <m/>
    <n v="24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1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00"/>
    <s v="คน"/>
    <n v="8"/>
    <n v="28000"/>
    <m/>
    <m/>
    <m/>
    <n v="28000"/>
    <m/>
    <m/>
    <m/>
    <m/>
    <m/>
    <m/>
    <m/>
    <m/>
    <m/>
    <m/>
    <m/>
    <m/>
    <m/>
    <m/>
    <m/>
    <m/>
    <m/>
    <m/>
    <m/>
    <m/>
    <n v="280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1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กลางวัน"/>
    <n v="120"/>
    <n v="100"/>
    <s v="คน"/>
    <n v="4"/>
    <n v="48000"/>
    <m/>
    <m/>
    <m/>
    <n v="48000"/>
    <m/>
    <m/>
    <m/>
    <m/>
    <m/>
    <m/>
    <m/>
    <m/>
    <m/>
    <m/>
    <m/>
    <m/>
    <m/>
    <m/>
    <m/>
    <m/>
    <m/>
    <m/>
    <m/>
    <m/>
    <n v="480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1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2000"/>
    <n v="1"/>
    <s v="ครั้ง"/>
    <n v="1"/>
    <n v="2000"/>
    <m/>
    <m/>
    <m/>
    <n v="2000"/>
    <m/>
    <m/>
    <m/>
    <m/>
    <m/>
    <m/>
    <m/>
    <m/>
    <m/>
    <m/>
    <m/>
    <m/>
    <m/>
    <m/>
    <m/>
    <m/>
    <m/>
    <m/>
    <m/>
    <m/>
    <n v="2000"/>
    <n v="0"/>
  </r>
  <r>
    <n v="10"/>
    <x v="0"/>
    <x v="5"/>
    <x v="4"/>
    <n v="1"/>
    <x v="1"/>
    <s v="เงินงบประมาณแผ่นดิน"/>
    <x v="3"/>
    <x v="3"/>
    <x v="0"/>
    <x v="0"/>
    <x v="3"/>
    <x v="3"/>
    <x v="26"/>
    <x v="32"/>
    <x v="119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บริหารจัดการหน่วยงาน"/>
    <x v="0"/>
    <x v="0"/>
    <m/>
    <x v="0"/>
    <x v="0"/>
    <s v="ค่าถ่ายเอกสาร"/>
    <n v="0.5"/>
    <n v="7000"/>
    <s v="แผ่น"/>
    <n v="1"/>
    <n v="3500"/>
    <m/>
    <m/>
    <m/>
    <n v="3500"/>
    <m/>
    <m/>
    <m/>
    <m/>
    <m/>
    <m/>
    <m/>
    <m/>
    <m/>
    <m/>
    <m/>
    <m/>
    <m/>
    <m/>
    <m/>
    <m/>
    <m/>
    <m/>
    <m/>
    <m/>
    <n v="35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2"/>
    <m/>
    <x v="0"/>
    <x v="0"/>
    <s v="ค่าตอบแทนวิทยากร"/>
    <n v="600"/>
    <n v="6"/>
    <s v="ชั่วโมง"/>
    <n v="3"/>
    <n v="10800"/>
    <m/>
    <m/>
    <m/>
    <n v="10800"/>
    <m/>
    <m/>
    <m/>
    <m/>
    <m/>
    <m/>
    <m/>
    <m/>
    <m/>
    <m/>
    <m/>
    <m/>
    <m/>
    <m/>
    <m/>
    <m/>
    <m/>
    <m/>
    <m/>
    <m/>
    <n v="108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วิทยากร"/>
    <n v="6000"/>
    <n v="1"/>
    <s v="ครั้ง"/>
    <n v="1"/>
    <n v="6000"/>
    <m/>
    <m/>
    <m/>
    <n v="6000"/>
    <m/>
    <m/>
    <m/>
    <m/>
    <m/>
    <m/>
    <m/>
    <m/>
    <m/>
    <m/>
    <m/>
    <m/>
    <m/>
    <m/>
    <m/>
    <m/>
    <m/>
    <m/>
    <m/>
    <m/>
    <n v="60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เช่าต่างๆ - ค่าที่พักวิทยากร"/>
    <n v="1500"/>
    <n v="3"/>
    <s v="ครั้ง"/>
    <n v="1"/>
    <n v="4500"/>
    <m/>
    <m/>
    <m/>
    <n v="4500"/>
    <m/>
    <m/>
    <m/>
    <m/>
    <m/>
    <m/>
    <m/>
    <m/>
    <m/>
    <m/>
    <m/>
    <m/>
    <m/>
    <m/>
    <m/>
    <m/>
    <m/>
    <m/>
    <m/>
    <m/>
    <n v="45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00"/>
    <s v="คน"/>
    <n v="8"/>
    <n v="28000"/>
    <m/>
    <m/>
    <m/>
    <n v="28000"/>
    <m/>
    <m/>
    <m/>
    <m/>
    <m/>
    <m/>
    <m/>
    <m/>
    <m/>
    <m/>
    <m/>
    <m/>
    <m/>
    <m/>
    <m/>
    <m/>
    <m/>
    <m/>
    <m/>
    <m/>
    <n v="280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กลางวัน"/>
    <n v="120"/>
    <n v="100"/>
    <s v="คน"/>
    <n v="4"/>
    <n v="48000"/>
    <m/>
    <m/>
    <m/>
    <n v="48000"/>
    <m/>
    <m/>
    <m/>
    <m/>
    <m/>
    <m/>
    <m/>
    <m/>
    <m/>
    <m/>
    <m/>
    <m/>
    <m/>
    <m/>
    <m/>
    <m/>
    <m/>
    <m/>
    <m/>
    <m/>
    <n v="480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2000"/>
    <n v="1"/>
    <s v="ครั้ง"/>
    <n v="1"/>
    <n v="2000"/>
    <m/>
    <m/>
    <m/>
    <n v="2000"/>
    <m/>
    <m/>
    <m/>
    <m/>
    <m/>
    <m/>
    <m/>
    <m/>
    <m/>
    <m/>
    <m/>
    <m/>
    <m/>
    <m/>
    <m/>
    <m/>
    <m/>
    <m/>
    <m/>
    <m/>
    <n v="20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บริหารจัดการหน่วยงาน"/>
    <x v="0"/>
    <x v="1"/>
    <m/>
    <x v="0"/>
    <x v="0"/>
    <s v="ค่าป้ายไวนิล"/>
    <n v="1500"/>
    <n v="1"/>
    <s v="ครั้ง"/>
    <n v="1"/>
    <n v="1500"/>
    <m/>
    <m/>
    <m/>
    <n v="1500"/>
    <m/>
    <m/>
    <m/>
    <m/>
    <m/>
    <m/>
    <m/>
    <m/>
    <m/>
    <m/>
    <m/>
    <m/>
    <m/>
    <m/>
    <m/>
    <m/>
    <m/>
    <m/>
    <m/>
    <m/>
    <n v="1500"/>
    <n v="0"/>
  </r>
  <r>
    <n v="10"/>
    <x v="0"/>
    <x v="5"/>
    <x v="4"/>
    <n v="1"/>
    <x v="1"/>
    <s v="เงินงบประมาณแผ่นดิน"/>
    <x v="3"/>
    <x v="3"/>
    <x v="0"/>
    <x v="0"/>
    <x v="3"/>
    <x v="3"/>
    <x v="26"/>
    <x v="32"/>
    <x v="1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บริหารจัดการหน่วยงาน"/>
    <x v="0"/>
    <x v="0"/>
    <m/>
    <x v="0"/>
    <x v="0"/>
    <s v="ค่าถ่ายเอกสาร"/>
    <n v="0.5"/>
    <n v="7000"/>
    <s v="แผ่น"/>
    <n v="1"/>
    <n v="3500"/>
    <m/>
    <m/>
    <m/>
    <n v="3500"/>
    <m/>
    <m/>
    <m/>
    <m/>
    <m/>
    <m/>
    <m/>
    <m/>
    <m/>
    <m/>
    <m/>
    <m/>
    <m/>
    <m/>
    <m/>
    <m/>
    <m/>
    <m/>
    <m/>
    <m/>
    <n v="35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70"/>
    <s v="คน"/>
    <n v="8"/>
    <n v="19600"/>
    <m/>
    <m/>
    <m/>
    <n v="19600"/>
    <m/>
    <m/>
    <m/>
    <m/>
    <m/>
    <m/>
    <m/>
    <m/>
    <m/>
    <m/>
    <m/>
    <m/>
    <m/>
    <m/>
    <m/>
    <m/>
    <m/>
    <m/>
    <m/>
    <m/>
    <n v="196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กลางวัน"/>
    <n v="100"/>
    <n v="70"/>
    <s v="คน"/>
    <n v="4"/>
    <n v="28000"/>
    <m/>
    <m/>
    <m/>
    <n v="28000"/>
    <m/>
    <m/>
    <m/>
    <m/>
    <m/>
    <m/>
    <m/>
    <m/>
    <m/>
    <m/>
    <m/>
    <m/>
    <m/>
    <m/>
    <m/>
    <m/>
    <m/>
    <m/>
    <m/>
    <m/>
    <n v="280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2"/>
    <m/>
    <x v="0"/>
    <x v="0"/>
    <s v="ค่าตอบแทนวิทยากร"/>
    <n v="600"/>
    <n v="12"/>
    <s v="ชั่วโมง"/>
    <n v="1"/>
    <n v="7200"/>
    <m/>
    <m/>
    <m/>
    <n v="7200"/>
    <m/>
    <m/>
    <m/>
    <m/>
    <m/>
    <m/>
    <m/>
    <m/>
    <m/>
    <m/>
    <m/>
    <m/>
    <m/>
    <m/>
    <m/>
    <m/>
    <m/>
    <m/>
    <m/>
    <m/>
    <n v="72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295"/>
    <s v="คน"/>
    <n v="1"/>
    <n v="10300"/>
    <m/>
    <m/>
    <m/>
    <n v="10300"/>
    <m/>
    <m/>
    <m/>
    <m/>
    <m/>
    <m/>
    <m/>
    <m/>
    <m/>
    <m/>
    <m/>
    <m/>
    <m/>
    <m/>
    <m/>
    <m/>
    <m/>
    <m/>
    <m/>
    <m/>
    <n v="103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กลางวัน"/>
    <n v="120"/>
    <n v="295"/>
    <s v="คน"/>
    <n v="1"/>
    <n v="35400"/>
    <m/>
    <m/>
    <m/>
    <n v="35400"/>
    <m/>
    <m/>
    <m/>
    <m/>
    <m/>
    <m/>
    <m/>
    <m/>
    <m/>
    <m/>
    <m/>
    <m/>
    <m/>
    <m/>
    <m/>
    <m/>
    <m/>
    <m/>
    <m/>
    <m/>
    <n v="35400"/>
    <n v="0"/>
  </r>
  <r>
    <n v="10"/>
    <x v="0"/>
    <x v="5"/>
    <x v="4"/>
    <n v="2"/>
    <x v="0"/>
    <s v="เงินรายได้"/>
    <x v="3"/>
    <x v="3"/>
    <x v="0"/>
    <x v="0"/>
    <x v="3"/>
    <x v="3"/>
    <x v="26"/>
    <x v="32"/>
    <x v="12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บริหารจัดการหน่วยงาน"/>
    <x v="0"/>
    <x v="1"/>
    <m/>
    <x v="0"/>
    <x v="0"/>
    <s v="ค่าป้ายไวนิล"/>
    <n v="1500"/>
    <n v="1"/>
    <s v="ครั้ง"/>
    <n v="1"/>
    <n v="1500"/>
    <m/>
    <m/>
    <m/>
    <n v="1500"/>
    <m/>
    <m/>
    <m/>
    <m/>
    <m/>
    <m/>
    <m/>
    <m/>
    <m/>
    <m/>
    <m/>
    <m/>
    <m/>
    <m/>
    <m/>
    <m/>
    <m/>
    <m/>
    <m/>
    <m/>
    <n v="1500"/>
    <n v="0"/>
  </r>
  <r>
    <n v="10"/>
    <x v="0"/>
    <x v="5"/>
    <x v="4"/>
    <n v="1"/>
    <x v="1"/>
    <s v="เงินงบประมาณแผ่นดิน"/>
    <x v="3"/>
    <x v="3"/>
    <x v="0"/>
    <x v="0"/>
    <x v="3"/>
    <x v="3"/>
    <x v="26"/>
    <x v="32"/>
    <x v="122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บริหารจัดการหน่วยงาน"/>
    <x v="0"/>
    <x v="0"/>
    <m/>
    <x v="0"/>
    <x v="0"/>
    <s v="ค่าถ่ายเอกสาร"/>
    <n v="0.5"/>
    <n v="7000"/>
    <s v="แผ่น"/>
    <n v="1"/>
    <n v="3500"/>
    <m/>
    <m/>
    <m/>
    <n v="3500"/>
    <m/>
    <m/>
    <m/>
    <m/>
    <m/>
    <m/>
    <m/>
    <m/>
    <m/>
    <m/>
    <m/>
    <m/>
    <m/>
    <m/>
    <m/>
    <m/>
    <m/>
    <m/>
    <m/>
    <m/>
    <n v="3500"/>
    <n v="0"/>
  </r>
  <r>
    <n v="10"/>
    <x v="0"/>
    <x v="5"/>
    <x v="4"/>
    <n v="2"/>
    <x v="0"/>
    <s v="เงินรายได้"/>
    <x v="3"/>
    <x v="3"/>
    <x v="0"/>
    <x v="0"/>
    <x v="3"/>
    <x v="3"/>
    <x v="27"/>
    <x v="33"/>
    <x v="123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จ้างเหมาบริการ"/>
    <m/>
    <m/>
    <m/>
    <m/>
    <n v="500000"/>
    <n v="200000"/>
    <m/>
    <n v="200000"/>
    <m/>
    <n v="100000"/>
    <m/>
    <m/>
    <m/>
    <m/>
    <m/>
    <m/>
    <m/>
    <m/>
    <m/>
    <m/>
    <m/>
    <m/>
    <m/>
    <m/>
    <m/>
    <m/>
    <m/>
    <m/>
    <m/>
    <n v="0"/>
    <n v="500000"/>
  </r>
  <r>
    <n v="10"/>
    <x v="0"/>
    <x v="6"/>
    <x v="5"/>
    <n v="2"/>
    <x v="0"/>
    <s v="เงินรายได้"/>
    <x v="4"/>
    <x v="4"/>
    <x v="4"/>
    <x v="4"/>
    <x v="6"/>
    <x v="6"/>
    <x v="2"/>
    <x v="2"/>
    <x v="12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4"/>
    <s v="คน"/>
    <n v="15"/>
    <n v="7400"/>
    <n v="500"/>
    <n v="1000"/>
    <n v="500"/>
    <n v="500"/>
    <n v="980"/>
    <n v="490"/>
    <n v="490"/>
    <n v="980"/>
    <n v="490"/>
    <n v="490"/>
    <n v="490"/>
    <n v="490"/>
    <m/>
    <m/>
    <m/>
    <m/>
    <m/>
    <m/>
    <m/>
    <m/>
    <s v="สำนักงานอธิการบดี"/>
    <s v="สำนักงานส่งเสริมบริหารงานวิจัย ฯ"/>
    <s v="ปัญจีรา ศุภดล"/>
    <s v="ตุลาคม 2561 - กันยายน 2562"/>
    <n v="7400"/>
    <n v="0"/>
  </r>
  <r>
    <n v="10"/>
    <x v="0"/>
    <x v="6"/>
    <x v="5"/>
    <n v="2"/>
    <x v="0"/>
    <s v="เงินรายได้"/>
    <x v="4"/>
    <x v="4"/>
    <x v="4"/>
    <x v="4"/>
    <x v="6"/>
    <x v="6"/>
    <x v="2"/>
    <x v="2"/>
    <x v="12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ค่าอาหารกลางวัน"/>
    <n v="60"/>
    <n v="14"/>
    <s v="คน"/>
    <n v="15"/>
    <n v="12600"/>
    <n v="840"/>
    <n v="1680"/>
    <n v="840"/>
    <n v="840"/>
    <n v="1680"/>
    <n v="840"/>
    <n v="840"/>
    <n v="1680"/>
    <n v="840"/>
    <n v="840"/>
    <n v="840"/>
    <n v="840"/>
    <m/>
    <m/>
    <m/>
    <m/>
    <m/>
    <m/>
    <m/>
    <m/>
    <s v="สำนักงานอธิการบดี"/>
    <s v="สำนักงานส่งเสริมบริหารงานวิจัย ฯ"/>
    <s v="ปัญจีรา ศุภดล"/>
    <s v="ตุลาคม 2561 - กันยายน 2562"/>
    <n v="12600"/>
    <n v="0"/>
  </r>
  <r>
    <n v="10"/>
    <x v="0"/>
    <x v="6"/>
    <x v="5"/>
    <n v="2"/>
    <x v="0"/>
    <s v="เงินรายได้"/>
    <x v="4"/>
    <x v="4"/>
    <x v="4"/>
    <x v="4"/>
    <x v="6"/>
    <x v="6"/>
    <x v="28"/>
    <x v="34"/>
    <x v="12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1. โครงการวิจัยและนวัตกรรมในอุตสาหกรรมยุทธศาสตร์และเป้าหมายของประเทศ"/>
    <s v="งานพัฒนาตามกลยุทธ์มหาวิทยาลัย"/>
    <x v="2"/>
    <x v="5"/>
    <m/>
    <x v="0"/>
    <x v="0"/>
    <s v="ค่าใช้จ่ายอุดหนุนทั่วไป"/>
    <n v="125000"/>
    <n v="1"/>
    <s v="ทุน"/>
    <n v="1"/>
    <n v="125000"/>
    <m/>
    <m/>
    <m/>
    <m/>
    <m/>
    <m/>
    <m/>
    <m/>
    <m/>
    <n v="1250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ปัญจีรา ศุภดล"/>
    <s v="มิถุนายน 2562"/>
    <n v="125000"/>
    <n v="0"/>
  </r>
  <r>
    <n v="10"/>
    <x v="0"/>
    <x v="6"/>
    <x v="5"/>
    <n v="2"/>
    <x v="0"/>
    <s v="เงินรายได้"/>
    <x v="4"/>
    <x v="4"/>
    <x v="4"/>
    <x v="4"/>
    <x v="6"/>
    <x v="6"/>
    <x v="28"/>
    <x v="34"/>
    <x v="12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1. โครงการวิจัยและนวัตกรรมในอุตสาหกรรมยุทธศาสตร์และเป้าหมายของประเทศ"/>
    <s v="งานพัฒนาตามกลยุทธ์มหาวิทยาลัย"/>
    <x v="2"/>
    <x v="5"/>
    <m/>
    <x v="0"/>
    <x v="0"/>
    <s v="ค่าใช้จ่ายอุดหนุนทั่วไป"/>
    <n v="107750"/>
    <n v="1"/>
    <s v="ทุน"/>
    <n v="1"/>
    <n v="107800"/>
    <m/>
    <m/>
    <m/>
    <m/>
    <m/>
    <m/>
    <m/>
    <m/>
    <m/>
    <n v="1078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ปัญจีรา ศุภดล"/>
    <s v="มิถุนายน 2562"/>
    <n v="107800"/>
    <n v="0"/>
  </r>
  <r>
    <n v="10"/>
    <x v="0"/>
    <x v="6"/>
    <x v="5"/>
    <n v="2"/>
    <x v="0"/>
    <s v="เงินรายได้"/>
    <x v="4"/>
    <x v="4"/>
    <x v="4"/>
    <x v="4"/>
    <x v="6"/>
    <x v="6"/>
    <x v="28"/>
    <x v="34"/>
    <x v="127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1. โครงการวิจัยและนวัตกรรมในอุตสาหกรรมยุทธศาสตร์และเป้าหมายของประเทศ"/>
    <s v="งานพัฒนาตามกลยุทธ์มหาวิทยาลัย"/>
    <x v="2"/>
    <x v="5"/>
    <m/>
    <x v="0"/>
    <x v="0"/>
    <s v="ค่าใช้จ่ายอุดหนุนทั่วไป"/>
    <n v="125000"/>
    <n v="1"/>
    <s v="ทุน"/>
    <n v="3"/>
    <n v="375000"/>
    <m/>
    <m/>
    <m/>
    <m/>
    <m/>
    <m/>
    <m/>
    <m/>
    <m/>
    <n v="3750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ปัญจีรา ศุภดล"/>
    <s v="มิถุนายน 2562"/>
    <n v="375000"/>
    <n v="0"/>
  </r>
  <r>
    <n v="10"/>
    <x v="0"/>
    <x v="6"/>
    <x v="5"/>
    <n v="2"/>
    <x v="0"/>
    <s v="เงินรายได้"/>
    <x v="4"/>
    <x v="4"/>
    <x v="4"/>
    <x v="4"/>
    <x v="6"/>
    <x v="6"/>
    <x v="28"/>
    <x v="34"/>
    <x v="128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3. โครงการวิจัยเพื่อสร้าง/สะสมองค์ความรู้ที่มีศักยภาพ"/>
    <s v="งานพัฒนาตามกลยุทธ์มหาวิทยาลัย"/>
    <x v="2"/>
    <x v="5"/>
    <m/>
    <x v="0"/>
    <x v="0"/>
    <s v="ค่าใช้จ่ายอุดหนุนทั่วไป"/>
    <n v="60000"/>
    <n v="4"/>
    <m/>
    <n v="1"/>
    <n v="240000"/>
    <m/>
    <m/>
    <n v="240000"/>
    <m/>
    <m/>
    <m/>
    <m/>
    <m/>
    <n v="240000"/>
    <m/>
    <m/>
    <n v="120000"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พฤศจิกายน 2561 - กันยายน 2562"/>
    <n v="240000"/>
    <n v="0"/>
  </r>
  <r>
    <n v="10"/>
    <x v="0"/>
    <x v="6"/>
    <x v="5"/>
    <n v="2"/>
    <x v="0"/>
    <s v="เงินรายได้"/>
    <x v="4"/>
    <x v="4"/>
    <x v="4"/>
    <x v="4"/>
    <x v="6"/>
    <x v="6"/>
    <x v="28"/>
    <x v="34"/>
    <x v="129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3. โครงการวิจัยเพื่อสร้าง/สะสมองค์ความรู้ที่มีศักยภาพ"/>
    <s v="งานพัฒนาตามกลยุทธ์มหาวิทยาลัย"/>
    <x v="2"/>
    <x v="5"/>
    <m/>
    <x v="0"/>
    <x v="0"/>
    <s v="ค่าใช้จ่ายอุดหนุนทั่วไป"/>
    <n v="20000"/>
    <n v="4"/>
    <m/>
    <n v="1"/>
    <n v="80000"/>
    <m/>
    <m/>
    <n v="80000"/>
    <m/>
    <m/>
    <m/>
    <m/>
    <m/>
    <n v="80000"/>
    <m/>
    <m/>
    <n v="40000"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พฤศจิกายน 2561 - กันยายน 2562"/>
    <n v="80000"/>
    <n v="0"/>
  </r>
  <r>
    <n v="10"/>
    <x v="0"/>
    <x v="6"/>
    <x v="5"/>
    <n v="2"/>
    <x v="0"/>
    <s v="เงินรายได้"/>
    <x v="4"/>
    <x v="4"/>
    <x v="4"/>
    <x v="4"/>
    <x v="6"/>
    <x v="6"/>
    <x v="28"/>
    <x v="34"/>
    <x v="130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3. โครงการวิจัยเพื่อสร้าง/สะสมองค์ความรู้ที่มีศักยภาพ"/>
    <s v="งานพัฒนาตามกลยุทธ์มหาวิทยาลัย"/>
    <x v="2"/>
    <x v="5"/>
    <m/>
    <x v="0"/>
    <x v="0"/>
    <s v="ค่าใช้จ่ายอุดหนุนทั่วไป"/>
    <n v="20000"/>
    <n v="16"/>
    <m/>
    <n v="1"/>
    <n v="320000"/>
    <m/>
    <m/>
    <n v="120000"/>
    <m/>
    <m/>
    <n v="100000"/>
    <m/>
    <m/>
    <n v="100000"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พฤศจิกายน 2561 - กันยายน 2562"/>
    <n v="320000"/>
    <n v="0"/>
  </r>
  <r>
    <n v="10"/>
    <x v="0"/>
    <x v="6"/>
    <x v="5"/>
    <n v="2"/>
    <x v="0"/>
    <s v="เงินรายได้"/>
    <x v="4"/>
    <x v="4"/>
    <x v="5"/>
    <x v="5"/>
    <x v="7"/>
    <x v="7"/>
    <x v="28"/>
    <x v="34"/>
    <x v="13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3. โครงการวิจัยเพื่อสร้าง/สะสมองค์ความรู้ที่มีศักยภาพ"/>
    <s v="งานพัฒนาตามกลยุทธ์มหาวิทยาลัย"/>
    <x v="2"/>
    <x v="5"/>
    <m/>
    <x v="0"/>
    <x v="0"/>
    <s v="ค่าใช้จ่ายอุดหนุนทั่วไป"/>
    <n v="2000"/>
    <n v="19"/>
    <m/>
    <n v="1"/>
    <n v="38000"/>
    <m/>
    <m/>
    <n v="10000"/>
    <m/>
    <n v="10000"/>
    <m/>
    <m/>
    <n v="10000"/>
    <m/>
    <m/>
    <n v="8000"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พฤศจิกายน 2561 - กันยายน 2562"/>
    <n v="38000"/>
    <n v="0"/>
  </r>
  <r>
    <n v="10"/>
    <x v="0"/>
    <x v="6"/>
    <x v="5"/>
    <n v="2"/>
    <x v="0"/>
    <s v="เงินรายได้"/>
    <x v="4"/>
    <x v="4"/>
    <x v="5"/>
    <x v="5"/>
    <x v="7"/>
    <x v="7"/>
    <x v="28"/>
    <x v="34"/>
    <x v="132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3. โครงการวิจัยเพื่อสร้าง/สะสมองค์ความรู้ที่มีศักยภาพ"/>
    <s v="งานพัฒนาตามกลยุทธ์มหาวิทยาลัย"/>
    <x v="2"/>
    <x v="5"/>
    <m/>
    <x v="0"/>
    <x v="0"/>
    <s v="ค่าใช้จ่ายอุดหนุนทั่วไป"/>
    <n v="2000000"/>
    <n v="1"/>
    <m/>
    <n v="1"/>
    <n v="2000000"/>
    <m/>
    <m/>
    <n v="2000000"/>
    <m/>
    <m/>
    <m/>
    <m/>
    <m/>
    <m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พฤศจิกายน 2561 - กันยายน 2562"/>
    <n v="2000000"/>
    <n v="0"/>
  </r>
  <r>
    <n v="10"/>
    <x v="0"/>
    <x v="6"/>
    <x v="5"/>
    <n v="2"/>
    <x v="0"/>
    <s v="เงินรายได้"/>
    <x v="4"/>
    <x v="4"/>
    <x v="6"/>
    <x v="6"/>
    <x v="8"/>
    <x v="8"/>
    <x v="28"/>
    <x v="34"/>
    <x v="133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3. โครงการวิจัยเพื่อสร้าง/สะสมองค์ความรู้ที่มีศักยภาพ"/>
    <s v="งานพัฒนาตามกลยุทธ์มหาวิทยาลัย"/>
    <x v="2"/>
    <x v="5"/>
    <m/>
    <x v="0"/>
    <x v="0"/>
    <s v="ค่าใช้จ่ายอุดหนุนทั่วไป"/>
    <n v="855675"/>
    <n v="1"/>
    <m/>
    <n v="1"/>
    <n v="855700"/>
    <n v="855675"/>
    <m/>
    <m/>
    <m/>
    <m/>
    <m/>
    <m/>
    <m/>
    <m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พฤศจิกายน 2561 - กันยายน 2562"/>
    <n v="855700"/>
    <n v="0"/>
  </r>
  <r>
    <n v="10"/>
    <x v="0"/>
    <x v="6"/>
    <x v="5"/>
    <n v="2"/>
    <x v="0"/>
    <s v="เงินรายได้"/>
    <x v="4"/>
    <x v="4"/>
    <x v="7"/>
    <x v="7"/>
    <x v="9"/>
    <x v="9"/>
    <x v="29"/>
    <x v="35"/>
    <x v="13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2"/>
    <m/>
    <x v="0"/>
    <x v="0"/>
    <s v="ค่าตอบแทนการจดทรัพย์สินทางปัญญา"/>
    <n v="3000"/>
    <n v="10"/>
    <m/>
    <n v="1"/>
    <n v="30000"/>
    <m/>
    <m/>
    <n v="10000"/>
    <m/>
    <m/>
    <n v="10000"/>
    <m/>
    <m/>
    <n v="10000"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30000"/>
    <n v="0"/>
  </r>
  <r>
    <n v="10"/>
    <x v="0"/>
    <x v="6"/>
    <x v="5"/>
    <n v="2"/>
    <x v="0"/>
    <s v="เงินรายได้"/>
    <x v="4"/>
    <x v="4"/>
    <x v="7"/>
    <x v="7"/>
    <x v="9"/>
    <x v="9"/>
    <x v="29"/>
    <x v="35"/>
    <x v="13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ใช้จ่ายในการเดินทางไปราชการ - ค่าเดินทางไปราชการ"/>
    <n v="6000"/>
    <n v="8"/>
    <s v="คน"/>
    <n v="1"/>
    <n v="48000"/>
    <m/>
    <m/>
    <m/>
    <m/>
    <m/>
    <m/>
    <m/>
    <m/>
    <m/>
    <m/>
    <n v="56000"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สิงหาคม 2562"/>
    <n v="48000"/>
    <n v="0"/>
  </r>
  <r>
    <n v="10"/>
    <x v="0"/>
    <x v="6"/>
    <x v="5"/>
    <n v="2"/>
    <x v="0"/>
    <s v="เงินรายได้"/>
    <x v="4"/>
    <x v="4"/>
    <x v="7"/>
    <x v="7"/>
    <x v="9"/>
    <x v="9"/>
    <x v="29"/>
    <x v="35"/>
    <x v="13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บริการ - จ้างเหมาจัดนิทรรศการ"/>
    <n v="150000"/>
    <n v="1"/>
    <s v="งาน"/>
    <n v="1"/>
    <n v="150000"/>
    <m/>
    <m/>
    <m/>
    <m/>
    <m/>
    <m/>
    <m/>
    <m/>
    <m/>
    <m/>
    <n v="150000"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สิงหาคม 2562"/>
    <n v="150000"/>
    <n v="0"/>
  </r>
  <r>
    <n v="10"/>
    <x v="0"/>
    <x v="6"/>
    <x v="5"/>
    <n v="2"/>
    <x v="0"/>
    <s v="เงินรายได้"/>
    <x v="4"/>
    <x v="4"/>
    <x v="7"/>
    <x v="7"/>
    <x v="9"/>
    <x v="9"/>
    <x v="29"/>
    <x v="35"/>
    <x v="13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บริการ - จ้างเหมารถตู้"/>
    <n v="1800"/>
    <n v="1"/>
    <s v="คัน"/>
    <n v="8"/>
    <n v="14400"/>
    <m/>
    <m/>
    <m/>
    <m/>
    <m/>
    <m/>
    <m/>
    <m/>
    <m/>
    <m/>
    <n v="14400"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สิงหาคม 2562"/>
    <n v="14400"/>
    <n v="0"/>
  </r>
  <r>
    <n v="10"/>
    <x v="0"/>
    <x v="6"/>
    <x v="5"/>
    <n v="2"/>
    <x v="0"/>
    <s v="เงินรายได้"/>
    <x v="4"/>
    <x v="4"/>
    <x v="7"/>
    <x v="7"/>
    <x v="9"/>
    <x v="9"/>
    <x v="29"/>
    <x v="35"/>
    <x v="13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บริการ - จ้างเหมาพิมพ์โปสเตอร์"/>
    <n v="500"/>
    <n v="5"/>
    <s v="แผ่น"/>
    <n v="1"/>
    <n v="2500"/>
    <m/>
    <m/>
    <m/>
    <m/>
    <m/>
    <m/>
    <m/>
    <m/>
    <m/>
    <m/>
    <n v="5000"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สิงหาคม 2562"/>
    <n v="25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ค่าตอบแทนผู้ทรงคุณวุฒิ "/>
    <n v="500"/>
    <n v="100"/>
    <s v="คน"/>
    <n v="2"/>
    <n v="100000"/>
    <m/>
    <m/>
    <m/>
    <m/>
    <m/>
    <m/>
    <m/>
    <m/>
    <m/>
    <n v="1000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กรกฎาคม 2562"/>
    <n v="1000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ค่าตอบแทนกองบรรณาธิการ"/>
    <n v="1000"/>
    <n v="12"/>
    <s v="คน"/>
    <n v="1"/>
    <n v="12000"/>
    <m/>
    <m/>
    <m/>
    <m/>
    <m/>
    <m/>
    <m/>
    <m/>
    <m/>
    <n v="120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กรกฎาคม 2562"/>
    <n v="120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ค่าตอบแทนวิทยากร"/>
    <n v="1200"/>
    <n v="2"/>
    <s v="คน"/>
    <n v="3"/>
    <n v="7200"/>
    <m/>
    <m/>
    <m/>
    <m/>
    <m/>
    <m/>
    <m/>
    <m/>
    <m/>
    <n v="72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กรกฎาคม 2562"/>
    <n v="72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"/>
    <n v="6000"/>
    <n v="2"/>
    <s v="คน"/>
    <n v="1"/>
    <n v="12000"/>
    <m/>
    <m/>
    <m/>
    <m/>
    <m/>
    <m/>
    <m/>
    <m/>
    <m/>
    <n v="120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กรกฎาคม 2562"/>
    <n v="120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บริการ - จ้างเหมาจัดนิทรรศการ"/>
    <n v="30000"/>
    <n v="1"/>
    <s v="งาน"/>
    <n v="1"/>
    <n v="30000"/>
    <m/>
    <m/>
    <m/>
    <m/>
    <m/>
    <m/>
    <m/>
    <m/>
    <m/>
    <n v="300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กรกฎาคม 2562"/>
    <n v="300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บริการ"/>
    <n v="600"/>
    <n v="6"/>
    <s v="คน"/>
    <n v="1"/>
    <n v="3600"/>
    <m/>
    <m/>
    <m/>
    <m/>
    <m/>
    <m/>
    <m/>
    <m/>
    <m/>
    <n v="36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กรกฎาคม 2562"/>
    <n v="36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200"/>
    <n v="200"/>
    <s v="คน"/>
    <n v="2"/>
    <n v="80000"/>
    <m/>
    <m/>
    <m/>
    <m/>
    <m/>
    <m/>
    <m/>
    <m/>
    <m/>
    <n v="800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กรกฎาคม 2562"/>
    <n v="800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อาหารเย็น"/>
    <n v="250"/>
    <n v="10"/>
    <s v="คน"/>
    <n v="2"/>
    <n v="5000"/>
    <m/>
    <m/>
    <m/>
    <m/>
    <m/>
    <m/>
    <m/>
    <m/>
    <m/>
    <n v="50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กรกฎาคม 2562"/>
    <n v="50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200"/>
    <s v="คน"/>
    <n v="4"/>
    <n v="28000"/>
    <m/>
    <m/>
    <m/>
    <m/>
    <m/>
    <m/>
    <m/>
    <m/>
    <m/>
    <n v="280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กรกฎาคม 2562"/>
    <n v="280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ประชาสัมพันธ์"/>
    <n v="2200"/>
    <n v="1"/>
    <s v="งาน"/>
    <n v="1"/>
    <n v="2200"/>
    <m/>
    <m/>
    <m/>
    <m/>
    <m/>
    <m/>
    <m/>
    <m/>
    <m/>
    <n v="22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กรกฎาคม 2562"/>
    <n v="22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พิมพ์เอกสารเผยแพร่"/>
    <n v="200"/>
    <n v="100"/>
    <s v="ฉบับ"/>
    <n v="1"/>
    <n v="20000"/>
    <m/>
    <m/>
    <m/>
    <m/>
    <m/>
    <m/>
    <m/>
    <m/>
    <m/>
    <n v="200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กรกฎาคม 2562"/>
    <n v="20000"/>
    <n v="0"/>
  </r>
  <r>
    <n v="10"/>
    <x v="0"/>
    <x v="6"/>
    <x v="5"/>
    <n v="2"/>
    <x v="0"/>
    <s v="เงินรายได้"/>
    <x v="4"/>
    <x v="4"/>
    <x v="8"/>
    <x v="8"/>
    <x v="10"/>
    <x v="10"/>
    <x v="29"/>
    <x v="35"/>
    <x v="137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"/>
    <n v="4000"/>
    <n v="10"/>
    <s v="ครั้ง"/>
    <n v="1"/>
    <n v="40000"/>
    <m/>
    <m/>
    <m/>
    <m/>
    <m/>
    <m/>
    <m/>
    <m/>
    <m/>
    <n v="40000"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400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38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ค่าตอบแทนผู้ทรงคุณวุฒิ "/>
    <n v="300"/>
    <n v="400"/>
    <s v="คน"/>
    <n v="1"/>
    <n v="120000"/>
    <m/>
    <m/>
    <n v="120000"/>
    <m/>
    <m/>
    <m/>
    <m/>
    <m/>
    <m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มกราคม - มีนาคม 2562"/>
    <n v="1200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38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ธรรมเนียมอื่นๆ - ค่าธรรมเนียมการโอนเงิน"/>
    <n v="30"/>
    <n v="10"/>
    <s v="ครั้ง"/>
    <n v="1"/>
    <n v="300"/>
    <m/>
    <m/>
    <n v="300"/>
    <m/>
    <m/>
    <m/>
    <m/>
    <m/>
    <m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มกราคม - มีนาคม 2562"/>
    <n v="3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39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100"/>
    <n v="60"/>
    <s v="คน"/>
    <n v="1"/>
    <n v="6000"/>
    <m/>
    <m/>
    <m/>
    <m/>
    <m/>
    <m/>
    <m/>
    <n v="60000"/>
    <m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เมษายน 2562"/>
    <n v="60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39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60"/>
    <s v="คน"/>
    <n v="2"/>
    <n v="4200"/>
    <m/>
    <m/>
    <m/>
    <m/>
    <m/>
    <m/>
    <m/>
    <n v="42000"/>
    <m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เมษายน 2562"/>
    <n v="42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0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ค่าตอบแทนผู้ทรงคุณวุฒิ "/>
    <n v="500"/>
    <n v="80"/>
    <s v="คน"/>
    <n v="1"/>
    <n v="40000"/>
    <m/>
    <m/>
    <m/>
    <m/>
    <m/>
    <n v="25000"/>
    <m/>
    <m/>
    <n v="25000"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มกราคม - สิงหาคม 2562"/>
    <n v="400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ใช้จ่ายในการเดินทางไปราชการ - ค่าเดินทางไปราชการ"/>
    <n v="6000"/>
    <n v="2"/>
    <s v="คน"/>
    <n v="15"/>
    <n v="180000"/>
    <n v="24000"/>
    <n v="24000"/>
    <n v="24000"/>
    <n v="24000"/>
    <n v="24000"/>
    <n v="24000"/>
    <n v="24000"/>
    <n v="24000"/>
    <n v="24000"/>
    <n v="24000"/>
    <n v="24000"/>
    <n v="24000"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1800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อาหาร อาหารว่างและเครื่องดื่ม"/>
    <n v="35"/>
    <n v="30"/>
    <s v="คน"/>
    <n v="12"/>
    <n v="12600"/>
    <n v="1050"/>
    <n v="1050"/>
    <n v="1050"/>
    <n v="1050"/>
    <n v="1050"/>
    <n v="1050"/>
    <n v="1050"/>
    <n v="1050"/>
    <n v="1050"/>
    <n v="1050"/>
    <n v="1050"/>
    <n v="1050"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126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อาหารกลางวัน"/>
    <n v="200"/>
    <n v="30"/>
    <s v="คน"/>
    <n v="6"/>
    <n v="36000"/>
    <n v="6000"/>
    <n v="6000"/>
    <n v="6000"/>
    <n v="6000"/>
    <n v="6000"/>
    <n v="6000"/>
    <n v="6000"/>
    <n v="6000"/>
    <n v="6000"/>
    <n v="6000"/>
    <n v="6000"/>
    <n v="6000"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360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อาหารเย็น"/>
    <n v="250"/>
    <n v="10"/>
    <s v="คน"/>
    <n v="2"/>
    <n v="5000"/>
    <m/>
    <n v="2500"/>
    <m/>
    <m/>
    <n v="2500"/>
    <m/>
    <m/>
    <n v="2500"/>
    <m/>
    <m/>
    <n v="2500"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50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จ้างเหมาบริการ - จ้างเหมารถตู้"/>
    <n v="1800"/>
    <n v="1"/>
    <s v="คัน"/>
    <n v="12"/>
    <n v="21600"/>
    <m/>
    <n v="3600"/>
    <m/>
    <n v="3600"/>
    <n v="3600"/>
    <m/>
    <m/>
    <n v="3600"/>
    <m/>
    <n v="3600"/>
    <n v="3600"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216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จ้างเหมาบริการ - จ้างเหมาตกแต่งสถานที่"/>
    <n v="20000"/>
    <n v="1"/>
    <s v="งาน"/>
    <n v="2"/>
    <n v="40000"/>
    <m/>
    <n v="30000"/>
    <m/>
    <m/>
    <m/>
    <m/>
    <m/>
    <n v="30000"/>
    <m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400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ของขวัญ- ค่าของรางวัล"/>
    <n v="1000"/>
    <n v="3"/>
    <s v="ครั้ง"/>
    <n v="6"/>
    <n v="18000"/>
    <m/>
    <n v="4500"/>
    <m/>
    <n v="4500"/>
    <n v="4500"/>
    <m/>
    <m/>
    <n v="4500"/>
    <m/>
    <n v="4500"/>
    <n v="4500"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180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2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ใช้จ่ายในการเดินทางไปราชการ - ค่าเดินทางไปราชการ"/>
    <n v="6000"/>
    <n v="2"/>
    <s v="ครั้ง"/>
    <n v="12"/>
    <n v="144000"/>
    <n v="12000"/>
    <n v="12000"/>
    <n v="12000"/>
    <n v="12000"/>
    <n v="12000"/>
    <n v="12000"/>
    <n v="12000"/>
    <n v="12000"/>
    <n v="12000"/>
    <n v="12000"/>
    <n v="12000"/>
    <n v="12000"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1440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2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0"/>
    <m/>
    <x v="0"/>
    <x v="0"/>
    <s v="ถ่ายเอกสาร"/>
    <n v="1000"/>
    <n v="1"/>
    <s v="ครั้ง"/>
    <n v="12"/>
    <n v="12000"/>
    <n v="1500"/>
    <n v="1500"/>
    <n v="1500"/>
    <n v="1500"/>
    <n v="1500"/>
    <n v="1500"/>
    <n v="1500"/>
    <n v="1500"/>
    <n v="1500"/>
    <n v="1500"/>
    <n v="1500"/>
    <n v="1500"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12000"/>
    <n v="0"/>
  </r>
  <r>
    <n v="10"/>
    <x v="0"/>
    <x v="6"/>
    <x v="5"/>
    <n v="1"/>
    <x v="1"/>
    <s v="เงินงบประมาณแผ่นดิน"/>
    <x v="4"/>
    <x v="4"/>
    <x v="7"/>
    <x v="7"/>
    <x v="9"/>
    <x v="9"/>
    <x v="30"/>
    <x v="36"/>
    <x v="142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0"/>
    <m/>
    <x v="0"/>
    <x v="0"/>
    <s v="วัสดุสำนักงาน"/>
    <n v="3000"/>
    <n v="1"/>
    <s v="ครั้ง"/>
    <n v="12"/>
    <n v="36000"/>
    <n v="3000"/>
    <n v="3000"/>
    <n v="3000"/>
    <n v="3000"/>
    <n v="3000"/>
    <n v="3000"/>
    <n v="3000"/>
    <n v="3000"/>
    <n v="3000"/>
    <n v="3000"/>
    <n v="3000"/>
    <n v="3000"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36000"/>
    <n v="0"/>
  </r>
  <r>
    <n v="10"/>
    <x v="0"/>
    <x v="6"/>
    <x v="5"/>
    <n v="1"/>
    <x v="1"/>
    <s v="เงินงบประมาณแผ่นดิน"/>
    <x v="4"/>
    <x v="4"/>
    <x v="7"/>
    <x v="7"/>
    <x v="9"/>
    <x v="9"/>
    <x v="30"/>
    <x v="36"/>
    <x v="142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0"/>
    <m/>
    <x v="0"/>
    <x v="0"/>
    <s v="วัสดุคอมพิวเตอร์"/>
    <n v="19200"/>
    <n v="1"/>
    <s v="ครั้ง"/>
    <n v="1"/>
    <n v="19200"/>
    <m/>
    <m/>
    <m/>
    <m/>
    <m/>
    <m/>
    <n v="19200"/>
    <m/>
    <m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192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2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ค่าอาหารทำการนอกเวลา (วันทำการ)"/>
    <n v="200"/>
    <n v="1"/>
    <s v="คน"/>
    <n v="10"/>
    <n v="2000"/>
    <n v="600"/>
    <n v="800"/>
    <n v="600"/>
    <n v="600"/>
    <n v="800"/>
    <n v="600"/>
    <n v="800"/>
    <n v="600"/>
    <n v="600"/>
    <n v="800"/>
    <n v="600"/>
    <n v="600"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2000"/>
    <n v="0"/>
  </r>
  <r>
    <n v="10"/>
    <x v="0"/>
    <x v="6"/>
    <x v="5"/>
    <n v="2"/>
    <x v="0"/>
    <s v="เงินรายได้"/>
    <x v="4"/>
    <x v="4"/>
    <x v="7"/>
    <x v="7"/>
    <x v="9"/>
    <x v="9"/>
    <x v="30"/>
    <x v="36"/>
    <x v="142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ค่าอาหารทำการนอกเวลา (วันหยุดราชการ)"/>
    <n v="420"/>
    <n v="1"/>
    <s v="คน"/>
    <n v="12"/>
    <n v="5000"/>
    <n v="860"/>
    <n v="840"/>
    <n v="840"/>
    <n v="840"/>
    <n v="840"/>
    <n v="840"/>
    <n v="840"/>
    <n v="840"/>
    <n v="840"/>
    <n v="840"/>
    <n v="840"/>
    <n v="840"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5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3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2"/>
    <m/>
    <x v="0"/>
    <x v="0"/>
    <s v="ค่าตอบแทนผู้ทรงคุณวุฒิ "/>
    <n v="500"/>
    <n v="2"/>
    <s v="คน"/>
    <n v="60"/>
    <n v="60000"/>
    <m/>
    <m/>
    <n v="15000"/>
    <m/>
    <m/>
    <n v="15000"/>
    <m/>
    <m/>
    <n v="15000"/>
    <m/>
    <n v="15000"/>
    <m/>
    <m/>
    <m/>
    <m/>
    <m/>
    <m/>
    <m/>
    <m/>
    <m/>
    <m/>
    <m/>
    <m/>
    <m/>
    <n v="60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3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2"/>
    <m/>
    <x v="0"/>
    <x v="0"/>
    <s v="ค่าเบี้ยประชุมกรรมการ"/>
    <n v="5000"/>
    <n v="1"/>
    <s v="ครั้ง"/>
    <n v="4"/>
    <n v="20000"/>
    <n v="5000"/>
    <m/>
    <m/>
    <n v="5000"/>
    <m/>
    <m/>
    <n v="5000"/>
    <m/>
    <m/>
    <n v="5000"/>
    <m/>
    <m/>
    <m/>
    <m/>
    <m/>
    <m/>
    <m/>
    <m/>
    <m/>
    <m/>
    <m/>
    <m/>
    <m/>
    <m/>
    <n v="20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3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อาหาร อาหารว่างและเครื่องดื่ม"/>
    <n v="35"/>
    <n v="14"/>
    <s v="คน"/>
    <n v="4"/>
    <n v="2000"/>
    <n v="500"/>
    <m/>
    <m/>
    <n v="500"/>
    <m/>
    <m/>
    <n v="500"/>
    <m/>
    <m/>
    <n v="500"/>
    <m/>
    <m/>
    <m/>
    <m/>
    <m/>
    <m/>
    <m/>
    <m/>
    <m/>
    <m/>
    <m/>
    <m/>
    <m/>
    <m/>
    <n v="2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3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อาหารกลางวัน"/>
    <n v="60"/>
    <n v="14"/>
    <s v="คน"/>
    <n v="4"/>
    <n v="3400"/>
    <n v="880"/>
    <m/>
    <m/>
    <n v="840"/>
    <m/>
    <m/>
    <n v="840"/>
    <m/>
    <m/>
    <n v="840"/>
    <m/>
    <m/>
    <m/>
    <m/>
    <m/>
    <m/>
    <m/>
    <m/>
    <m/>
    <m/>
    <m/>
    <m/>
    <m/>
    <m/>
    <n v="34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3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ใช้จ่ายในการเดินทางไปราชการ - ค่าเดินทางไปราชการ/ศึกษาดูงาน/เข้าฝึกอบรม"/>
    <n v="6000"/>
    <n v="1"/>
    <s v="คน"/>
    <n v="5"/>
    <n v="30000"/>
    <m/>
    <n v="6000"/>
    <n v="6000"/>
    <n v="6000"/>
    <n v="6000"/>
    <n v="6000"/>
    <n v="6000"/>
    <n v="6000"/>
    <n v="6000"/>
    <n v="6000"/>
    <n v="6000"/>
    <m/>
    <m/>
    <m/>
    <m/>
    <m/>
    <m/>
    <m/>
    <m/>
    <m/>
    <m/>
    <m/>
    <m/>
    <m/>
    <n v="30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3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จ้างเหมาบริการ - จัดอบรมเผยแพร่ความรู้"/>
    <n v="10000"/>
    <n v="1"/>
    <s v="งาน"/>
    <n v="1"/>
    <n v="10000"/>
    <m/>
    <m/>
    <m/>
    <n v="50000"/>
    <m/>
    <m/>
    <m/>
    <m/>
    <m/>
    <m/>
    <m/>
    <m/>
    <m/>
    <m/>
    <m/>
    <m/>
    <m/>
    <m/>
    <m/>
    <m/>
    <m/>
    <m/>
    <m/>
    <m/>
    <n v="10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2"/>
    <m/>
    <x v="0"/>
    <x v="0"/>
    <s v="ค่าตอบแทนผู้ทรงคุณวุฒิ "/>
    <n v="500"/>
    <n v="2"/>
    <s v="คน"/>
    <n v="20"/>
    <n v="20000"/>
    <m/>
    <m/>
    <n v="5000"/>
    <m/>
    <m/>
    <n v="5000"/>
    <m/>
    <m/>
    <n v="5000"/>
    <m/>
    <n v="5000"/>
    <m/>
    <m/>
    <m/>
    <m/>
    <m/>
    <m/>
    <m/>
    <m/>
    <m/>
    <m/>
    <m/>
    <m/>
    <m/>
    <n v="20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2"/>
    <m/>
    <x v="0"/>
    <x v="0"/>
    <s v="ค่าเบี้ยประชุมกรรมการ"/>
    <n v="5000"/>
    <n v="1"/>
    <s v="ครั้ง"/>
    <n v="4"/>
    <n v="20000"/>
    <n v="5000"/>
    <m/>
    <m/>
    <n v="5000"/>
    <m/>
    <m/>
    <n v="5000"/>
    <m/>
    <m/>
    <n v="5000"/>
    <m/>
    <m/>
    <m/>
    <m/>
    <m/>
    <m/>
    <m/>
    <m/>
    <m/>
    <m/>
    <m/>
    <m/>
    <m/>
    <m/>
    <n v="20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อาหาร อาหารว่างและเครื่องดื่ม"/>
    <n v="35"/>
    <n v="14"/>
    <s v="คน"/>
    <n v="4"/>
    <n v="2000"/>
    <n v="500"/>
    <m/>
    <m/>
    <n v="500"/>
    <m/>
    <m/>
    <n v="500"/>
    <m/>
    <m/>
    <n v="500"/>
    <m/>
    <m/>
    <m/>
    <m/>
    <m/>
    <m/>
    <m/>
    <m/>
    <m/>
    <m/>
    <m/>
    <m/>
    <m/>
    <m/>
    <n v="2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อาหารกลางวัน"/>
    <n v="60"/>
    <n v="14"/>
    <s v="คน"/>
    <n v="4"/>
    <n v="3400"/>
    <n v="880"/>
    <m/>
    <m/>
    <n v="840"/>
    <m/>
    <m/>
    <n v="840"/>
    <m/>
    <m/>
    <n v="840"/>
    <m/>
    <m/>
    <m/>
    <m/>
    <m/>
    <m/>
    <m/>
    <m/>
    <m/>
    <m/>
    <m/>
    <m/>
    <m/>
    <m/>
    <n v="34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ใช้จ่ายในการเดินทางไปราชการ - ค่าเดินทางไปราชการ/ศึกษาดูงาน/เข้าฝึกอบรม"/>
    <n v="6000"/>
    <n v="1"/>
    <s v="คน"/>
    <n v="5"/>
    <n v="30000"/>
    <m/>
    <n v="6000"/>
    <n v="6000"/>
    <n v="6000"/>
    <n v="6000"/>
    <n v="6000"/>
    <n v="6000"/>
    <n v="6000"/>
    <n v="6000"/>
    <n v="6000"/>
    <n v="6000"/>
    <m/>
    <m/>
    <m/>
    <m/>
    <m/>
    <m/>
    <m/>
    <m/>
    <m/>
    <m/>
    <m/>
    <m/>
    <m/>
    <n v="30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จ้างเหมาบริการ -  จัดอบรมเผยแพร่ความรู้"/>
    <n v="10000"/>
    <n v="1"/>
    <s v="งาน"/>
    <n v="1"/>
    <n v="10000"/>
    <m/>
    <m/>
    <m/>
    <m/>
    <m/>
    <n v="50000"/>
    <m/>
    <m/>
    <m/>
    <m/>
    <m/>
    <m/>
    <m/>
    <m/>
    <m/>
    <m/>
    <m/>
    <m/>
    <m/>
    <m/>
    <m/>
    <m/>
    <m/>
    <m/>
    <n v="10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2"/>
    <m/>
    <x v="0"/>
    <x v="0"/>
    <s v="ค่าตอบแทนผู้ทรงคุณวุฒิ "/>
    <n v="500"/>
    <n v="2"/>
    <s v="คน"/>
    <n v="20"/>
    <n v="20000"/>
    <m/>
    <m/>
    <n v="5000"/>
    <m/>
    <m/>
    <n v="5000"/>
    <m/>
    <m/>
    <n v="5000"/>
    <m/>
    <n v="5000"/>
    <m/>
    <m/>
    <m/>
    <m/>
    <m/>
    <m/>
    <m/>
    <m/>
    <m/>
    <m/>
    <m/>
    <m/>
    <m/>
    <n v="20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2"/>
    <m/>
    <x v="0"/>
    <x v="0"/>
    <s v="ค่าเบี้ยประชุมกรรมการ"/>
    <n v="5000"/>
    <n v="1"/>
    <s v="ครั้ง"/>
    <n v="6"/>
    <n v="30000"/>
    <n v="5000"/>
    <m/>
    <n v="5000"/>
    <m/>
    <n v="5000"/>
    <m/>
    <n v="5000"/>
    <m/>
    <n v="5000"/>
    <m/>
    <n v="5000"/>
    <m/>
    <m/>
    <m/>
    <m/>
    <m/>
    <m/>
    <m/>
    <m/>
    <m/>
    <m/>
    <m/>
    <m/>
    <m/>
    <n v="30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อาหาร อาหารว่างและเครื่องดื่ม"/>
    <n v="35"/>
    <n v="14"/>
    <s v="คน"/>
    <n v="6"/>
    <n v="2900"/>
    <n v="490"/>
    <m/>
    <n v="480"/>
    <m/>
    <n v="480"/>
    <m/>
    <n v="480"/>
    <m/>
    <n v="480"/>
    <m/>
    <n v="490"/>
    <m/>
    <m/>
    <m/>
    <m/>
    <m/>
    <m/>
    <m/>
    <m/>
    <m/>
    <m/>
    <m/>
    <m/>
    <m/>
    <n v="29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อาหารกลางวัน"/>
    <n v="60"/>
    <n v="14"/>
    <s v="คน"/>
    <n v="6"/>
    <n v="5000"/>
    <n v="800"/>
    <m/>
    <n v="840"/>
    <m/>
    <n v="840"/>
    <m/>
    <n v="840"/>
    <m/>
    <n v="840"/>
    <m/>
    <n v="840"/>
    <m/>
    <m/>
    <m/>
    <m/>
    <m/>
    <m/>
    <m/>
    <m/>
    <m/>
    <m/>
    <m/>
    <m/>
    <m/>
    <n v="5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ใช้จ่ายในการเดินทางไปราชการ - ค่าเดินทางไปราชการ/ศึกษาดูงาน/เข้าฝึกอบรม"/>
    <n v="6000"/>
    <n v="1"/>
    <s v="คน"/>
    <n v="4"/>
    <n v="24000"/>
    <m/>
    <n v="6000"/>
    <m/>
    <m/>
    <n v="6000"/>
    <m/>
    <m/>
    <n v="6000"/>
    <m/>
    <m/>
    <n v="6000"/>
    <m/>
    <m/>
    <m/>
    <m/>
    <m/>
    <m/>
    <m/>
    <m/>
    <m/>
    <m/>
    <m/>
    <m/>
    <m/>
    <n v="24000"/>
    <n v="0"/>
  </r>
  <r>
    <n v="10"/>
    <x v="0"/>
    <x v="6"/>
    <x v="5"/>
    <n v="2"/>
    <x v="0"/>
    <s v="เงินรายได้"/>
    <x v="4"/>
    <x v="4"/>
    <x v="7"/>
    <x v="7"/>
    <x v="9"/>
    <x v="9"/>
    <x v="31"/>
    <x v="37"/>
    <x v="14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จ้างเหมาบริการ - จัดอบรมเผยแพร่ความรู้"/>
    <n v="10000"/>
    <n v="2"/>
    <s v="งาน"/>
    <n v="1"/>
    <n v="20000"/>
    <m/>
    <m/>
    <m/>
    <m/>
    <n v="50000"/>
    <m/>
    <m/>
    <m/>
    <m/>
    <n v="50000"/>
    <m/>
    <m/>
    <m/>
    <m/>
    <m/>
    <m/>
    <m/>
    <m/>
    <m/>
    <m/>
    <m/>
    <m/>
    <m/>
    <m/>
    <n v="20000"/>
    <n v="0"/>
  </r>
  <r>
    <n v="10"/>
    <x v="0"/>
    <x v="6"/>
    <x v="5"/>
    <n v="2"/>
    <x v="0"/>
    <s v="เงินรายได้"/>
    <x v="5"/>
    <x v="5"/>
    <x v="9"/>
    <x v="9"/>
    <x v="11"/>
    <x v="11"/>
    <x v="32"/>
    <x v="38"/>
    <x v="146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14. โครงการพัฒนาระบบกลไกการบริหารงานบริการวิชาการของมหาวิทยาลัย"/>
    <s v="งานพัฒนาตามกลยุทธ์มหาวิทยาลัย"/>
    <x v="0"/>
    <x v="1"/>
    <m/>
    <x v="0"/>
    <x v="0"/>
    <s v="ค่าอาหารเช้า"/>
    <n v="150"/>
    <n v="10"/>
    <s v="คน"/>
    <n v="2"/>
    <n v="3000"/>
    <m/>
    <m/>
    <m/>
    <m/>
    <n v="1500"/>
    <m/>
    <m/>
    <m/>
    <m/>
    <m/>
    <n v="1500"/>
    <m/>
    <m/>
    <m/>
    <m/>
    <m/>
    <m/>
    <m/>
    <m/>
    <m/>
    <s v="สำนักงานอธิการบดี"/>
    <s v="สำนักงานส่งเสริมบริหารงานวิจัย ฯ"/>
    <s v="สุภวัฒน์ โสวรรณี"/>
    <s v="ตุลาคม 2561 - กันยายน 2562"/>
    <n v="3000"/>
    <n v="0"/>
  </r>
  <r>
    <n v="10"/>
    <x v="0"/>
    <x v="6"/>
    <x v="5"/>
    <n v="2"/>
    <x v="0"/>
    <s v="เงินรายได้"/>
    <x v="5"/>
    <x v="5"/>
    <x v="9"/>
    <x v="9"/>
    <x v="11"/>
    <x v="11"/>
    <x v="32"/>
    <x v="38"/>
    <x v="146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14. โครงการพัฒนาระบบกลไกการบริหารงานบริการวิชาการของมหาวิทยาลัย"/>
    <s v="งานพัฒนาตามกลยุทธ์มหาวิทยาลัย"/>
    <x v="0"/>
    <x v="1"/>
    <m/>
    <x v="0"/>
    <x v="0"/>
    <s v="ค่าอาหารกลางวัน"/>
    <n v="200"/>
    <n v="100"/>
    <s v="คน"/>
    <n v="4"/>
    <n v="80000"/>
    <m/>
    <n v="20000"/>
    <m/>
    <m/>
    <n v="20000"/>
    <m/>
    <m/>
    <n v="20000"/>
    <m/>
    <m/>
    <n v="20000"/>
    <m/>
    <m/>
    <m/>
    <m/>
    <m/>
    <m/>
    <m/>
    <m/>
    <m/>
    <s v="สำนักงานอธิการบดี"/>
    <s v="สำนักงานส่งเสริมบริหารงานวิจัย ฯ"/>
    <s v="สุภวัฒน์ โสวรรณี"/>
    <s v="ตุลาคม 2561 - กันยายน 2562"/>
    <n v="80000"/>
    <n v="0"/>
  </r>
  <r>
    <n v="10"/>
    <x v="0"/>
    <x v="6"/>
    <x v="5"/>
    <n v="2"/>
    <x v="0"/>
    <s v="เงินรายได้"/>
    <x v="5"/>
    <x v="5"/>
    <x v="9"/>
    <x v="9"/>
    <x v="11"/>
    <x v="11"/>
    <x v="32"/>
    <x v="38"/>
    <x v="146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14. โครงการพัฒนาระบบกลไกการบริหารงานบริการวิชาการของมหาวิทยาลัย"/>
    <s v="งานพัฒนาตามกลยุทธ์มหาวิทยาลัย"/>
    <x v="0"/>
    <x v="1"/>
    <m/>
    <x v="0"/>
    <x v="0"/>
    <s v="ค่าอาหารเย็น"/>
    <n v="250"/>
    <n v="10"/>
    <s v="คน"/>
    <n v="4"/>
    <n v="10000"/>
    <m/>
    <n v="2500"/>
    <m/>
    <m/>
    <n v="2500"/>
    <m/>
    <m/>
    <n v="2500"/>
    <m/>
    <m/>
    <n v="2500"/>
    <m/>
    <m/>
    <m/>
    <m/>
    <m/>
    <m/>
    <m/>
    <m/>
    <m/>
    <s v="สำนักงานอธิการบดี"/>
    <s v="สำนักงานส่งเสริมบริหารงานวิจัย ฯ"/>
    <s v="สุภวัฒน์ โสวรรณี"/>
    <s v="ตุลาคม 2561 - กันยายน 2562"/>
    <n v="10000"/>
    <n v="0"/>
  </r>
  <r>
    <n v="10"/>
    <x v="0"/>
    <x v="6"/>
    <x v="5"/>
    <n v="2"/>
    <x v="0"/>
    <s v="เงินรายได้"/>
    <x v="5"/>
    <x v="5"/>
    <x v="9"/>
    <x v="9"/>
    <x v="11"/>
    <x v="11"/>
    <x v="32"/>
    <x v="38"/>
    <x v="146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14. โครงการพัฒนาระบบกลไกการบริหารงานบริการวิชาการของมหาวิทยาลัย"/>
    <s v="งานพัฒนาตามกลยุทธ์มหาวิทยาลัย"/>
    <x v="0"/>
    <x v="0"/>
    <m/>
    <x v="0"/>
    <x v="0"/>
    <s v="ค่าของที่ระลึก"/>
    <n v="3000"/>
    <n v="1"/>
    <s v="ชิ้น"/>
    <n v="2"/>
    <n v="6000"/>
    <m/>
    <m/>
    <m/>
    <m/>
    <n v="3000"/>
    <m/>
    <m/>
    <m/>
    <m/>
    <m/>
    <n v="3000"/>
    <m/>
    <m/>
    <m/>
    <m/>
    <m/>
    <m/>
    <m/>
    <m/>
    <m/>
    <s v="สำนักงานอธิการบดี"/>
    <s v="สำนักงานส่งเสริมบริหารงานวิจัย ฯ"/>
    <s v="สุภวัฒน์ โสวรรณี"/>
    <s v="ตุลาคม 2561 - กันยายน 2562"/>
    <n v="6000"/>
    <n v="0"/>
  </r>
  <r>
    <n v="10"/>
    <x v="0"/>
    <x v="6"/>
    <x v="5"/>
    <n v="2"/>
    <x v="0"/>
    <s v="เงินรายได้"/>
    <x v="5"/>
    <x v="5"/>
    <x v="9"/>
    <x v="9"/>
    <x v="11"/>
    <x v="12"/>
    <x v="33"/>
    <x v="39"/>
    <x v="147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14. โครงการพัฒนาระบบกลไกการบริหารงานบริการวิชาการของมหาวิทยาลัย"/>
    <s v="งานพัฒนาตามกลยุทธ์มหาวิทยาลัย"/>
    <x v="0"/>
    <x v="1"/>
    <m/>
    <x v="0"/>
    <x v="0"/>
    <s v="ค่าใช้จ่ายในการดำเนินงาน"/>
    <n v="300000"/>
    <n v="1"/>
    <s v="โครงการ"/>
    <n v="1"/>
    <n v="300000"/>
    <n v="15000"/>
    <n v="15000"/>
    <n v="15000"/>
    <n v="30000"/>
    <n v="30000"/>
    <n v="45000"/>
    <n v="60000"/>
    <n v="15000"/>
    <n v="15000"/>
    <n v="30000"/>
    <n v="15000"/>
    <n v="15000"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กันยายน 2562"/>
    <n v="300000"/>
    <n v="0"/>
  </r>
  <r>
    <n v="10"/>
    <x v="0"/>
    <x v="6"/>
    <x v="5"/>
    <n v="2"/>
    <x v="0"/>
    <s v="เงินรายได้"/>
    <x v="5"/>
    <x v="5"/>
    <x v="9"/>
    <x v="9"/>
    <x v="11"/>
    <x v="11"/>
    <x v="34"/>
    <x v="40"/>
    <x v="148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7. โครงการพัฒนาและส่งเสริมความเข้มแข็งด้านอาชีพ "/>
    <s v="งานพัฒนาตามกลยุทธ์มหาวิทยาลัย"/>
    <x v="0"/>
    <x v="1"/>
    <m/>
    <x v="0"/>
    <x v="0"/>
    <s v="ค่าใช้จ่ายในการดำเนินงาน"/>
    <n v="240000"/>
    <n v="1"/>
    <s v="โครงการ"/>
    <n v="1"/>
    <n v="240000"/>
    <m/>
    <m/>
    <m/>
    <m/>
    <m/>
    <m/>
    <m/>
    <n v="240000"/>
    <m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โฉมสอางค์ ไชยยงค์"/>
    <s v="มกราคม - กันยายน 2562"/>
    <n v="240000"/>
    <n v="0"/>
  </r>
  <r>
    <n v="10"/>
    <x v="0"/>
    <x v="6"/>
    <x v="5"/>
    <n v="2"/>
    <x v="0"/>
    <s v="เงินรายได้"/>
    <x v="5"/>
    <x v="5"/>
    <x v="9"/>
    <x v="9"/>
    <x v="11"/>
    <x v="12"/>
    <x v="35"/>
    <x v="41"/>
    <x v="149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14. โครงการพัฒนาระบบกลไกการบริหารงานบริการวิชาการของมหาวิทยาลัย"/>
    <s v="งานพัฒนาตามกลยุทธ์มหาวิทยาลัย"/>
    <x v="0"/>
    <x v="1"/>
    <m/>
    <x v="0"/>
    <x v="0"/>
    <s v="ค่าใช้จ่านในการดำเนินงาน"/>
    <n v="600000"/>
    <n v="1"/>
    <s v="โครงการ"/>
    <n v="1"/>
    <n v="600000"/>
    <n v="100000"/>
    <n v="100000"/>
    <n v="100000"/>
    <n v="100000"/>
    <n v="100000"/>
    <n v="100000"/>
    <m/>
    <m/>
    <m/>
    <m/>
    <m/>
    <m/>
    <m/>
    <m/>
    <m/>
    <m/>
    <m/>
    <m/>
    <m/>
    <m/>
    <s v="สำนักงานอธิการบดี"/>
    <s v="สำนักงานส่งเสริมบริหารงานวิจัย ฯ"/>
    <s v="นาวินี สุตัญตั้งใจ"/>
    <s v="ตุลาคม 2561 - มีนาคม 2562"/>
    <n v="600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0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ถ่ายทำวิดีโอการใช้เครื่องมือวิทยาศาสตร์"/>
    <n v="1500"/>
    <n v="1"/>
    <s v="วัน"/>
    <n v="4"/>
    <n v="6000"/>
    <m/>
    <m/>
    <m/>
    <n v="1500"/>
    <m/>
    <n v="1500"/>
    <m/>
    <n v="1500"/>
    <m/>
    <n v="1500"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ผู้เข้าร่วมอบรม"/>
    <s v="คน"/>
    <n v="80"/>
    <s v="ศูนย์เครื่องมือวิทยาศาสตร์"/>
    <s v="ศูนย์เครื่องมือวิทยาศาสตร์"/>
    <s v="ญชาภา ภัททิยพุทธพงษ์"/>
    <s v="1/10/61 - 30/09/62"/>
    <n v="6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 (นักวิทยาศาสตร์)"/>
    <n v="8000"/>
    <n v="1"/>
    <s v="คน"/>
    <n v="8"/>
    <n v="64000"/>
    <m/>
    <n v="8000"/>
    <n v="8000"/>
    <n v="8000"/>
    <m/>
    <n v="16000"/>
    <n v="8000"/>
    <n v="8000"/>
    <m/>
    <n v="8000"/>
    <n v="8000"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น"/>
    <s v="คน"/>
    <n v="1"/>
    <s v="ศูนย์เครื่องมือวิทยาศาสตร์"/>
    <s v="ศูนย์เครื่องมือวิทยาศาสตร์"/>
    <s v="คัทลียา ยุรยาตร์"/>
    <s v="1/10/61 - 30/09/62"/>
    <n v="64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2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รถตู้"/>
    <n v="1800"/>
    <n v="4"/>
    <s v="วัน"/>
    <n v="2"/>
    <n v="14400"/>
    <m/>
    <m/>
    <n v="7200"/>
    <m/>
    <m/>
    <m/>
    <m/>
    <n v="7200"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วัน"/>
    <n v="1"/>
    <n v="8"/>
    <s v="ศูนย์เครื่องมือวิทยาศาสตร์"/>
    <s v="ศูนย์เครื่องมือวิทยาศาสตร์"/>
    <s v="สมพร สาระวัน"/>
    <s v="1/10/61 - 30/09/62"/>
    <n v="144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2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ค่าน้ำมันเชื้อเพลิง"/>
    <n v="4"/>
    <n v="1"/>
    <s v="บาท/Km"/>
    <n v="1000"/>
    <n v="4000"/>
    <m/>
    <m/>
    <n v="2000"/>
    <m/>
    <m/>
    <m/>
    <m/>
    <n v="2000"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ลิตร"/>
    <n v="1"/>
    <n v="1000"/>
    <s v="ศูนย์เครื่องมือวิทยาศาสตร์"/>
    <s v="ศูนย์เครื่องมือวิทยาศาสตร์"/>
    <s v="สมพร สาระวัน"/>
    <s v="1/10/61 - 30/09/62"/>
    <n v="4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3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ค่าน้ำมันเชื้อเพลิง"/>
    <n v="4"/>
    <n v="1"/>
    <s v="บาท/Km"/>
    <n v="1000"/>
    <n v="4000"/>
    <m/>
    <m/>
    <m/>
    <m/>
    <n v="800"/>
    <n v="800"/>
    <m/>
    <n v="800"/>
    <n v="1600"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รายได้ค่าบริการ"/>
    <s v="ร้อยละ"/>
    <n v="5"/>
    <s v="ศูนย์เครื่องมือวิทยาศาสตร์"/>
    <s v="ศูนย์เครื่องมือวิทยาศาสตร์"/>
    <s v="ณัฐศิริ วงศ์แสง"/>
    <s v="1/10/61 - 30/09/62"/>
    <n v="4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3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ค่าทำแผ่นพับและโปสเตอร์"/>
    <n v="5000"/>
    <n v="1"/>
    <s v="ครั้ง"/>
    <n v="1"/>
    <n v="5000"/>
    <m/>
    <m/>
    <m/>
    <n v="5000"/>
    <m/>
    <m/>
    <m/>
    <m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รายได้ค่าบริการ"/>
    <s v="ร้อยละ"/>
    <n v="5"/>
    <s v="ศูนย์เครื่องมือวิทยาศาสตร์"/>
    <s v="ศูนย์เครื่องมือวิทยาศาสตร์"/>
    <s v="ณัฐศิริ วงศ์แสง"/>
    <s v="1/10/61 - 30/09/62"/>
    <n v="5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3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 - ค่าจัดทำ VDO นำเสนอ"/>
    <n v="5000"/>
    <n v="1"/>
    <s v="ครั้ง"/>
    <n v="1"/>
    <n v="5000"/>
    <m/>
    <m/>
    <m/>
    <n v="5000"/>
    <m/>
    <m/>
    <m/>
    <m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รายได้ค่าบริการ"/>
    <s v="ร้อยละ"/>
    <n v="5"/>
    <s v="ศูนย์เครื่องมือวิทยาศาสตร์"/>
    <s v="ศูนย์เครื่องมือวิทยาศาสตร์"/>
    <s v="ณัฐศิริ วงศ์แสง"/>
    <s v="1/10/61 - 30/09/62"/>
    <n v="5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3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ค่าเบี้ยเลี้ยง"/>
    <n v="120"/>
    <n v="1"/>
    <s v="วัน"/>
    <n v="5"/>
    <n v="600"/>
    <m/>
    <m/>
    <m/>
    <m/>
    <n v="120"/>
    <n v="120"/>
    <m/>
    <n v="120"/>
    <n v="240"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รายได้ค่าบริการ"/>
    <s v="ร้อยละ"/>
    <n v="5"/>
    <s v="ศูนย์เครื่องมือวิทยาศาสตร์"/>
    <s v="ศูนย์เครื่องมือวิทยาศาสตร์"/>
    <s v="ณัฐศิริ วงศ์แสง"/>
    <s v="1/10/61 - 30/09/62"/>
    <n v="6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ซื้อป้ายทางเดินหนีไฟ"/>
    <n v="1500"/>
    <n v="12"/>
    <s v="ครั้ง"/>
    <n v="1"/>
    <n v="18000"/>
    <m/>
    <m/>
    <m/>
    <m/>
    <m/>
    <n v="18000"/>
    <m/>
    <m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อัน"/>
    <s v="ป้าย"/>
    <n v="12"/>
    <s v="ศูนย์เครื่องมือวิทยาศาสตร์"/>
    <s v="ศูนย์เครื่องมือวิทยาศาสตร์"/>
    <s v="เบญจกาญจน์ บุญวร"/>
    <s v="1/10/61 - 30/09/62"/>
    <n v="18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น้ำมันเชื้อเพลิงเครื่องกำเนิดไฟฟ้า"/>
    <n v="40"/>
    <n v="200"/>
    <s v=" ลิตร/ครั้ง"/>
    <n v="2"/>
    <n v="16000"/>
    <m/>
    <m/>
    <n v="8000"/>
    <m/>
    <m/>
    <m/>
    <m/>
    <m/>
    <n v="8000"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ลิตร"/>
    <s v="ลิตร"/>
    <n v="200"/>
    <s v="ศูนย์เครื่องมือวิทยาศาสตร์"/>
    <s v="ศูนย์เครื่องมือวิทยาศาสตร์"/>
    <s v="เบญจกาญจน์ บุญวร"/>
    <s v="1/10/61 - 30/09/62"/>
    <n v="16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4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ซื้อแบตเตอรี่"/>
    <n v="750"/>
    <n v="40"/>
    <s v="ลูก/ครั้ง"/>
    <n v="1"/>
    <n v="30000"/>
    <m/>
    <m/>
    <m/>
    <m/>
    <m/>
    <n v="30000"/>
    <m/>
    <m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ลูก"/>
    <s v="ลูก"/>
    <n v="40"/>
    <s v="ศูนย์เครื่องมือวิทยาศาสตร์"/>
    <s v="ศูนย์เครื่องมือวิทยาศาสตร์"/>
    <s v="เบญจกาญจน์ บุญวร"/>
    <s v="1/10/61 - 30/09/62"/>
    <n v="30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5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บริการ - กำจัดขยะและของเสียอันตราย"/>
    <n v="50000"/>
    <n v="1"/>
    <s v="ครั้ง"/>
    <n v="1"/>
    <n v="50000"/>
    <m/>
    <m/>
    <m/>
    <m/>
    <m/>
    <m/>
    <m/>
    <m/>
    <m/>
    <n v="50000"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1"/>
    <s v="ศูนย์เครื่องมือวิทยาศาสตร์"/>
    <s v="ศูนย์เครื่องมือวิทยาศาสตร์"/>
    <s v="เบญจกาญจน์ บุญวร"/>
    <s v="1/10/61 - 30/09/62"/>
    <n v="50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สอบเทียบเครื่องมือวิทยาศาสตร์-อุปกรณ์"/>
    <n v="100000"/>
    <n v="1"/>
    <s v="ครั้ง"/>
    <n v="4"/>
    <n v="400000"/>
    <m/>
    <n v="100000"/>
    <n v="100000"/>
    <n v="100000"/>
    <n v="100000"/>
    <n v="100000"/>
    <m/>
    <m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5"/>
    <s v="ศูนย์เครื่องมือวิทยาศาสตร์"/>
    <s v="ศูนย์เครื่องมือวิทยาศาสตร์"/>
    <s v="คัทลียา ยุรยาตร์"/>
    <s v="1/10/61 - 30/09/62"/>
    <n v="400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ปรับปรุงสถานที่จัดทำห้องปฏิบัติการมาตรฐาน"/>
    <n v="100000"/>
    <n v="1"/>
    <s v="ครั้ง"/>
    <n v="1"/>
    <n v="100000"/>
    <m/>
    <m/>
    <m/>
    <m/>
    <m/>
    <m/>
    <m/>
    <n v="200000"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1"/>
    <s v="ศูนย์เครื่องมือวิทยาศาสตร์"/>
    <s v="ศูนย์เครื่องมือวิทยาศาสตร์"/>
    <s v="คัทลียา ยุรยาตร์"/>
    <s v="1/10/61 - 30/09/62"/>
    <n v="100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รับรองวิทยากร/ผู้ตรวจติดตามคุณภาพ"/>
    <n v="10000"/>
    <n v="1"/>
    <s v="ครั้ง"/>
    <n v="2"/>
    <n v="20000"/>
    <m/>
    <m/>
    <m/>
    <m/>
    <m/>
    <n v="5000"/>
    <m/>
    <m/>
    <m/>
    <n v="5000"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2"/>
    <s v="ศูนย์เครื่องมือวิทยาศาสตร์"/>
    <s v="ศูนย์เครื่องมือวิทยาศาสตร์"/>
    <s v="คัทลียา ยุรยาตร์"/>
    <s v="1/10/61 - 30/09/62"/>
    <n v="20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ทดสอบความชำนาญระหว่างห้องปฏิบัติการ"/>
    <n v="8000"/>
    <n v="1"/>
    <s v="ครั้ง"/>
    <n v="2"/>
    <n v="16000"/>
    <m/>
    <m/>
    <m/>
    <n v="4000"/>
    <n v="4000"/>
    <m/>
    <m/>
    <m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2"/>
    <s v="ศูนย์เครื่องมือวิทยาศาสตร์"/>
    <s v="ศูนย์เครื่องมือวิทยาศาสตร์"/>
    <s v="คัทลียา ยุรยาตร์"/>
    <s v="1/10/61 - 30/09/62"/>
    <n v="16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ใช้จ่ายในการยื่นขอรับรองระบบ"/>
    <n v="10000"/>
    <n v="1"/>
    <s v="ครั้ง"/>
    <n v="2"/>
    <n v="20000"/>
    <m/>
    <m/>
    <m/>
    <m/>
    <m/>
    <m/>
    <m/>
    <m/>
    <m/>
    <n v="5000"/>
    <n v="5000"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2"/>
    <s v="ศูนย์เครื่องมือวิทยาศาสตร์"/>
    <s v="ศูนย์เครื่องมือวิทยาศาสตร์"/>
    <s v="คัทลียา ยุรยาตร์"/>
    <s v="1/10/61 - 30/09/62"/>
    <n v="20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7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20"/>
    <s v="คน/ครั้ง"/>
    <n v="6"/>
    <n v="4200"/>
    <n v="700"/>
    <m/>
    <n v="700"/>
    <m/>
    <n v="700"/>
    <m/>
    <n v="700"/>
    <m/>
    <n v="700"/>
    <m/>
    <n v="700"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6"/>
    <s v="ศูนย์เครื่องมือวิทยาศาสตร์"/>
    <s v="ศูนย์เครื่องมือวิทยาศาสตร์"/>
    <s v="ญชาภา ภัททิยพุทธพงษ์"/>
    <s v="1/10/61 - 30/09/62"/>
    <n v="42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7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60"/>
    <n v="20"/>
    <s v="คน/ครั้ง"/>
    <n v="4"/>
    <n v="4800"/>
    <m/>
    <m/>
    <n v="1200"/>
    <m/>
    <n v="1200"/>
    <m/>
    <n v="1200"/>
    <m/>
    <n v="1200"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4"/>
    <s v="ศูนย์เครื่องมือวิทยาศาสตร์"/>
    <s v="ศูนย์เครื่องมือวิทยาศาสตร์"/>
    <s v="ญชาภา ภัททิยพุทธพงษ์"/>
    <s v="1/10/61 - 30/09/62"/>
    <n v="48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8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ค่าวัสดุสำนักงาน"/>
    <n v="25000"/>
    <n v="1"/>
    <s v="ครั้ง"/>
    <n v="2"/>
    <n v="50000"/>
    <m/>
    <m/>
    <m/>
    <m/>
    <n v="25000"/>
    <m/>
    <m/>
    <m/>
    <n v="25000"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2"/>
    <s v="ศูนย์เครื่องมือวิทยาศาสตร์"/>
    <s v="ศูนย์เครื่องมือวิทยาศาสตร์"/>
    <s v="ญชาภา ภัททิยพุทธพงษ์"/>
    <s v="1/10/61 - 30/09/62"/>
    <n v="50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8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ค่าถ่ายเอกสาร"/>
    <n v="1500"/>
    <n v="1"/>
    <s v="เดือน"/>
    <n v="12"/>
    <n v="18000"/>
    <n v="1500"/>
    <n v="1500"/>
    <n v="1500"/>
    <n v="1500"/>
    <n v="1500"/>
    <n v="1500"/>
    <n v="1500"/>
    <n v="1500"/>
    <n v="1500"/>
    <n v="1500"/>
    <n v="1500"/>
    <n v="1500"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เดือน"/>
    <n v="12"/>
    <s v="ศูนย์เครื่องมือวิทยาศาสตร์"/>
    <s v="ศูนย์เครื่องมือวิทยาศาสตร์"/>
    <s v="ญชาภา ภัททิยพุทธพงษ์"/>
    <s v="1/10/61 - 30/09/62"/>
    <n v="18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8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ค่าวัสดุสิ้นเปลือง ประเภทแก๊ส"/>
    <n v="120000"/>
    <n v="1"/>
    <s v="ครั้ง"/>
    <n v="1"/>
    <n v="120000"/>
    <m/>
    <m/>
    <m/>
    <m/>
    <m/>
    <n v="120000"/>
    <m/>
    <m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1"/>
    <s v="ศูนย์เครื่องมือวิทยาศาสตร์"/>
    <s v="ศูนย์เครื่องมือวิทยาศาสตร์"/>
    <s v="ญชาภา ภัททิยพุทธพงษ์"/>
    <s v="1/10/61 - 30/09/62"/>
    <n v="120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8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วัสดุเครื่องแก้ว และสารเคมี"/>
    <n v="100000"/>
    <n v="1"/>
    <s v="ครั้ง"/>
    <n v="2"/>
    <n v="200000"/>
    <m/>
    <n v="100000"/>
    <m/>
    <m/>
    <m/>
    <n v="100000"/>
    <m/>
    <m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2"/>
    <s v="ศูนย์เครื่องมือวิทยาศาสตร์"/>
    <s v="ศูนย์เครื่องมือวิทยาศาสตร์"/>
    <s v="ญชาภา ภัททิยพุทธพงษ์"/>
    <s v="1/10/61 - 30/09/62"/>
    <n v="200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8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วัสดุวิทยาศาสตร์"/>
    <n v="150000"/>
    <n v="1"/>
    <s v="ครั้ง"/>
    <n v="1"/>
    <n v="150000"/>
    <m/>
    <n v="150000"/>
    <m/>
    <m/>
    <m/>
    <m/>
    <m/>
    <m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1"/>
    <s v="ศูนย์เครื่องมือวิทยาศาสตร์"/>
    <s v="ศูนย์เครื่องมือวิทยาศาสตร์"/>
    <s v="ญชาภา ภัททิยพุทธพงษ์"/>
    <s v="1/10/61 - 30/09/62"/>
    <n v="150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8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จัดซื้อไนโตรเจนเหลว"/>
    <n v="431500"/>
    <n v="1"/>
    <s v="ครั้ง"/>
    <n v="2"/>
    <n v="863000"/>
    <m/>
    <m/>
    <m/>
    <n v="481500"/>
    <m/>
    <m/>
    <m/>
    <m/>
    <n v="481500"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2"/>
    <s v="ศูนย์เครื่องมือวิทยาศาสตร์"/>
    <s v="ศูนย์เครื่องมือวิทยาศาสตร์"/>
    <s v="ญชาภา ภัททิยพุทธพงษ์"/>
    <s v="1/10/61 - 30/09/62"/>
    <n v="863000"/>
    <n v="0"/>
  </r>
  <r>
    <n v="10"/>
    <x v="0"/>
    <x v="6"/>
    <x v="5"/>
    <n v="2"/>
    <x v="0"/>
    <s v="เงินรายได้"/>
    <x v="0"/>
    <x v="0"/>
    <x v="1"/>
    <x v="1"/>
    <x v="0"/>
    <x v="0"/>
    <x v="36"/>
    <x v="42"/>
    <x v="158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จ้างเหมาตรวจสอบและบำรุงรักษาเครื่องมือวิทยาศาสตร์"/>
    <n v="250000"/>
    <n v="1"/>
    <s v="ครั้ง"/>
    <n v="2"/>
    <n v="500000"/>
    <m/>
    <m/>
    <n v="250000"/>
    <m/>
    <m/>
    <m/>
    <n v="250000"/>
    <m/>
    <m/>
    <m/>
    <m/>
    <m/>
    <s v="1.พัฒนาระบบกลไกการบริหารงานวิจัยและการบริหาร_x000a_ทรัพย์สินทางปัญญาให้มีประสิทธิภาพ"/>
    <s v="1.1 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ประชาชนและสังคมได้รับองค์ความรู้และนวัตกรรมเฉพาะด้านที่เป็นที่ยอมรับในระดับชาติ/_x000a_นานาชาติ และนำองค์ความรู้และนวัตกรรมไปใช้ประโยชน์ในมิติด้านนโยบาย ชุมชนสังคม_x000a_อุตสาหกรรม และเชิงพาณิชย์"/>
    <s v="พัฒนาศูนย์เครื่องมือวิทยาศาสตร์ให้มีประสิทธิภาพ_x000a_เพื่อสนับสนุนให้เกิดงานวิจัยที่เป็นที่ยอมรับใน_x000a_ระดับชาติ/นานาชาติ"/>
    <s v="เชิงปริมาณ"/>
    <s v="จำนวนครั้ง"/>
    <s v="ครั้ง"/>
    <n v="2"/>
    <s v="ศูนย์เครื่องมือวิทยาศาสตร์"/>
    <s v="ศูนย์เครื่องมือวิทยาศาสตร์"/>
    <s v="ญชาภา ภัททิยพุทธพงษ์"/>
    <s v="1/10/61 - 30/09/62"/>
    <n v="500000"/>
    <n v="0"/>
  </r>
  <r>
    <n v="10"/>
    <x v="0"/>
    <x v="6"/>
    <x v="5"/>
    <n v="2"/>
    <x v="0"/>
    <s v="เงินรายได้"/>
    <x v="5"/>
    <x v="5"/>
    <x v="9"/>
    <x v="9"/>
    <x v="11"/>
    <x v="11"/>
    <x v="37"/>
    <x v="43"/>
    <x v="159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14. โครงการพัฒนาระบบกลไกการบริหารงานบริการวิชาการของมหาวิทยาลัย"/>
    <s v="งบบริหารจัดการของหน่วยงาน"/>
    <x v="2"/>
    <x v="5"/>
    <m/>
    <x v="0"/>
    <x v="0"/>
    <s v="ค่าใช้จ่ายอุดหนุนทั่วไป"/>
    <n v="775600"/>
    <n v="1"/>
    <s v="โครงการ"/>
    <n v="1"/>
    <n v="775600"/>
    <n v="68940"/>
    <n v="68940"/>
    <n v="68940"/>
    <n v="68940"/>
    <n v="68940"/>
    <n v="68940"/>
    <n v="68940"/>
    <n v="68940"/>
    <n v="68940"/>
    <n v="51705"/>
    <n v="51705"/>
    <n v="51705"/>
    <s v="ผลักดันและดำเนินการเพิ่มผลิตภาพ นวัตกรรม และขีดความสามารถทางเทคโนโลยี ในภาคการผลิตอันจะส่งผลสำคัญต่อการเพิ่มความสามารถในการแข่งขันของประเทศ"/>
    <s v="1) สนับสนุนการพัฒนาเทคโนโลยีและนวัตกรรม 2) จัดฝึกอบรมและสัมมนาทางวิชาการ       3) บริการข้อมูลอุตสาหกรรม                 4) เสาะแสวงหาเทคโนโลยีจากทั้งในและต่างประเทศ                5) บริการจับคู่เจรจาธุรกิจและเทคโนโลยี"/>
    <s v="1) จำนวนโครงการอนุมัติในปีงบประมาณในการนำเทคโนโลยีมาใช้ในการสร้างนวัตกรรมและมีการส่งออกเพิ่มขึ้นของวิสาหกิจขนาดกลางและขนาดย่อม (SMEs)         2) ระดับความสำเร็จในการนำเทคโนโลยีมาใช้ในการสร้างนวัตกรรมและมีการส่งออกเพิ่มขึ้นของวิสาหกิจขนาดกลางและขนาดย่อม (SMEs) "/>
    <s v="1) พัฒนาศักยภาพทางเทคโนโลยีของอุตสาหกรรมไทย โดยเฉพาะวิสาหกิจขนาดกลางและขนาดย่อม (SMEs) ให้มีขีดความสามารถทางเทคโนโลยีสูงขึ้น"/>
    <s v="ตัวบ่งชี้ระดับหน่วยงาน"/>
    <s v="จำนวนโครงการอนุมัติในปีงบประมาณ"/>
    <s v="โครงการ                                                                                                                          ระดับ"/>
    <s v="50                                                                                                                                        3"/>
    <s v="โครงการสนับสนุนการพัฒนาเทคโนโลยีของอุตสาหกรรมไทย (ITAP)"/>
    <s v="โครงการสนับสนุนการพัฒนาเทคโนโลยีของอุตสาหกรรมไทย (ITAP)"/>
    <s v="โครงการสนับสนุนการพัฒนาเทคโนโลยีของอุตสาหกรรมไทย (ITAP)"/>
    <s v="ปีงบประมาณ 2562"/>
    <n v="775600"/>
    <n v="0"/>
  </r>
  <r>
    <n v="10"/>
    <x v="0"/>
    <x v="7"/>
    <x v="6"/>
    <n v="2"/>
    <x v="0"/>
    <s v="เงินรายได้"/>
    <x v="1"/>
    <x v="0"/>
    <x v="1"/>
    <x v="1"/>
    <x v="2"/>
    <x v="2"/>
    <x v="13"/>
    <x v="13"/>
    <x v="43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1"/>
    <x v="4"/>
    <s v="ครุภัณฑ์ไฟฟ้าและวิทยุ"/>
    <x v="6"/>
    <x v="5"/>
    <m/>
    <n v="15000"/>
    <n v="1"/>
    <s v="ชุด"/>
    <n v="1"/>
    <n v="15000"/>
    <n v="15000"/>
    <n v="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สนับสนุนและส่งเสริมความเป็นนานาชาติด้านการศึกษาของมหาวิทยาลัย"/>
    <s v="บริหารจัดการกิจกรรมตามพันธกิจและที่ได้รับมอบหมายให้ลุล่วงอย่างมีประสิทธิภาพและคุ้มค่า"/>
    <s v="สนับสนุนและส่งเสริมความเป็นนานาชาติด้านการศึกษาของ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สาวนพวรรณ เขียวหวาน"/>
    <s v="เดือน ต.ค. 2561"/>
    <n v="15000"/>
    <n v="0"/>
  </r>
  <r>
    <n v="10"/>
    <x v="0"/>
    <x v="7"/>
    <x v="6"/>
    <n v="2"/>
    <x v="0"/>
    <s v="เงินรายได้"/>
    <x v="0"/>
    <x v="0"/>
    <x v="1"/>
    <x v="1"/>
    <x v="2"/>
    <x v="2"/>
    <x v="0"/>
    <x v="44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2"/>
    <m/>
    <x v="0"/>
    <x v="0"/>
    <s v="ค่าตอบแทนการปฏิบัติงานนอกเวลา "/>
    <n v="200"/>
    <n v="4"/>
    <s v="คน"/>
    <n v="24"/>
    <n v="19200"/>
    <n v="1600"/>
    <n v="1600"/>
    <n v="1600"/>
    <n v="1600"/>
    <n v="1600"/>
    <n v="1600"/>
    <n v="1600"/>
    <n v="1600"/>
    <n v="1600"/>
    <n v="1600"/>
    <n v="1600"/>
    <n v="160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สนับสนุนและส่งเสริมความเป็นนานาชาติด้านการศึกษาของมหาวิทยาลัย"/>
    <s v="บริหารจัดการกิจกรรมตามพันธกิจและที่ได้รับมอบหมายให้ลุล่วงอย่างมีประสิทธิภาพและคุ้มค่า"/>
    <s v="สนับสนุนและส่งเสริมความเป็นนานาชาติด้านการศึกษาของ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สาวนพวรรณ เขียวหวาน"/>
    <s v="ตลอดปีงบประมาณ พ.ศ. 2562"/>
    <n v="19200"/>
    <n v="0"/>
  </r>
  <r>
    <n v="10"/>
    <x v="0"/>
    <x v="7"/>
    <x v="6"/>
    <n v="2"/>
    <x v="0"/>
    <s v="เงินรายได้"/>
    <x v="0"/>
    <x v="0"/>
    <x v="1"/>
    <x v="1"/>
    <x v="2"/>
    <x v="2"/>
    <x v="0"/>
    <x v="44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2"/>
    <m/>
    <x v="0"/>
    <x v="0"/>
    <s v="ค่าตอบแทนการปฏิบัติงานนอกเวลา "/>
    <n v="420"/>
    <n v="4"/>
    <s v="คน"/>
    <n v="12"/>
    <n v="20200"/>
    <n v="1683"/>
    <n v="1683"/>
    <n v="1683"/>
    <n v="1683"/>
    <n v="1683"/>
    <n v="1683"/>
    <n v="1683"/>
    <n v="1683"/>
    <n v="1683"/>
    <n v="1683"/>
    <n v="1683"/>
    <n v="1683"/>
    <s v="พัฒนาและเตรียมความพร้อมทางด้านวิชาการให้กับบุคลากรและนักศึกษามหาวิทยาลัยอุบลราชธานี"/>
    <s v="สนับสนุนและส่งเสริมความเป็นนานาชาติด้านการศึกษาของมหาวิทยาลัย"/>
    <s v="บริหารจัดการกิจกรรมตามพันธกิจและที่ได้รับมอบหมายให้ลุล่วงอย่างมีประสิทธิภาพและคุ้มค่า"/>
    <s v="สนับสนุนและส่งเสริมความเป็นนานาชาติด้านการศึกษาของ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สาวนพวรรณ เขียวหวาน"/>
    <s v="ตลอดปีงบประมาณ พ.ศ. 2562"/>
    <n v="20200"/>
    <n v="0"/>
  </r>
  <r>
    <n v="10"/>
    <x v="0"/>
    <x v="7"/>
    <x v="6"/>
    <n v="2"/>
    <x v="0"/>
    <s v="เงินรายได้"/>
    <x v="2"/>
    <x v="2"/>
    <x v="1"/>
    <x v="1"/>
    <x v="2"/>
    <x v="2"/>
    <x v="38"/>
    <x v="44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ใช้จ่ายของผู้เชี่ยวชาญ"/>
    <n v="38010"/>
    <n v="1"/>
    <s v="คน"/>
    <n v="1"/>
    <n v="38000"/>
    <n v="5500"/>
    <n v="0"/>
    <n v="0"/>
    <n v="0"/>
    <n v="0"/>
    <n v="0"/>
    <n v="0"/>
    <n v="0"/>
    <n v="0"/>
    <n v="0"/>
    <n v="0"/>
    <n v="3251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สนับสนุนและส่งเสริมความเป็นนานาชาติด้านการศึกษาของมหาวิทยาลัย"/>
    <s v="บริหารจัดการกิจกรรมตามพันธกิจและที่ได้รับมอบหมายให้ลุล่วงอย่างมีประสิทธิภาพและคุ้มค่า"/>
    <s v="สนับสนุนและส่งเสริมความเป็นนานาชาติด้านการศึกษาของ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สาวนพวรรณ เขียวหวาน"/>
    <s v="เดือน ต.ค. 2561 และ ก.ย. 2562"/>
    <n v="38000"/>
    <n v="0"/>
  </r>
  <r>
    <n v="10"/>
    <x v="0"/>
    <x v="7"/>
    <x v="6"/>
    <n v="2"/>
    <x v="0"/>
    <s v="เงินรายได้"/>
    <x v="2"/>
    <x v="2"/>
    <x v="1"/>
    <x v="1"/>
    <x v="2"/>
    <x v="2"/>
    <x v="38"/>
    <x v="44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ใช้จ่ายในการเดินทางไปราชการ"/>
    <n v="4000"/>
    <n v="4"/>
    <s v="คน"/>
    <n v="1"/>
    <n v="16000"/>
    <n v="0"/>
    <n v="0"/>
    <n v="4000"/>
    <n v="0"/>
    <n v="0"/>
    <n v="4000"/>
    <n v="0"/>
    <n v="4000"/>
    <n v="400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สนับสนุนและส่งเสริมความเป็นนานาชาติด้านการศึกษาของมหาวิทยาลัย"/>
    <s v="บริหารจัดการกิจกรรมตามพันธกิจและที่ได้รับมอบหมายให้ลุล่วงอย่างมีประสิทธิภาพและคุ้มค่า"/>
    <s v="สนับสนุนและส่งเสริมความเป็นนานาชาติด้านการศึกษาของ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สาวนพวรรณ เขียวหวาน"/>
    <s v="ณ สิ้นไตรมาสที่ 1 2 และ 3"/>
    <n v="16000"/>
    <n v="0"/>
  </r>
  <r>
    <n v="10"/>
    <x v="0"/>
    <x v="7"/>
    <x v="6"/>
    <n v="2"/>
    <x v="0"/>
    <s v="เงินรายได้"/>
    <x v="2"/>
    <x v="2"/>
    <x v="1"/>
    <x v="1"/>
    <x v="2"/>
    <x v="2"/>
    <x v="38"/>
    <x v="44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ใช้จ่ายในการจัดประชุมคณะกรรมการ"/>
    <n v="50"/>
    <n v="35"/>
    <s v="คน"/>
    <n v="4"/>
    <n v="7000"/>
    <n v="1750"/>
    <n v="0"/>
    <n v="0"/>
    <n v="1750"/>
    <n v="0"/>
    <n v="0"/>
    <n v="1750"/>
    <n v="0"/>
    <n v="0"/>
    <n v="175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สนับสนุนและส่งเสริมความเป็นนานาชาติด้านการศึกษาของมหาวิทยาลัย"/>
    <s v="บริหารจัดการกิจกรรมตามพันธกิจและที่ได้รับมอบหมายให้ลุล่วงอย่างมีประสิทธิภาพและคุ้มค่า"/>
    <s v="สนับสนุนและส่งเสริมความเป็นนานาชาติด้านการศึกษาของ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ต.ค. 2561"/>
    <n v="7000"/>
    <n v="0"/>
  </r>
  <r>
    <n v="10"/>
    <x v="0"/>
    <x v="7"/>
    <x v="6"/>
    <n v="2"/>
    <x v="0"/>
    <s v="เงินรายได้"/>
    <x v="2"/>
    <x v="2"/>
    <x v="1"/>
    <x v="1"/>
    <x v="2"/>
    <x v="2"/>
    <x v="38"/>
    <x v="44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0"/>
    <m/>
    <x v="0"/>
    <x v="0"/>
    <s v="ค่าวัสดุสำนักงาน"/>
    <n v="20000"/>
    <n v="4"/>
    <s v="เดือน"/>
    <n v="1"/>
    <n v="80000"/>
    <n v="20000"/>
    <n v="0"/>
    <n v="0"/>
    <n v="20000"/>
    <n v="0"/>
    <n v="0"/>
    <n v="20000"/>
    <n v="0"/>
    <n v="0"/>
    <n v="2000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สนับสนุนและส่งเสริมความเป็นนานาชาติด้านการศึกษาของมหาวิทยาลัย"/>
    <s v="บริหารจัดการกิจกรรมตามพันธกิจและที่ได้รับมอบหมายให้ลุล่วงอย่างมีประสิทธิภาพและคุ้มค่า"/>
    <s v="สนับสนุนและส่งเสริมความเป็นนานาชาติด้านการศึกษาของ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สาวนพวรรณ เขียวหวาน"/>
    <s v="ต้นไตรมาส 1 2 3 และ 4"/>
    <n v="80000"/>
    <n v="0"/>
  </r>
  <r>
    <n v="10"/>
    <x v="0"/>
    <x v="7"/>
    <x v="6"/>
    <n v="2"/>
    <x v="0"/>
    <s v="เงินรายได้"/>
    <x v="2"/>
    <x v="2"/>
    <x v="1"/>
    <x v="1"/>
    <x v="2"/>
    <x v="2"/>
    <x v="38"/>
    <x v="44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0"/>
    <m/>
    <x v="0"/>
    <x v="0"/>
    <s v="ค่าถ่ายเอกสาร"/>
    <n v="2000"/>
    <n v="12"/>
    <s v="เดือน"/>
    <n v="1"/>
    <n v="24000"/>
    <n v="2000"/>
    <n v="2000"/>
    <n v="2000"/>
    <n v="2000"/>
    <n v="2000"/>
    <n v="2000"/>
    <n v="2000"/>
    <n v="2000"/>
    <n v="2000"/>
    <n v="2000"/>
    <n v="2000"/>
    <n v="200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สนับสนุนและส่งเสริมความเป็นนานาชาติด้านการศึกษาของมหาวิทยาลัย"/>
    <s v="บริหารจัดการกิจกรรมตามพันธกิจและที่ได้รับมอบหมายให้ลุล่วงอย่างมีประสิทธิภาพและคุ้มค่า"/>
    <s v="สนับสนุนและส่งเสริมความเป็นนานาชาติด้านการศึกษาของ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สาวนพวรรณ เขียวหวาน"/>
    <s v="ตลอดปีงบประมาณ พ.ศ. 2562"/>
    <n v="24000"/>
    <n v="0"/>
  </r>
  <r>
    <n v="10"/>
    <x v="0"/>
    <x v="7"/>
    <x v="6"/>
    <n v="2"/>
    <x v="0"/>
    <s v="เงินรายได้"/>
    <x v="2"/>
    <x v="2"/>
    <x v="1"/>
    <x v="1"/>
    <x v="2"/>
    <x v="2"/>
    <x v="38"/>
    <x v="44"/>
    <x v="1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000"/>
    <n v="12"/>
    <s v="เดือน"/>
    <n v="1"/>
    <n v="120000"/>
    <n v="10000"/>
    <n v="10000"/>
    <n v="10000"/>
    <n v="10000"/>
    <n v="10000"/>
    <n v="10000"/>
    <n v="10000"/>
    <n v="10000"/>
    <n v="10000"/>
    <n v="10000"/>
    <n v="10000"/>
    <n v="10000"/>
    <s v="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"/>
    <s v="สนับสนุนและส่งเสริมความเป็นนานาชาติด้านการศึกษาของมหาวิทยาลัย"/>
    <s v="สนับสนุนและส่งเสริมการดำเนินงานความร่วมมือทางด้านวิชาการ"/>
    <s v="สนับสนุนและส่งเสริมการดำเนินงานความร่วมมือทางด้านวิชาการ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ตลอดปีงบประมาณ พ.ศ. 2562"/>
    <n v="120000"/>
    <n v="0"/>
  </r>
  <r>
    <n v="10"/>
    <x v="0"/>
    <x v="7"/>
    <x v="6"/>
    <n v="2"/>
    <x v="0"/>
    <s v="เงินรายได้"/>
    <x v="2"/>
    <x v="2"/>
    <x v="1"/>
    <x v="1"/>
    <x v="2"/>
    <x v="2"/>
    <x v="38"/>
    <x v="44"/>
    <x v="1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ของขวัญ- ค่าของรางวัล"/>
    <n v="500"/>
    <n v="50"/>
    <s v="ชิ้น"/>
    <n v="1"/>
    <n v="25000"/>
    <n v="25000"/>
    <n v="0"/>
    <n v="0"/>
    <n v="0"/>
    <n v="0"/>
    <n v="0"/>
    <n v="0"/>
    <n v="0"/>
    <n v="0"/>
    <n v="0"/>
    <n v="0"/>
    <n v="0"/>
    <s v="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"/>
    <s v="สนับสนุนและส่งเสริมความเป็นนานาชาติด้านการศึกษาของมหาวิทยาลัย"/>
    <s v="สนับสนุนและส่งเสริมการดำเนินงานความร่วมมือทางด้านวิชาการ"/>
    <s v="สนับสนุนและส่งเสริมการดำเนินงานความร่วมมือทางด้านวิชาการ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สาวนพวรรณ เขียวหวาน"/>
    <s v="เดือน ต.ค. 2561"/>
    <n v="25000"/>
    <n v="0"/>
  </r>
  <r>
    <n v="10"/>
    <x v="0"/>
    <x v="7"/>
    <x v="6"/>
    <n v="2"/>
    <x v="0"/>
    <s v="เงินรายได้"/>
    <x v="2"/>
    <x v="2"/>
    <x v="1"/>
    <x v="1"/>
    <x v="2"/>
    <x v="2"/>
    <x v="39"/>
    <x v="45"/>
    <x v="1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2"/>
    <m/>
    <x v="0"/>
    <x v="0"/>
    <s v="ค่าตอบแทนการปฏิบัติงานนอกเวลา "/>
    <n v="200"/>
    <n v="20"/>
    <s v="คน"/>
    <n v="1"/>
    <n v="4000"/>
    <n v="0"/>
    <n v="400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-"/>
    <s v="-"/>
    <s v="-"/>
    <s v="-"/>
    <s v="-"/>
    <s v="-"/>
    <s v="-"/>
    <s v="สำนักงานวิเทศสัมพันธ์"/>
    <s v="กองบริการการศึกษา"/>
    <s v="นางพัชรินทร์ จงใจ"/>
    <s v="เดือน พ.ย. 2561"/>
    <n v="4000"/>
    <n v="0"/>
  </r>
  <r>
    <n v="10"/>
    <x v="0"/>
    <x v="7"/>
    <x v="6"/>
    <n v="2"/>
    <x v="0"/>
    <s v="เงินรายได้"/>
    <x v="2"/>
    <x v="2"/>
    <x v="1"/>
    <x v="1"/>
    <x v="2"/>
    <x v="2"/>
    <x v="39"/>
    <x v="45"/>
    <x v="1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2"/>
    <m/>
    <x v="0"/>
    <x v="0"/>
    <s v="ค่าตอบแทนการอ่านบทความ"/>
    <n v="1000"/>
    <n v="20"/>
    <s v="เรื่อง"/>
    <n v="1"/>
    <n v="20000"/>
    <n v="0"/>
    <n v="2000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-"/>
    <s v="-"/>
    <s v="-"/>
    <s v="-"/>
    <s v="-"/>
    <s v="-"/>
    <s v="-"/>
    <s v="สำนักงานวิเทศสัมพันธ์"/>
    <s v="กองบริการการศึกษา"/>
    <s v="นางพัชรินทร์ จงใจ"/>
    <s v="เดือน พ.ย. 2561"/>
    <n v="20000"/>
    <n v="0"/>
  </r>
  <r>
    <n v="10"/>
    <x v="0"/>
    <x v="7"/>
    <x v="6"/>
    <n v="2"/>
    <x v="0"/>
    <s v="เงินรายได้"/>
    <x v="2"/>
    <x v="2"/>
    <x v="1"/>
    <x v="1"/>
    <x v="2"/>
    <x v="2"/>
    <x v="39"/>
    <x v="45"/>
    <x v="1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2"/>
    <m/>
    <x v="0"/>
    <x v="0"/>
    <s v="ค่าตอบแทนวิทยากร "/>
    <n v="1200"/>
    <n v="6"/>
    <s v="ชั่วโมง"/>
    <n v="1"/>
    <n v="7200"/>
    <n v="0"/>
    <n v="720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-"/>
    <s v="-"/>
    <s v="-"/>
    <s v="-"/>
    <s v="-"/>
    <s v="-"/>
    <s v="-"/>
    <s v="สำนักงานวิเทศสัมพันธ์"/>
    <s v="กองบริการการศึกษา"/>
    <s v="นางพัชรินทร์ จงใจ"/>
    <s v="เดือน พ.ย. 2561"/>
    <n v="7200"/>
    <n v="0"/>
  </r>
  <r>
    <n v="10"/>
    <x v="0"/>
    <x v="7"/>
    <x v="6"/>
    <n v="2"/>
    <x v="0"/>
    <s v="เงินรายได้"/>
    <x v="2"/>
    <x v="2"/>
    <x v="1"/>
    <x v="1"/>
    <x v="2"/>
    <x v="2"/>
    <x v="39"/>
    <x v="45"/>
    <x v="1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กลางวัน"/>
    <n v="200"/>
    <n v="100"/>
    <s v="คน"/>
    <n v="1"/>
    <n v="20000"/>
    <n v="0"/>
    <n v="2000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-"/>
    <s v="-"/>
    <s v="-"/>
    <s v="-"/>
    <s v="-"/>
    <s v="-"/>
    <s v="-"/>
    <s v="สำนักงานวิเทศสัมพันธ์"/>
    <s v="กองบริการการศึกษา"/>
    <s v="นางพัชรินทร์ จงใจ"/>
    <s v="เดือน พ.ย. 2561"/>
    <n v="20000"/>
    <n v="0"/>
  </r>
  <r>
    <n v="10"/>
    <x v="0"/>
    <x v="7"/>
    <x v="6"/>
    <n v="2"/>
    <x v="0"/>
    <s v="เงินรายได้"/>
    <x v="2"/>
    <x v="2"/>
    <x v="1"/>
    <x v="1"/>
    <x v="2"/>
    <x v="2"/>
    <x v="39"/>
    <x v="45"/>
    <x v="1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0"/>
    <n v="100"/>
    <s v="คน"/>
    <n v="1"/>
    <n v="10000"/>
    <n v="0"/>
    <n v="1000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-"/>
    <s v="-"/>
    <s v="-"/>
    <s v="-"/>
    <s v="-"/>
    <s v="-"/>
    <s v="-"/>
    <s v="สำนักงานวิเทศสัมพันธ์"/>
    <s v="กองบริการการศึกษา"/>
    <s v="นางพัชรินทร์ จงใจ"/>
    <s v="เดือน พ.ย. 2561"/>
    <n v="10000"/>
    <n v="0"/>
  </r>
  <r>
    <n v="10"/>
    <x v="0"/>
    <x v="7"/>
    <x v="6"/>
    <n v="2"/>
    <x v="0"/>
    <s v="เงินรายได้"/>
    <x v="2"/>
    <x v="2"/>
    <x v="1"/>
    <x v="1"/>
    <x v="2"/>
    <x v="2"/>
    <x v="39"/>
    <x v="45"/>
    <x v="1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ใช้จ่ายในการเดินทางไปราชการ"/>
    <n v="7000"/>
    <n v="5"/>
    <s v="คน"/>
    <n v="1"/>
    <n v="35000"/>
    <n v="0"/>
    <n v="3500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-"/>
    <s v="-"/>
    <s v="-"/>
    <s v="-"/>
    <s v="-"/>
    <s v="-"/>
    <s v="-"/>
    <s v="สำนักงานวิเทศสัมพันธ์"/>
    <s v="กองบริการการศึกษา"/>
    <s v="นางพัชรินทร์ จงใจ"/>
    <s v="เดือน พ.ย. 2561"/>
    <n v="35000"/>
    <n v="0"/>
  </r>
  <r>
    <n v="10"/>
    <x v="0"/>
    <x v="7"/>
    <x v="6"/>
    <n v="2"/>
    <x v="0"/>
    <s v="เงินรายได้"/>
    <x v="2"/>
    <x v="2"/>
    <x v="1"/>
    <x v="1"/>
    <x v="2"/>
    <x v="2"/>
    <x v="39"/>
    <x v="45"/>
    <x v="1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จ้างเหมายานพาหนะ"/>
    <n v="2500"/>
    <n v="3"/>
    <s v="คัน"/>
    <n v="1"/>
    <n v="7500"/>
    <n v="0"/>
    <n v="750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-"/>
    <s v="-"/>
    <s v="-"/>
    <s v="-"/>
    <s v="-"/>
    <s v="-"/>
    <s v="-"/>
    <s v="สำนักงานวิเทศสัมพันธ์"/>
    <s v="กองบริการการศึกษา"/>
    <s v="นางพัชรินทร์ จงใจ"/>
    <s v="เดือน พ.ย. 2561"/>
    <n v="7500"/>
    <n v="0"/>
  </r>
  <r>
    <n v="10"/>
    <x v="0"/>
    <x v="7"/>
    <x v="6"/>
    <n v="2"/>
    <x v="0"/>
    <s v="เงินรายได้"/>
    <x v="2"/>
    <x v="2"/>
    <x v="1"/>
    <x v="1"/>
    <x v="2"/>
    <x v="2"/>
    <x v="39"/>
    <x v="45"/>
    <x v="1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จ้างเหมาผลิตสื่อประชาสัมพันธ์"/>
    <n v="1940"/>
    <n v="5"/>
    <s v="งาน"/>
    <n v="1"/>
    <n v="9700"/>
    <n v="0"/>
    <n v="970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-"/>
    <s v="-"/>
    <s v="-"/>
    <s v="-"/>
    <s v="-"/>
    <s v="-"/>
    <s v="-"/>
    <s v="สำนักงานวิเทศสัมพันธ์"/>
    <s v="กองบริการการศึกษา"/>
    <s v="นางพัชรินทร์ จงใจ"/>
    <s v="เดือน พ.ย. 2561"/>
    <n v="9700"/>
    <n v="0"/>
  </r>
  <r>
    <n v="10"/>
    <x v="0"/>
    <x v="7"/>
    <x v="6"/>
    <n v="2"/>
    <x v="0"/>
    <s v="เงินรายได้"/>
    <x v="2"/>
    <x v="2"/>
    <x v="1"/>
    <x v="1"/>
    <x v="2"/>
    <x v="2"/>
    <x v="39"/>
    <x v="45"/>
    <x v="1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จ้างเหมาจัดตกแต่งสถานที่"/>
    <n v="40000"/>
    <n v="1"/>
    <s v="งาน"/>
    <n v="1"/>
    <n v="40000"/>
    <n v="0"/>
    <n v="4000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-"/>
    <s v="-"/>
    <s v="-"/>
    <s v="-"/>
    <s v="-"/>
    <s v="-"/>
    <s v="-"/>
    <s v="สำนักงานวิเทศสัมพันธ์"/>
    <s v="กองบริการการศึกษา"/>
    <s v="นางพัชรินทร์ จงใจ"/>
    <s v="เดือน พ.ย. 2561"/>
    <n v="40000"/>
    <n v="0"/>
  </r>
  <r>
    <n v="10"/>
    <x v="0"/>
    <x v="7"/>
    <x v="6"/>
    <n v="2"/>
    <x v="0"/>
    <s v="เงินรายได้"/>
    <x v="2"/>
    <x v="2"/>
    <x v="1"/>
    <x v="1"/>
    <x v="2"/>
    <x v="2"/>
    <x v="39"/>
    <x v="45"/>
    <x v="1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0"/>
    <m/>
    <x v="0"/>
    <x v="0"/>
    <s v="ค่าวัสดุสำนักงาน"/>
    <n v="20000"/>
    <n v="1"/>
    <s v="งาน"/>
    <n v="1"/>
    <n v="20000"/>
    <n v="0"/>
    <n v="2000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-"/>
    <s v="-"/>
    <s v="-"/>
    <s v="-"/>
    <s v="-"/>
    <s v="-"/>
    <s v="-"/>
    <s v="สำนักงานวิเทศสัมพันธ์"/>
    <s v="กองบริการการศึกษา"/>
    <s v="นางพัชรินทร์ จงใจ"/>
    <s v="เดือน พ.ย. 2561"/>
    <n v="20000"/>
    <n v="0"/>
  </r>
  <r>
    <n v="10"/>
    <x v="0"/>
    <x v="7"/>
    <x v="6"/>
    <n v="2"/>
    <x v="0"/>
    <s v="เงินรายได้"/>
    <x v="2"/>
    <x v="2"/>
    <x v="1"/>
    <x v="1"/>
    <x v="2"/>
    <x v="2"/>
    <x v="39"/>
    <x v="45"/>
    <x v="1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0"/>
    <m/>
    <x v="0"/>
    <x v="0"/>
    <s v="ค่าถ่ายเอกสาร"/>
    <n v="10000"/>
    <n v="1"/>
    <s v="งาน"/>
    <n v="1"/>
    <n v="10000"/>
    <n v="0"/>
    <n v="10000"/>
    <n v="0"/>
    <n v="0"/>
    <n v="0"/>
    <n v="0"/>
    <n v="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-"/>
    <s v="-"/>
    <s v="-"/>
    <s v="-"/>
    <s v="-"/>
    <s v="-"/>
    <s v="-"/>
    <s v="สำนักงานวิเทศสัมพันธ์"/>
    <s v="กองบริการการศึกษา"/>
    <s v="นางพัชรินทร์ จงใจ"/>
    <s v="เดือน พ.ย. 2561"/>
    <n v="10000"/>
    <n v="0"/>
  </r>
  <r>
    <n v="10"/>
    <x v="0"/>
    <x v="7"/>
    <x v="6"/>
    <n v="2"/>
    <x v="0"/>
    <s v="เงินรายได้"/>
    <x v="2"/>
    <x v="2"/>
    <x v="1"/>
    <x v="1"/>
    <x v="2"/>
    <x v="2"/>
    <x v="6"/>
    <x v="46"/>
    <x v="16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0"/>
    <x v="1"/>
    <m/>
    <x v="0"/>
    <x v="0"/>
    <s v="ค่าธรรมเนียมอื่นๆ - ค่าธรรมเนียมสมาชิกเครือข่ายและค่าธรรมเนียมการโอนเงิน"/>
    <n v="25000"/>
    <n v="2"/>
    <s v="เครือข่าย"/>
    <n v="1"/>
    <n v="50000"/>
    <n v="0"/>
    <n v="0"/>
    <n v="0"/>
    <n v="0"/>
    <n v="30000"/>
    <n v="20000"/>
    <n v="0"/>
    <n v="0"/>
    <n v="0"/>
    <n v="0"/>
    <n v="0"/>
    <n v="0"/>
    <s v="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"/>
    <s v="สนับสนุนและส่งเสริมความเป็นนานาชาติด้านการศึกษาของมหาวิทยาลัย"/>
    <s v="สนับสนุนและส่งเสริมการดำเนินงานความร่วมมือทางด้านวิชาการ"/>
    <s v="สนับสนุนและส่งเสริมการดำเนินงานความร่วมมือทางด้านวิชาการ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ก.พ. และ มี.ค. 2562"/>
    <n v="50000"/>
    <n v="0"/>
  </r>
  <r>
    <n v="10"/>
    <x v="0"/>
    <x v="7"/>
    <x v="6"/>
    <n v="2"/>
    <x v="0"/>
    <s v="เงินรายได้"/>
    <x v="6"/>
    <x v="6"/>
    <x v="10"/>
    <x v="10"/>
    <x v="12"/>
    <x v="13"/>
    <x v="40"/>
    <x v="47"/>
    <x v="16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2"/>
    <m/>
    <x v="0"/>
    <x v="0"/>
    <s v="ค่าตอบแทนวิทยากร "/>
    <n v="600"/>
    <n v="12"/>
    <s v="ชั่วโมง"/>
    <n v="1"/>
    <n v="7200"/>
    <n v="0"/>
    <n v="0"/>
    <n v="0"/>
    <n v="0"/>
    <n v="0"/>
    <n v="0"/>
    <n v="0"/>
    <n v="0"/>
    <n v="0"/>
    <n v="7200"/>
    <n v="0"/>
    <n v="0"/>
    <s v="1. 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_x000a_2. 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1. สนับสนุนและส่งเสริมการรับนักศึกษาต่างชาติเข้ามาศึกษาต่อในมหาวิทยาลัย_x000a_2. สร้างระบบการดูแลนักศึกษาต่างชาติที่เข้ามาศึกษาต่อในมหาวิทยาลัยอย่างมีประสิทธิภาพและมีความเป็นสากล"/>
    <s v="สนับสนุนและส่งเสริมการรับนักศึกษาต่างชาติเข้ามาศึกษาต่อในมหาวิทยาลัย"/>
    <s v="สนับสนุนและส่งเสริมการรับนักศึกษาต่างชาติเข้ามาศึกษาต่อใน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และ ก.ค. 2562"/>
    <n v="7200"/>
    <n v="0"/>
  </r>
  <r>
    <n v="10"/>
    <x v="0"/>
    <x v="7"/>
    <x v="6"/>
    <n v="2"/>
    <x v="0"/>
    <s v="เงินรายได้"/>
    <x v="6"/>
    <x v="6"/>
    <x v="10"/>
    <x v="10"/>
    <x v="12"/>
    <x v="13"/>
    <x v="40"/>
    <x v="47"/>
    <x v="16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จ้างเหมายานพาหนะ"/>
    <n v="15000"/>
    <n v="3"/>
    <s v="วัน"/>
    <n v="1"/>
    <n v="45000"/>
    <n v="0"/>
    <n v="0"/>
    <n v="0"/>
    <n v="0"/>
    <n v="0"/>
    <n v="0"/>
    <n v="0"/>
    <n v="0"/>
    <n v="0"/>
    <n v="45000"/>
    <n v="0"/>
    <n v="0"/>
    <s v="1. 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_x000a_2. 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1. สนับสนุนและส่งเสริมการรับนักศึกษาต่างชาติเข้ามาศึกษาต่อในมหาวิทยาลัย_x000a_2. สร้างระบบการดูแลนักศึกษาต่างชาติที่เข้ามาศึกษาต่อในมหาวิทยาลัยอย่างมีประสิทธิภาพและมีความเป็นสากล"/>
    <s v="สนับสนุนและส่งเสริมการรับนักศึกษาต่างชาติเข้ามาศึกษาต่อในมหาวิทยาลัย"/>
    <s v="สนับสนุนและส่งเสริมการรับนักศึกษาต่างชาติเข้ามาศึกษาต่อใน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และ ก.ค. 2562"/>
    <n v="45000"/>
    <n v="0"/>
  </r>
  <r>
    <n v="10"/>
    <x v="0"/>
    <x v="7"/>
    <x v="6"/>
    <n v="2"/>
    <x v="0"/>
    <s v="เงินรายได้"/>
    <x v="6"/>
    <x v="6"/>
    <x v="10"/>
    <x v="10"/>
    <x v="12"/>
    <x v="13"/>
    <x v="40"/>
    <x v="47"/>
    <x v="16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50"/>
    <n v="50"/>
    <s v="คน"/>
    <n v="8"/>
    <n v="20000"/>
    <n v="0"/>
    <n v="0"/>
    <n v="0"/>
    <n v="0"/>
    <n v="0"/>
    <n v="0"/>
    <n v="0"/>
    <n v="0"/>
    <n v="0"/>
    <n v="20000"/>
    <n v="0"/>
    <n v="0"/>
    <s v="1. 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_x000a_2. 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1. สนับสนุนและส่งเสริมการรับนักศึกษาต่างชาติเข้ามาศึกษาต่อในมหาวิทยาลัย_x000a_2. สร้างระบบการดูแลนักศึกษาต่างชาติที่เข้ามาศึกษาต่อในมหาวิทยาลัยอย่างมีประสิทธิภาพและมีความเป็นสากล"/>
    <s v="สนับสนุนและส่งเสริมการรับนักศึกษาต่างชาติเข้ามาศึกษาต่อในมหาวิทยาลัย"/>
    <s v="สนับสนุนและส่งเสริมการรับนักศึกษาต่างชาติเข้ามาศึกษาต่อใน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และ ก.ค. 2562"/>
    <n v="20000"/>
    <n v="0"/>
  </r>
  <r>
    <n v="10"/>
    <x v="0"/>
    <x v="7"/>
    <x v="6"/>
    <n v="2"/>
    <x v="0"/>
    <s v="เงินรายได้"/>
    <x v="6"/>
    <x v="6"/>
    <x v="10"/>
    <x v="10"/>
    <x v="12"/>
    <x v="13"/>
    <x v="40"/>
    <x v="47"/>
    <x v="16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อาหาร"/>
    <n v="100"/>
    <n v="50"/>
    <s v="คน"/>
    <n v="4"/>
    <n v="20000"/>
    <n v="0"/>
    <n v="0"/>
    <n v="0"/>
    <n v="0"/>
    <n v="0"/>
    <n v="0"/>
    <n v="0"/>
    <n v="0"/>
    <n v="0"/>
    <n v="20000"/>
    <n v="0"/>
    <n v="0"/>
    <s v="1. 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_x000a_2. 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1. สนับสนุนและส่งเสริมการรับนักศึกษาต่างชาติเข้ามาศึกษาต่อในมหาวิทยาลัย_x000a_2. สร้างระบบการดูแลนักศึกษาต่างชาติที่เข้ามาศึกษาต่อในมหาวิทยาลัยอย่างมีประสิทธิภาพและมีความเป็นสากล"/>
    <s v="สนับสนุนและส่งเสริมการรับนักศึกษาต่างชาติเข้ามาศึกษาต่อในมหาวิทยาลัย"/>
    <s v="สนับสนุนและส่งเสริมการรับนักศึกษาต่างชาติเข้ามาศึกษาต่อใน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และ ก.ค. 2562"/>
    <n v="20000"/>
    <n v="0"/>
  </r>
  <r>
    <n v="10"/>
    <x v="0"/>
    <x v="7"/>
    <x v="6"/>
    <n v="2"/>
    <x v="0"/>
    <s v="เงินรายได้"/>
    <x v="6"/>
    <x v="6"/>
    <x v="10"/>
    <x v="10"/>
    <x v="12"/>
    <x v="13"/>
    <x v="40"/>
    <x v="47"/>
    <x v="16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อาหาร"/>
    <n v="300"/>
    <n v="50"/>
    <s v="คน"/>
    <n v="1"/>
    <n v="15000"/>
    <n v="0"/>
    <n v="0"/>
    <n v="0"/>
    <n v="0"/>
    <n v="0"/>
    <n v="0"/>
    <n v="0"/>
    <n v="0"/>
    <n v="0"/>
    <n v="15000"/>
    <n v="0"/>
    <n v="0"/>
    <s v="1. 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_x000a_2. 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1. สนับสนุนและส่งเสริมการรับนักศึกษาต่างชาติเข้ามาศึกษาต่อในมหาวิทยาลัย_x000a_2. สร้างระบบการดูแลนักศึกษาต่างชาติที่เข้ามาศึกษาต่อในมหาวิทยาลัยอย่างมีประสิทธิภาพและมีความเป็นสากล"/>
    <s v="สนับสนุนและส่งเสริมการรับนักศึกษาต่างชาติเข้ามาศึกษาต่อในมหาวิทยาลัย"/>
    <s v="สนับสนุนและส่งเสริมการรับนักศึกษาต่างชาติเข้ามาศึกษาต่อใน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และ ก.ค. 2562"/>
    <n v="15000"/>
    <n v="0"/>
  </r>
  <r>
    <n v="10"/>
    <x v="0"/>
    <x v="7"/>
    <x v="6"/>
    <n v="2"/>
    <x v="0"/>
    <s v="เงินรายได้"/>
    <x v="6"/>
    <x v="6"/>
    <x v="10"/>
    <x v="10"/>
    <x v="12"/>
    <x v="13"/>
    <x v="40"/>
    <x v="47"/>
    <x v="16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อาหาร"/>
    <n v="50"/>
    <n v="300"/>
    <s v="คน"/>
    <n v="1"/>
    <n v="15000"/>
    <n v="0"/>
    <n v="0"/>
    <n v="0"/>
    <n v="0"/>
    <n v="0"/>
    <n v="0"/>
    <n v="0"/>
    <n v="0"/>
    <n v="0"/>
    <n v="15000"/>
    <n v="0"/>
    <n v="0"/>
    <s v="1. 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_x000a_2. 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1. สนับสนุนและส่งเสริมการรับนักศึกษาต่างชาติเข้ามาศึกษาต่อในมหาวิทยาลัย_x000a_2. สร้างระบบการดูแลนักศึกษาต่างชาติที่เข้ามาศึกษาต่อในมหาวิทยาลัยอย่างมีประสิทธิภาพและมีความเป็นสากล"/>
    <s v="สนับสนุนและส่งเสริมการรับนักศึกษาต่างชาติเข้ามาศึกษาต่อในมหาวิทยาลัย"/>
    <s v="สนับสนุนและส่งเสริมการรับนักศึกษาต่างชาติเข้ามาศึกษาต่อใน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และ ก.ค. 2562"/>
    <n v="15000"/>
    <n v="0"/>
  </r>
  <r>
    <n v="10"/>
    <x v="0"/>
    <x v="7"/>
    <x v="6"/>
    <n v="2"/>
    <x v="0"/>
    <s v="เงินรายได้"/>
    <x v="6"/>
    <x v="6"/>
    <x v="10"/>
    <x v="10"/>
    <x v="12"/>
    <x v="13"/>
    <x v="40"/>
    <x v="47"/>
    <x v="16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จ้างเหมา - จ้างผลิตสื่อประชาสัมพันธ์"/>
    <n v="2000"/>
    <n v="1"/>
    <s v="งาน"/>
    <n v="1"/>
    <n v="2000"/>
    <n v="0"/>
    <n v="0"/>
    <n v="0"/>
    <n v="0"/>
    <n v="0"/>
    <n v="0"/>
    <n v="0"/>
    <n v="0"/>
    <n v="0"/>
    <n v="2000"/>
    <n v="0"/>
    <n v="0"/>
    <s v="1. 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_x000a_2. 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1. สนับสนุนและส่งเสริมการรับนักศึกษาต่างชาติเข้ามาศึกษาต่อในมหาวิทยาลัย_x000a_2. สร้างระบบการดูแลนักศึกษาต่างชาติที่เข้ามาศึกษาต่อในมหาวิทยาลัยอย่างมีประสิทธิภาพและมีความเป็นสากล"/>
    <s v="สนับสนุนและส่งเสริมการรับนักศึกษาต่างชาติเข้ามาศึกษาต่อในมหาวิทยาลัย"/>
    <s v="สนับสนุนและส่งเสริมการรับนักศึกษาต่างชาติเข้ามาศึกษาต่อใน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และ ก.ค. 2562"/>
    <n v="2000"/>
    <n v="0"/>
  </r>
  <r>
    <n v="10"/>
    <x v="0"/>
    <x v="7"/>
    <x v="6"/>
    <n v="2"/>
    <x v="0"/>
    <s v="เงินรายได้"/>
    <x v="6"/>
    <x v="6"/>
    <x v="10"/>
    <x v="10"/>
    <x v="12"/>
    <x v="13"/>
    <x v="40"/>
    <x v="47"/>
    <x v="16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0"/>
    <m/>
    <x v="0"/>
    <x v="0"/>
    <s v="ค่าวัสดุสำนักงาน"/>
    <n v="7000"/>
    <n v="2"/>
    <s v="งาน"/>
    <n v="1"/>
    <n v="14000"/>
    <n v="0"/>
    <n v="0"/>
    <n v="0"/>
    <n v="0"/>
    <n v="0"/>
    <n v="0"/>
    <n v="0"/>
    <n v="0"/>
    <n v="0"/>
    <n v="14000"/>
    <n v="0"/>
    <n v="0"/>
    <s v="1. 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_x000a_2. 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1. สนับสนุนและส่งเสริมการรับนักศึกษาต่างชาติเข้ามาศึกษาต่อในมหาวิทยาลัย_x000a_2. สร้างระบบการดูแลนักศึกษาต่างชาติที่เข้ามาศึกษาต่อในมหาวิทยาลัยอย่างมีประสิทธิภาพและมีความเป็นสากล"/>
    <s v="สนับสนุนและส่งเสริมการรับนักศึกษาต่างชาติเข้ามาศึกษาต่อในมหาวิทยาลัย"/>
    <s v="สนับสนุนและส่งเสริมการรับนักศึกษาต่างชาติเข้ามาศึกษาต่อใน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และ ก.ค. 2562"/>
    <n v="14000"/>
    <n v="0"/>
  </r>
  <r>
    <n v="10"/>
    <x v="0"/>
    <x v="7"/>
    <x v="6"/>
    <n v="2"/>
    <x v="0"/>
    <s v="เงินรายได้"/>
    <x v="2"/>
    <x v="2"/>
    <x v="11"/>
    <x v="11"/>
    <x v="13"/>
    <x v="14"/>
    <x v="41"/>
    <x v="48"/>
    <x v="16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ประจำตามภารกิจของหน่วยงาน"/>
    <x v="2"/>
    <x v="5"/>
    <m/>
    <x v="0"/>
    <x v="0"/>
    <s v="ทุนการศึกษา (เงินรับฝาก สพร.)"/>
    <n v="1431200"/>
    <n v="1"/>
    <s v="งาน"/>
    <n v="1"/>
    <n v="1431200"/>
    <n v="119000"/>
    <n v="119000"/>
    <n v="119000"/>
    <n v="119000"/>
    <n v="119000"/>
    <n v="119000"/>
    <n v="119000"/>
    <n v="119000"/>
    <n v="119000"/>
    <n v="119000"/>
    <n v="119000"/>
    <n v="122200"/>
    <s v="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"/>
    <s v="1. สนับสนุนและส่งเสริมการรับนักศึกษาต่างชาติเข้ามาศึกษาต่อในมหาวิทยาลัย_x000a_2. สร้างระบบการดูแลนักศึกษาต่างชาติที่เข้ามาศึกษาต่อในมหาวิทยาลัยอย่างมีประสิทธิภาพและมีความเป็นสากล"/>
    <s v="สนับสนุนและส่งเสริมการรับนักศึกษาต่างชาติเข้ามาศึกษาต่อในมหาวิทยาลัย"/>
    <s v="สนับสนุนและส่งเสริมการรับนักศึกษาต่างชาติเข้ามาศึกษาต่อในมหาวิทยาลัย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สาวกาญจนา มะโนมัย"/>
    <s v="ตลอดปีงบประมาณ พ.ศ. 2562"/>
    <n v="1431200"/>
    <n v="0"/>
  </r>
  <r>
    <n v="10"/>
    <x v="0"/>
    <x v="7"/>
    <x v="6"/>
    <n v="2"/>
    <x v="0"/>
    <s v="เงินรายได้"/>
    <x v="2"/>
    <x v="2"/>
    <x v="11"/>
    <x v="11"/>
    <x v="14"/>
    <x v="15"/>
    <x v="42"/>
    <x v="49"/>
    <x v="16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2"/>
    <m/>
    <x v="0"/>
    <x v="0"/>
    <s v="ค่าตอบแทนวิทยากร "/>
    <n v="600"/>
    <n v="20"/>
    <s v="ชั่วโมง"/>
    <n v="2"/>
    <n v="24000"/>
    <n v="0"/>
    <n v="0"/>
    <n v="0"/>
    <n v="0"/>
    <n v="12000"/>
    <n v="0"/>
    <n v="0"/>
    <n v="12000"/>
    <n v="0"/>
    <n v="0"/>
    <n v="0"/>
    <n v="0"/>
    <s v="1. 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_x000a_2. 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ก.พ. เม.ย. พ.ค. และ ก.ค. 2562"/>
    <n v="24000"/>
    <n v="0"/>
  </r>
  <r>
    <n v="10"/>
    <x v="0"/>
    <x v="7"/>
    <x v="6"/>
    <n v="2"/>
    <x v="0"/>
    <s v="เงินรายได้"/>
    <x v="2"/>
    <x v="2"/>
    <x v="11"/>
    <x v="11"/>
    <x v="14"/>
    <x v="15"/>
    <x v="42"/>
    <x v="49"/>
    <x v="16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50"/>
    <n v="20"/>
    <s v="คน"/>
    <n v="2"/>
    <n v="2000"/>
    <n v="0"/>
    <n v="0"/>
    <n v="0"/>
    <n v="0"/>
    <n v="1000"/>
    <n v="0"/>
    <n v="0"/>
    <n v="1000"/>
    <n v="0"/>
    <n v="0"/>
    <n v="0"/>
    <n v="0"/>
    <s v="1. ปฏิบัติงานด้านวิเทศสัมพันธ์โดยมุ่งเน้นกิจกรรมความร่วมมือกับมหาวิทยาลัยและสถาบันทั้งใน_x000a_และต่างประเทศเพื่อสร้างบทบาทให้มหาวิทยาลัยอุบลราชธานีในฐานะประตูสู่ประเทศเพื่อนบ้านภายใต้บริบทของความเป็นนานาชาติ_x000a_2. 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พัฒนา และเตรียมความพร้อมทางด้านวิชาการ ให้กับบุคลากรและนักศึกษามหาวิทยาลัยอุบลราชธานีให้มีความตื่นตัวในการพัฒนาวิชาการ และสามารถสื่อสารได้อย่างมีประสิทธิภาพในเวทีระดับนานาชาติ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ก.พ. เม.ย. พ.ค. และ ก.ค. 2563"/>
    <n v="2000"/>
    <n v="0"/>
  </r>
  <r>
    <n v="10"/>
    <x v="0"/>
    <x v="7"/>
    <x v="6"/>
    <n v="2"/>
    <x v="0"/>
    <s v="เงินรายได้"/>
    <x v="2"/>
    <x v="2"/>
    <x v="11"/>
    <x v="11"/>
    <x v="14"/>
    <x v="15"/>
    <x v="42"/>
    <x v="49"/>
    <x v="16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2"/>
    <m/>
    <x v="0"/>
    <x v="0"/>
    <s v="ค่าตอบแทนวิทยากร "/>
    <n v="600"/>
    <n v="20"/>
    <s v="ชั่วโมง"/>
    <n v="6"/>
    <n v="72000"/>
    <n v="0"/>
    <n v="0"/>
    <n v="12000"/>
    <n v="12000"/>
    <n v="12000"/>
    <n v="0"/>
    <n v="12000"/>
    <n v="12000"/>
    <n v="0"/>
    <n v="1200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ก.พ. เม.ย. พ.ค. และ ก.ค. 2562"/>
    <n v="72000"/>
    <n v="0"/>
  </r>
  <r>
    <n v="10"/>
    <x v="0"/>
    <x v="7"/>
    <x v="6"/>
    <n v="2"/>
    <x v="0"/>
    <s v="เงินรายได้"/>
    <x v="2"/>
    <x v="2"/>
    <x v="11"/>
    <x v="11"/>
    <x v="14"/>
    <x v="15"/>
    <x v="42"/>
    <x v="49"/>
    <x v="16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2"/>
    <m/>
    <x v="0"/>
    <x v="0"/>
    <s v="ค่าตอบแทนวิทยากร "/>
    <n v="1200"/>
    <n v="3"/>
    <s v="ชั่วโมง"/>
    <n v="3"/>
    <n v="10800"/>
    <n v="0"/>
    <n v="0"/>
    <n v="3600"/>
    <s v="-"/>
    <n v="3600"/>
    <n v="0"/>
    <n v="3600"/>
    <n v="0"/>
    <n v="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ก.พ. เม.ย. พ.ค. และ ก.ค. 2562"/>
    <n v="10800"/>
    <n v="0"/>
  </r>
  <r>
    <n v="10"/>
    <x v="0"/>
    <x v="7"/>
    <x v="6"/>
    <n v="2"/>
    <x v="0"/>
    <s v="เงินรายได้"/>
    <x v="2"/>
    <x v="2"/>
    <x v="11"/>
    <x v="11"/>
    <x v="14"/>
    <x v="15"/>
    <x v="42"/>
    <x v="49"/>
    <x v="16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50"/>
    <n v="50"/>
    <s v="คน"/>
    <n v="6"/>
    <n v="15000"/>
    <n v="0"/>
    <n v="0"/>
    <n v="2500"/>
    <n v="2500"/>
    <n v="2500"/>
    <n v="0"/>
    <n v="2500"/>
    <n v="2500"/>
    <n v="0"/>
    <n v="250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ก.พ. เม.ย. พ.ค. และ ก.ค. 2563"/>
    <n v="15000"/>
    <n v="0"/>
  </r>
  <r>
    <n v="10"/>
    <x v="0"/>
    <x v="7"/>
    <x v="6"/>
    <n v="2"/>
    <x v="0"/>
    <s v="เงินรายได้"/>
    <x v="2"/>
    <x v="2"/>
    <x v="11"/>
    <x v="11"/>
    <x v="14"/>
    <x v="15"/>
    <x v="42"/>
    <x v="49"/>
    <x v="16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จ้างเหมา - จ้างผลิตสื่อประชาสัมพันธ์"/>
    <n v="1000"/>
    <n v="1"/>
    <s v="งาน"/>
    <n v="6"/>
    <n v="6000"/>
    <n v="0"/>
    <n v="0"/>
    <n v="1000"/>
    <n v="1000"/>
    <n v="1000"/>
    <n v="0"/>
    <n v="1000"/>
    <n v="1000"/>
    <n v="0"/>
    <n v="100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ก.พ. เม.ย. พ.ค. และ ก.ค. 2565"/>
    <n v="6000"/>
    <n v="0"/>
  </r>
  <r>
    <n v="10"/>
    <x v="0"/>
    <x v="7"/>
    <x v="6"/>
    <n v="2"/>
    <x v="0"/>
    <s v="เงินรายได้"/>
    <x v="2"/>
    <x v="2"/>
    <x v="11"/>
    <x v="11"/>
    <x v="14"/>
    <x v="15"/>
    <x v="42"/>
    <x v="49"/>
    <x v="16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0"/>
    <m/>
    <x v="0"/>
    <x v="0"/>
    <s v="ค่าวัสดุสำนักงาน"/>
    <n v="5000"/>
    <n v="1"/>
    <s v="งาน"/>
    <n v="6"/>
    <n v="30000"/>
    <n v="0"/>
    <n v="0"/>
    <n v="5000"/>
    <n v="5000"/>
    <n v="5000"/>
    <n v="0"/>
    <n v="5000"/>
    <n v="5000"/>
    <n v="0"/>
    <n v="500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.ค. ก.พ. เม.ย. พ.ค. และ ก.ค. 2566"/>
    <n v="30000"/>
    <n v="0"/>
  </r>
  <r>
    <n v="10"/>
    <x v="0"/>
    <x v="7"/>
    <x v="6"/>
    <n v="2"/>
    <x v="0"/>
    <s v="เงินรายได้"/>
    <x v="2"/>
    <x v="2"/>
    <x v="11"/>
    <x v="11"/>
    <x v="14"/>
    <x v="15"/>
    <x v="42"/>
    <x v="50"/>
    <x v="1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2"/>
    <m/>
    <x v="0"/>
    <x v="0"/>
    <s v="ค่าตอบแทนการปฏิบัติงานนอกเวลา"/>
    <n v="420"/>
    <n v="2"/>
    <s v="คน"/>
    <n v="2"/>
    <n v="1700"/>
    <n v="0"/>
    <n v="0"/>
    <n v="0"/>
    <n v="0"/>
    <n v="0"/>
    <n v="850"/>
    <n v="0"/>
    <n v="0"/>
    <n v="85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ี.ค. และ มิ.ย. 2562"/>
    <n v="1700"/>
    <n v="0"/>
  </r>
  <r>
    <n v="10"/>
    <x v="0"/>
    <x v="7"/>
    <x v="6"/>
    <n v="2"/>
    <x v="0"/>
    <s v="เงินรายได้"/>
    <x v="2"/>
    <x v="2"/>
    <x v="11"/>
    <x v="11"/>
    <x v="14"/>
    <x v="15"/>
    <x v="43"/>
    <x v="50"/>
    <x v="1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จ้างเหมาบริการ - ค่าเช่าสถานที่"/>
    <n v="700"/>
    <n v="5"/>
    <s v="ชั่วโมง"/>
    <n v="2"/>
    <n v="7000"/>
    <n v="0"/>
    <n v="0"/>
    <n v="0"/>
    <n v="0"/>
    <n v="0"/>
    <n v="3500"/>
    <n v="0"/>
    <n v="0"/>
    <n v="350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ี.ค. และ มิ.ย. 2562"/>
    <n v="7000"/>
    <n v="0"/>
  </r>
  <r>
    <n v="10"/>
    <x v="0"/>
    <x v="7"/>
    <x v="6"/>
    <n v="2"/>
    <x v="0"/>
    <s v="เงินรายได้"/>
    <x v="2"/>
    <x v="2"/>
    <x v="11"/>
    <x v="11"/>
    <x v="14"/>
    <x v="15"/>
    <x v="43"/>
    <x v="50"/>
    <x v="1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50"/>
    <n v="10"/>
    <s v="คน"/>
    <n v="2"/>
    <n v="1000"/>
    <n v="0"/>
    <n v="0"/>
    <n v="0"/>
    <n v="0"/>
    <n v="0"/>
    <n v="500"/>
    <n v="0"/>
    <n v="0"/>
    <n v="50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ี.ค. และ มิ.ย. 2562"/>
    <n v="1000"/>
    <n v="0"/>
  </r>
  <r>
    <n v="10"/>
    <x v="0"/>
    <x v="7"/>
    <x v="6"/>
    <n v="2"/>
    <x v="0"/>
    <s v="เงินรายได้"/>
    <x v="2"/>
    <x v="2"/>
    <x v="11"/>
    <x v="11"/>
    <x v="14"/>
    <x v="15"/>
    <x v="43"/>
    <x v="50"/>
    <x v="1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อาหาร"/>
    <n v="70"/>
    <n v="10"/>
    <s v="คน"/>
    <n v="2"/>
    <n v="1400"/>
    <n v="0"/>
    <n v="0"/>
    <n v="0"/>
    <n v="0"/>
    <n v="0"/>
    <n v="700"/>
    <n v="0"/>
    <n v="0"/>
    <n v="70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ี.ค. และ มิ.ย. 2562"/>
    <n v="1400"/>
    <n v="0"/>
  </r>
  <r>
    <n v="10"/>
    <x v="0"/>
    <x v="7"/>
    <x v="6"/>
    <n v="2"/>
    <x v="0"/>
    <s v="เงินรายได้"/>
    <x v="2"/>
    <x v="2"/>
    <x v="11"/>
    <x v="11"/>
    <x v="14"/>
    <x v="15"/>
    <x v="43"/>
    <x v="50"/>
    <x v="1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1"/>
    <m/>
    <x v="0"/>
    <x v="0"/>
    <s v="ค่าจ้างเหมา - จ้างผลิตสื่อประชาสัมพันธ์"/>
    <n v="1000"/>
    <n v="1"/>
    <s v="งาน"/>
    <n v="2"/>
    <n v="2000"/>
    <n v="0"/>
    <n v="0"/>
    <n v="0"/>
    <n v="0"/>
    <n v="0"/>
    <n v="1000"/>
    <n v="0"/>
    <n v="0"/>
    <n v="100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ี.ค. และ มิ.ย. 2562"/>
    <n v="2000"/>
    <n v="0"/>
  </r>
  <r>
    <n v="10"/>
    <x v="0"/>
    <x v="7"/>
    <x v="6"/>
    <n v="2"/>
    <x v="0"/>
    <s v="เงินรายได้"/>
    <x v="2"/>
    <x v="2"/>
    <x v="11"/>
    <x v="11"/>
    <x v="14"/>
    <x v="15"/>
    <x v="43"/>
    <x v="50"/>
    <x v="1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านพัฒนาตามกลยุทธ์มหาวิทยาลัย"/>
    <x v="0"/>
    <x v="0"/>
    <m/>
    <x v="0"/>
    <x v="0"/>
    <s v="ค่าวัสดุสำนักงาน"/>
    <n v="2000"/>
    <n v="1"/>
    <s v="งาน"/>
    <n v="2"/>
    <n v="4000"/>
    <n v="0"/>
    <n v="0"/>
    <n v="0"/>
    <n v="0"/>
    <n v="0"/>
    <n v="2000"/>
    <n v="0"/>
    <n v="0"/>
    <n v="2000"/>
    <n v="0"/>
    <n v="0"/>
    <n v="0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และเตรียมความพร้อมทางด้านวิชาการให้กับบุคลากรและนักศึกษา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พัฒนาความสามารถด้านการใช้ภาษาอังกฤษของนักศึกษาและบุคลากรมหาวิทยาลัยอุบลราชธานี"/>
    <s v="ตัวบ่งชี้ด้านกระบวนการ"/>
    <s v="จำนวนกระบวนงานที่ได้ดำเนินการตามแผนปฏิบัติงาน"/>
    <s v="ร้อยละ"/>
    <n v="80"/>
    <s v="สำนักงานวิเทศสัมพันธ์"/>
    <m/>
    <s v="นางพัชรินทร์ จงใจ"/>
    <s v="เดือน มี.ค. และ มิ.ย. 2562"/>
    <n v="40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ประธาน"/>
    <n v="3000"/>
    <n v="1"/>
    <s v="วัน"/>
    <n v="3"/>
    <n v="9000"/>
    <n v="9000"/>
    <m/>
    <m/>
    <m/>
    <m/>
    <m/>
    <m/>
    <m/>
    <m/>
    <m/>
    <m/>
    <m/>
    <s v="กลยุทธ์ที่ 1 พัฒนาระบบบริหารจัดการให้มีประสิทธิภาพ (แผนกลยุทธ์ สนอ. ปี 2560-2564)"/>
    <s v="มาตรการที่ 1.3 ระบบและกลไลการประกันคุณภาพการศึกษาให้ได้มาตรฐานสากล โดยใช้เกณฑ์คุณภาพการศึกษาเพื่อการดำเนินการที่เป็นเลิศ (EdPEx) (แผนกลยุทธ์ สนอ. ปี 2560-2564)"/>
    <s v="เป็นองค์กรที่มีการพัฒนาและบริหารงานภายใต้หลักธรรมภิบาล"/>
    <s v="1. เพื่อ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 _x000a_2. ๒. เพื่อทราบผลการดำเนินงานของสำนักงานอธิการบดี ตามองค์ประกอบและตัวบ่งชี้ การประกันคุณภาพการศึกษาภายใน"/>
    <s v="เชิงปริมาณ"/>
    <s v="มีผลการดำเนินตามองค์ประกอบและตัวบ่งชี้การประกันคุณภาพการศึกษาอยู่ในระดับดี"/>
    <s v="คะแนน"/>
    <n v="3.51"/>
    <s v="สำนักงานประกันคุณภาพฯ"/>
    <s v="ทุกหน่วยงานในสำนักงานอธิการบดี"/>
    <s v="สำนักงานประกันคุณภาพฯ"/>
    <s v="น.ส.สายใจ จันเวียง"/>
    <n v="90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รรมการ"/>
    <n v="1500"/>
    <n v="5"/>
    <s v="คน"/>
    <n v="3"/>
    <n v="22500"/>
    <n v="22500"/>
    <m/>
    <m/>
    <m/>
    <m/>
    <m/>
    <m/>
    <m/>
    <m/>
    <m/>
    <m/>
    <m/>
    <m/>
    <m/>
    <m/>
    <m/>
    <m/>
    <m/>
    <m/>
    <m/>
    <m/>
    <m/>
    <m/>
    <m/>
    <n v="225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เลขานุการ"/>
    <n v="750"/>
    <n v="1"/>
    <s v="คน"/>
    <n v="3"/>
    <n v="2300"/>
    <n v="2300"/>
    <m/>
    <m/>
    <m/>
    <m/>
    <m/>
    <m/>
    <m/>
    <m/>
    <m/>
    <m/>
    <m/>
    <m/>
    <m/>
    <m/>
    <m/>
    <m/>
    <m/>
    <m/>
    <m/>
    <m/>
    <m/>
    <m/>
    <m/>
    <n v="23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ว่างและเครื่องดื่ม - ค่าอาการทำการนอกเวลา (วันธรรมดา)"/>
    <n v="200"/>
    <n v="7"/>
    <s v="คน"/>
    <n v="6"/>
    <n v="8400"/>
    <m/>
    <m/>
    <m/>
    <m/>
    <m/>
    <m/>
    <m/>
    <m/>
    <m/>
    <m/>
    <m/>
    <n v="8400"/>
    <m/>
    <m/>
    <m/>
    <m/>
    <m/>
    <m/>
    <m/>
    <m/>
    <m/>
    <m/>
    <m/>
    <m/>
    <n v="84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ว่างและเครื่องดื่ม - ค่าอาการทำการนอกเวลา (วันหยุดราชการ)"/>
    <n v="420"/>
    <n v="7"/>
    <s v="คน"/>
    <n v="2"/>
    <n v="5900"/>
    <m/>
    <m/>
    <m/>
    <m/>
    <m/>
    <m/>
    <m/>
    <m/>
    <m/>
    <m/>
    <m/>
    <n v="5900"/>
    <m/>
    <m/>
    <m/>
    <m/>
    <m/>
    <m/>
    <m/>
    <m/>
    <m/>
    <m/>
    <m/>
    <m/>
    <n v="59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ว่างและเครื่องดื่ม - ค่าอาหารว่างและเครื่องดื่ม"/>
    <n v="10"/>
    <n v="170"/>
    <s v="คน"/>
    <n v="3"/>
    <n v="5100"/>
    <n v="15300"/>
    <m/>
    <m/>
    <m/>
    <m/>
    <m/>
    <m/>
    <m/>
    <m/>
    <m/>
    <m/>
    <m/>
    <m/>
    <m/>
    <m/>
    <m/>
    <m/>
    <m/>
    <m/>
    <m/>
    <m/>
    <m/>
    <m/>
    <m/>
    <n v="51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70"/>
    <n v="7"/>
    <s v="คน"/>
    <n v="6"/>
    <n v="2900"/>
    <n v="2900"/>
    <m/>
    <m/>
    <m/>
    <m/>
    <m/>
    <m/>
    <m/>
    <m/>
    <m/>
    <m/>
    <m/>
    <m/>
    <m/>
    <m/>
    <m/>
    <m/>
    <m/>
    <m/>
    <m/>
    <m/>
    <m/>
    <m/>
    <m/>
    <n v="29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60"/>
    <n v="60"/>
    <s v="คน"/>
    <n v="2"/>
    <n v="7200"/>
    <n v="12000"/>
    <m/>
    <m/>
    <m/>
    <m/>
    <m/>
    <m/>
    <m/>
    <m/>
    <m/>
    <m/>
    <m/>
    <m/>
    <m/>
    <m/>
    <m/>
    <m/>
    <m/>
    <m/>
    <m/>
    <m/>
    <m/>
    <m/>
    <m/>
    <n v="72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 (ผู้บริหาร+กก.)"/>
    <n v="100"/>
    <n v="22"/>
    <s v="คน"/>
    <n v="2"/>
    <n v="4400"/>
    <n v="6600"/>
    <m/>
    <m/>
    <m/>
    <m/>
    <m/>
    <m/>
    <m/>
    <m/>
    <m/>
    <m/>
    <m/>
    <m/>
    <m/>
    <m/>
    <m/>
    <m/>
    <m/>
    <m/>
    <m/>
    <m/>
    <m/>
    <m/>
    <m/>
    <n v="44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150"/>
    <n v="10"/>
    <s v="คน"/>
    <n v="2"/>
    <n v="3000"/>
    <n v="3000"/>
    <m/>
    <m/>
    <m/>
    <m/>
    <m/>
    <m/>
    <m/>
    <m/>
    <m/>
    <m/>
    <m/>
    <m/>
    <m/>
    <m/>
    <m/>
    <m/>
    <m/>
    <m/>
    <m/>
    <m/>
    <m/>
    <m/>
    <m/>
    <n v="30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"/>
    <n v="240"/>
    <n v="2"/>
    <s v="คน"/>
    <n v="2"/>
    <n v="1000"/>
    <n v="1000"/>
    <m/>
    <m/>
    <m/>
    <m/>
    <m/>
    <m/>
    <m/>
    <m/>
    <m/>
    <m/>
    <m/>
    <m/>
    <m/>
    <m/>
    <m/>
    <m/>
    <m/>
    <m/>
    <m/>
    <m/>
    <m/>
    <m/>
    <m/>
    <n v="10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000"/>
    <n v="1"/>
    <s v="คน"/>
    <n v="3"/>
    <n v="3000"/>
    <n v="3000"/>
    <m/>
    <m/>
    <m/>
    <m/>
    <m/>
    <m/>
    <m/>
    <m/>
    <m/>
    <m/>
    <m/>
    <m/>
    <m/>
    <m/>
    <m/>
    <m/>
    <m/>
    <m/>
    <m/>
    <m/>
    <m/>
    <m/>
    <m/>
    <n v="30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 พขร."/>
    <n v="800"/>
    <n v="1"/>
    <s v="คน"/>
    <n v="1"/>
    <n v="800"/>
    <n v="800"/>
    <m/>
    <m/>
    <m/>
    <m/>
    <m/>
    <m/>
    <m/>
    <m/>
    <m/>
    <m/>
    <m/>
    <m/>
    <m/>
    <m/>
    <m/>
    <m/>
    <m/>
    <m/>
    <m/>
    <m/>
    <m/>
    <m/>
    <m/>
    <n v="8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"/>
    <n v="1600"/>
    <n v="1"/>
    <s v="คัน"/>
    <n v="3"/>
    <n v="4800"/>
    <n v="4800"/>
    <m/>
    <m/>
    <m/>
    <m/>
    <m/>
    <m/>
    <m/>
    <m/>
    <m/>
    <m/>
    <m/>
    <m/>
    <m/>
    <m/>
    <m/>
    <m/>
    <m/>
    <m/>
    <m/>
    <m/>
    <m/>
    <m/>
    <m/>
    <n v="48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20"/>
    <s v="คน"/>
    <n v="3"/>
    <n v="1800"/>
    <m/>
    <m/>
    <m/>
    <m/>
    <m/>
    <m/>
    <m/>
    <m/>
    <m/>
    <n v="1800"/>
    <m/>
    <m/>
    <s v="กลยุทธ์ที่ 6 พัฒนาระบบและกลไกการประกันคุณภาพการศึกษาให้ ได้มาตรฐานสากล โดยใช้เกณฑ์คุณภาพการศึกษาเพื่อ การดำเนินการที่เป็นเลิศ (EdPEx) และพัฒนาองค์กรสู่ การเป็นองค์กรแห่งการเรียนรู้ (แผนกลยุทธ์ ม.อบ. ปี 2560-2564)"/>
    <s v="๑. สร้างการรับรู้และวัฒนธรรมการประกันคุณภาพตามเกณฑ์คุณภาพการศึกษาเพื่อการดำเนินการที่เป็นเลิศ (EdPEx) สร้างมาตรฐานการทำงานให้แก่ บุคลากร และสร้างระบบการประเมินเพื่อพัฒนางาน และองค์กรที่มีประสิทธิภาพ"/>
    <s v="เป็นองค์กรแห่งการเรียนรู้ เกิดเครือข่ายความร่วมมือทั้งภายในและภายนอกมหาวิทยาลัยและสร้างความเชื่อมันในการให้บริการ"/>
    <s v="1) เพื่อให้บุคลากรของมหาวิทยาลัยอุบลราชธานี มีความรู้ความเข้าใจเกี่ยวกับการประกันคุณภาพตามเกณฑ์คุณภาพการศึกษาเพื่อการดำเนินการที่เป็นเลิศ (EdPEx)"/>
    <s v="คุณภาพ"/>
    <s v="1) บุคลากรที่เข้าร่วมโครงการมีความรู้ความเข้าใจในการประกันคุณภาพตามเกณฑ์คุณภาพการศึกษาเพื่อการดำเนินการที่เป็นเลิศ (EdPEx) เพิ่มขึ้น"/>
    <s v="ร้อยละ"/>
    <s v="ร้อยละ ๕๐ ของจำนวนผู้เข้าร่วมโครงการ"/>
    <m/>
    <m/>
    <m/>
    <m/>
    <n v="18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60"/>
    <n v="20"/>
    <s v="คน"/>
    <n v="1"/>
    <n v="1200"/>
    <m/>
    <m/>
    <m/>
    <m/>
    <m/>
    <m/>
    <m/>
    <m/>
    <m/>
    <n v="2000"/>
    <m/>
    <m/>
    <m/>
    <m/>
    <m/>
    <m/>
    <m/>
    <m/>
    <m/>
    <m/>
    <m/>
    <m/>
    <m/>
    <m/>
    <n v="12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"/>
    <n v="2000"/>
    <n v="1"/>
    <s v="เที่ยว"/>
    <n v="2"/>
    <n v="4000"/>
    <m/>
    <m/>
    <m/>
    <m/>
    <m/>
    <m/>
    <m/>
    <m/>
    <m/>
    <n v="4000"/>
    <m/>
    <m/>
    <m/>
    <m/>
    <m/>
    <m/>
    <m/>
    <m/>
    <m/>
    <m/>
    <m/>
    <m/>
    <m/>
    <m/>
    <n v="40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งเลี้ยง พขร."/>
    <n v="240"/>
    <n v="1"/>
    <s v="คน"/>
    <n v="2"/>
    <n v="500"/>
    <m/>
    <m/>
    <m/>
    <m/>
    <m/>
    <m/>
    <m/>
    <m/>
    <m/>
    <n v="500"/>
    <m/>
    <m/>
    <m/>
    <m/>
    <m/>
    <m/>
    <m/>
    <m/>
    <m/>
    <m/>
    <m/>
    <m/>
    <m/>
    <m/>
    <n v="5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งเลี้ยงบุคลากร"/>
    <n v="240"/>
    <n v="20"/>
    <s v="คน"/>
    <n v="2"/>
    <n v="9600"/>
    <m/>
    <m/>
    <m/>
    <m/>
    <m/>
    <m/>
    <m/>
    <m/>
    <m/>
    <n v="9600"/>
    <m/>
    <m/>
    <m/>
    <m/>
    <m/>
    <m/>
    <m/>
    <m/>
    <m/>
    <m/>
    <m/>
    <m/>
    <m/>
    <m/>
    <n v="96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6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000"/>
    <n v="15"/>
    <s v="คน"/>
    <n v="1"/>
    <n v="15000"/>
    <m/>
    <m/>
    <m/>
    <m/>
    <m/>
    <m/>
    <m/>
    <m/>
    <m/>
    <n v="15000"/>
    <m/>
    <m/>
    <m/>
    <m/>
    <m/>
    <m/>
    <m/>
    <m/>
    <m/>
    <m/>
    <m/>
    <m/>
    <m/>
    <m/>
    <n v="150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7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2"/>
    <m/>
    <x v="0"/>
    <x v="0"/>
    <s v="วิทยากร (ภายนอก)"/>
    <n v="1000"/>
    <n v="1"/>
    <s v="คน"/>
    <n v="6"/>
    <n v="6000"/>
    <m/>
    <m/>
    <m/>
    <m/>
    <m/>
    <n v="6000"/>
    <m/>
    <m/>
    <m/>
    <m/>
    <m/>
    <m/>
    <s v="กลยุทธ์ที่ 6 พัฒนาระบบและกลไกการประกันคุณภาพการศึกษาให้ ได้มาตรฐานสากล โดยใช้เกณฑ์คุณภาพการศึกษาเพื่อ การดำเนินการที่เป็นเลิศ (EdPEx) และพัฒนาองค์กรสู่ การเป็นองค์กรแห่งการเรียนรู้ (แผนกลยุทธ์ ม.อบ. ปี 2560-2564)"/>
    <s v="๑. สร้างการรับรู้และวัฒนธรรมการประกันคุณภาพตามเกณฑ์คุณภาพการศึกษาเพื่อการดำเนินการที่เป็นเลิศ (EdPEx) สร้างมาตรฐานการทำงานให้แก่ บุคลากร และสร้างระบบการประเมินเพื่อพัฒนางาน และองค์กรที่มีประสิทธิภาพ"/>
    <s v="สำนักงานอธิการบดี มี (ร่าง) โครงร่างองค์การ OP สำหรับเป็นแนวทางในการบริหารจัดการ"/>
    <s v="เพื่อทราบความเข้าใจในแนวทางการนำเกณฑ์คุณภาพการศึกษาเพื่อการดำเนินงานที่เป็นเลิศมาใช้ในการประกันคุณภาพภายใน สำนักงานอธิการบดี"/>
    <s v="เชิงปริมาณ"/>
    <s v="ผู้เข้าร่วมโครงการมีความรู้ความเข้าใจเกณฑ์คุณภาพ EdPEx"/>
    <s v="ร้อยละ"/>
    <n v="50"/>
    <m/>
    <m/>
    <m/>
    <m/>
    <n v="60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7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อาหารว่างและเครื่องดื่ม - ค่าทำการอาหารนอกเวลา"/>
    <n v="200"/>
    <n v="6"/>
    <s v="คน"/>
    <n v="2"/>
    <n v="2400"/>
    <m/>
    <m/>
    <m/>
    <m/>
    <m/>
    <n v="2400"/>
    <m/>
    <m/>
    <m/>
    <m/>
    <m/>
    <m/>
    <m/>
    <m/>
    <m/>
    <m/>
    <m/>
    <m/>
    <m/>
    <m/>
    <m/>
    <m/>
    <m/>
    <m/>
    <n v="24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7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อาหารว่างและเครื่องดื่ม - ค่าทำการอาหารนอกเวลา"/>
    <n v="420"/>
    <n v="6"/>
    <s v="คน"/>
    <n v="1"/>
    <n v="2500"/>
    <m/>
    <m/>
    <m/>
    <m/>
    <m/>
    <n v="2500"/>
    <m/>
    <m/>
    <m/>
    <m/>
    <m/>
    <m/>
    <m/>
    <m/>
    <m/>
    <m/>
    <m/>
    <m/>
    <m/>
    <m/>
    <m/>
    <m/>
    <m/>
    <m/>
    <n v="25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7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30"/>
    <n v="40"/>
    <s v="คน"/>
    <n v="4"/>
    <n v="4800"/>
    <m/>
    <m/>
    <m/>
    <m/>
    <m/>
    <n v="4800"/>
    <m/>
    <m/>
    <m/>
    <m/>
    <m/>
    <m/>
    <m/>
    <m/>
    <m/>
    <m/>
    <m/>
    <m/>
    <m/>
    <m/>
    <m/>
    <m/>
    <m/>
    <m/>
    <n v="48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7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อาหารกลางวัน"/>
    <n v="60"/>
    <n v="40"/>
    <s v="คน"/>
    <n v="1"/>
    <n v="2400"/>
    <m/>
    <m/>
    <m/>
    <m/>
    <m/>
    <n v="2800"/>
    <m/>
    <m/>
    <m/>
    <m/>
    <m/>
    <m/>
    <m/>
    <m/>
    <m/>
    <m/>
    <m/>
    <m/>
    <m/>
    <m/>
    <m/>
    <m/>
    <m/>
    <m/>
    <n v="24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7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พัฒนาตามกลยุทธ์มหาวิทยาลัย"/>
    <x v="0"/>
    <x v="1"/>
    <m/>
    <x v="0"/>
    <x v="0"/>
    <s v="ค่าใช้จ่ายในการเดินทางไปราชการ"/>
    <n v="1800"/>
    <n v="1"/>
    <s v="คัน"/>
    <n v="3"/>
    <n v="5400"/>
    <m/>
    <m/>
    <m/>
    <m/>
    <m/>
    <n v="5400"/>
    <m/>
    <m/>
    <m/>
    <m/>
    <m/>
    <m/>
    <m/>
    <m/>
    <m/>
    <m/>
    <m/>
    <m/>
    <m/>
    <m/>
    <m/>
    <m/>
    <m/>
    <m/>
    <n v="54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7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2"/>
    <m/>
    <x v="0"/>
    <x v="0"/>
    <s v="ค่าเบี้ยงเลี้ยง"/>
    <n v="240"/>
    <n v="2"/>
    <s v="คน"/>
    <n v="2"/>
    <n v="1000"/>
    <m/>
    <m/>
    <m/>
    <m/>
    <m/>
    <n v="1000"/>
    <m/>
    <m/>
    <m/>
    <m/>
    <m/>
    <m/>
    <m/>
    <m/>
    <m/>
    <m/>
    <m/>
    <m/>
    <m/>
    <m/>
    <m/>
    <m/>
    <m/>
    <m/>
    <n v="10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7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เช่าต่างๆ - ค่าที่พัก"/>
    <n v="1500"/>
    <n v="1"/>
    <s v="คน"/>
    <n v="2"/>
    <n v="3000"/>
    <m/>
    <m/>
    <m/>
    <m/>
    <m/>
    <n v="3000"/>
    <m/>
    <m/>
    <m/>
    <m/>
    <m/>
    <m/>
    <m/>
    <m/>
    <m/>
    <m/>
    <m/>
    <m/>
    <m/>
    <m/>
    <m/>
    <m/>
    <m/>
    <m/>
    <n v="3000"/>
    <n v="0"/>
  </r>
  <r>
    <n v="10"/>
    <x v="0"/>
    <x v="8"/>
    <x v="7"/>
    <n v="2"/>
    <x v="0"/>
    <s v="เงินรายได้"/>
    <x v="0"/>
    <x v="0"/>
    <x v="1"/>
    <x v="1"/>
    <x v="15"/>
    <x v="16"/>
    <x v="44"/>
    <x v="51"/>
    <x v="17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อาหาร "/>
    <n v="250"/>
    <n v="10"/>
    <s v="คน"/>
    <n v="1"/>
    <n v="2500"/>
    <m/>
    <m/>
    <m/>
    <m/>
    <m/>
    <n v="2500"/>
    <m/>
    <m/>
    <m/>
    <m/>
    <m/>
    <m/>
    <m/>
    <m/>
    <m/>
    <m/>
    <m/>
    <m/>
    <m/>
    <m/>
    <m/>
    <m/>
    <m/>
    <m/>
    <n v="2500"/>
    <n v="0"/>
  </r>
  <r>
    <m/>
    <x v="0"/>
    <x v="8"/>
    <x v="7"/>
    <n v="2"/>
    <x v="0"/>
    <s v="เงินรายได้"/>
    <x v="0"/>
    <x v="0"/>
    <x v="1"/>
    <x v="1"/>
    <x v="15"/>
    <x v="16"/>
    <x v="44"/>
    <x v="51"/>
    <x v="17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"/>
    <n v="10"/>
    <s v="คน"/>
    <n v="12"/>
    <n v="1200"/>
    <n v="300"/>
    <n v="300"/>
    <n v="300"/>
    <n v="300"/>
    <n v="300"/>
    <n v="300"/>
    <n v="300"/>
    <n v="300"/>
    <n v="300"/>
    <n v="300"/>
    <n v="300"/>
    <n v="300"/>
    <s v="กลยุทธ์ที่ 1 พัฒนาระบบบริหารจัดการให้มีประสิทธิภาพ (แผนกลยุทธ์ สนอ. ปี 2560-2564)"/>
    <s v="มาตรการที่ 1.3 ระบบและกลไลการประกันคุณภาพการศึกษาให้ได้มาตรฐานสากล โดยใช้เกณฑ์คุณภาพการศึกษาเพื่อการดำเนินการที่เป็นเลิศ (EdPEx) (แผนกลยุทธ์ สนอ. ปี 2560-2564)"/>
    <s v="เป็นองค์กรที่มีการพัฒนาและบริหารงานภายใต้หลักธรรมภิบาล"/>
    <s v="1. เพื่อเป็นกระบวนการติดตามและตรวจสอบการดำเนินงานของสำนักงานอธิการบดี ตามเกณฑ์การประกันคุณภาพการศึกษา ระดับสำนัก/หน่วยงานเทียบเท่า _x000a_2. ๒. เพื่อทราบผลการดำเนินงานของสำนักงานอธิการบดี ตามองค์ประกอบและตัวบ่งชี้ การประกันคุณภาพการศึกษาภายใน"/>
    <s v="เชิงปริมาณ"/>
    <s v="มีผลการดำเนินตามองค์ประกอบและตัวบ่งชี้การประกันคุณภาพการศึกษาอยู่ในระดับดี"/>
    <s v="คะแนน"/>
    <n v="3.51"/>
    <m/>
    <m/>
    <m/>
    <m/>
    <n v="1200"/>
    <n v="0"/>
  </r>
  <r>
    <m/>
    <x v="0"/>
    <x v="8"/>
    <x v="7"/>
    <n v="2"/>
    <x v="0"/>
    <s v="เงินรายได้"/>
    <x v="0"/>
    <x v="0"/>
    <x v="1"/>
    <x v="1"/>
    <x v="15"/>
    <x v="16"/>
    <x v="44"/>
    <x v="51"/>
    <x v="17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50"/>
    <n v="10"/>
    <s v="คน"/>
    <n v="3"/>
    <n v="1500"/>
    <m/>
    <m/>
    <n v="500"/>
    <m/>
    <m/>
    <n v="500"/>
    <m/>
    <m/>
    <n v="500"/>
    <m/>
    <m/>
    <m/>
    <m/>
    <m/>
    <m/>
    <m/>
    <m/>
    <m/>
    <m/>
    <m/>
    <m/>
    <m/>
    <m/>
    <m/>
    <n v="1500"/>
    <n v="0"/>
  </r>
  <r>
    <n v="10"/>
    <x v="0"/>
    <x v="8"/>
    <x v="7"/>
    <n v="2"/>
    <x v="0"/>
    <s v="เงินรายได้"/>
    <x v="0"/>
    <x v="0"/>
    <x v="1"/>
    <x v="1"/>
    <x v="0"/>
    <x v="0"/>
    <x v="45"/>
    <x v="52"/>
    <x v="1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2"/>
    <m/>
    <x v="0"/>
    <x v="0"/>
    <s v="ค่าเบี้ยประชุมประธาน"/>
    <n v="1000"/>
    <n v="1"/>
    <s v="คน"/>
    <n v="8"/>
    <n v="8000"/>
    <m/>
    <n v="1000"/>
    <m/>
    <n v="1000"/>
    <m/>
    <n v="1000"/>
    <m/>
    <n v="1000"/>
    <m/>
    <n v="1000"/>
    <m/>
    <n v="1000"/>
    <s v="กลยุทธ์ที่ 1_x000a_บริหารจัดการภายใต้หลักธรรมาภิบาล สร้างวัฒนธรรมที่ไม่ทนต่อการทุจริต  (แผนยุทธ์ศาสตร์ ม.อบ ปี 2560-2564)"/>
    <s v="มาตรการที่ 4 พัฒนาระบบกำกับ ติดตาม และประเมินผลการดำเนินงานของสภามหาวิทยาลัยและผู้บริหารทุกระดับตามหลักธรรมาภิบาล"/>
    <s v="เป็นองค์กรที่มีการพัฒนาและบริหารงานภายใต้หลักธรรมภิบาล"/>
    <s v="๒. เพื่อให้สภามหาวิทยาลัยได้ทราบผลการปฏิบัติงาน ปัญหาอุปสรรคในการบริหารงาน และสามารถใช้เป็นข้อมูลในการสนับสนุน ส่งเสริมและเสนอแนะเพื่อพัฒนาการบริหารงานให้มีประสิทธิภาพเพิ่มขึ้น"/>
    <s v="ปริมาณ"/>
    <s v="ผลการประเมินอยู่ในระดับดีมาก"/>
    <m/>
    <s v="ผลการประเมินอยู่ในระดับดีมาก ( ๘๐.๐๐-๘๙.๙๙ คะแนน)"/>
    <m/>
    <m/>
    <m/>
    <m/>
    <n v="8000"/>
    <n v="0"/>
  </r>
  <r>
    <n v="10"/>
    <x v="0"/>
    <x v="8"/>
    <x v="7"/>
    <n v="2"/>
    <x v="0"/>
    <s v="เงินรายได้"/>
    <x v="0"/>
    <x v="0"/>
    <x v="1"/>
    <x v="1"/>
    <x v="0"/>
    <x v="0"/>
    <x v="45"/>
    <x v="52"/>
    <x v="1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2"/>
    <m/>
    <x v="0"/>
    <x v="0"/>
    <s v="ค่าเบี้ยประชุม กรรมการ"/>
    <n v="3000"/>
    <n v="2"/>
    <s v="คน"/>
    <n v="8"/>
    <n v="48000"/>
    <m/>
    <n v="6000"/>
    <m/>
    <n v="6000"/>
    <m/>
    <n v="6000"/>
    <m/>
    <n v="6000"/>
    <m/>
    <n v="6000"/>
    <m/>
    <n v="6000"/>
    <m/>
    <m/>
    <m/>
    <m/>
    <m/>
    <m/>
    <m/>
    <m/>
    <m/>
    <m/>
    <m/>
    <m/>
    <n v="48000"/>
    <n v="0"/>
  </r>
  <r>
    <n v="10"/>
    <x v="0"/>
    <x v="8"/>
    <x v="7"/>
    <n v="2"/>
    <x v="0"/>
    <s v="เงินรายได้"/>
    <x v="0"/>
    <x v="0"/>
    <x v="1"/>
    <x v="1"/>
    <x v="0"/>
    <x v="0"/>
    <x v="45"/>
    <x v="52"/>
    <x v="1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อาหารว่างและเครื่องดื่ม -  ค่าทำการอาหารนอกเวลา"/>
    <n v="200"/>
    <n v="2"/>
    <s v="คน"/>
    <n v="8"/>
    <n v="3200"/>
    <m/>
    <n v="400"/>
    <m/>
    <n v="400"/>
    <m/>
    <n v="400"/>
    <m/>
    <n v="400"/>
    <m/>
    <n v="400"/>
    <m/>
    <n v="400"/>
    <m/>
    <m/>
    <m/>
    <m/>
    <m/>
    <m/>
    <m/>
    <m/>
    <m/>
    <m/>
    <m/>
    <m/>
    <n v="3200"/>
    <n v="0"/>
  </r>
  <r>
    <n v="10"/>
    <x v="0"/>
    <x v="8"/>
    <x v="7"/>
    <n v="2"/>
    <x v="0"/>
    <s v="เงินรายได้"/>
    <x v="0"/>
    <x v="0"/>
    <x v="1"/>
    <x v="1"/>
    <x v="0"/>
    <x v="0"/>
    <x v="45"/>
    <x v="52"/>
    <x v="1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อาหารว่างและเครื่องดื่ม -  ค่าทำการอาหารนอกเวลา"/>
    <n v="420"/>
    <n v="2"/>
    <s v="คน"/>
    <n v="8"/>
    <n v="6700"/>
    <m/>
    <n v="820"/>
    <m/>
    <n v="820"/>
    <m/>
    <n v="820"/>
    <m/>
    <n v="800"/>
    <m/>
    <n v="820"/>
    <m/>
    <n v="820"/>
    <m/>
    <m/>
    <m/>
    <m/>
    <m/>
    <m/>
    <m/>
    <m/>
    <m/>
    <m/>
    <m/>
    <m/>
    <n v="6700"/>
    <n v="0"/>
  </r>
  <r>
    <n v="10"/>
    <x v="0"/>
    <x v="8"/>
    <x v="7"/>
    <n v="2"/>
    <x v="0"/>
    <s v="เงินรายได้"/>
    <x v="0"/>
    <x v="0"/>
    <x v="1"/>
    <x v="1"/>
    <x v="0"/>
    <x v="0"/>
    <x v="45"/>
    <x v="52"/>
    <x v="1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50"/>
    <n v="10"/>
    <s v="คน"/>
    <n v="8"/>
    <n v="4000"/>
    <m/>
    <n v="500"/>
    <m/>
    <n v="500"/>
    <m/>
    <n v="500"/>
    <m/>
    <n v="500"/>
    <m/>
    <n v="500"/>
    <m/>
    <n v="500"/>
    <m/>
    <m/>
    <m/>
    <m/>
    <m/>
    <m/>
    <m/>
    <m/>
    <m/>
    <m/>
    <m/>
    <m/>
    <n v="4000"/>
    <n v="0"/>
  </r>
  <r>
    <n v="10"/>
    <x v="0"/>
    <x v="8"/>
    <x v="7"/>
    <n v="2"/>
    <x v="0"/>
    <s v="เงินรายได้"/>
    <x v="0"/>
    <x v="0"/>
    <x v="1"/>
    <x v="1"/>
    <x v="0"/>
    <x v="0"/>
    <x v="45"/>
    <x v="52"/>
    <x v="1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อาหารกลางวัน (คณะกรรมการผู้ทรงคุณวุฒิ)"/>
    <n v="150"/>
    <n v="10"/>
    <s v="คน"/>
    <n v="8"/>
    <n v="12000"/>
    <m/>
    <n v="1500"/>
    <m/>
    <n v="1500"/>
    <m/>
    <n v="1500"/>
    <m/>
    <n v="1500"/>
    <m/>
    <n v="1500"/>
    <m/>
    <n v="1500"/>
    <m/>
    <m/>
    <m/>
    <m/>
    <m/>
    <m/>
    <m/>
    <m/>
    <m/>
    <m/>
    <m/>
    <m/>
    <n v="12000"/>
    <n v="0"/>
  </r>
  <r>
    <n v="10"/>
    <x v="0"/>
    <x v="8"/>
    <x v="7"/>
    <n v="2"/>
    <x v="0"/>
    <s v="เงินรายได้"/>
    <x v="0"/>
    <x v="0"/>
    <x v="1"/>
    <x v="1"/>
    <x v="0"/>
    <x v="0"/>
    <x v="45"/>
    <x v="52"/>
    <x v="1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ใช้จ่ายในการเดินทางไปราชการ"/>
    <n v="8000"/>
    <n v="2"/>
    <s v="คน"/>
    <n v="8"/>
    <n v="128000"/>
    <m/>
    <n v="16000"/>
    <m/>
    <n v="16000"/>
    <m/>
    <n v="16000"/>
    <m/>
    <n v="16000"/>
    <m/>
    <n v="16000"/>
    <m/>
    <n v="16000"/>
    <m/>
    <m/>
    <m/>
    <m/>
    <m/>
    <m/>
    <m/>
    <m/>
    <m/>
    <m/>
    <m/>
    <m/>
    <n v="128000"/>
    <n v="0"/>
  </r>
  <r>
    <n v="10"/>
    <x v="0"/>
    <x v="8"/>
    <x v="7"/>
    <n v="2"/>
    <x v="0"/>
    <s v="เงินรายได้"/>
    <x v="0"/>
    <x v="0"/>
    <x v="1"/>
    <x v="1"/>
    <x v="0"/>
    <x v="0"/>
    <x v="45"/>
    <x v="52"/>
    <x v="1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เช่าต่างๆ - ค่าที่พัก"/>
    <n v="1000"/>
    <n v="2"/>
    <s v="ห้อง"/>
    <n v="8"/>
    <n v="16000"/>
    <m/>
    <n v="2000"/>
    <m/>
    <n v="2000"/>
    <m/>
    <n v="2000"/>
    <m/>
    <n v="2000"/>
    <m/>
    <n v="2000"/>
    <m/>
    <n v="2000"/>
    <m/>
    <m/>
    <m/>
    <m/>
    <m/>
    <m/>
    <m/>
    <m/>
    <m/>
    <m/>
    <m/>
    <m/>
    <n v="16000"/>
    <n v="0"/>
  </r>
  <r>
    <n v="10"/>
    <x v="0"/>
    <x v="8"/>
    <x v="7"/>
    <n v="2"/>
    <x v="0"/>
    <s v="เงินรายได้"/>
    <x v="0"/>
    <x v="0"/>
    <x v="1"/>
    <x v="1"/>
    <x v="0"/>
    <x v="0"/>
    <x v="45"/>
    <x v="52"/>
    <x v="1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อาหาร -  ค่าเลี้ยงรับรอง"/>
    <n v="250"/>
    <n v="5"/>
    <s v="คน"/>
    <n v="8"/>
    <n v="10000"/>
    <m/>
    <n v="1250"/>
    <m/>
    <n v="1250"/>
    <m/>
    <n v="1250"/>
    <m/>
    <n v="1250"/>
    <m/>
    <n v="1250"/>
    <m/>
    <n v="1250"/>
    <m/>
    <m/>
    <m/>
    <m/>
    <m/>
    <m/>
    <m/>
    <m/>
    <m/>
    <m/>
    <m/>
    <m/>
    <n v="10000"/>
    <n v="0"/>
  </r>
  <r>
    <n v="10"/>
    <x v="0"/>
    <x v="8"/>
    <x v="7"/>
    <n v="2"/>
    <x v="0"/>
    <s v="เงินรายได้"/>
    <x v="0"/>
    <x v="0"/>
    <x v="1"/>
    <x v="1"/>
    <x v="15"/>
    <x v="16"/>
    <x v="46"/>
    <x v="53"/>
    <x v="17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"/>
    <n v="4500"/>
    <n v="1"/>
    <s v="คน"/>
    <n v="1"/>
    <n v="4500"/>
    <m/>
    <m/>
    <m/>
    <n v="4500"/>
    <m/>
    <m/>
    <m/>
    <m/>
    <m/>
    <m/>
    <m/>
    <m/>
    <s v="กลยุทธ์ที่ 1 พัฒนาระบบบริหารจัดการให้มีประสิทธิภาพ (แผนกลยุทธ์ สนอ. ปี 2560-2564)"/>
    <s v="มาตรการที่ 1.1 การมอบหมายอำนาจหน้าที่ของผู้บริหารที่เป็นลายลักษณ์อักษร (การจัดทำคำรับรองการปฏิบัติราชการระหว่างหน่วยงานภายในสำนักงานอธิการบดี)"/>
    <s v="เป็นองค์กรที่มีการพัฒนาและบริหารงานภายใต้หลักธรรมภิบาล"/>
    <s v=" -"/>
    <s v=" -"/>
    <s v=" -"/>
    <s v=" -"/>
    <s v=" -"/>
    <m/>
    <m/>
    <m/>
    <m/>
    <n v="45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สื่อวีดิทัศน์"/>
    <n v="1500"/>
    <n v="1"/>
    <s v="วัน"/>
    <n v="20"/>
    <n v="30000"/>
    <n v="7500"/>
    <s v=" "/>
    <n v="1500"/>
    <n v="3000"/>
    <n v="3000"/>
    <n v="3000"/>
    <m/>
    <n v="3000"/>
    <n v="3000"/>
    <n v="3000"/>
    <n v="3000"/>
    <m/>
    <m/>
    <m/>
    <m/>
    <m/>
    <m/>
    <m/>
    <m/>
    <m/>
    <m/>
    <m/>
    <s v="ศิริวิมล พานิชพันธ์"/>
    <m/>
    <n v="300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จ้างเหมาถ่ายเอกสาร"/>
    <n v="0.5"/>
    <n v="1"/>
    <s v="หน้า"/>
    <n v="185000"/>
    <n v="92500"/>
    <n v="12500"/>
    <n v="7400"/>
    <n v="7500"/>
    <n v="7200"/>
    <n v="7500"/>
    <n v="7200"/>
    <n v="7200"/>
    <n v="7200"/>
    <n v="7200"/>
    <n v="7200"/>
    <n v="7200"/>
    <n v="7200"/>
    <m/>
    <m/>
    <m/>
    <m/>
    <m/>
    <m/>
    <m/>
    <m/>
    <m/>
    <m/>
    <s v="ศิริวิมล พานิชพันธ์"/>
    <m/>
    <n v="925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รถตู้"/>
    <n v="1800"/>
    <n v="1"/>
    <s v="วัน"/>
    <n v="6"/>
    <n v="10800"/>
    <n v="3600"/>
    <m/>
    <m/>
    <m/>
    <m/>
    <n v="3600"/>
    <m/>
    <m/>
    <n v="3600"/>
    <m/>
    <m/>
    <m/>
    <m/>
    <m/>
    <m/>
    <m/>
    <m/>
    <m/>
    <m/>
    <m/>
    <m/>
    <m/>
    <s v="ศิริวิมล พานิชพันธ์"/>
    <m/>
    <n v="108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กระดาษถ่ายเอกสาร A4, 80 g, 500 p."/>
    <n v="110"/>
    <n v="1"/>
    <s v="รีม"/>
    <n v="160"/>
    <n v="17600"/>
    <n v="4400"/>
    <m/>
    <m/>
    <n v="4400"/>
    <s v=" "/>
    <m/>
    <n v="4400"/>
    <s v=" "/>
    <m/>
    <n v="4400"/>
    <m/>
    <m/>
    <m/>
    <m/>
    <m/>
    <m/>
    <m/>
    <m/>
    <m/>
    <m/>
    <m/>
    <m/>
    <s v="ศิริวิมล พานิชพันธ์"/>
    <m/>
    <n v="176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กระดาษถ่ายเอกสาร F4, 70 g, 300 p."/>
    <n v="120"/>
    <n v="1"/>
    <s v="รีม"/>
    <n v="6"/>
    <n v="700"/>
    <m/>
    <m/>
    <m/>
    <n v="700"/>
    <m/>
    <m/>
    <m/>
    <m/>
    <m/>
    <m/>
    <m/>
    <m/>
    <m/>
    <m/>
    <m/>
    <m/>
    <m/>
    <m/>
    <m/>
    <m/>
    <m/>
    <m/>
    <s v="ศิริวิมล พานิชพันธ์"/>
    <m/>
    <n v="7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หมึก HP รหัส 05A"/>
    <n v="2950"/>
    <n v="1"/>
    <s v="กล่อง"/>
    <n v="2"/>
    <n v="5900"/>
    <m/>
    <m/>
    <m/>
    <m/>
    <m/>
    <m/>
    <n v="5900"/>
    <m/>
    <m/>
    <m/>
    <m/>
    <m/>
    <m/>
    <m/>
    <m/>
    <m/>
    <m/>
    <m/>
    <m/>
    <m/>
    <m/>
    <m/>
    <s v="ศิริวิมล พานิชพันธ์"/>
    <m/>
    <n v="59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หมึก HP รหัส 85A"/>
    <n v="2100"/>
    <n v="1"/>
    <s v="กล่อง"/>
    <n v="12"/>
    <n v="25200"/>
    <m/>
    <m/>
    <m/>
    <n v="8400"/>
    <m/>
    <m/>
    <n v="8400"/>
    <m/>
    <m/>
    <n v="8400"/>
    <m/>
    <m/>
    <m/>
    <m/>
    <m/>
    <m/>
    <m/>
    <m/>
    <m/>
    <m/>
    <m/>
    <m/>
    <s v="ศิริวิมล พานิชพันธ์"/>
    <m/>
    <n v="252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หมึก Canon รหัส  88 (สีดำ)"/>
    <n v="390"/>
    <n v="1"/>
    <s v="กล่อง"/>
    <n v="6"/>
    <n v="2300"/>
    <m/>
    <m/>
    <m/>
    <n v="2300"/>
    <m/>
    <m/>
    <m/>
    <m/>
    <m/>
    <m/>
    <m/>
    <m/>
    <m/>
    <m/>
    <m/>
    <m/>
    <m/>
    <m/>
    <m/>
    <m/>
    <m/>
    <m/>
    <s v="ศิริวิมล พานิชพันธ์"/>
    <m/>
    <n v="23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หมึก Canon รหัส  98 (สี)"/>
    <n v="490"/>
    <n v="1"/>
    <s v="กล่อง"/>
    <n v="6"/>
    <n v="2900"/>
    <m/>
    <m/>
    <m/>
    <n v="2900"/>
    <m/>
    <m/>
    <m/>
    <m/>
    <m/>
    <m/>
    <m/>
    <m/>
    <m/>
    <m/>
    <m/>
    <m/>
    <m/>
    <m/>
    <m/>
    <m/>
    <m/>
    <m/>
    <s v="ศิริวิมล พานิชพันธ์"/>
    <m/>
    <n v="29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ตลับหมึกเครื่องสแกน  รหัส  21  (สีดำ)"/>
    <n v="570"/>
    <n v="1"/>
    <s v="กล่อง"/>
    <n v="4"/>
    <n v="2300"/>
    <m/>
    <m/>
    <m/>
    <n v="2300"/>
    <m/>
    <m/>
    <m/>
    <m/>
    <m/>
    <m/>
    <m/>
    <m/>
    <m/>
    <m/>
    <m/>
    <m/>
    <m/>
    <m/>
    <m/>
    <m/>
    <m/>
    <m/>
    <s v="ศิริวิมล พานิชพันธ์"/>
    <m/>
    <n v="23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ตลับหมึกเครื่องสแกน  รหัส  22 (สี)"/>
    <n v="650"/>
    <n v="1"/>
    <s v="กล่อง"/>
    <n v="4"/>
    <n v="2600"/>
    <m/>
    <m/>
    <m/>
    <n v="2600"/>
    <m/>
    <m/>
    <m/>
    <m/>
    <m/>
    <m/>
    <m/>
    <m/>
    <m/>
    <m/>
    <m/>
    <m/>
    <m/>
    <m/>
    <m/>
    <m/>
    <m/>
    <m/>
    <s v="ศิริวิมล พานิชพันธ์"/>
    <m/>
    <n v="26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กระดาษคาร์บอน (สีดำ)"/>
    <n v="100"/>
    <n v="1"/>
    <s v="กล่อง"/>
    <n v="1"/>
    <n v="100"/>
    <m/>
    <m/>
    <m/>
    <n v="110"/>
    <m/>
    <m/>
    <m/>
    <m/>
    <m/>
    <m/>
    <m/>
    <m/>
    <m/>
    <m/>
    <m/>
    <m/>
    <m/>
    <m/>
    <m/>
    <m/>
    <m/>
    <m/>
    <s v="ศิริวิมล พานิชพันธ์"/>
    <m/>
    <n v="1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กระดาษคาร์บอน (สีน้ำเงิน)"/>
    <n v="110"/>
    <n v="1"/>
    <s v="กล่อง"/>
    <n v="2"/>
    <n v="200"/>
    <m/>
    <m/>
    <m/>
    <n v="200"/>
    <m/>
    <m/>
    <m/>
    <m/>
    <m/>
    <m/>
    <m/>
    <m/>
    <m/>
    <m/>
    <m/>
    <m/>
    <m/>
    <m/>
    <m/>
    <m/>
    <m/>
    <m/>
    <s v="ศิริวิมล พานิชพันธ์"/>
    <m/>
    <n v="2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กระดาษทำปก A4, 120 g."/>
    <n v="72"/>
    <n v="1"/>
    <s v="รีม"/>
    <n v="6"/>
    <n v="400"/>
    <m/>
    <m/>
    <m/>
    <n v="400"/>
    <m/>
    <m/>
    <m/>
    <m/>
    <m/>
    <m/>
    <m/>
    <m/>
    <m/>
    <m/>
    <m/>
    <m/>
    <m/>
    <m/>
    <m/>
    <m/>
    <m/>
    <m/>
    <s v="ศิริวิมล พานิชพันธ์"/>
    <m/>
    <n v="4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กระดาษทำปก F4, 120 g."/>
    <n v="79"/>
    <n v="1"/>
    <s v="รีม"/>
    <n v="6"/>
    <n v="500"/>
    <m/>
    <m/>
    <m/>
    <n v="500"/>
    <m/>
    <m/>
    <m/>
    <m/>
    <m/>
    <m/>
    <m/>
    <m/>
    <m/>
    <m/>
    <m/>
    <m/>
    <m/>
    <m/>
    <m/>
    <m/>
    <m/>
    <m/>
    <s v="ศิริวิมล พานิชพันธ์"/>
    <m/>
    <n v="5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กาวแท่ง UHU Stic 21 g."/>
    <n v="49"/>
    <n v="1"/>
    <s v="หลอด"/>
    <n v="5"/>
    <n v="200"/>
    <m/>
    <m/>
    <m/>
    <n v="200"/>
    <m/>
    <m/>
    <m/>
    <m/>
    <m/>
    <m/>
    <m/>
    <m/>
    <m/>
    <m/>
    <m/>
    <m/>
    <m/>
    <m/>
    <m/>
    <m/>
    <m/>
    <m/>
    <s v="ศิริวิมล พานิชพันธ์"/>
    <m/>
    <n v="2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แผ่น CD-R (1 แพ๊กต์/50 แผ่น)"/>
    <n v="200"/>
    <n v="1"/>
    <s v="แพ๊กต์"/>
    <n v="5"/>
    <n v="1000"/>
    <m/>
    <m/>
    <m/>
    <n v="1000"/>
    <m/>
    <m/>
    <m/>
    <m/>
    <m/>
    <m/>
    <m/>
    <m/>
    <m/>
    <m/>
    <m/>
    <m/>
    <m/>
    <m/>
    <m/>
    <m/>
    <m/>
    <m/>
    <s v="ศิริวิมล พานิชพันธ์"/>
    <m/>
    <n v="10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ซองพลาสติกใส่ CD"/>
    <n v="0.9"/>
    <n v="1"/>
    <s v="ซอง"/>
    <n v="250"/>
    <n v="200"/>
    <m/>
    <m/>
    <m/>
    <n v="200"/>
    <m/>
    <m/>
    <m/>
    <m/>
    <m/>
    <m/>
    <m/>
    <m/>
    <m/>
    <m/>
    <m/>
    <m/>
    <m/>
    <m/>
    <m/>
    <m/>
    <m/>
    <m/>
    <s v="ศิริวิมล พานิชพันธ์"/>
    <m/>
    <n v="2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ซองครุฑสีน้ำตาลใหญ่ (ไม่ขยายข้าง)"/>
    <n v="1.7"/>
    <n v="1"/>
    <s v="ซอง"/>
    <n v="500"/>
    <n v="900"/>
    <m/>
    <m/>
    <m/>
    <n v="900"/>
    <m/>
    <m/>
    <m/>
    <m/>
    <m/>
    <m/>
    <m/>
    <m/>
    <m/>
    <m/>
    <m/>
    <m/>
    <m/>
    <m/>
    <m/>
    <m/>
    <m/>
    <m/>
    <s v="ศิริวิมล พานิชพันธ์"/>
    <m/>
    <n v="9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ซองครุฑสีน้ำตาลใหญ่ (ขยายข้าง)"/>
    <n v="3.75"/>
    <n v="1"/>
    <s v="ซอง"/>
    <n v="500"/>
    <n v="1900"/>
    <m/>
    <m/>
    <m/>
    <n v="1900"/>
    <m/>
    <m/>
    <m/>
    <m/>
    <m/>
    <m/>
    <m/>
    <m/>
    <m/>
    <m/>
    <m/>
    <m/>
    <m/>
    <m/>
    <m/>
    <m/>
    <m/>
    <m/>
    <s v="ศิริวิมล พานิชพันธ์"/>
    <m/>
    <n v="19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ซองครุฑสีน้ำตาล C4 (ไม่ขยายข้าง)"/>
    <n v="2"/>
    <n v="1"/>
    <s v="ซอง"/>
    <n v="500"/>
    <n v="1000"/>
    <m/>
    <m/>
    <m/>
    <n v="1000"/>
    <m/>
    <m/>
    <m/>
    <m/>
    <m/>
    <m/>
    <m/>
    <m/>
    <m/>
    <m/>
    <m/>
    <m/>
    <m/>
    <m/>
    <m/>
    <m/>
    <m/>
    <m/>
    <s v="ศิริวิมล พานิชพันธ์"/>
    <m/>
    <n v="10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ซองครุฑสีน้ำตาล C4 (ขยายข้าง)"/>
    <n v="3"/>
    <n v="1"/>
    <s v="ซอง"/>
    <n v="500"/>
    <n v="1500"/>
    <m/>
    <m/>
    <m/>
    <n v="1500"/>
    <m/>
    <m/>
    <m/>
    <m/>
    <m/>
    <m/>
    <m/>
    <m/>
    <m/>
    <m/>
    <m/>
    <m/>
    <m/>
    <m/>
    <m/>
    <m/>
    <m/>
    <m/>
    <s v="ศิริวิมล พานิชพันธ์"/>
    <m/>
    <n v="15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ซองครุฑสีขาว DL"/>
    <n v="1"/>
    <n v="1"/>
    <s v="ซอง"/>
    <n v="500"/>
    <n v="500"/>
    <m/>
    <m/>
    <m/>
    <n v="500"/>
    <m/>
    <m/>
    <m/>
    <m/>
    <m/>
    <m/>
    <m/>
    <m/>
    <m/>
    <m/>
    <m/>
    <m/>
    <m/>
    <m/>
    <m/>
    <m/>
    <m/>
    <m/>
    <s v="ศิริวิมล พานิชพันธ์"/>
    <m/>
    <n v="5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เทปใส ขนาด 1 นิ้ว"/>
    <n v="26"/>
    <n v="1"/>
    <s v="ม้วน"/>
    <n v="15"/>
    <n v="400"/>
    <m/>
    <m/>
    <m/>
    <n v="400"/>
    <m/>
    <m/>
    <m/>
    <m/>
    <m/>
    <m/>
    <m/>
    <m/>
    <m/>
    <m/>
    <m/>
    <m/>
    <m/>
    <m/>
    <m/>
    <m/>
    <m/>
    <m/>
    <s v="ศิริวิมล พานิชพันธ์"/>
    <m/>
    <n v="4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ลวดเย็บกระดาษ เบอร์ 10"/>
    <n v="5"/>
    <n v="1"/>
    <s v="กล่อง"/>
    <n v="50"/>
    <n v="300"/>
    <m/>
    <m/>
    <m/>
    <n v="300"/>
    <m/>
    <m/>
    <m/>
    <m/>
    <m/>
    <m/>
    <m/>
    <m/>
    <m/>
    <m/>
    <m/>
    <m/>
    <m/>
    <m/>
    <m/>
    <m/>
    <m/>
    <m/>
    <s v="ศิริวิมล พานิชพันธ์"/>
    <m/>
    <n v="3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ลวดเย็บกระดาษ เบอร์ 35"/>
    <n v="8"/>
    <n v="1"/>
    <s v="กล่อง"/>
    <n v="50"/>
    <n v="400"/>
    <m/>
    <m/>
    <m/>
    <n v="400"/>
    <m/>
    <m/>
    <m/>
    <m/>
    <m/>
    <m/>
    <m/>
    <m/>
    <m/>
    <m/>
    <m/>
    <m/>
    <m/>
    <m/>
    <m/>
    <m/>
    <m/>
    <m/>
    <s v="ศิริวิมล พานิชพันธ์"/>
    <m/>
    <n v="4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ลวดเสียบกระดาษ"/>
    <n v="4"/>
    <n v="1"/>
    <s v="กล่อง"/>
    <n v="50"/>
    <n v="200"/>
    <m/>
    <m/>
    <m/>
    <n v="200"/>
    <m/>
    <m/>
    <m/>
    <m/>
    <m/>
    <m/>
    <m/>
    <m/>
    <m/>
    <m/>
    <m/>
    <m/>
    <m/>
    <m/>
    <m/>
    <m/>
    <m/>
    <m/>
    <s v="ศิริวิมล พานิชพันธ์"/>
    <m/>
    <n v="2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0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กระดาษสติ๊กเกอร์ ขนาด A4 หน้าด้าน"/>
    <n v="85"/>
    <n v="1"/>
    <s v="รีม"/>
    <n v="6"/>
    <n v="500"/>
    <m/>
    <m/>
    <m/>
    <n v="500"/>
    <m/>
    <m/>
    <m/>
    <m/>
    <m/>
    <m/>
    <m/>
    <m/>
    <m/>
    <m/>
    <m/>
    <m/>
    <m/>
    <m/>
    <m/>
    <m/>
    <m/>
    <m/>
    <s v="ศิริวิมล พานิชพันธ์"/>
    <m/>
    <n v="5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54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ป้ายสามเหลี่ยม"/>
    <n v="45"/>
    <n v="1"/>
    <s v="อัน"/>
    <n v="25"/>
    <n v="1100"/>
    <m/>
    <m/>
    <m/>
    <m/>
    <n v="1100"/>
    <m/>
    <m/>
    <m/>
    <m/>
    <m/>
    <m/>
    <m/>
    <m/>
    <m/>
    <m/>
    <m/>
    <m/>
    <m/>
    <m/>
    <m/>
    <m/>
    <m/>
    <s v="ศิริวิมล พานิชพันธ์"/>
    <m/>
    <n v="1100"/>
    <n v="0"/>
  </r>
  <r>
    <n v="10"/>
    <x v="0"/>
    <x v="8"/>
    <x v="7"/>
    <n v="2"/>
    <x v="0"/>
    <s v="เงินรายได้"/>
    <x v="0"/>
    <x v="0"/>
    <x v="1"/>
    <x v="1"/>
    <x v="0"/>
    <x v="0"/>
    <x v="0"/>
    <x v="54"/>
    <x v="1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แฟ้มเสนอลงนาม"/>
    <n v="250"/>
    <n v="1"/>
    <s v="แฟ้ม"/>
    <n v="4"/>
    <n v="1000"/>
    <m/>
    <m/>
    <m/>
    <m/>
    <n v="1000"/>
    <m/>
    <m/>
    <m/>
    <m/>
    <m/>
    <m/>
    <m/>
    <m/>
    <m/>
    <m/>
    <m/>
    <m/>
    <m/>
    <m/>
    <m/>
    <m/>
    <m/>
    <s v="ศิริวิมล พานิชพันธ์"/>
    <m/>
    <n v="1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7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"/>
    <n v="35"/>
    <s v="คน"/>
    <n v="12"/>
    <n v="4200"/>
    <n v="1050"/>
    <n v="1050"/>
    <n v="1050"/>
    <n v="1050"/>
    <n v="1050"/>
    <n v="1050"/>
    <n v="1050"/>
    <n v="1050"/>
    <n v="1050"/>
    <n v="1050"/>
    <n v="1050"/>
    <n v="1050"/>
    <m/>
    <m/>
    <s v="หน่วยงานที่เกี่ยวข้องมีความเข้าใจในระบบประกะนบคุณภาพภายใน"/>
    <s v="ติดตามการดำเนินงานและสร้างความเข้าใจ"/>
    <m/>
    <m/>
    <m/>
    <n v="12"/>
    <s v="สนง.ประกันฯ"/>
    <m/>
    <s v="สนง.ประกันฯ"/>
    <s v="ทุกเดือน"/>
    <n v="42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7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อาหารกลางวัน"/>
    <n v="30"/>
    <n v="35"/>
    <s v="คน"/>
    <n v="12"/>
    <n v="12600"/>
    <n v="2275"/>
    <n v="2275"/>
    <n v="2275"/>
    <n v="2275"/>
    <n v="2275"/>
    <n v="2275"/>
    <n v="2275"/>
    <n v="2275"/>
    <n v="2275"/>
    <n v="2275"/>
    <n v="2275"/>
    <n v="2275"/>
    <m/>
    <m/>
    <s v="หน่วยงานที่เกี่ยวข้องมีความเข้าใจในระบบประกะนบคุณภาพภายใน"/>
    <s v="ติดตามการดำเนินงานและสร้างความเข้าใจ"/>
    <m/>
    <m/>
    <m/>
    <n v="12"/>
    <s v="สนง.ประกันฯ"/>
    <m/>
    <s v="สนง.ประกันฯ"/>
    <s v="ทุกเดือน"/>
    <n v="126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7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"/>
    <n v="100"/>
    <s v="คน"/>
    <n v="4"/>
    <n v="4000"/>
    <m/>
    <n v="2250"/>
    <m/>
    <m/>
    <n v="2250"/>
    <m/>
    <m/>
    <n v="2250"/>
    <m/>
    <n v="2250"/>
    <m/>
    <m/>
    <m/>
    <m/>
    <s v="หน่วยงานที่เกี่ยวข้องมีความเข้าใจในระบบประกะนบคุณภาพภายใน"/>
    <s v="ติดตามการดำเนินงานและสร้างความเข้าใจ"/>
    <m/>
    <m/>
    <m/>
    <n v="4"/>
    <s v="สนง.ประกันฯ"/>
    <m/>
    <s v="สนง.ประกันฯ"/>
    <s v="รายไตรมาสของปีการศึกษา"/>
    <n v="4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7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อาหารกลางวัน"/>
    <n v="60"/>
    <n v="100"/>
    <s v="คน"/>
    <n v="4"/>
    <n v="24000"/>
    <m/>
    <n v="2250"/>
    <m/>
    <m/>
    <n v="2250"/>
    <m/>
    <m/>
    <n v="2250"/>
    <m/>
    <n v="2250"/>
    <m/>
    <m/>
    <m/>
    <m/>
    <s v="หน่วยงานที่เกี่ยวข้องมีความเข้าใจในระบบประกะนบคุณภาพภายใน"/>
    <s v="ติดตามการดำเนินงานและสร้างความเข้าใจ"/>
    <m/>
    <m/>
    <m/>
    <n v="4"/>
    <s v="สนง.ประกันฯ"/>
    <m/>
    <s v="สนง.ประกันฯ"/>
    <s v="รายไตรมาสของปีการศึกษา"/>
    <n v="24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7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"/>
    <n v="80"/>
    <s v="คน"/>
    <n v="2"/>
    <n v="1600"/>
    <m/>
    <m/>
    <m/>
    <m/>
    <m/>
    <m/>
    <m/>
    <m/>
    <n v="2400"/>
    <m/>
    <n v="2400"/>
    <m/>
    <m/>
    <m/>
    <s v="ค.กก.ประเมินฯ ระดับหลักสูตร มีความเข้าใจในแนวทางการประเมินคุณภาพภายใน"/>
    <s v="ให้ ค.กก.ประเมินฯ ตรวจประเมิน ในมาตรฐานที่ใกล้เคียงกัน"/>
    <m/>
    <m/>
    <m/>
    <n v="2"/>
    <s v="สนง.ประกันฯ"/>
    <m/>
    <s v="สนง.ประกันฯ"/>
    <s v="(ก่อน และหลังประเมิน)"/>
    <n v="16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7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อาหารกลางวัน"/>
    <n v="60"/>
    <n v="80"/>
    <s v="คน"/>
    <n v="2"/>
    <n v="9600"/>
    <m/>
    <m/>
    <m/>
    <m/>
    <m/>
    <m/>
    <m/>
    <m/>
    <n v="5200"/>
    <m/>
    <n v="5200"/>
    <m/>
    <m/>
    <m/>
    <s v="ค.กก.ประเมินฯ ระดับหลักสูตร มีความเข้าใจในแนวทางการประเมินคุณภาพภายใน"/>
    <s v="ให้ ค.กก.ประเมินฯ ตรวจประเมิน ในมาตรฐานที่ใกล้เคียงกัน"/>
    <m/>
    <m/>
    <m/>
    <n v="2"/>
    <s v="สนง.ประกันฯ"/>
    <m/>
    <s v="สนง.ประกันฯ"/>
    <s v="(ก่อน และหลังประเมิน)"/>
    <n v="96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7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"/>
    <n v="20"/>
    <s v="คน"/>
    <n v="2"/>
    <n v="400"/>
    <m/>
    <n v="600"/>
    <n v="600"/>
    <m/>
    <m/>
    <n v="600"/>
    <n v="600"/>
    <m/>
    <m/>
    <m/>
    <m/>
    <m/>
    <m/>
    <m/>
    <s v="มีระบบสารสนเทศเพื่อการสิบคืนหา ค.กก.ประเมินระดับหลักสูตร"/>
    <s v="คณะ/หลักสูตร สามารถสืบค้นพิจารณา ค.กก.ประเมินหลักดสูตร ได้อย่างสะดวก"/>
    <m/>
    <m/>
    <m/>
    <n v="1"/>
    <s v="สนง.ประกันฯ"/>
    <m/>
    <s v="สนง.ประกันฯ"/>
    <s v="ช่วง พ.ย.61- มี.ค.62"/>
    <n v="4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7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เหมาจ่ายการจัดทำระบบการเชื่อมต่อสารสนเทศในการสืบค้น"/>
    <n v="5000"/>
    <n v="1"/>
    <n v="1"/>
    <n v="1"/>
    <n v="5000"/>
    <m/>
    <m/>
    <m/>
    <m/>
    <m/>
    <m/>
    <n v="5000"/>
    <m/>
    <m/>
    <m/>
    <m/>
    <m/>
    <m/>
    <m/>
    <s v="มีระบบสารสนเทศเพื่อการสิบคืนหา ค.กก.ประเมินระดับหลักสูตร"/>
    <s v="คณะ/หลักสูตร สามารถสืบค้นพิจารณา ค.กก.ประเมินหลักดสูตร ได้อย่างสะดวก"/>
    <m/>
    <m/>
    <m/>
    <n v="1"/>
    <s v="สนง.ประกันฯ"/>
    <m/>
    <s v="สนง.ประกันฯ"/>
    <s v="ช่วง พ.ย.61- มี.ค.62"/>
    <n v="5000"/>
    <n v="0"/>
  </r>
  <r>
    <n v="10"/>
    <x v="0"/>
    <x v="8"/>
    <x v="7"/>
    <n v="2"/>
    <x v="0"/>
    <s v="เงินรายได้"/>
    <x v="0"/>
    <x v="0"/>
    <x v="1"/>
    <x v="1"/>
    <x v="15"/>
    <x v="16"/>
    <x v="48"/>
    <x v="56"/>
    <x v="1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2"/>
    <m/>
    <x v="0"/>
    <x v="0"/>
    <s v="ค่าตอบแทนกรรมการ"/>
    <n v="1000"/>
    <n v="14"/>
    <s v="บาท"/>
    <n v="1"/>
    <n v="14000"/>
    <m/>
    <n v="14000"/>
    <m/>
    <m/>
    <m/>
    <m/>
    <m/>
    <m/>
    <m/>
    <m/>
    <m/>
    <m/>
    <m/>
    <m/>
    <m/>
    <s v="เพื่อสร้างความเข้าใจในแนวทางการนำเกณฑ์คุณภาพการศึกษาเพื่อการดำเนินการที่เป็นเลิศมาใช้ในการประกันคุณภาพภายใน"/>
    <s v="เชิงปริมาณ"/>
    <s v="ผู้เข้าร่วมโครงการมีความพึงพอใจไม่น้อยกว่าน้อย ๘๕ มีความพึงพอใจไม่ต่ำกว่า 3.51"/>
    <m/>
    <m/>
    <s v="สำนักงานประกันคุณภาพฯ"/>
    <s v="กองการเจ้าหน้าที่"/>
    <s v="ทัศนีย์ สาคะริชานน์"/>
    <s v="ธันวาคม -มกราคม 2561"/>
    <n v="14000"/>
    <n v="0"/>
  </r>
  <r>
    <n v="10"/>
    <x v="0"/>
    <x v="8"/>
    <x v="7"/>
    <n v="2"/>
    <x v="0"/>
    <s v="เงินรายได้"/>
    <x v="0"/>
    <x v="0"/>
    <x v="1"/>
    <x v="1"/>
    <x v="15"/>
    <x v="16"/>
    <x v="48"/>
    <x v="56"/>
    <x v="1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อาหารทำการล่วงเวลา"/>
    <n v="420"/>
    <n v="6"/>
    <s v="บาท"/>
    <n v="1"/>
    <n v="2500"/>
    <m/>
    <n v="2500"/>
    <m/>
    <m/>
    <m/>
    <m/>
    <m/>
    <m/>
    <m/>
    <m/>
    <m/>
    <m/>
    <m/>
    <m/>
    <m/>
    <m/>
    <m/>
    <m/>
    <m/>
    <m/>
    <m/>
    <m/>
    <m/>
    <m/>
    <n v="2500"/>
    <n v="0"/>
  </r>
  <r>
    <n v="10"/>
    <x v="0"/>
    <x v="8"/>
    <x v="7"/>
    <n v="2"/>
    <x v="0"/>
    <s v="เงินรายได้"/>
    <x v="0"/>
    <x v="0"/>
    <x v="1"/>
    <x v="1"/>
    <x v="15"/>
    <x v="16"/>
    <x v="48"/>
    <x v="56"/>
    <x v="1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อาหารทำการล่วงเวลา"/>
    <n v="200"/>
    <n v="7"/>
    <s v="วัน"/>
    <n v="2"/>
    <n v="2800"/>
    <m/>
    <n v="2800"/>
    <m/>
    <m/>
    <m/>
    <m/>
    <m/>
    <m/>
    <m/>
    <m/>
    <m/>
    <m/>
    <m/>
    <m/>
    <m/>
    <m/>
    <m/>
    <m/>
    <m/>
    <m/>
    <m/>
    <m/>
    <m/>
    <m/>
    <n v="2800"/>
    <n v="0"/>
  </r>
  <r>
    <n v="10"/>
    <x v="0"/>
    <x v="8"/>
    <x v="7"/>
    <n v="2"/>
    <x v="0"/>
    <s v="เงินรายได้"/>
    <x v="0"/>
    <x v="0"/>
    <x v="1"/>
    <x v="1"/>
    <x v="15"/>
    <x v="16"/>
    <x v="48"/>
    <x v="56"/>
    <x v="1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000"/>
    <n v="2"/>
    <s v="คืน"/>
    <n v="2"/>
    <n v="4000"/>
    <m/>
    <n v="4000"/>
    <m/>
    <m/>
    <m/>
    <m/>
    <m/>
    <m/>
    <m/>
    <m/>
    <m/>
    <m/>
    <m/>
    <m/>
    <m/>
    <m/>
    <m/>
    <m/>
    <m/>
    <m/>
    <m/>
    <m/>
    <m/>
    <m/>
    <n v="4000"/>
    <n v="0"/>
  </r>
  <r>
    <n v="10"/>
    <x v="0"/>
    <x v="8"/>
    <x v="7"/>
    <n v="2"/>
    <x v="0"/>
    <s v="เงินรายได้"/>
    <x v="0"/>
    <x v="0"/>
    <x v="1"/>
    <x v="1"/>
    <x v="15"/>
    <x v="16"/>
    <x v="48"/>
    <x v="56"/>
    <x v="1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น้ำมันเชื้อเพลิง"/>
    <n v="4500"/>
    <n v="1"/>
    <s v="ครั้ง"/>
    <n v="1"/>
    <n v="4500"/>
    <m/>
    <n v="4500"/>
    <m/>
    <m/>
    <m/>
    <m/>
    <m/>
    <m/>
    <m/>
    <m/>
    <m/>
    <m/>
    <m/>
    <m/>
    <m/>
    <m/>
    <m/>
    <m/>
    <m/>
    <m/>
    <m/>
    <m/>
    <m/>
    <m/>
    <n v="4500"/>
    <n v="0"/>
  </r>
  <r>
    <n v="10"/>
    <x v="0"/>
    <x v="8"/>
    <x v="7"/>
    <n v="2"/>
    <x v="0"/>
    <s v="เงินรายได้"/>
    <x v="0"/>
    <x v="0"/>
    <x v="1"/>
    <x v="1"/>
    <x v="15"/>
    <x v="16"/>
    <x v="48"/>
    <x v="56"/>
    <x v="1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800"/>
    <n v="2"/>
    <s v="คน"/>
    <n v="1"/>
    <n v="1600"/>
    <m/>
    <n v="1600"/>
    <m/>
    <m/>
    <m/>
    <m/>
    <m/>
    <m/>
    <m/>
    <m/>
    <m/>
    <m/>
    <m/>
    <m/>
    <m/>
    <m/>
    <m/>
    <m/>
    <m/>
    <m/>
    <m/>
    <m/>
    <m/>
    <m/>
    <n v="1600"/>
    <n v="0"/>
  </r>
  <r>
    <n v="10"/>
    <x v="0"/>
    <x v="8"/>
    <x v="7"/>
    <n v="2"/>
    <x v="0"/>
    <s v="เงินรายได้"/>
    <x v="0"/>
    <x v="0"/>
    <x v="1"/>
    <x v="1"/>
    <x v="15"/>
    <x v="16"/>
    <x v="48"/>
    <x v="56"/>
    <x v="1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ว่าง"/>
    <n v="30"/>
    <n v="100"/>
    <s v="คน"/>
    <n v="4"/>
    <n v="12000"/>
    <m/>
    <n v="12000"/>
    <m/>
    <m/>
    <m/>
    <m/>
    <m/>
    <m/>
    <m/>
    <m/>
    <m/>
    <m/>
    <m/>
    <m/>
    <m/>
    <m/>
    <m/>
    <m/>
    <m/>
    <m/>
    <m/>
    <m/>
    <m/>
    <m/>
    <n v="12000"/>
    <n v="0"/>
  </r>
  <r>
    <n v="10"/>
    <x v="0"/>
    <x v="8"/>
    <x v="7"/>
    <n v="2"/>
    <x v="0"/>
    <s v="เงินรายได้"/>
    <x v="0"/>
    <x v="0"/>
    <x v="1"/>
    <x v="1"/>
    <x v="15"/>
    <x v="16"/>
    <x v="48"/>
    <x v="56"/>
    <x v="1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100"/>
    <n v="120"/>
    <s v="คน"/>
    <n v="2"/>
    <n v="24000"/>
    <m/>
    <n v="36000"/>
    <m/>
    <m/>
    <m/>
    <m/>
    <m/>
    <m/>
    <m/>
    <m/>
    <m/>
    <m/>
    <m/>
    <m/>
    <m/>
    <m/>
    <m/>
    <m/>
    <m/>
    <m/>
    <m/>
    <m/>
    <m/>
    <m/>
    <n v="24000"/>
    <n v="0"/>
  </r>
  <r>
    <n v="10"/>
    <x v="0"/>
    <x v="8"/>
    <x v="7"/>
    <n v="2"/>
    <x v="0"/>
    <s v="เงินรายได้"/>
    <x v="0"/>
    <x v="0"/>
    <x v="1"/>
    <x v="1"/>
    <x v="15"/>
    <x v="16"/>
    <x v="48"/>
    <x v="56"/>
    <x v="1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 ค่าเลี้ยงรับรอง"/>
    <n v="250"/>
    <n v="10"/>
    <s v="คน"/>
    <n v="3"/>
    <n v="7500"/>
    <m/>
    <n v="7500"/>
    <m/>
    <m/>
    <m/>
    <m/>
    <m/>
    <m/>
    <m/>
    <m/>
    <m/>
    <m/>
    <m/>
    <m/>
    <m/>
    <m/>
    <m/>
    <m/>
    <m/>
    <m/>
    <m/>
    <m/>
    <m/>
    <m/>
    <n v="7500"/>
    <n v="0"/>
  </r>
  <r>
    <n v="10"/>
    <x v="0"/>
    <x v="8"/>
    <x v="7"/>
    <n v="2"/>
    <x v="0"/>
    <s v="เงินรายได้"/>
    <x v="0"/>
    <x v="0"/>
    <x v="1"/>
    <x v="1"/>
    <x v="15"/>
    <x v="16"/>
    <x v="48"/>
    <x v="56"/>
    <x v="17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สื่อวิดีทัศน์"/>
    <n v="1500"/>
    <n v="2"/>
    <s v="วัน"/>
    <n v="1"/>
    <n v="3000"/>
    <m/>
    <n v="3000"/>
    <m/>
    <m/>
    <m/>
    <m/>
    <m/>
    <m/>
    <m/>
    <m/>
    <m/>
    <m/>
    <m/>
    <m/>
    <m/>
    <m/>
    <m/>
    <m/>
    <m/>
    <m/>
    <m/>
    <m/>
    <m/>
    <m/>
    <n v="3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"/>
    <n v="50"/>
    <s v="ครั้ง"/>
    <n v="4"/>
    <n v="2000"/>
    <n v="1500"/>
    <n v="1500"/>
    <m/>
    <n v="1500"/>
    <n v="1500"/>
    <m/>
    <m/>
    <m/>
    <m/>
    <m/>
    <m/>
    <m/>
    <m/>
    <m/>
    <m/>
    <m/>
    <m/>
    <m/>
    <m/>
    <m/>
    <m/>
    <m/>
    <m/>
    <m/>
    <n v="2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50"/>
    <n v="50"/>
    <s v="ครัง"/>
    <n v="4"/>
    <n v="10000"/>
    <n v="2500"/>
    <n v="2500"/>
    <m/>
    <n v="2500"/>
    <n v="2500"/>
    <m/>
    <m/>
    <m/>
    <m/>
    <m/>
    <m/>
    <m/>
    <m/>
    <m/>
    <m/>
    <m/>
    <m/>
    <m/>
    <m/>
    <m/>
    <m/>
    <m/>
    <m/>
    <m/>
    <n v="10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รรมการ"/>
    <n v="1000"/>
    <n v="14"/>
    <s v="ครั้ง"/>
    <n v="1"/>
    <n v="14000"/>
    <m/>
    <m/>
    <n v="14000"/>
    <m/>
    <m/>
    <m/>
    <m/>
    <m/>
    <m/>
    <m/>
    <m/>
    <m/>
    <m/>
    <m/>
    <m/>
    <m/>
    <m/>
    <m/>
    <m/>
    <m/>
    <m/>
    <m/>
    <m/>
    <m/>
    <n v="14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ว่างและเครื่องดื่ม - ค่าอารหทำการล่วงเวลา"/>
    <n v="420"/>
    <n v="6"/>
    <s v="คน"/>
    <n v="1"/>
    <n v="2500"/>
    <m/>
    <m/>
    <n v="2500"/>
    <m/>
    <m/>
    <m/>
    <m/>
    <m/>
    <m/>
    <m/>
    <m/>
    <m/>
    <m/>
    <m/>
    <m/>
    <m/>
    <m/>
    <m/>
    <m/>
    <m/>
    <m/>
    <m/>
    <m/>
    <m/>
    <n v="25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ว่างและเครื่องดื่ม - ค่าอาหารทำการล่วงเวลา"/>
    <n v="200"/>
    <n v="2"/>
    <s v="วัน"/>
    <n v="7"/>
    <n v="2800"/>
    <m/>
    <m/>
    <n v="2800"/>
    <m/>
    <m/>
    <m/>
    <m/>
    <m/>
    <m/>
    <m/>
    <m/>
    <m/>
    <m/>
    <m/>
    <m/>
    <m/>
    <m/>
    <m/>
    <m/>
    <m/>
    <m/>
    <m/>
    <m/>
    <m/>
    <n v="28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000"/>
    <n v="2"/>
    <s v="คืน"/>
    <n v="2"/>
    <n v="4000"/>
    <m/>
    <m/>
    <n v="4000"/>
    <m/>
    <m/>
    <m/>
    <m/>
    <m/>
    <m/>
    <m/>
    <m/>
    <m/>
    <m/>
    <m/>
    <m/>
    <m/>
    <m/>
    <m/>
    <m/>
    <m/>
    <m/>
    <m/>
    <m/>
    <m/>
    <n v="4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น้ำมันเชื้อเพลิง"/>
    <n v="4500"/>
    <n v="1"/>
    <s v="ครั้ง"/>
    <n v="1"/>
    <n v="4500"/>
    <m/>
    <m/>
    <n v="4500"/>
    <m/>
    <m/>
    <m/>
    <m/>
    <m/>
    <m/>
    <m/>
    <m/>
    <m/>
    <m/>
    <m/>
    <m/>
    <m/>
    <m/>
    <m/>
    <m/>
    <m/>
    <m/>
    <m/>
    <m/>
    <m/>
    <n v="45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800"/>
    <n v="2"/>
    <s v="ครั้ง"/>
    <n v="1"/>
    <n v="1600"/>
    <m/>
    <m/>
    <n v="1600"/>
    <m/>
    <m/>
    <m/>
    <m/>
    <m/>
    <m/>
    <m/>
    <m/>
    <m/>
    <m/>
    <m/>
    <m/>
    <m/>
    <m/>
    <m/>
    <m/>
    <m/>
    <m/>
    <m/>
    <m/>
    <m/>
    <n v="16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150"/>
    <s v="คน"/>
    <n v="4"/>
    <n v="18000"/>
    <m/>
    <m/>
    <n v="12000"/>
    <m/>
    <m/>
    <m/>
    <m/>
    <m/>
    <m/>
    <m/>
    <m/>
    <m/>
    <m/>
    <m/>
    <m/>
    <m/>
    <m/>
    <m/>
    <m/>
    <m/>
    <m/>
    <m/>
    <m/>
    <m/>
    <n v="18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60"/>
    <n v="150"/>
    <s v="คน"/>
    <n v="2"/>
    <n v="18000"/>
    <m/>
    <m/>
    <n v="45000"/>
    <m/>
    <m/>
    <m/>
    <m/>
    <m/>
    <m/>
    <m/>
    <m/>
    <m/>
    <m/>
    <m/>
    <m/>
    <m/>
    <m/>
    <m/>
    <m/>
    <m/>
    <m/>
    <m/>
    <m/>
    <m/>
    <n v="18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 ค่าเลี้ยงรับรอง"/>
    <n v="250"/>
    <n v="10"/>
    <s v="ครั้ง"/>
    <n v="3"/>
    <n v="7500"/>
    <m/>
    <m/>
    <n v="7500"/>
    <m/>
    <m/>
    <m/>
    <m/>
    <m/>
    <m/>
    <m/>
    <m/>
    <m/>
    <m/>
    <m/>
    <m/>
    <m/>
    <m/>
    <m/>
    <m/>
    <m/>
    <m/>
    <m/>
    <m/>
    <m/>
    <n v="75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สื่อวิดีทัศน์"/>
    <n v="1500"/>
    <n v="2"/>
    <s v="ครั้ง"/>
    <n v="1"/>
    <n v="3000"/>
    <m/>
    <m/>
    <n v="3000"/>
    <m/>
    <m/>
    <m/>
    <m/>
    <m/>
    <m/>
    <m/>
    <m/>
    <m/>
    <m/>
    <m/>
    <m/>
    <m/>
    <m/>
    <m/>
    <m/>
    <m/>
    <m/>
    <m/>
    <m/>
    <m/>
    <n v="3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รรมการ"/>
    <n v="1000"/>
    <n v="14"/>
    <s v="ชม"/>
    <n v="1"/>
    <n v="14000"/>
    <m/>
    <m/>
    <m/>
    <n v="14000"/>
    <m/>
    <m/>
    <m/>
    <m/>
    <m/>
    <m/>
    <m/>
    <m/>
    <m/>
    <m/>
    <m/>
    <m/>
    <m/>
    <m/>
    <m/>
    <m/>
    <m/>
    <m/>
    <m/>
    <m/>
    <n v="14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ว่างและเครื่องดื่ม - ค่าทำการล่วงเวลา"/>
    <n v="420"/>
    <n v="6"/>
    <s v="คน"/>
    <n v="1"/>
    <n v="2500"/>
    <m/>
    <m/>
    <m/>
    <n v="2500"/>
    <m/>
    <m/>
    <m/>
    <m/>
    <m/>
    <m/>
    <m/>
    <m/>
    <m/>
    <m/>
    <m/>
    <m/>
    <m/>
    <m/>
    <m/>
    <m/>
    <m/>
    <m/>
    <m/>
    <m/>
    <n v="25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800"/>
    <n v="2"/>
    <s v="คน"/>
    <n v="1"/>
    <n v="1600"/>
    <m/>
    <m/>
    <m/>
    <n v="1600"/>
    <m/>
    <m/>
    <m/>
    <m/>
    <m/>
    <m/>
    <m/>
    <m/>
    <m/>
    <m/>
    <m/>
    <m/>
    <m/>
    <m/>
    <m/>
    <m/>
    <m/>
    <m/>
    <m/>
    <m/>
    <n v="16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100"/>
    <s v="คน"/>
    <n v="4"/>
    <n v="12000"/>
    <m/>
    <m/>
    <m/>
    <n v="12000"/>
    <m/>
    <m/>
    <m/>
    <m/>
    <m/>
    <m/>
    <m/>
    <m/>
    <m/>
    <m/>
    <m/>
    <m/>
    <m/>
    <m/>
    <m/>
    <m/>
    <m/>
    <m/>
    <m/>
    <m/>
    <n v="12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60"/>
    <n v="100"/>
    <s v="คน"/>
    <n v="2"/>
    <n v="12000"/>
    <m/>
    <m/>
    <m/>
    <n v="30000"/>
    <m/>
    <m/>
    <m/>
    <m/>
    <m/>
    <m/>
    <m/>
    <m/>
    <m/>
    <m/>
    <m/>
    <m/>
    <m/>
    <m/>
    <m/>
    <m/>
    <m/>
    <m/>
    <m/>
    <m/>
    <n v="12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 ค่าเลี้ยงรับรอง"/>
    <n v="250"/>
    <n v="10"/>
    <s v="คน"/>
    <n v="3"/>
    <n v="7500"/>
    <m/>
    <m/>
    <m/>
    <n v="7500"/>
    <m/>
    <m/>
    <m/>
    <m/>
    <m/>
    <m/>
    <m/>
    <m/>
    <m/>
    <m/>
    <m/>
    <m/>
    <m/>
    <m/>
    <m/>
    <m/>
    <m/>
    <m/>
    <m/>
    <m/>
    <n v="75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สื่อวิดีทัศน์"/>
    <n v="1500"/>
    <n v="2"/>
    <s v="ครั้ง"/>
    <n v="1"/>
    <n v="3000"/>
    <m/>
    <m/>
    <m/>
    <n v="3000"/>
    <m/>
    <m/>
    <m/>
    <m/>
    <m/>
    <m/>
    <m/>
    <m/>
    <m/>
    <m/>
    <m/>
    <m/>
    <m/>
    <m/>
    <m/>
    <m/>
    <m/>
    <m/>
    <m/>
    <m/>
    <n v="3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8. โครงการพัฒนาทรัพยากรมนุษย์สายวิชาการ "/>
    <s v="งานประจำตามภารกิจของหน่วยงาน"/>
    <x v="0"/>
    <x v="1"/>
    <m/>
    <x v="0"/>
    <x v="0"/>
    <s v="ค่าลงทะเบียนการอบรมสัมมนา - ค่าลงทะเบียน"/>
    <n v="9500"/>
    <n v="1"/>
    <s v="ครั้ง"/>
    <n v="12"/>
    <n v="114000"/>
    <m/>
    <m/>
    <m/>
    <m/>
    <n v="18000"/>
    <n v="18000"/>
    <n v="18000"/>
    <n v="18000"/>
    <n v="18000"/>
    <n v="18000"/>
    <m/>
    <m/>
    <m/>
    <m/>
    <m/>
    <m/>
    <m/>
    <m/>
    <m/>
    <m/>
    <m/>
    <m/>
    <m/>
    <m/>
    <n v="114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เช่าต่างๆ -ค่าที่พัก"/>
    <n v="1500"/>
    <n v="2"/>
    <s v="คืน"/>
    <n v="5"/>
    <n v="15000"/>
    <m/>
    <m/>
    <n v="3000"/>
    <m/>
    <n v="3000"/>
    <m/>
    <m/>
    <n v="3000"/>
    <m/>
    <n v="3000"/>
    <m/>
    <n v="3000"/>
    <m/>
    <m/>
    <m/>
    <m/>
    <m/>
    <m/>
    <m/>
    <m/>
    <m/>
    <m/>
    <m/>
    <m/>
    <n v="15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ตั๋วเครื่องบิน"/>
    <n v="2500"/>
    <n v="2"/>
    <s v="ครั้ง"/>
    <n v="5"/>
    <n v="25000"/>
    <m/>
    <m/>
    <n v="5000"/>
    <m/>
    <n v="5000"/>
    <m/>
    <m/>
    <n v="5000"/>
    <m/>
    <n v="5000"/>
    <m/>
    <n v="5000"/>
    <m/>
    <m/>
    <m/>
    <m/>
    <m/>
    <m/>
    <m/>
    <m/>
    <m/>
    <m/>
    <m/>
    <m/>
    <n v="25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ประธาน"/>
    <n v="5000"/>
    <n v="1"/>
    <s v="คน"/>
    <n v="3"/>
    <n v="15000"/>
    <n v="15000"/>
    <m/>
    <m/>
    <m/>
    <m/>
    <m/>
    <m/>
    <m/>
    <m/>
    <m/>
    <m/>
    <m/>
    <m/>
    <m/>
    <m/>
    <s v="เป็นกระบวนการติดตามและตรวจสอบการดำเนินงานของมหาวิทยาลัยตามเกณฑ์การประกันคุณภาพปีการศึกษา2560 "/>
    <s v="เชิงปริมาณ"/>
    <s v="มหาวิทยาลัยมีผลการดำเนินงานตามองค์ประกอบและตัวบ่งชี้การประกันคุณภาพภายใน อยู่ในระดับ ดี"/>
    <m/>
    <s v="คะแนนผลประเมิน ระดับมหาวิทยาลัย 3.51 ขึ้นไป"/>
    <s v="สำนักงานประกันคุณภาพฯ"/>
    <s v="สำนักงานประกันคุณภาพฯ"/>
    <s v="ทัศนีย์ สาคะริชานนท์"/>
    <s v="ตุลาคม"/>
    <n v="15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รรมการ"/>
    <n v="4000"/>
    <n v="4"/>
    <s v="คน"/>
    <n v="3"/>
    <n v="48000"/>
    <n v="48000"/>
    <m/>
    <m/>
    <m/>
    <m/>
    <m/>
    <m/>
    <m/>
    <m/>
    <m/>
    <m/>
    <m/>
    <m/>
    <m/>
    <m/>
    <m/>
    <m/>
    <m/>
    <m/>
    <m/>
    <m/>
    <m/>
    <m/>
    <m/>
    <n v="48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เลขานุการ"/>
    <n v="1000"/>
    <n v="1"/>
    <s v="คน"/>
    <n v="3"/>
    <n v="3000"/>
    <n v="3000"/>
    <m/>
    <m/>
    <m/>
    <m/>
    <m/>
    <m/>
    <m/>
    <m/>
    <m/>
    <m/>
    <m/>
    <m/>
    <m/>
    <m/>
    <m/>
    <m/>
    <m/>
    <m/>
    <m/>
    <m/>
    <m/>
    <m/>
    <m/>
    <n v="3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ว่างและเครื่องดื่ม -  ค่าอาหารทำการล่วงเวลา"/>
    <n v="420"/>
    <n v="10"/>
    <s v="คน"/>
    <n v="2"/>
    <n v="8400"/>
    <n v="16800"/>
    <m/>
    <m/>
    <m/>
    <m/>
    <m/>
    <m/>
    <m/>
    <m/>
    <m/>
    <m/>
    <m/>
    <m/>
    <m/>
    <m/>
    <m/>
    <m/>
    <m/>
    <m/>
    <m/>
    <m/>
    <m/>
    <m/>
    <m/>
    <n v="84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ตั๋วเครื่องบิน"/>
    <n v="6000"/>
    <n v="1"/>
    <s v="คน"/>
    <n v="1"/>
    <n v="6000"/>
    <n v="6000"/>
    <m/>
    <m/>
    <m/>
    <m/>
    <m/>
    <m/>
    <m/>
    <m/>
    <m/>
    <m/>
    <m/>
    <m/>
    <m/>
    <m/>
    <m/>
    <m/>
    <m/>
    <m/>
    <m/>
    <m/>
    <m/>
    <m/>
    <m/>
    <n v="6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000"/>
    <n v="4"/>
    <s v="คน"/>
    <n v="3"/>
    <n v="12000"/>
    <n v="12000"/>
    <m/>
    <m/>
    <m/>
    <m/>
    <m/>
    <m/>
    <m/>
    <m/>
    <m/>
    <m/>
    <m/>
    <m/>
    <m/>
    <m/>
    <m/>
    <m/>
    <m/>
    <m/>
    <m/>
    <m/>
    <m/>
    <m/>
    <m/>
    <n v="12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น้ำมันเชื้อเพลิง"/>
    <n v="4500"/>
    <n v="1"/>
    <s v="ครั้ง"/>
    <n v="1"/>
    <n v="4500"/>
    <n v="4500"/>
    <m/>
    <m/>
    <m/>
    <m/>
    <m/>
    <m/>
    <m/>
    <m/>
    <m/>
    <m/>
    <m/>
    <m/>
    <m/>
    <m/>
    <m/>
    <m/>
    <m/>
    <m/>
    <m/>
    <m/>
    <m/>
    <m/>
    <m/>
    <n v="45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800"/>
    <n v="4"/>
    <s v="คน"/>
    <n v="1"/>
    <n v="3200"/>
    <n v="3200"/>
    <m/>
    <m/>
    <m/>
    <m/>
    <m/>
    <m/>
    <m/>
    <m/>
    <m/>
    <m/>
    <m/>
    <m/>
    <m/>
    <m/>
    <m/>
    <m/>
    <m/>
    <m/>
    <m/>
    <m/>
    <m/>
    <m/>
    <m/>
    <n v="32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เลี้ยง"/>
    <n v="240"/>
    <n v="4"/>
    <s v="คน"/>
    <n v="4"/>
    <n v="3800"/>
    <n v="3800"/>
    <m/>
    <m/>
    <m/>
    <m/>
    <m/>
    <m/>
    <m/>
    <m/>
    <m/>
    <m/>
    <m/>
    <m/>
    <m/>
    <m/>
    <m/>
    <m/>
    <m/>
    <m/>
    <m/>
    <m/>
    <m/>
    <m/>
    <m/>
    <n v="38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100"/>
    <s v="คน"/>
    <n v="6"/>
    <n v="18000"/>
    <n v="31500"/>
    <m/>
    <m/>
    <m/>
    <m/>
    <m/>
    <m/>
    <m/>
    <m/>
    <m/>
    <m/>
    <m/>
    <m/>
    <m/>
    <m/>
    <m/>
    <m/>
    <m/>
    <m/>
    <m/>
    <m/>
    <m/>
    <m/>
    <m/>
    <n v="18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100"/>
    <n v="100"/>
    <s v="คน"/>
    <n v="3"/>
    <n v="30000"/>
    <n v="90000"/>
    <m/>
    <m/>
    <m/>
    <m/>
    <m/>
    <m/>
    <m/>
    <m/>
    <m/>
    <m/>
    <m/>
    <m/>
    <m/>
    <m/>
    <m/>
    <m/>
    <m/>
    <m/>
    <m/>
    <m/>
    <m/>
    <m/>
    <m/>
    <n v="30000"/>
    <n v="0"/>
  </r>
  <r>
    <n v="10"/>
    <x v="0"/>
    <x v="8"/>
    <x v="7"/>
    <n v="2"/>
    <x v="0"/>
    <s v="เงินรายได้"/>
    <x v="0"/>
    <x v="0"/>
    <x v="1"/>
    <x v="1"/>
    <x v="15"/>
    <x v="16"/>
    <x v="47"/>
    <x v="55"/>
    <x v="1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250"/>
    <n v="20"/>
    <s v="คน"/>
    <n v="4"/>
    <n v="20000"/>
    <n v="20000"/>
    <m/>
    <m/>
    <m/>
    <m/>
    <m/>
    <m/>
    <m/>
    <m/>
    <m/>
    <m/>
    <m/>
    <m/>
    <m/>
    <m/>
    <m/>
    <m/>
    <m/>
    <m/>
    <m/>
    <m/>
    <m/>
    <m/>
    <m/>
    <n v="20000"/>
    <n v="0"/>
  </r>
  <r>
    <n v="10"/>
    <x v="0"/>
    <x v="8"/>
    <x v="7"/>
    <n v="2"/>
    <x v="0"/>
    <s v="เงินรายได้"/>
    <x v="0"/>
    <x v="0"/>
    <x v="1"/>
    <x v="1"/>
    <x v="16"/>
    <x v="17"/>
    <x v="49"/>
    <x v="57"/>
    <x v="1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30"/>
    <n v="40"/>
    <s v="คน"/>
    <n v="2"/>
    <n v="2400"/>
    <n v="1200"/>
    <m/>
    <n v="1200"/>
    <m/>
    <n v="1200"/>
    <m/>
    <n v="1200"/>
    <m/>
    <n v="1200"/>
    <m/>
    <n v="1200"/>
    <m/>
    <m/>
    <m/>
    <m/>
    <s v="มีระบบการจัดเก็บและการรายงานข้อมูลพื้นฐานที่จำเป็นครบถ้วน"/>
    <s v="เชิงปริมาณ"/>
    <s v="คณะ สำนักงาน หน่วยงาน มหาวิทยาลัยมีข้อมูลสารสนเทศที่ถูกต้องและสามารถนำไปใช้ในการบริหารงานได้"/>
    <m/>
    <m/>
    <s v="สำนักงานประกันคุณภาพฯ"/>
    <s v="หน่วยงานที่เกี่ยวข้อง"/>
    <s v="ทัศนีย์ สาคะริชานนท์"/>
    <s v="ตลอดปีงบประมาณ"/>
    <n v="2400"/>
    <n v="0"/>
  </r>
  <r>
    <n v="10"/>
    <x v="0"/>
    <x v="8"/>
    <x v="7"/>
    <n v="2"/>
    <x v="0"/>
    <s v="เงินรายได้"/>
    <x v="0"/>
    <x v="0"/>
    <x v="1"/>
    <x v="1"/>
    <x v="16"/>
    <x v="17"/>
    <x v="49"/>
    <x v="57"/>
    <x v="1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50"/>
    <n v="40"/>
    <s v="คน"/>
    <n v="6"/>
    <n v="12000"/>
    <n v="2000"/>
    <m/>
    <n v="2000"/>
    <m/>
    <n v="2000"/>
    <m/>
    <n v="2000"/>
    <m/>
    <n v="2000"/>
    <m/>
    <n v="2000"/>
    <m/>
    <m/>
    <m/>
    <m/>
    <m/>
    <m/>
    <s v="คณะมีข้อมูลพื้นฐานที่ถูกต้องและครบถ้วน"/>
    <m/>
    <m/>
    <s v="สำนักงานประกันคุณภาพฯ"/>
    <s v="หน่วยงานที่เกี่ยวข้อง"/>
    <s v="ทัศนีย์ สาคะริชานนท์"/>
    <s v="ตลอดปีงบประมาณ"/>
    <n v="12000"/>
    <n v="0"/>
  </r>
  <r>
    <n v="10"/>
    <x v="0"/>
    <x v="9"/>
    <x v="8"/>
    <n v="2"/>
    <x v="0"/>
    <s v="เงินรายได้"/>
    <x v="0"/>
    <x v="0"/>
    <x v="3"/>
    <x v="3"/>
    <x v="0"/>
    <x v="0"/>
    <x v="0"/>
    <x v="0"/>
    <x v="1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500"/>
    <n v="1"/>
    <s v="ครั้ง"/>
    <n v="4"/>
    <n v="6000"/>
    <m/>
    <m/>
    <n v="1500"/>
    <m/>
    <m/>
    <n v="1500"/>
    <m/>
    <m/>
    <n v="1500"/>
    <m/>
    <m/>
    <n v="1500"/>
    <s v="พัฒนาระบบบริหารจัดการให้เป็นไปตามหลักธรรมาภิบาล"/>
    <s v="พัฒนาระบบการบริหารจัดการของสำนักงานอธิการบดีให้เป็นไปตามหลักธรรมาภิบาล"/>
    <s v="ติดตามผลการดำเนินงาน"/>
    <s v="ประชุมติดตามผลการดำเนินงาน"/>
    <s v="ร้อยละของผู้เข้าประชุม"/>
    <s v="ค่าเฉลี่ย"/>
    <s v="คน"/>
    <m/>
    <s v="สำนักงานบริหารบัณฑิตศึกษา"/>
    <s v="งานวิชาการ"/>
    <s v="หัวหน้าสำนักงาน"/>
    <s v="ต.ค 61-ก.ย 62"/>
    <n v="6000"/>
    <n v="0"/>
  </r>
  <r>
    <n v="10"/>
    <x v="0"/>
    <x v="9"/>
    <x v="8"/>
    <n v="2"/>
    <x v="0"/>
    <s v="เงินรายได้"/>
    <x v="0"/>
    <x v="0"/>
    <x v="3"/>
    <x v="3"/>
    <x v="0"/>
    <x v="0"/>
    <x v="0"/>
    <x v="0"/>
    <x v="1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ดินทางไปราชการ"/>
    <n v="12000"/>
    <n v="1"/>
    <s v="คน"/>
    <n v="2"/>
    <n v="24000"/>
    <m/>
    <m/>
    <m/>
    <n v="12000"/>
    <m/>
    <m/>
    <m/>
    <n v="12000"/>
    <m/>
    <m/>
    <m/>
    <m/>
    <s v="พัฒนาระบบบริหารจัดการให้เป็นไปตามหลักธรรมาภิบาล"/>
    <s v="พัฒนาระบบการบริหารจัดการของสำนักงานอธิการบดีให้เป็นไปตามหลักธรรมาภิบาล"/>
    <s v="สนับสนุนการปฏิบัติงาน"/>
    <s v="เพื่อประสิทธิภาพ "/>
    <s v="ร้อยละของผู้เข้าประชุม"/>
    <s v="ค่าเฉลี่ย"/>
    <s v="คน"/>
    <m/>
    <s v="สำนักงานบริหารบัณฑิตศึกษา"/>
    <s v="งานวิชาการ"/>
    <s v="หัวหน้าสำนักงาน"/>
    <s v="ต.ค 61-ก.ย 62"/>
    <n v="24000"/>
    <n v="0"/>
  </r>
  <r>
    <n v="10"/>
    <x v="0"/>
    <x v="9"/>
    <x v="8"/>
    <n v="2"/>
    <x v="0"/>
    <s v="เงินรายได้"/>
    <x v="0"/>
    <x v="0"/>
    <x v="3"/>
    <x v="3"/>
    <x v="0"/>
    <x v="0"/>
    <x v="0"/>
    <x v="0"/>
    <x v="1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สำนักงาน"/>
    <n v="10000"/>
    <n v="1"/>
    <s v="ครั้ง"/>
    <n v="4"/>
    <n v="40000"/>
    <m/>
    <m/>
    <n v="10000"/>
    <m/>
    <m/>
    <n v="10000"/>
    <m/>
    <m/>
    <n v="10000"/>
    <m/>
    <m/>
    <n v="10000"/>
    <s v="พัฒนาระบบบริหารจัดการให้เป็นไปตามหลักธรรมาภิบาล"/>
    <s v="พัฒนาระบบการบริหารจัดการของสำนักงานอธิการบดีให้เป็นไปตามหลักธรรมาภิบาล"/>
    <s v="ประกอบการปฏิบัติงาน/ประชุม คกก.บัณฑิตศึกษา"/>
    <s v="ประชุมติดตามผลการดำเนินงาน"/>
    <s v="ร้อยละของผู้เข้าประชุม"/>
    <s v="ค่าเฉลี่ย"/>
    <s v="คน"/>
    <m/>
    <s v="สำนักงานบริหารบัณฑิตศึกษา"/>
    <s v="งานวิชาการ"/>
    <s v="หัวหน้าสำนักงาน"/>
    <s v="ต.ค 61-ก.ย 62"/>
    <n v="40000"/>
    <n v="0"/>
  </r>
  <r>
    <n v="10"/>
    <x v="0"/>
    <x v="9"/>
    <x v="8"/>
    <n v="2"/>
    <x v="0"/>
    <s v="เงินรายได้"/>
    <x v="0"/>
    <x v="0"/>
    <x v="3"/>
    <x v="3"/>
    <x v="0"/>
    <x v="0"/>
    <x v="0"/>
    <x v="2"/>
    <x v="18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500"/>
    <n v="1"/>
    <s v="ครั้ง"/>
    <n v="15"/>
    <n v="22500"/>
    <n v="1500"/>
    <n v="1500"/>
    <n v="1500"/>
    <n v="1500"/>
    <n v="1500"/>
    <n v="1500"/>
    <n v="1500"/>
    <n v="1500"/>
    <n v="1500"/>
    <n v="1500"/>
    <n v="1500"/>
    <n v="1500"/>
    <s v="พัฒนาระบบและกลไกการให้บริการ การกำกับดูแลและส่งเสริมสนับสนุนการดำเนินงานตามภารกิจมหาวิทยาลัย "/>
    <s v="พัฒนาระบบและกลไกการให้บริการการกำกับดูแลและส่งเสริมสนับสนุนการดำเนินงานตามภารกิจมหาวิทยาลัย"/>
    <s v="มีระบบ กลไกในการให้บริการการกำกับดูแลและส่งเสริมสนับสนุนการดำเนินงานตามภารกิจมหาวิทยาลัย "/>
    <s v="ประชุมติดตามผลการดำเนินงาน"/>
    <s v="ร้อยละของผู้เข้าประชุม"/>
    <s v="ค่าเฉลี่ย"/>
    <s v="คน"/>
    <m/>
    <s v="สำนักงานบริหารบัณฑิตศึกษา"/>
    <s v="งานวิชาการ"/>
    <s v="หัวหน้าสำนักงาน"/>
    <s v="ต.ค 61-ก.ย 62"/>
    <n v="22500"/>
    <n v="0"/>
  </r>
  <r>
    <n v="10"/>
    <x v="0"/>
    <x v="9"/>
    <x v="8"/>
    <n v="2"/>
    <x v="0"/>
    <s v="เงินรายได้"/>
    <x v="0"/>
    <x v="0"/>
    <x v="3"/>
    <x v="3"/>
    <x v="0"/>
    <x v="0"/>
    <x v="0"/>
    <x v="2"/>
    <x v="1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ลงทะเบียนการอบรมสัมมนา - ค่าสนับสนนุนที่ประชุม ทคบร."/>
    <n v="20100"/>
    <n v="1"/>
    <s v="ครั้ง"/>
    <n v="1"/>
    <n v="20100"/>
    <m/>
    <m/>
    <m/>
    <m/>
    <m/>
    <m/>
    <m/>
    <m/>
    <m/>
    <n v="20100"/>
    <s v=" "/>
    <m/>
    <s v="พัฒนาระบบและกลไกการให้บริการ การกำกับดูแลและส่งเสริมสนับสนุนการดำเนินงานตามภารกิจมหาวิทยาลัย "/>
    <s v="พัฒนาระบบและกลไกการให้บริการการกำกับดูแลและส่งเสริมสนับสนุนการดำเนินงานตามภารกิจมหาวิทยาลัย"/>
    <s v="มีระบบ กลไกในการให้บริการการกำกับดูแลและส่งเสริมสนับสนุนการดำเนินงานตามภารกิจมหาวิทยาลัย "/>
    <s v="เพิ่มประสิทธิภาพ"/>
    <s v="ร้อยละ"/>
    <s v="ร้อยละ"/>
    <s v="ครั้ง"/>
    <m/>
    <s v="สำนักงานบริหารบัณฑิตศึกษา"/>
    <s v="งานบริหารงานทั่วไป"/>
    <s v="ภัทรวดี"/>
    <s v="ก.ค 62"/>
    <n v="20100"/>
    <n v="0"/>
  </r>
  <r>
    <n v="10"/>
    <x v="0"/>
    <x v="9"/>
    <x v="8"/>
    <n v="2"/>
    <x v="0"/>
    <s v="เงินรายได้"/>
    <x v="0"/>
    <x v="0"/>
    <x v="3"/>
    <x v="3"/>
    <x v="0"/>
    <x v="0"/>
    <x v="0"/>
    <x v="2"/>
    <x v="1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30 โครงการพัฒนาโครงสร้างพื้นฐานด้านเทคโนโลยีสารสนเทศการสื่อสาร "/>
    <s v="งานประจำตามภารกิจของหน่วยงาน"/>
    <x v="0"/>
    <x v="1"/>
    <m/>
    <x v="0"/>
    <x v="0"/>
    <s v="ค่าสนับสนนุนที่ประชุม สคบท."/>
    <n v="10100"/>
    <n v="1"/>
    <s v="ครั้ง"/>
    <n v="1"/>
    <n v="10100"/>
    <m/>
    <m/>
    <m/>
    <m/>
    <m/>
    <n v="10100"/>
    <m/>
    <m/>
    <m/>
    <m/>
    <m/>
    <m/>
    <s v="พัฒนาระบบและกลไกการให้บริการ การกำกับดูแลและส่งเสริมสนับสนุนการดำเนินงานตามภารกิจมหาวิทยาลัย "/>
    <s v="พัฒนาระบบและกลไกการให้บริการการกำกับดูแลและส่งเสริมสนับสนุนการดำเนินงานตามภารกิจมหาวิทยาลัย"/>
    <s v="มีระบบ กลไกในการให้บริการการกำกับดูแลและส่งเสริมสนับสนุนการดำเนินงานตามภารกิจมหาวิทยาลัย "/>
    <s v="เพิ่มประสิทธิภาพ"/>
    <s v="ร้อยละ"/>
    <s v="ร้อยละ"/>
    <s v="ครั้ง"/>
    <m/>
    <s v="สำนักงานบริหารบัณฑิตศึกษา"/>
    <s v="งานบริหารงานทั่วไป"/>
    <s v="ภัทรวดี"/>
    <s v="มี.ค 62"/>
    <n v="10100"/>
    <n v="0"/>
  </r>
  <r>
    <n v="10"/>
    <x v="0"/>
    <x v="9"/>
    <x v="8"/>
    <n v="2"/>
    <x v="0"/>
    <s v="เงินรายได้"/>
    <x v="0"/>
    <x v="0"/>
    <x v="3"/>
    <x v="3"/>
    <x v="15"/>
    <x v="16"/>
    <x v="50"/>
    <x v="58"/>
    <x v="1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0"/>
    <n v="1"/>
    <s v="คน"/>
    <n v="30"/>
    <n v="3000"/>
    <m/>
    <m/>
    <m/>
    <m/>
    <m/>
    <m/>
    <m/>
    <m/>
    <n v="3000"/>
    <m/>
    <m/>
    <m/>
    <s v="พัฒนาระบบและกลไกการให้บริการ การกำกับดูแล และส่งเสริมสนับสนุนการดำเนินงานตามภารกิจของมหาวิทยาลัย"/>
    <s v="บัณฑิตมีความรู้ความสามารถ มีคุณธรรมจริยธรรม ตามมาตรฐานสากล"/>
    <s v="บัณฑิตมีความรู้ความสามารถ มีคุณธรรมจริยธรรม ตามมาตรฐานสากล"/>
    <s v="เพื่อให้ลดและควบคุมความเสี่ยงที่มีอยู่ให้ลดลง"/>
    <s v="ร้อยละของผู้เข้าประชุม"/>
    <s v="ค่าเฉลี่ย"/>
    <s v="คน"/>
    <m/>
    <s v="สำนักงานบริหารบัณฑิตศึกษา"/>
    <s v="งานวิชาการ"/>
    <s v="หัวหน้าสำนักงาน"/>
    <s v="มิ.ย 62"/>
    <n v="3000"/>
    <n v="0"/>
  </r>
  <r>
    <n v="10"/>
    <x v="0"/>
    <x v="9"/>
    <x v="8"/>
    <n v="2"/>
    <x v="0"/>
    <s v="เงินรายได้"/>
    <x v="0"/>
    <x v="0"/>
    <x v="3"/>
    <x v="3"/>
    <x v="15"/>
    <x v="16"/>
    <x v="50"/>
    <x v="58"/>
    <x v="1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โครงการ"/>
    <n v="2000"/>
    <n v="1"/>
    <s v="ครั้ง"/>
    <n v="1"/>
    <n v="2000"/>
    <m/>
    <m/>
    <m/>
    <m/>
    <m/>
    <m/>
    <m/>
    <m/>
    <n v="2000"/>
    <m/>
    <m/>
    <m/>
    <s v="พัฒนาระบบและกลไกการให้บริการ การกำกับดูแล และส่งเสริมสนับสนุนการดำเนินงานตามภารกิจของมหาวิทยาลัย"/>
    <s v="บัณฑิตมีความรู้ความสามารถ มีคุณธรรมจริยธรรม ตามมาตรฐานสากล"/>
    <s v="บัณฑิตมีความรู้ความสามารถ มีคุณธรรมจริยธรรม ตามมาตรฐานสากล"/>
    <s v="เพื่อให้ลดและควบคุมความเสี่ยงที่มีอยู่ให้ลดลง"/>
    <s v="ร้อยละของผู้เข้าประชุม"/>
    <s v="ค่าเฉลี่ย"/>
    <s v="คน"/>
    <m/>
    <s v="สำนักงานบริหารบัณฑิตศึกษา"/>
    <s v="งานวิชาการ"/>
    <s v="หัวหน้าสำนักงาน"/>
    <s v="มิ.ย 62"/>
    <n v="2000"/>
    <n v="0"/>
  </r>
  <r>
    <n v="10"/>
    <x v="0"/>
    <x v="9"/>
    <x v="8"/>
    <n v="2"/>
    <x v="0"/>
    <s v="เงินรายได้"/>
    <x v="2"/>
    <x v="2"/>
    <x v="2"/>
    <x v="2"/>
    <x v="1"/>
    <x v="1"/>
    <x v="51"/>
    <x v="59"/>
    <x v="19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14. โครงการพัฒนาระบบกลไกการบริหารงานบริการวิชาการของมหาวิทยาลัย"/>
    <s v="งานประจำตามภารกิจของหน่วยงาน"/>
    <x v="0"/>
    <x v="0"/>
    <m/>
    <x v="0"/>
    <x v="0"/>
    <s v="ค่าจ้างเหมาทำต้นฉบับคู่มือ"/>
    <n v="5000"/>
    <n v="1"/>
    <s v="งาน"/>
    <n v="1"/>
    <n v="5000"/>
    <m/>
    <m/>
    <m/>
    <m/>
    <m/>
    <m/>
    <m/>
    <m/>
    <m/>
    <n v="5000"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ารเรียนรู้ตามกรอบมาตรฐานคุณวุฒิระดับอุดมศึกษาแห่งชาติทุกด้าน "/>
    <s v="บัณฑิตมีความรู้ความสามารถ มีคุณธรรมจริยธรรม ตามมาตรฐานสากล"/>
    <s v="เพื่อติดตามและประเมินผลการจัดการเรียนการสอนตามกรอบมาตรฐานคุณวุฒิแห่งชาติตามตัวบ่งชี้ที่กำหนด"/>
    <s v="ร้อยละ"/>
    <s v="ร้อยละ"/>
    <s v="เล่ม"/>
    <m/>
    <s v="สำนักงานบริหารบัณฑิตศึกษา"/>
    <s v="งานมาตรฐานการศึกษาฯ"/>
    <s v="ลำดวน"/>
    <s v="มี.ค 61-ก.ค 62"/>
    <n v="5000"/>
    <n v="0"/>
  </r>
  <r>
    <n v="10"/>
    <x v="0"/>
    <x v="9"/>
    <x v="8"/>
    <n v="2"/>
    <x v="0"/>
    <s v="เงินรายได้"/>
    <x v="2"/>
    <x v="2"/>
    <x v="2"/>
    <x v="2"/>
    <x v="17"/>
    <x v="18"/>
    <x v="52"/>
    <x v="60"/>
    <x v="1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จ้างทำต้นฉบับรายงาน"/>
    <n v="5000"/>
    <n v="1"/>
    <s v="งาน"/>
    <n v="1"/>
    <n v="5000"/>
    <m/>
    <m/>
    <m/>
    <m/>
    <m/>
    <m/>
    <m/>
    <n v="5000"/>
    <m/>
    <m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ารเรียนรู้ตามกรอบมาตรฐานคุณวุฒิระดับอุดมศึกษาแห่งชาติทุกด้าน "/>
    <s v="บัณฑิตมีความรู้ความสามารถ มีคุณธรรมจริยธรรม ตามมาตรฐานสากล"/>
    <s v="เพื่อติดตามและประเมินผลการจัดการเรียนการสอนตามกรอบมาตรฐานคุณวุฒิแห่งชาติตามตัวบ่งชี้ที่กำหนด"/>
    <s v="ร้อยละ"/>
    <s v="ร้อยละ"/>
    <s v="คน"/>
    <m/>
    <s v="สำนักงานบริหารบัณฑิตศึกษา"/>
    <s v="งานวิชาการ"/>
    <s v="วิสุตา"/>
    <s v="ธ.ค 61-มิ.ย 62"/>
    <n v="5000"/>
    <n v="0"/>
  </r>
  <r>
    <n v="10"/>
    <x v="0"/>
    <x v="9"/>
    <x v="8"/>
    <n v="2"/>
    <x v="0"/>
    <s v="เงินรายได้"/>
    <x v="2"/>
    <x v="2"/>
    <x v="2"/>
    <x v="2"/>
    <x v="17"/>
    <x v="18"/>
    <x v="53"/>
    <x v="61"/>
    <x v="19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จ้างทำต้นฉบับรายงาน"/>
    <n v="5000"/>
    <n v="1"/>
    <s v="งาน"/>
    <n v="1"/>
    <n v="5000"/>
    <m/>
    <m/>
    <m/>
    <m/>
    <m/>
    <m/>
    <m/>
    <m/>
    <n v="5000"/>
    <m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ารเรียนรู้ตามกรอบมาตรฐานคุณวุฒิระดับอุดมศึกษาแห่งชาติทุกด้าน "/>
    <s v="บัณฑิตมีความรู้ความสามารถ มีคุณธรรมจริยธรรม ตามมาตรฐานสากล"/>
    <s v="เพื่อติดตามและประเมินผลการจัดการเรียนการสอนตามกรอบมาตรฐานคุณวุฒิแห่งชาติตามตัวบ่งชี้ที่กำหนด"/>
    <s v="ร้อยละ"/>
    <s v="ร้อยละ"/>
    <s v="คน"/>
    <m/>
    <s v="สำนักงานบริหารบัณฑิตศึกษา"/>
    <s v="งานวิชาการ"/>
    <s v="วิสุตา"/>
    <s v="ธ.ค 61-ก.ค 62"/>
    <n v="5000"/>
    <n v="0"/>
  </r>
  <r>
    <n v="10"/>
    <x v="0"/>
    <x v="9"/>
    <x v="8"/>
    <n v="2"/>
    <x v="0"/>
    <s v="เงินรายได้"/>
    <x v="2"/>
    <x v="2"/>
    <x v="2"/>
    <x v="2"/>
    <x v="18"/>
    <x v="19"/>
    <x v="54"/>
    <x v="62"/>
    <x v="195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2"/>
    <m/>
    <x v="0"/>
    <x v="0"/>
    <s v="ค่าตอบแทนออกข้อสอบและตรวจข้อสอบ"/>
    <n v="15000"/>
    <n v="1"/>
    <s v="ครั้ง"/>
    <n v="3"/>
    <n v="45000"/>
    <m/>
    <m/>
    <n v="15000"/>
    <m/>
    <m/>
    <m/>
    <n v="15000"/>
    <m/>
    <m/>
    <n v="15000"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ารเรียนรู้ตามกรอบมาตรฐานคุณวุฒิระดับอุดมศึกษาแห่งชาติทุกด้าน "/>
    <s v="บัณฑิตมีความรู้ความสามารถ มีคุณธรรมจริยธรรม ตามมาตรฐานสากล"/>
    <m/>
    <s v="เพิ่มประสิทธิภาพ"/>
    <s v="ร้อยละ"/>
    <s v="คน"/>
    <m/>
    <s v="สำนักงานบริหารบัณฑิตศึกษา"/>
    <s v="งานวิชาการ"/>
    <s v="วิสุตา"/>
    <s v="ธ.ค 61-ก.ค 62"/>
    <n v="45000"/>
    <n v="0"/>
  </r>
  <r>
    <n v="10"/>
    <x v="0"/>
    <x v="9"/>
    <x v="8"/>
    <n v="2"/>
    <x v="0"/>
    <s v="เงินรายได้"/>
    <x v="2"/>
    <x v="2"/>
    <x v="2"/>
    <x v="2"/>
    <x v="18"/>
    <x v="19"/>
    <x v="54"/>
    <x v="62"/>
    <x v="195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2"/>
    <m/>
    <x v="0"/>
    <x v="0"/>
    <s v="ค่าตอบแทนกรรมการคุมสอบ"/>
    <n v="600"/>
    <n v="1"/>
    <s v="ครั้ง"/>
    <n v="3"/>
    <n v="1800"/>
    <m/>
    <m/>
    <n v="600"/>
    <m/>
    <m/>
    <m/>
    <n v="600"/>
    <m/>
    <m/>
    <n v="600"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ารเรียนรู้ตามกรอบมาตรฐานคุณวุฒิระดับอุดมศึกษาแห่งชาติทุกด้าน "/>
    <s v="บัณฑิตมีความรู้ความสามารถ มีคุณธรรมจริยธรรม ตามมาตรฐานสากล"/>
    <m/>
    <s v="เพิ่มประสิทธิภาพ"/>
    <s v="ร้อยละ"/>
    <s v="คน"/>
    <m/>
    <s v="สำนักงานบริหารบัณฑิตศึกษา"/>
    <s v="งานวิชาการ"/>
    <s v="วิสุตา"/>
    <s v="ธ.ค 61-ก.ค 62"/>
    <n v="1800"/>
    <n v="0"/>
  </r>
  <r>
    <n v="10"/>
    <x v="0"/>
    <x v="9"/>
    <x v="8"/>
    <n v="2"/>
    <x v="0"/>
    <s v="เงินรายได้"/>
    <x v="2"/>
    <x v="2"/>
    <x v="2"/>
    <x v="2"/>
    <x v="18"/>
    <x v="19"/>
    <x v="54"/>
    <x v="62"/>
    <x v="195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2"/>
    <m/>
    <x v="0"/>
    <x v="0"/>
    <s v="ค่าตอบแทนนอกเวลา"/>
    <n v="420"/>
    <n v="1"/>
    <s v="คน"/>
    <n v="3"/>
    <n v="1260"/>
    <m/>
    <m/>
    <n v="420"/>
    <m/>
    <m/>
    <m/>
    <n v="420"/>
    <m/>
    <m/>
    <n v="420"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ารเรียนรู้ตามกรอบมาตรฐานคุณวุฒิระดับอุดมศึกษาแห่งชาติทุกด้าน "/>
    <s v="บัณฑิตมีความรู้ความสามารถ มีคุณธรรมจริยธรรม ตามมาตรฐานสากล"/>
    <m/>
    <s v="เพิ่มประสิทธิภาพ"/>
    <s v="ร้อยละ"/>
    <s v="คน"/>
    <m/>
    <s v="สำนักงานบริหารบัณฑิตศึกษา"/>
    <s v="งานวิชาการ"/>
    <s v="วิสุตา"/>
    <s v="ธ.ค 61-ก.ค 62"/>
    <n v="1300"/>
    <n v="-40"/>
  </r>
  <r>
    <n v="10"/>
    <x v="0"/>
    <x v="9"/>
    <x v="8"/>
    <n v="2"/>
    <x v="0"/>
    <s v="เงินรายได้"/>
    <x v="2"/>
    <x v="2"/>
    <x v="2"/>
    <x v="2"/>
    <x v="18"/>
    <x v="19"/>
    <x v="54"/>
    <x v="62"/>
    <x v="195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0"/>
    <m/>
    <x v="0"/>
    <x v="0"/>
    <s v="ค่าวัสดุโครงการ,ค่าจัดทำชุดข้อสอบ"/>
    <n v="11940"/>
    <n v="1"/>
    <s v="ครั้ง"/>
    <n v="1"/>
    <n v="11940"/>
    <m/>
    <m/>
    <n v="3980"/>
    <m/>
    <m/>
    <m/>
    <n v="3980"/>
    <m/>
    <m/>
    <n v="3980"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ารเรียนรู้ตามกรอบมาตรฐานคุณวุฒิระดับอุดมศึกษาแห่งชาติทุกด้าน "/>
    <s v="บัณฑิตมีความรู้ความสามารถ มีคุณธรรมจริยธรรม ตามมาตรฐานสากล"/>
    <m/>
    <s v="เพิ่มประสิทธิภาพ"/>
    <s v="ร้อยละ"/>
    <s v="คน"/>
    <m/>
    <s v="สำนักงานบริหารบัณฑิตศึกษา"/>
    <s v="งานวิชาการ"/>
    <s v="วิสุตา"/>
    <s v="ธ.ค 61-ก.ค 62"/>
    <n v="11900"/>
    <n v="40"/>
  </r>
  <r>
    <n v="10"/>
    <x v="0"/>
    <x v="9"/>
    <x v="8"/>
    <n v="2"/>
    <x v="0"/>
    <s v="เงินรายได้"/>
    <x v="6"/>
    <x v="6"/>
    <x v="12"/>
    <x v="12"/>
    <x v="12"/>
    <x v="13"/>
    <x v="55"/>
    <x v="63"/>
    <x v="196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90"/>
    <n v="30"/>
    <s v="คน"/>
    <n v="2"/>
    <n v="5400"/>
    <m/>
    <m/>
    <m/>
    <n v="2700"/>
    <m/>
    <m/>
    <m/>
    <m/>
    <m/>
    <n v="2700"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ิจกรรมผลิตบัณฑิตให้มีคุณภาพตามกรอบมาตรฐานคุณวุฒิระดับอุดมศึกษาแห่งชาติ"/>
    <s v="บัณฑิตมีความรู้ความสามารถ มีคุณธรรมจริยธรรม ตามมาตรฐานสากล"/>
    <s v="เพื่ออบรมให้ความรู้กฏ ระบียบ ข้อบังคับที่เกี่ยวข้องแก่นักศึกษาระดับบัณฑิตศึกษา"/>
    <s v="ร้อยละของบัณฑิตที่เข้าร่วม"/>
    <s v="ร้อยละ"/>
    <s v="คน"/>
    <m/>
    <s v="สำนักงานบริหารบัณฑิตศึกษา"/>
    <s v="งานทะเบียนฯ"/>
    <s v="ไมตรี"/>
    <s v="ธ.ค 61-ส.ค 62"/>
    <n v="5400"/>
    <n v="0"/>
  </r>
  <r>
    <n v="10"/>
    <x v="0"/>
    <x v="9"/>
    <x v="8"/>
    <n v="2"/>
    <x v="0"/>
    <s v="เงินรายได้"/>
    <x v="6"/>
    <x v="6"/>
    <x v="12"/>
    <x v="12"/>
    <x v="12"/>
    <x v="13"/>
    <x v="55"/>
    <x v="63"/>
    <x v="196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0"/>
    <m/>
    <x v="0"/>
    <x v="0"/>
    <s v="ค่าวัสดุโครงการ,ถ่ายเอกสาร"/>
    <n v="4600"/>
    <n v="1"/>
    <s v="ครั้ง"/>
    <n v="1"/>
    <n v="4600"/>
    <m/>
    <m/>
    <m/>
    <m/>
    <m/>
    <m/>
    <m/>
    <m/>
    <m/>
    <n v="4600"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ิจกรรมผลิตบัณฑิตให้มีคุณภาพตามกรอบมาตรฐานคุณวุฒิระดับอุดมศึกษาแห่งชาติ"/>
    <s v="บัณฑิตมีความรู้ความสามารถ มีคุณธรรมจริยธรรม ตามมาตรฐานสากล"/>
    <s v="เพื่ออบรมให้ความรู้กฏ ระบียบ ข้อบังคับที่เกี่ยวข้องแก่นักศึกษาระดับบัณฑิตศึกษา"/>
    <s v="ร้อยละของบัณฑิตที่เข้าร่วม"/>
    <s v="ร้อยละ"/>
    <s v="คน"/>
    <m/>
    <s v="สำนักงานบริหารบัณฑิตศึกษา"/>
    <s v="งานทะเบียนฯ"/>
    <s v="ไมตรี"/>
    <s v="ธ.ค 61-ส.ค 62"/>
    <n v="4600"/>
    <n v="0"/>
  </r>
  <r>
    <n v="10"/>
    <x v="0"/>
    <x v="9"/>
    <x v="8"/>
    <n v="2"/>
    <x v="0"/>
    <s v="เงินรายได้"/>
    <x v="6"/>
    <x v="6"/>
    <x v="12"/>
    <x v="12"/>
    <x v="12"/>
    <x v="13"/>
    <x v="56"/>
    <x v="64"/>
    <x v="19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0. โครงการส่งเสริมเยาวชน นักศึกษาและบุคลากรให้ตระหนักถึงคุณค่า ความงามของศิลปะ ขนบธรรมเนียมประเพณี วัฒนธรรมอันดีงามของอีสานและของชาติ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1"/>
    <s v="คน"/>
    <n v="40"/>
    <n v="1200"/>
    <m/>
    <m/>
    <m/>
    <m/>
    <m/>
    <m/>
    <m/>
    <m/>
    <m/>
    <n v="1200"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ิจกรรมผลิตบัณฑิตให้มีคุณภาพมีคุณธรรมจริยธรรม และส่งเสริมการเรียนรู้ตามกรอบมาตรฐานคุณวุฒิระดับอุดมศึกษาแห่งชาติ"/>
    <s v="บัณฑิตมีความรู้ความสามารถ มีคุณธรรมจริยธรรม ตามมาตรฐานสากล"/>
    <s v="เพื่อปลูกจิตสำนักให้บัณฑิตมีคุณธรรมจริยธรรม"/>
    <s v="ร้อยละของบัณฑิตที่เข้าร่วมโครงการ"/>
    <s v="ร้อยละ"/>
    <s v="คน"/>
    <m/>
    <s v="สำนักบริหารบัณฑิตศึกษา"/>
    <s v="งานวิขาการ"/>
    <s v="วิสุตา"/>
    <s v="ก.ค 62"/>
    <n v="1200"/>
    <n v="0"/>
  </r>
  <r>
    <n v="10"/>
    <x v="0"/>
    <x v="9"/>
    <x v="8"/>
    <n v="2"/>
    <x v="0"/>
    <s v="เงินรายได้"/>
    <x v="6"/>
    <x v="6"/>
    <x v="12"/>
    <x v="12"/>
    <x v="12"/>
    <x v="13"/>
    <x v="56"/>
    <x v="64"/>
    <x v="19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0. โครงการส่งเสริมเยาวชน นักศึกษาและบุคลากรให้ตระหนักถึงคุณค่า ความงามของศิลปะ ขนบธรรมเนียมประเพณี วัฒนธรรมอันดีงามของอีสานและของชาติ"/>
    <s v="งานประจำตามภารกิจของหน่วยงาน"/>
    <x v="0"/>
    <x v="0"/>
    <m/>
    <x v="0"/>
    <x v="0"/>
    <s v="ค่าป้ายไวนิลประชาสัมพันธ์"/>
    <n v="300"/>
    <n v="1"/>
    <s v="ป้าย"/>
    <n v="1"/>
    <n v="300"/>
    <m/>
    <m/>
    <m/>
    <m/>
    <m/>
    <m/>
    <m/>
    <m/>
    <m/>
    <n v="300"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ิจกรรมผลิตบัณฑิตให้มีคุณภาพมีคุณธรรมจริยธรรม และส่งเสริมการเรียนรู้ตามกรอบมาตรฐานคุณวุฒิระดับอุดมศึกษาแห่งชาติ"/>
    <s v="บัณฑิตมีความรู้ความสามารถ มีคุณธรรมจริยธรรม ตามมาตรฐานสากล"/>
    <s v="เพื่อปลูกจิตสำนักให้บัณฑิตมีคุณธรรมจริยธรรม"/>
    <s v="ร้อยละของบัณฑิตที่เข้าร่วมโครงการ"/>
    <s v="ร้อยละ"/>
    <s v="คน"/>
    <m/>
    <s v="สำนักบริหารบัณฑิตศึกษา"/>
    <s v="งานวิขาการ"/>
    <s v="วิสุตา"/>
    <s v="ก.ค 62"/>
    <n v="300"/>
    <n v="0"/>
  </r>
  <r>
    <n v="10"/>
    <x v="0"/>
    <x v="9"/>
    <x v="8"/>
    <n v="2"/>
    <x v="0"/>
    <s v="เงินรายได้"/>
    <x v="6"/>
    <x v="6"/>
    <x v="12"/>
    <x v="12"/>
    <x v="12"/>
    <x v="13"/>
    <x v="56"/>
    <x v="64"/>
    <x v="19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ส่งเสริมและสนับสนุนกิจกรรมเสริมหลักสูตรและกิจกรรมนอกหลักสูตร"/>
    <s v="งานประจำตามภารกิจของหน่วยงาน"/>
    <x v="0"/>
    <x v="0"/>
    <m/>
    <x v="0"/>
    <x v="0"/>
    <s v="ค่าวัสดุโครงการ"/>
    <n v="3500"/>
    <n v="1"/>
    <s v="ครั่ง"/>
    <n v="1"/>
    <n v="3500"/>
    <m/>
    <m/>
    <m/>
    <m/>
    <m/>
    <m/>
    <m/>
    <m/>
    <m/>
    <n v="3500"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ิจกรรมผลิตบัณฑิตให้มีคุณภาพมีคุณธรรมจริยธรรม และส่งเสริมการเรียนรู้ตามกรอบมาตรฐานคุณวุฒิระดับอุดมศึกษาแห่งชาติ"/>
    <s v="บัณฑิตมีความรู้ความสามารถ มีคุณธรรมจริยธรรม ตามมาตรฐานสากล"/>
    <s v="เพื่อปลูกจิตสำนักให้บัณฑิตมีคุณธรรมจริยธรรม"/>
    <s v="ร้อยละของบัณฑิตที่เข้าร่วมโครงการ"/>
    <s v="ร้อยละ"/>
    <s v="คน"/>
    <m/>
    <s v="สำนักบริหารบัณฑิตศึกษา"/>
    <s v="งานวิขาการ"/>
    <s v="วิสุตา"/>
    <s v="ก.ค 62"/>
    <n v="3500"/>
    <n v="0"/>
  </r>
  <r>
    <n v="10"/>
    <x v="0"/>
    <x v="9"/>
    <x v="8"/>
    <n v="2"/>
    <x v="0"/>
    <s v="เงินรายได้"/>
    <x v="6"/>
    <x v="6"/>
    <x v="12"/>
    <x v="12"/>
    <x v="12"/>
    <x v="13"/>
    <x v="57"/>
    <x v="65"/>
    <x v="19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50"/>
    <n v="1"/>
    <s v="คน"/>
    <n v="50"/>
    <n v="7500"/>
    <m/>
    <m/>
    <m/>
    <m/>
    <m/>
    <m/>
    <m/>
    <m/>
    <n v="7500"/>
    <m/>
    <m/>
    <m/>
    <s v="พัฒนาระบบและกลไกการให้บริการ การกำกับดูแลและส่งเสริมสนับสนุนการดำเนินงานตามภารกิจมหาวิทยาลัย"/>
    <s v="กำหนดนโยบายเชิงรุกในการถ่ายทอดวิสัยทัศน์/กลยุทธ์ และนำจุดแข็งของสำนักงานอธิการบดีไปสู่การพัฒนาการดำเนินงานทุกระดับอย่างเป็นรูปธรรม"/>
    <s v="มีระบบ กลไก และบุคลากร ในการให้บริการการกำกับดูแลและส่งเสริมสนับสนุนการดำเนินงานตามภารกิจมหาวิทยาลัย เพื่อบรรลุเป้าประสงค์ที่มหาวิทยาลัยกำหนด"/>
    <s v="เพื่อประชุมเชิงแลกเปลี่ยนเรียนรู้เกี่ยวกับการปฏิบัติงานด้านบัณฑิตศึกษา เพื่อให้ได้แนวปฏิบัติที่ดี"/>
    <s v="ร้อยละเฉลี่ยของการบรรลุเป้าหมายตามที่สำนักงานบริหารบัณฑิตกำหนด"/>
    <s v="ร้อยละ"/>
    <s v="คน"/>
    <m/>
    <s v="สำนักบริหารบัณฑิตศึกษา"/>
    <s v="งานวิขาการ"/>
    <s v="วิสุตา"/>
    <s v="มิ.ย 62"/>
    <n v="7500"/>
    <n v="0"/>
  </r>
  <r>
    <n v="10"/>
    <x v="0"/>
    <x v="9"/>
    <x v="8"/>
    <n v="2"/>
    <x v="0"/>
    <s v="เงินรายได้"/>
    <x v="6"/>
    <x v="6"/>
    <x v="12"/>
    <x v="12"/>
    <x v="12"/>
    <x v="13"/>
    <x v="57"/>
    <x v="65"/>
    <x v="19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โครงการ"/>
    <n v="900"/>
    <n v="1"/>
    <s v="ครั้ง"/>
    <n v="1"/>
    <n v="900"/>
    <m/>
    <m/>
    <m/>
    <m/>
    <m/>
    <m/>
    <m/>
    <m/>
    <n v="900"/>
    <m/>
    <m/>
    <m/>
    <s v="พัฒนาระบบและกลไกการให้บริการ การกำกับดูแลและส่งเสริมสนับสนุนการดำเนินงานตามภารกิจมหาวิทยาลัย"/>
    <s v="กำหนดนโยบายเชิงรุกในการถ่ายทอดวิสัยทัศน์/กลยุทธ์ และนำจุดแข็งของสำนักงานอธิการบดีไปสู่การพัฒนาการดำเนินงานทุกระดับอย่างเป็นรูปธรรม"/>
    <s v="มีระบบ กลไก และบุคลากร ในการให้บริการการกำกับดูแลและส่งเสริมสนับสนุนการดำเนินงานตามภารกิจมหาวิทยาลัย เพื่อบรรลุเป้าประสงค์ที่มหาวิทยาลัยกำหนด"/>
    <s v="เพื่อประชุมเชิงแลกเปลี่ยนเรียนรู้เกี่ยวกับการปฏิบัติงานด้านบัณฑิตศึกษา เพื่อให้ได้แนวปฏิบัติที่ดี"/>
    <s v="ร้อยละเฉลี่ยของการบรรลุเป้าหมายตามที่สำนักงานบริหารบัณฑิตกำหนด"/>
    <s v="ร้อยละ"/>
    <s v="คน"/>
    <m/>
    <s v="สำนักบริหารบัณฑิตศึกษา"/>
    <s v="งานวิขาการ"/>
    <s v="วิสุตา"/>
    <s v="มิ.ย 62"/>
    <n v="900"/>
    <n v="0"/>
  </r>
  <r>
    <n v="10"/>
    <x v="0"/>
    <x v="9"/>
    <x v="8"/>
    <n v="2"/>
    <x v="0"/>
    <s v="เงินรายได้"/>
    <x v="6"/>
    <x v="6"/>
    <x v="12"/>
    <x v="12"/>
    <x v="12"/>
    <x v="13"/>
    <x v="58"/>
    <x v="66"/>
    <x v="19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1"/>
    <s v="ครั้ง"/>
    <n v="24"/>
    <n v="700"/>
    <m/>
    <m/>
    <m/>
    <n v="700"/>
    <m/>
    <m/>
    <m/>
    <m/>
    <m/>
    <m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ารเรียนรู้ตามกรอบมาตรฐานคุณวุฒิระดับอุดมศึกษาแห่งชาติทุกด้าน "/>
    <s v="บัณฑิตมีความรู้ความสามารถ มีคุณธรรมจริยธรรม ตามมาตรฐานสากล"/>
    <s v="เพื่อติดตามและประเมินผลการจัดการเรียนการสอนตามกรอบมาตรฐานคุณวุฒิแห่งชาติตามตัวบ่งชี้ที่กำหนด"/>
    <s v="คุณภาพของบัณฑิตตามกรอบมาตรฐานคุณวุฒิอุดมศึกษาแห่งชาติ_x000a_"/>
    <s v="คะแนน"/>
    <s v="คน"/>
    <m/>
    <s v="สำนักงานบริหารบัณฑิตศึกษา"/>
    <s v="งานมาตรฐานการศึกษาฯ"/>
    <s v="ลำดวน"/>
    <s v="ต.ค 61-ส.ค 62"/>
    <n v="700"/>
    <n v="0"/>
  </r>
  <r>
    <n v="10"/>
    <x v="0"/>
    <x v="9"/>
    <x v="8"/>
    <n v="2"/>
    <x v="0"/>
    <s v="เงินรายได้"/>
    <x v="6"/>
    <x v="6"/>
    <x v="12"/>
    <x v="12"/>
    <x v="12"/>
    <x v="13"/>
    <x v="58"/>
    <x v="66"/>
    <x v="19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60"/>
    <n v="1"/>
    <s v="คน"/>
    <n v="24"/>
    <n v="1400"/>
    <m/>
    <m/>
    <m/>
    <n v="1440"/>
    <m/>
    <m/>
    <m/>
    <m/>
    <m/>
    <m/>
    <m/>
    <m/>
    <s v="ส่งเสริมการทำวิจัยของนักศึกษาให้มีคุณภาพ  สามารถตีพิมพ์เผยแพร่ในวารสารในระดับประเทศ และนานาชาติ"/>
    <s v="ส่งเสริมให้อาจารย์ปฏิบัติหน้าที่อย่างมีจรรยาบรรณ เป็นแบบอย่างที่ดีแก่นักศึกษา และเป็นที่ปรึกษาได้อย่างมีประสิทธิภาพและคุณภาพ  "/>
    <s v="ผลงานวิจัยของบัณฑิตศึกษาที่มีคุณภาพ "/>
    <s v="เพื่อส่งเสริมอาจารย์เป็นแบบอย่างที่ดีแก่นักศึกษา และเป็นที่ปรึกษาได้อย่างมีประสิทธิภาพและคุณภาพ  "/>
    <s v="ผลงานวิชาการที่ได้รับการรับรองคุณภาพ"/>
    <s v="คะแนน"/>
    <s v="คน"/>
    <m/>
    <s v="สำนักงานบริหารบัณฑิตศึกษา"/>
    <s v="งานมาตรฐานการศึกษาฯ"/>
    <s v="ลำดวน"/>
    <s v="ต.ค 61-ส.ค 62"/>
    <n v="1400"/>
    <n v="0"/>
  </r>
  <r>
    <n v="10"/>
    <x v="0"/>
    <x v="9"/>
    <x v="8"/>
    <n v="2"/>
    <x v="0"/>
    <s v="เงินรายได้"/>
    <x v="6"/>
    <x v="6"/>
    <x v="12"/>
    <x v="12"/>
    <x v="12"/>
    <x v="13"/>
    <x v="58"/>
    <x v="66"/>
    <x v="19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เงินรางวัลวิทยานิพนธ์ระดับดี"/>
    <n v="2500"/>
    <n v="8"/>
    <s v="คน"/>
    <n v="1"/>
    <n v="20000"/>
    <m/>
    <m/>
    <m/>
    <m/>
    <m/>
    <m/>
    <m/>
    <m/>
    <m/>
    <n v="20000"/>
    <m/>
    <m/>
    <s v="ส่งเสริมการทำวิจัยของนักศึกษาให้มีคุณภาพ  สามารถตีพิมพ์เผยแพร่ในวารสารในระดับประเทศ และนานาชาติ"/>
    <s v="ส่งเสริมให้อาจารย์ปฏิบัติหน้าที่อย่างมีจรรยาบรรณ เป็นแบบอย่างที่ดีแก่นักศึกษา และเป็นที่ปรึกษาได้อย่างมีประสิทธิภาพและคุณภาพ  "/>
    <s v="ผลงานวิจัยของบัณฑิตศึกษาที่มีคุณภาพ "/>
    <s v="เพื่อส่งเสริมอาจารย์เป็นแบบอย่างที่ดีแก่นักศึกษา และเป็นที่ปรึกษาได้อย่างมีประสิทธิภาพและคุณภาพ  "/>
    <s v="ผลงานวิชาการที่ได้รับการรับรองคุณภาพ"/>
    <s v="คะแนน"/>
    <s v="คน"/>
    <m/>
    <s v="สำนักงานบริหารบัณฑิตศึกษา"/>
    <s v="งานมาตรฐานการศึกษาฯ"/>
    <s v="ลำดวน"/>
    <s v="ต.ค 61-ส.ค 62"/>
    <n v="20000"/>
    <n v="0"/>
  </r>
  <r>
    <n v="10"/>
    <x v="0"/>
    <x v="9"/>
    <x v="8"/>
    <n v="2"/>
    <x v="0"/>
    <s v="เงินรายได้"/>
    <x v="6"/>
    <x v="6"/>
    <x v="12"/>
    <x v="12"/>
    <x v="12"/>
    <x v="13"/>
    <x v="58"/>
    <x v="66"/>
    <x v="19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เงินรางวัลวิทยานิพนธ์ระดับดีเด่น"/>
    <n v="5000"/>
    <n v="4"/>
    <s v="คน"/>
    <n v="1"/>
    <n v="20000"/>
    <m/>
    <m/>
    <m/>
    <m/>
    <m/>
    <m/>
    <m/>
    <m/>
    <m/>
    <n v="20000"/>
    <m/>
    <m/>
    <s v="ส่งเสริมการทำวิจัยของนักศึกษาให้มีคุณภาพ  สามารถตีพิมพ์เผยแพร่ในวารสารในระดับประเทศ และนานาชาติ"/>
    <s v="ส่งเสริมให้อาจารย์ปฏิบัติหน้าที่อย่างมีจรรยาบรรณ เป็นแบบอย่างที่ดีแก่นักศึกษา และเป็นที่ปรึกษาได้อย่างมีประสิทธิภาพและคุณภาพ  "/>
    <s v="ผลงานวิจัยของบัณฑิตศึกษาที่มีคุณภาพ "/>
    <s v="เพื่อส่งเสริมอาจารย์เป็นแบบอย่างที่ดีแก่นักศึกษา และเป็นที่ปรึกษาได้อย่างมีประสิทธิภาพและคุณภาพ  "/>
    <s v="ผลงานวิชาการที่ได้รับการรับรองคุณภาพ"/>
    <s v="คะแนน"/>
    <s v="คน"/>
    <m/>
    <s v="สำนักงานบริหารบัณฑิตศึกษา"/>
    <s v="งานมาตรฐานการศึกษาฯ"/>
    <s v="ลำดวน"/>
    <s v="ต.ค 61-ส.ค 62"/>
    <n v="20000"/>
    <n v="0"/>
  </r>
  <r>
    <n v="10"/>
    <x v="0"/>
    <x v="9"/>
    <x v="8"/>
    <n v="2"/>
    <x v="0"/>
    <s v="เงินรายได้"/>
    <x v="6"/>
    <x v="6"/>
    <x v="12"/>
    <x v="12"/>
    <x v="12"/>
    <x v="13"/>
    <x v="58"/>
    <x v="66"/>
    <x v="19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2"/>
    <m/>
    <x v="0"/>
    <x v="0"/>
    <s v="ค่าตอบแทนผู้อ่านผลงาน"/>
    <n v="600"/>
    <n v="8"/>
    <s v="คน"/>
    <n v="3"/>
    <n v="14400"/>
    <m/>
    <m/>
    <m/>
    <m/>
    <m/>
    <m/>
    <m/>
    <m/>
    <n v="14400"/>
    <m/>
    <m/>
    <m/>
    <s v="ส่งเสริมการทำวิจัยของนักศึกษาให้มีคุณภาพ  สามารถตีพิมพ์เผยแพร่ในวารสารในระดับประเทศ และนานาชาติ"/>
    <s v="ส่งเสริมให้อาจารย์ปฏิบัติหน้าที่อย่างมีจรรยาบรรณ เป็นแบบอย่างที่ดีแก่นักศึกษา และเป็นที่ปรึกษาได้อย่างมีประสิทธิภาพและคุณภาพ  "/>
    <s v="ผลงานวิจัยของบัณฑิตศึกษาที่มีคุณภาพ "/>
    <s v="เพื่อส่งเสริมอาจารย์เป็นแบบอย่างที่ดีแก่นักศึกษา และเป็นที่ปรึกษาได้อย่างมีประสิทธิภาพและคุณภาพ  "/>
    <s v="ผลงานวิชาการที่ได้รับการรับรองคุณภาพ"/>
    <s v="คะแนน"/>
    <s v="คน"/>
    <m/>
    <s v="สำนักงานบริหารบัณฑิตศึกษา"/>
    <s v="งานมาตรฐานการศึกษาฯ"/>
    <s v="ลำดวน"/>
    <s v="ต.ค 61-ส.ค 62"/>
    <n v="14400"/>
    <n v="0"/>
  </r>
  <r>
    <n v="10"/>
    <x v="0"/>
    <x v="9"/>
    <x v="8"/>
    <n v="2"/>
    <x v="0"/>
    <s v="เงินรายได้"/>
    <x v="6"/>
    <x v="6"/>
    <x v="12"/>
    <x v="12"/>
    <x v="12"/>
    <x v="13"/>
    <x v="58"/>
    <x v="66"/>
    <x v="19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10. โครงการพัฒนาระบบกลไกการบริหารงานวิจัยของมหาวิทยาลัย"/>
    <s v="งานประจำตามภารกิจของหน่วยงาน"/>
    <x v="0"/>
    <x v="0"/>
    <m/>
    <x v="0"/>
    <x v="0"/>
    <s v="ค่าถ่ายเอกสาร"/>
    <n v="30"/>
    <n v="10"/>
    <s v="คน"/>
    <n v="3"/>
    <n v="900"/>
    <m/>
    <m/>
    <m/>
    <n v="900"/>
    <m/>
    <m/>
    <m/>
    <m/>
    <m/>
    <m/>
    <m/>
    <m/>
    <s v="ส่งเสริมการทำวิจัยของนักศึกษาให้มีคุณภาพ  สามารถตีพิมพ์เผยแพร่ในวารสารในระดับประเทศ และนานาชาติ"/>
    <s v="ส่งเสริมให้อาจารย์ปฏิบัติหน้าที่อย่างมีจรรยาบรรณ เป็นแบบอย่างที่ดีแก่นักศึกษา และเป็นที่ปรึกษาได้อย่างมีประสิทธิภาพและคุณภาพ  "/>
    <s v="ผลงานวิจัยของบัณฑิตศึกษาที่มีคุณภาพ "/>
    <s v="เพื่อส่งเสริมอาจารย์เป็นแบบอย่างที่ดีแก่นักศึกษา และเป็นที่ปรึกษาได้อย่างมีประสิทธิภาพและคุณภาพ  "/>
    <s v="ผลงานวิชาการที่ได้รับการรับรองคุณภาพ"/>
    <s v="คะแนน"/>
    <s v="คน"/>
    <m/>
    <s v="สำนักงานบริหารบัณฑิตศึกษา"/>
    <s v="งานมาตรฐานการศึกษาฯ"/>
    <s v="ลำดวน"/>
    <s v="ต.ค 61-ส.ค 62"/>
    <n v="900"/>
    <n v="0"/>
  </r>
  <r>
    <n v="10"/>
    <x v="0"/>
    <x v="9"/>
    <x v="8"/>
    <n v="2"/>
    <x v="0"/>
    <s v="เงินรายได้"/>
    <x v="4"/>
    <x v="4"/>
    <x v="7"/>
    <x v="7"/>
    <x v="9"/>
    <x v="9"/>
    <x v="59"/>
    <x v="67"/>
    <x v="200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จ้างเหมาบริการ - ตีพิมพ์เผยแพร่ในประเทศ"/>
    <n v="2500"/>
    <n v="1"/>
    <s v="ทุน"/>
    <n v="20"/>
    <n v="50000"/>
    <m/>
    <n v="10000"/>
    <m/>
    <m/>
    <n v="10000"/>
    <m/>
    <m/>
    <n v="10000"/>
    <m/>
    <m/>
    <n v="20000"/>
    <m/>
    <s v="ส่งเสริมและสนับสนุนการทำวิจัยระดับบัณฑิตศึกษา เพื่อให้เกิดองค์ความรู้ใหม่ และผลงานสร้างสรรค์ "/>
    <s v="ส่งเสริมและสนับสนุนให้มีการเผยแพร่และการประยุกต์ใช้"/>
    <s v="ผลงานวิจัย/ค้นคว้าอิสระ มีมาตรฐาน สามารถนำไปใช้ในการพัฒนาสังคม ชุมชนท้องถิ่น"/>
    <s v="เพื่อส่งเสริมและสนับสนุนการเผยแพร่ผลงานระดับบัณฑิตศึกษา"/>
    <m/>
    <s v="ร้อยละ"/>
    <s v="ครั้ง"/>
    <m/>
    <s v="สำนักงานบริหารบัณฑิตศึกษา"/>
    <s v="งานมาตรฐานการศึกษาฯ"/>
    <s v="ลำดวน"/>
    <s v="ต.ค 61-ก.ย 62"/>
    <n v="50000"/>
    <n v="0"/>
  </r>
  <r>
    <n v="10"/>
    <x v="0"/>
    <x v="9"/>
    <x v="8"/>
    <n v="2"/>
    <x v="0"/>
    <s v="เงินรายได้"/>
    <x v="4"/>
    <x v="4"/>
    <x v="7"/>
    <x v="7"/>
    <x v="9"/>
    <x v="9"/>
    <x v="59"/>
    <x v="67"/>
    <x v="200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จ้างเหมาบริการ - ตีพิมพ์เผยแพร่ในต่างประเทศ"/>
    <n v="5000"/>
    <n v="1"/>
    <s v="ทุน"/>
    <n v="10"/>
    <n v="50000"/>
    <m/>
    <n v="15000"/>
    <m/>
    <m/>
    <n v="10000"/>
    <m/>
    <m/>
    <n v="15000"/>
    <m/>
    <m/>
    <n v="10000"/>
    <m/>
    <s v="ส่งเสริมและสนับสนุนการทำวิจัยระดับบัณฑิตศึกษา เพื่อให้เกิดองค์ความรู้ใหม่ และผลงานสร้างสรรค์ "/>
    <s v="ส่งเสริมและสนับสนุนให้มีการเผยแพร่และการประยุกต์ใช้"/>
    <s v="ผลงานวิจัย/ค้นคว้าอิสระ มีมาตรฐาน สามารถนำไปใช้ในการพัฒนาสังคม ชุมชนท้องถิ่น"/>
    <s v="เพื่อส่งเสริมและสนับสนุนการเผยแพร่ผลงานระดับบัณฑิตศึกษา"/>
    <m/>
    <s v="ร้อยละ"/>
    <s v="ครั้ง"/>
    <m/>
    <s v="สำนักงานบริหารบัณฑิตศึกษา"/>
    <s v="งานมาตรฐานการศึกษาฯ"/>
    <s v="ลำดวน"/>
    <s v="ต.ค 61-ก.ย 62"/>
    <n v="50000"/>
    <n v="0"/>
  </r>
  <r>
    <n v="10"/>
    <x v="0"/>
    <x v="9"/>
    <x v="8"/>
    <n v="2"/>
    <x v="0"/>
    <s v="เงินรายได้"/>
    <x v="4"/>
    <x v="4"/>
    <x v="7"/>
    <x v="7"/>
    <x v="9"/>
    <x v="9"/>
    <x v="59"/>
    <x v="67"/>
    <x v="20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จ้างเหมาบริการ - ค่าพาหนะเดินทางไปราชการ"/>
    <n v="3600"/>
    <n v="1"/>
    <s v="คน"/>
    <n v="1"/>
    <n v="3600"/>
    <m/>
    <m/>
    <m/>
    <m/>
    <m/>
    <m/>
    <m/>
    <m/>
    <m/>
    <m/>
    <n v="3600"/>
    <m/>
    <s v="ส่งเสริมและสนับสนุนการทำวิจัยระดับบัณฑิตศึกษา เพื่อให้เกิดองค์ความรู้ใหม่ และผลงานสร้างสรรค์ "/>
    <s v="ส่งเสริมและสนับสนุนให้มีการเผยแพร่และการประยุกต์ใช้"/>
    <s v="ผลงานวิจัย/ค้นคว้าอิสระ มีมาตรฐาน สามารถนำไปใช้ในการพัฒนาสังคม ชุมชนท้องถิ่น"/>
    <s v="เพื่อส่งเสริมและสนับสนุนการเผยแพร่ผลงานระดับบัณฑิตศึกษา"/>
    <m/>
    <s v="เชิงปริมาณ"/>
    <s v="คน"/>
    <m/>
    <s v="สำนักงานบริหารบัณฑิตศึกษา"/>
    <s v="งานมาตรฐานการศึกษาฯ"/>
    <s v="ลำดวน"/>
    <s v="ต.ค 61-ก.ย 62"/>
    <n v="3600"/>
    <n v="0"/>
  </r>
  <r>
    <n v="10"/>
    <x v="0"/>
    <x v="9"/>
    <x v="8"/>
    <n v="2"/>
    <x v="0"/>
    <s v="เงินรายได้"/>
    <x v="4"/>
    <x v="4"/>
    <x v="7"/>
    <x v="7"/>
    <x v="9"/>
    <x v="9"/>
    <x v="59"/>
    <x v="67"/>
    <x v="20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1500"/>
    <n v="1"/>
    <s v="ครั้ง"/>
    <n v="4"/>
    <n v="6000"/>
    <m/>
    <m/>
    <m/>
    <m/>
    <m/>
    <m/>
    <m/>
    <m/>
    <m/>
    <m/>
    <n v="6000"/>
    <m/>
    <s v="ส่งเสริมและสนับสนุนการทำวิจัยระดับบัณฑิตศึกษา เพื่อให้เกิดองค์ความรู้ใหม่ และผลงานสร้างสรรค์ "/>
    <s v="ส่งเสริมและสนับสนุนให้มีการเผยแพร่และการประยุกต์ใช้"/>
    <s v="ผลงานวิจัย/ค้นคว้าอิสระ มีมาตรฐาน สามารถนำไปใช้ในการพัฒนาสังคม ชุมชนท้องถิ่น"/>
    <s v="เพื่อส่งเสริมและสนับสนุนการเผยแพร่ผลงานระดับบัณฑิตศึกษา"/>
    <m/>
    <s v="เชิงปริมาณ"/>
    <s v="คน"/>
    <m/>
    <s v="สำนักงานบริหารบัณฑิตศึกษา"/>
    <s v="งานมาตรฐานการศึกษาฯ"/>
    <s v="ลำดวน"/>
    <s v="ต.ค 61-ก.ย 62"/>
    <n v="6000"/>
    <n v="0"/>
  </r>
  <r>
    <n v="10"/>
    <x v="0"/>
    <x v="9"/>
    <x v="8"/>
    <n v="2"/>
    <x v="0"/>
    <s v="เงินรายได้"/>
    <x v="4"/>
    <x v="4"/>
    <x v="7"/>
    <x v="7"/>
    <x v="9"/>
    <x v="9"/>
    <x v="59"/>
    <x v="67"/>
    <x v="20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1"/>
    <m/>
    <x v="0"/>
    <x v="0"/>
    <s v="ค่าอาหารกลางวัน"/>
    <n v="4000"/>
    <n v="1"/>
    <s v="ครั้ง"/>
    <n v="2"/>
    <n v="8000"/>
    <m/>
    <m/>
    <m/>
    <m/>
    <m/>
    <m/>
    <m/>
    <m/>
    <m/>
    <m/>
    <n v="5000"/>
    <m/>
    <s v="ส่งเสริมและสนับสนุนการทำวิจัยระดับบัณฑิตศึกษา เพื่อให้เกิดองค์ความรู้ใหม่ และผลงานสร้างสรรค์ "/>
    <s v="ส่งเสริมและสนับสนุนให้มีการเผยแพร่และการประยุกต์ใช้"/>
    <s v="ผลงานวิจัย/ค้นคว้าอิสระ มีมาตรฐาน สามารถนำไปใช้ในการพัฒนาสังคม ชุมชนท้องถิ่น"/>
    <s v="เพื่อส่งเสริมและสนับสนุนการเผยแพร่ผลงานระดับบัณฑิตศึกษา"/>
    <m/>
    <s v="เชิงปริมาณ"/>
    <s v="คน"/>
    <m/>
    <s v="สำนักงานบริหารบัณฑิตศึกษา"/>
    <s v="งานมาตรฐานการศึกษาฯ"/>
    <s v="ลำดวน"/>
    <s v="ต.ค 61-ก.ย 62"/>
    <n v="8000"/>
    <n v="0"/>
  </r>
  <r>
    <n v="10"/>
    <x v="0"/>
    <x v="9"/>
    <x v="8"/>
    <n v="2"/>
    <x v="0"/>
    <s v="เงินรายได้"/>
    <x v="4"/>
    <x v="4"/>
    <x v="7"/>
    <x v="7"/>
    <x v="9"/>
    <x v="9"/>
    <x v="59"/>
    <x v="67"/>
    <x v="20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2"/>
    <m/>
    <x v="0"/>
    <x v="0"/>
    <s v="ค่าตอบแทนวิทยากร"/>
    <n v="600"/>
    <n v="1"/>
    <s v="ชม."/>
    <n v="12"/>
    <n v="7200"/>
    <m/>
    <m/>
    <m/>
    <m/>
    <m/>
    <m/>
    <m/>
    <m/>
    <m/>
    <m/>
    <n v="7200"/>
    <m/>
    <s v="ส่งเสริมและสนับสนุนการทำวิจัยระดับบัณฑิตศึกษา เพื่อให้เกิดองค์ความรู้ใหม่ และผลงานสร้างสรรค์ "/>
    <s v="ส่งเสริมและสนับสนุนให้มีการเผยแพร่และการประยุกต์ใช้"/>
    <s v="ผลงานวิจัย/ค้นคว้าอิสระ มีมาตรฐาน สามารถนำไปใช้ในการพัฒนาสังคม ชุมชนท้องถิ่น"/>
    <s v="เพื่อส่งเสริมและสนับสนุนการเผยแพร่ผลงานระดับบัณฑิตศึกษา"/>
    <m/>
    <s v="เชิงปริมาณ"/>
    <s v="คน"/>
    <m/>
    <s v="สำนักงานบริหารบัณฑิตศึกษา"/>
    <s v="งานมาตรฐานการศึกษาฯ"/>
    <s v="ลำดวน"/>
    <s v="ต.ค 61-ก.ย 62"/>
    <n v="7200"/>
    <n v="0"/>
  </r>
  <r>
    <n v="10"/>
    <x v="0"/>
    <x v="9"/>
    <x v="8"/>
    <n v="2"/>
    <x v="0"/>
    <s v="เงินรายได้"/>
    <x v="4"/>
    <x v="4"/>
    <x v="7"/>
    <x v="7"/>
    <x v="9"/>
    <x v="9"/>
    <x v="59"/>
    <x v="67"/>
    <x v="201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10. โครงการพัฒนาระบบกลไกการบริหารงานวิจัยของมหาวิทยาลัย"/>
    <s v="งานพัฒนาตามกลยุทธ์มหาวิทยาลัย"/>
    <x v="0"/>
    <x v="0"/>
    <m/>
    <x v="0"/>
    <x v="0"/>
    <s v="ค่าวัสดุโครงการ,ค่าถ่ายเอกสาร"/>
    <n v="4400"/>
    <n v="1"/>
    <s v="ครั้ง"/>
    <n v="1"/>
    <n v="4400"/>
    <m/>
    <m/>
    <m/>
    <m/>
    <m/>
    <m/>
    <m/>
    <m/>
    <m/>
    <m/>
    <n v="7400"/>
    <m/>
    <s v="ส่งเสริมและสนับสนุนการทำวิจัยระดับบัณฑิตศึกษา เพื่อให้เกิดองค์ความรู้ใหม่ และผลงานสร้างสรรค์ "/>
    <s v="ส่งเสริมและสนับสนุนให้มีการเผยแพร่และการประยุกต์ใช้"/>
    <s v="ผลงานวิจัย/ค้นคว้าอิสระ มีมาตรฐาน สามารถนำไปใช้ในการพัฒนาสังคม ชุมชนท้องถิ่น"/>
    <s v="เพื่อส่งเสริมและสนับสนุนการเผยแพร่ผลงานระดับบัณฑิตศึกษา"/>
    <m/>
    <s v="เชิงปริมาณ"/>
    <s v="คน"/>
    <m/>
    <s v="สำนักงานบริหารบัณฑิตศึกษา"/>
    <s v="งานมาตรฐานการศึกษาฯ"/>
    <s v="ลำดวน"/>
    <s v="ต.ค 61-ก.ย 62"/>
    <n v="4400"/>
    <n v="0"/>
  </r>
  <r>
    <n v="10"/>
    <x v="0"/>
    <x v="9"/>
    <x v="8"/>
    <n v="2"/>
    <x v="0"/>
    <s v="เงินรายได้"/>
    <x v="4"/>
    <x v="4"/>
    <x v="7"/>
    <x v="7"/>
    <x v="9"/>
    <x v="9"/>
    <x v="60"/>
    <x v="68"/>
    <x v="20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จ้างเหมาบริการ -  ค่าโปรแกรมประมวลผล"/>
    <n v="34"/>
    <n v="1"/>
    <s v="คน"/>
    <n v="400"/>
    <n v="13600"/>
    <m/>
    <m/>
    <m/>
    <m/>
    <m/>
    <m/>
    <m/>
    <m/>
    <m/>
    <n v="13600"/>
    <m/>
    <m/>
    <s v="สร้างความพร้อมและเพิ่มความเข้มแข็งทางวิชาการในการจัดการศึกษาระดับบัณฑิต"/>
    <s v="ส่งเสริมและสนับสนุนการเรียนรู้ตามกรอบมาตรฐานคุณวุฒิระดับอุดมศึกษาแห่งชาติทุกด้าน "/>
    <s v="บัณฑิตมีความรู้ความสามารถ มีคุณธรรมจริยธรรม ตามมาตรฐานสากล"/>
    <s v="เพื่อติดตามและประเมินผลการจัดการเรียนการสอนตามกรอบมาตรฐานคุณวุฒิแห่งชาติตามตัวบ่งชี้ที่กำหนด"/>
    <s v="ร้อยละ"/>
    <s v="ร้อยละ"/>
    <s v="คน"/>
    <m/>
    <s v="สำนักบริหารบัณฑิตศึกษา"/>
    <s v="งานวิชาการ"/>
    <s v="หัวหน้า"/>
    <s v="ก.ค 62"/>
    <n v="13600"/>
    <n v="0"/>
  </r>
  <r>
    <n v="10"/>
    <x v="0"/>
    <x v="10"/>
    <x v="9"/>
    <n v="2"/>
    <x v="0"/>
    <s v="เงินรายได้"/>
    <x v="0"/>
    <x v="0"/>
    <x v="1"/>
    <x v="1"/>
    <x v="0"/>
    <x v="0"/>
    <x v="0"/>
    <x v="0"/>
    <x v="2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เบี้ยเลี้ยง"/>
    <n v="240"/>
    <n v="7"/>
    <s v="คน"/>
    <n v="3"/>
    <n v="5000"/>
    <m/>
    <m/>
    <m/>
    <m/>
    <m/>
    <n v="2500"/>
    <m/>
    <m/>
    <m/>
    <m/>
    <n v="2500"/>
    <m/>
    <s v="การตรวจสอบหน่วยงานตามแผนประจำปี"/>
    <s v="การตรวจสอบหน่วยงานตามแผนประจำปี"/>
    <s v="การปฏิบัติงานของหน่วยรับตรวจมีความถูกต้อง/ครบถ้วน"/>
    <s v="เพื่อตรวจสอบและรายงานผลการตรวจสอบครบถ้วนทุกหน่วยงาน"/>
    <s v="เช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บุคลการทุกคน"/>
    <s v="ตุลาคม 2561 - กันยายน 2562"/>
    <n v="5000"/>
    <n v="0"/>
  </r>
  <r>
    <n v="10"/>
    <x v="0"/>
    <x v="10"/>
    <x v="9"/>
    <n v="2"/>
    <x v="0"/>
    <s v="เงินรายได้"/>
    <x v="0"/>
    <x v="0"/>
    <x v="1"/>
    <x v="1"/>
    <x v="0"/>
    <x v="0"/>
    <x v="0"/>
    <x v="0"/>
    <x v="2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เช่าต่างๆ - ค่าที่พัก"/>
    <n v="1200"/>
    <n v="7"/>
    <s v="คน"/>
    <n v="2"/>
    <n v="16800"/>
    <m/>
    <m/>
    <m/>
    <m/>
    <m/>
    <n v="8400"/>
    <m/>
    <m/>
    <m/>
    <m/>
    <n v="8400"/>
    <m/>
    <s v="การตรวจสอบหน่วยงานตามแผนประจำปี"/>
    <s v="การตรวจสอบหน่วยงานตามแผนประจำปี"/>
    <s v="การปฏิบัติงานของหน่วยรับตรวจมีความถูกต้อง/ครบถ้วน"/>
    <s v="เพื่อตรวจสอบและรายงานผลการตรวจสอบครบถ้วนทุกหน่วยงาน"/>
    <s v="เช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บุคลการทุกคน"/>
    <s v="ตุลาคม 2561 - กันยายน 2562"/>
    <n v="16800"/>
    <n v="0"/>
  </r>
  <r>
    <n v="10"/>
    <x v="0"/>
    <x v="10"/>
    <x v="9"/>
    <n v="2"/>
    <x v="0"/>
    <s v="เงินรายได้"/>
    <x v="0"/>
    <x v="0"/>
    <x v="1"/>
    <x v="1"/>
    <x v="0"/>
    <x v="0"/>
    <x v="0"/>
    <x v="0"/>
    <x v="2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พาหนะเดินทางไปราชการ"/>
    <n v="1300"/>
    <n v="3"/>
    <s v="คน"/>
    <n v="1"/>
    <n v="3900"/>
    <m/>
    <m/>
    <m/>
    <m/>
    <m/>
    <n v="1950"/>
    <m/>
    <m/>
    <m/>
    <m/>
    <n v="1950"/>
    <m/>
    <s v="การตรวจสอบหน่วยงานตามแผนประจำปี"/>
    <s v="การตรวจสอบหน่วยงานตามแผนประจำปี"/>
    <s v="การปฏิบัติงานของหน่วยรับตรวจมีความถูกต้อง/ครบถ้วน"/>
    <s v="เพื่อตรวจสอบและรายงานผลการตรวจสอบครบถ้วนทุกหน่วยงาน"/>
    <s v="เช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บุคลการทุกคน"/>
    <s v="ตุลาคม 2561 - กันยายน 2562"/>
    <n v="3900"/>
    <n v="0"/>
  </r>
  <r>
    <n v="10"/>
    <x v="0"/>
    <x v="10"/>
    <x v="9"/>
    <n v="2"/>
    <x v="0"/>
    <s v="เงินรายได้"/>
    <x v="0"/>
    <x v="0"/>
    <x v="1"/>
    <x v="1"/>
    <x v="0"/>
    <x v="0"/>
    <x v="0"/>
    <x v="0"/>
    <x v="2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ตั๋วเครื่องบิน"/>
    <n v="5000"/>
    <n v="4"/>
    <s v="คน"/>
    <n v="1"/>
    <n v="10000"/>
    <m/>
    <m/>
    <m/>
    <m/>
    <m/>
    <n v="10000"/>
    <m/>
    <m/>
    <m/>
    <m/>
    <m/>
    <m/>
    <s v="การตรวจสอบหน่วยงานตามแผนประจำปี"/>
    <s v="การตรวจสอบหน่วยงานตามแผนประจำปี"/>
    <s v="การปฏิบัติงานของหน่วยรับตรวจมีความถูกต้อง/ครบถ้วน"/>
    <s v="เพื่อตรวจสอบและรายงานผลการตรวจสอบครบถ้วนทุกหน่วยงาน"/>
    <s v="เช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บุคลการทุกคน"/>
    <s v="ตุลาคม 2561 - กันยายน 2562"/>
    <n v="20000"/>
    <n v="-10000"/>
  </r>
  <r>
    <n v="10"/>
    <x v="0"/>
    <x v="10"/>
    <x v="9"/>
    <n v="2"/>
    <x v="0"/>
    <s v="เงินรายได้"/>
    <x v="0"/>
    <x v="0"/>
    <x v="1"/>
    <x v="1"/>
    <x v="0"/>
    <x v="0"/>
    <x v="0"/>
    <x v="0"/>
    <x v="2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พาหนะเดินทางไปราชการ"/>
    <n v="1000"/>
    <n v="7"/>
    <s v="คน"/>
    <n v="1"/>
    <n v="7000"/>
    <m/>
    <m/>
    <m/>
    <m/>
    <m/>
    <n v="3500"/>
    <m/>
    <m/>
    <m/>
    <m/>
    <n v="3500"/>
    <m/>
    <s v="การตรวจสอบหน่วยงานตามแผนประจำปี"/>
    <s v="การตรวจสอบหน่วยงานตามแผนประจำปี"/>
    <s v="การปฏิบัติงานของหน่วยรับตรวจมีความถูกต้อง/ครบถ้วน"/>
    <s v="เพื่อตรวจสอบและรายงานผลการตรวจสอบครบถ้วนทุกหน่วยงาน"/>
    <s v="เช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บุคลการทุกคน"/>
    <s v="ตุลาคม 2561 - กันยายน 2562"/>
    <n v="7000"/>
    <n v="0"/>
  </r>
  <r>
    <n v="10"/>
    <x v="0"/>
    <x v="10"/>
    <x v="9"/>
    <n v="2"/>
    <x v="0"/>
    <s v="เงินรายได้"/>
    <x v="0"/>
    <x v="0"/>
    <x v="1"/>
    <x v="1"/>
    <x v="0"/>
    <x v="0"/>
    <x v="0"/>
    <x v="0"/>
    <x v="2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ลงทะเบียนการอบรมสัมมนา - ค่าลงทะเบียนอบรม"/>
    <n v="5000"/>
    <n v="1"/>
    <s v="คน"/>
    <n v="1"/>
    <n v="5000"/>
    <m/>
    <m/>
    <m/>
    <n v="5000"/>
    <m/>
    <m/>
    <m/>
    <m/>
    <m/>
    <m/>
    <m/>
    <m/>
    <s v="การตรวจสอบหน่วยงานตามแผนประจำปี"/>
    <s v="การตรวจสอบหน่วยงานตามแผนประจำปี"/>
    <s v="การปฏิบัติงานของหน่วยรับตรวจมีความถูกต้อง/ครบถ้วน"/>
    <s v="เพื่อตรวจสอบและรายงานผลการตรวจสอบครบถ้วนทุกหน่วยงาน"/>
    <s v="เช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บุคลการทุกคน"/>
    <s v="ตุลาคม 2561 - กันยายน 2562"/>
    <n v="5000"/>
    <n v="0"/>
  </r>
  <r>
    <n v="10"/>
    <x v="0"/>
    <x v="10"/>
    <x v="9"/>
    <n v="2"/>
    <x v="0"/>
    <s v="เงินรายได้"/>
    <x v="0"/>
    <x v="0"/>
    <x v="1"/>
    <x v="1"/>
    <x v="0"/>
    <x v="0"/>
    <x v="0"/>
    <x v="0"/>
    <x v="2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สำนักงาน"/>
    <n v="3000"/>
    <n v="1"/>
    <s v="ครั้ง"/>
    <n v="12"/>
    <n v="16000"/>
    <m/>
    <m/>
    <m/>
    <m/>
    <m/>
    <n v="8000"/>
    <m/>
    <m/>
    <m/>
    <m/>
    <n v="8000"/>
    <m/>
    <s v="การตรวจสอบหน่วยงานตามแผนประจำปี"/>
    <s v="การตรวจสอบหน่วยงานตามแผนประจำปี"/>
    <s v="การปฏิบัติงานของหน่วยรับตรวจมีความถูกต้อง/ครบถ้วน"/>
    <s v="เพื่อตรวจสอบและรายงานผลการตรวจสอบครบถ้วนทุกหน่วยงาน"/>
    <s v="เช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บุคลการทุกคน"/>
    <s v="ตุลาคม 2561 - กันยายน 2562"/>
    <n v="36000"/>
    <n v="-20000"/>
  </r>
  <r>
    <n v="10"/>
    <x v="0"/>
    <x v="10"/>
    <x v="9"/>
    <n v="2"/>
    <x v="0"/>
    <s v="เงินรายได้"/>
    <x v="0"/>
    <x v="0"/>
    <x v="1"/>
    <x v="1"/>
    <x v="0"/>
    <x v="0"/>
    <x v="0"/>
    <x v="0"/>
    <x v="20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3000"/>
    <s v="แผ่น"/>
    <n v="12"/>
    <n v="18000"/>
    <n v="1500"/>
    <n v="1500"/>
    <n v="1500"/>
    <n v="1500"/>
    <n v="1500"/>
    <n v="1500"/>
    <n v="1500"/>
    <n v="1500"/>
    <n v="1500"/>
    <n v="1500"/>
    <n v="1500"/>
    <n v="1500"/>
    <s v="การตรวจสอบหน่วยงานตามแผนประจำปี"/>
    <s v="การตรวจสอบหน่วยงานตามแผนประจำปี"/>
    <s v="การปฏิบัติงานของหน่วยรับตรวจมีความถูกต้อง/ครบถ้วน"/>
    <s v="เพื่อตรวจสอบและรายงานผลการตรวจสอบครบถ้วนทุกหน่วยงาน"/>
    <s v="เช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บุคลการทุกคน"/>
    <s v="ตุลาคม 2561 - กันยายน 2562"/>
    <n v="18000"/>
    <n v="0"/>
  </r>
  <r>
    <n v="10"/>
    <x v="0"/>
    <x v="10"/>
    <x v="9"/>
    <n v="2"/>
    <x v="0"/>
    <s v="เงินรายได้"/>
    <x v="0"/>
    <x v="0"/>
    <x v="1"/>
    <x v="1"/>
    <x v="0"/>
    <x v="0"/>
    <x v="0"/>
    <x v="0"/>
    <x v="20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0"/>
    <n v="110"/>
    <s v="คน"/>
    <n v="2"/>
    <n v="6600"/>
    <m/>
    <m/>
    <m/>
    <m/>
    <m/>
    <m/>
    <n v="3300"/>
    <m/>
    <m/>
    <m/>
    <m/>
    <n v="3300"/>
    <s v="การตรวจสอบหน่วยงานตามแผนประจำปี"/>
    <s v="การตรวจสอบหน่วยงานตามแผนประจำปี"/>
    <s v="การปฏิบัติงานของหน่วยรับตรวจมีความถูกต้อง/ครบถ้วน"/>
    <s v="เพื่อตรวจสอบและรายงานผลการตรวจสอบครบถ้วนทุกหน่วยงาน"/>
    <s v="เช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บุคลการทุกคน"/>
    <s v="ตุลาคม 2561 - กันยายน 2562"/>
    <n v="6600"/>
    <n v="0"/>
  </r>
  <r>
    <n v="10"/>
    <x v="0"/>
    <x v="10"/>
    <x v="9"/>
    <n v="2"/>
    <x v="0"/>
    <s v="เงินรายได้"/>
    <x v="3"/>
    <x v="3"/>
    <x v="1"/>
    <x v="1"/>
    <x v="0"/>
    <x v="0"/>
    <x v="61"/>
    <x v="69"/>
    <x v="20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จ้างเหมาบริการ - ค่าตั๋วเครื่องบิน"/>
    <n v="5000"/>
    <n v="3"/>
    <s v="คน"/>
    <n v="1"/>
    <n v="15000"/>
    <m/>
    <m/>
    <m/>
    <m/>
    <n v="5000"/>
    <n v="10000"/>
    <m/>
    <m/>
    <m/>
    <m/>
    <m/>
    <m/>
    <s v="บุคลากรเข้าร่วมการอบรม/สัมมนา เพื่อพัฒนาตนเอง"/>
    <s v="การอบรมรายปีของนักตรวจสอบภายใน"/>
    <s v="บุคลากรมีความรู้และสามารถนำความรู้มาประยุกต์ใช้ในกรปฏิบัติงานได้"/>
    <s v="เพื่อสนับสนุนการพัฒนาความรู้และทักษะของนักตรวจสอบภายใน"/>
    <s v="เข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นักตรวจสอบภายใน"/>
    <s v="ตุลาคม 2561 - กันยายน 2562"/>
    <n v="15000"/>
    <n v="0"/>
  </r>
  <r>
    <n v="10"/>
    <x v="0"/>
    <x v="10"/>
    <x v="9"/>
    <n v="2"/>
    <x v="0"/>
    <s v="เงินรายได้"/>
    <x v="3"/>
    <x v="3"/>
    <x v="1"/>
    <x v="1"/>
    <x v="0"/>
    <x v="0"/>
    <x v="61"/>
    <x v="69"/>
    <x v="20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จ้างเหมาบริการ - ค่าพาหนะเดินทางไปราชการ"/>
    <n v="1300"/>
    <n v="3"/>
    <s v="คน"/>
    <n v="1"/>
    <n v="3900"/>
    <m/>
    <m/>
    <m/>
    <m/>
    <n v="1300"/>
    <n v="2600"/>
    <m/>
    <m/>
    <m/>
    <m/>
    <m/>
    <m/>
    <s v="บุคลากรเข้าร่วมการอบรม/สัมมนา เพื่อพัฒนาตนเอง"/>
    <s v="การอบรมรายปีของนักตรวจสอบภายใน"/>
    <s v="บุคลากรมีความรู้และสามารถนำความรู้มาประยุกต์ใช้ในกรปฏิบัติงานได้"/>
    <s v="เพื่อสนับสนุนการพัฒนาความรู้และทักษะของนักตรวจสอบภายใน"/>
    <s v="เข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นักตรวจสอบภายใน"/>
    <s v="ตุลาคม 2561 - กันยายน 2562"/>
    <n v="3900"/>
    <n v="0"/>
  </r>
  <r>
    <n v="10"/>
    <x v="0"/>
    <x v="10"/>
    <x v="9"/>
    <n v="2"/>
    <x v="0"/>
    <s v="เงินรายได้"/>
    <x v="3"/>
    <x v="3"/>
    <x v="1"/>
    <x v="1"/>
    <x v="0"/>
    <x v="0"/>
    <x v="61"/>
    <x v="69"/>
    <x v="20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จ้างเหมาบริการ - ค่าพาหนะเดินทางไปราชการ"/>
    <n v="1000"/>
    <n v="6"/>
    <s v="คน"/>
    <n v="1"/>
    <n v="6000"/>
    <m/>
    <m/>
    <m/>
    <m/>
    <n v="3000"/>
    <m/>
    <m/>
    <m/>
    <m/>
    <n v="3000"/>
    <m/>
    <m/>
    <s v="บุคลากรเข้าร่วมการอบรม/สัมมนา เพื่อพัฒนาตนเอง"/>
    <s v="การอบรมรายปีของนักตรวจสอบภายใน"/>
    <s v="บุคลากรมีความรู้และสามารถนำความรู้มาประยุกต์ใช้ในกรปฏิบัติงานได้"/>
    <s v="เพื่อสนับสนุนการพัฒนาความรู้และทักษะของนักตรวจสอบภายใน"/>
    <s v="เข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นักตรวจสอบภายใน"/>
    <s v="ตุลาคม 2561 - กันยายน 2562"/>
    <n v="6000"/>
    <n v="0"/>
  </r>
  <r>
    <n v="10"/>
    <x v="0"/>
    <x v="10"/>
    <x v="9"/>
    <n v="2"/>
    <x v="0"/>
    <s v="เงินรายได้"/>
    <x v="3"/>
    <x v="3"/>
    <x v="1"/>
    <x v="1"/>
    <x v="0"/>
    <x v="0"/>
    <x v="61"/>
    <x v="69"/>
    <x v="20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เช่าต่างๆ - ค่าที่พัก"/>
    <n v="1200"/>
    <n v="3"/>
    <s v="คน"/>
    <n v="10"/>
    <n v="16000"/>
    <m/>
    <m/>
    <m/>
    <m/>
    <n v="8000"/>
    <n v="8000"/>
    <m/>
    <m/>
    <m/>
    <m/>
    <m/>
    <m/>
    <s v="บุคลากรเข้าร่วมการอบรม/สัมมนา เพื่อพัฒนาตนเอง"/>
    <s v="การอบรมรายปีของนักตรวจสอบภายใน"/>
    <s v="บุคลากรมีความรู้และสามารถนำความรู้มาประยุกต์ใช้ในกรปฏิบัติงานได้"/>
    <s v="เพื่อสนับสนุนการพัฒนาความรู้และทักษะของนักตรวจสอบภายใน"/>
    <s v="เข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นักตรวจสอบภายใน"/>
    <s v="ตุลาคม 2561 - กันยายน 2562"/>
    <n v="36000"/>
    <n v="-20000"/>
  </r>
  <r>
    <n v="10"/>
    <x v="0"/>
    <x v="10"/>
    <x v="9"/>
    <n v="2"/>
    <x v="0"/>
    <s v="เงินรายได้"/>
    <x v="3"/>
    <x v="3"/>
    <x v="1"/>
    <x v="1"/>
    <x v="0"/>
    <x v="0"/>
    <x v="61"/>
    <x v="69"/>
    <x v="20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เช่าต่างๆ - ค่าที่พัก"/>
    <n v="1200"/>
    <n v="3"/>
    <s v="คน"/>
    <n v="3"/>
    <n v="10800"/>
    <m/>
    <m/>
    <m/>
    <m/>
    <m/>
    <m/>
    <m/>
    <m/>
    <m/>
    <n v="10800"/>
    <m/>
    <m/>
    <s v="บุคลากรเข้าร่วมการอบรม/สัมมนา เพื่อพัฒนาตนเอง"/>
    <s v="การอบรมรายปีของนักตรวจสอบภายใน"/>
    <s v="บุคลากรมีความรู้และสามารถนำความรู้มาประยุกต์ใช้ในกรปฏิบัติงานได้"/>
    <s v="เพื่อสนับสนุนการพัฒนาความรู้และทักษะของนักตรวจสอบภายใน"/>
    <s v="เข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นักตรวจสอบภายใน"/>
    <s v="ตุลาคม 2561 - กันยายน 2562"/>
    <n v="10800"/>
    <n v="0"/>
  </r>
  <r>
    <n v="10"/>
    <x v="0"/>
    <x v="10"/>
    <x v="9"/>
    <n v="2"/>
    <x v="0"/>
    <s v="เงินรายได้"/>
    <x v="3"/>
    <x v="3"/>
    <x v="1"/>
    <x v="1"/>
    <x v="0"/>
    <x v="0"/>
    <x v="61"/>
    <x v="69"/>
    <x v="20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2"/>
    <m/>
    <x v="0"/>
    <x v="0"/>
    <s v="ค่าเบี้ยเลี้ยง"/>
    <n v="240"/>
    <n v="3"/>
    <s v="คน"/>
    <n v="11"/>
    <n v="7900"/>
    <m/>
    <m/>
    <m/>
    <m/>
    <n v="3950"/>
    <n v="3950"/>
    <m/>
    <m/>
    <m/>
    <m/>
    <m/>
    <m/>
    <s v="บุคลากรเข้าร่วมการอบรม/สัมมนา เพื่อพัฒนาตนเอง"/>
    <s v="การอบรมรายปีของนักตรวจสอบภายใน"/>
    <s v="บุคลากรมีความรู้และสามารถนำความรู้มาประยุกต์ใช้ในกรปฏิบัติงานได้"/>
    <s v="เพื่อสนับสนุนการพัฒนาความรู้และทักษะของนักตรวจสอบภายใน"/>
    <s v="เข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นักตรวจสอบภายใน"/>
    <s v="ตุลาคม 2561 - กันยายน 2562"/>
    <n v="7900"/>
    <n v="0"/>
  </r>
  <r>
    <n v="10"/>
    <x v="0"/>
    <x v="10"/>
    <x v="9"/>
    <n v="2"/>
    <x v="0"/>
    <s v="เงินรายได้"/>
    <x v="3"/>
    <x v="3"/>
    <x v="1"/>
    <x v="1"/>
    <x v="0"/>
    <x v="0"/>
    <x v="61"/>
    <x v="69"/>
    <x v="20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2"/>
    <m/>
    <x v="0"/>
    <x v="0"/>
    <s v="ค่าเบี้ยเลี้ยง"/>
    <n v="240"/>
    <n v="3"/>
    <s v="คน"/>
    <n v="4"/>
    <n v="2900"/>
    <m/>
    <m/>
    <m/>
    <m/>
    <m/>
    <m/>
    <m/>
    <m/>
    <m/>
    <n v="2900"/>
    <m/>
    <m/>
    <s v="บุคลากรเข้าร่วมการอบรม/สัมมนา เพื่อพัฒนาตนเอง"/>
    <s v="การอบรมรายปีของนักตรวจสอบภายใน"/>
    <s v="บุคลากรมีความรู้และสามารถนำความรู้มาประยุกต์ใช้ในกรปฏิบัติงานได้"/>
    <s v="เพื่อสนับสนุนการพัฒนาความรู้และทักษะของนักตรวจสอบภายใน"/>
    <s v="เข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นักตรวจสอบภายใน"/>
    <s v="ตุลาคม 2561 - กันยายน 2562"/>
    <n v="2900"/>
    <n v="0"/>
  </r>
  <r>
    <n v="10"/>
    <x v="0"/>
    <x v="10"/>
    <x v="9"/>
    <n v="2"/>
    <x v="0"/>
    <s v="เงินรายได้"/>
    <x v="3"/>
    <x v="3"/>
    <x v="1"/>
    <x v="1"/>
    <x v="0"/>
    <x v="0"/>
    <x v="61"/>
    <x v="69"/>
    <x v="205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พัฒนาตามกลยุทธ์มหาวิทยาลัย"/>
    <x v="0"/>
    <x v="1"/>
    <m/>
    <x v="0"/>
    <x v="0"/>
    <s v="ค่าลงทะเบียนการอบรมสัมมนา - ค่าลงทะเบียนอบรม"/>
    <n v="10000"/>
    <n v="3"/>
    <s v="คน"/>
    <n v="1"/>
    <n v="20000"/>
    <m/>
    <m/>
    <m/>
    <m/>
    <m/>
    <n v="20000"/>
    <m/>
    <m/>
    <m/>
    <m/>
    <m/>
    <m/>
    <s v="บุคลากรเข้าร่วมการอบรม/สัมมนา เพื่อพัฒนาตนเอง"/>
    <s v="การอบรมรายปีของนักตรวจสอบภายใน"/>
    <s v="บุคลากรมีความรู้และสามารถนำความรู้มาประยุกต์ใช้ในกรปฏิบัติงานได้"/>
    <s v="เพื่อสนับสนุนการพัฒนาความรู้และทักษะของนักตรวจสอบภายใน"/>
    <s v="เขิงปริมาณ"/>
    <s v="ร้อยละของรายงานผลการตรวจสอบตามแผน"/>
    <s v="ร้อยละ"/>
    <n v="100"/>
    <s v="สำนักงานตรวจสอบภายใน"/>
    <m/>
    <s v="นักตรวจสอบภายใน"/>
    <s v="ตุลาคม 2561 - กันยายน 2562"/>
    <n v="30000"/>
    <n v="-1000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ตั๋วเครื่องบิน"/>
    <n v="5000"/>
    <n v="2"/>
    <s v="คน"/>
    <n v="2"/>
    <n v="20000"/>
    <m/>
    <m/>
    <m/>
    <m/>
    <m/>
    <n v="10000"/>
    <m/>
    <m/>
    <m/>
    <n v="10000"/>
    <m/>
    <m/>
    <s v="สนับสนุนการปฏิบัติงาน/บริหารงานภายใต้หลักธรรมาภิบาล"/>
    <s v="จัดการประชุมคณะกรรมการตรวจสอบประจำมหาวิทยาลัย"/>
    <s v="สามารถจัดประชุมคณะกรรมการตครวจสอบฯ ตามข้อบังคับคณะกรรมการตรวจสอบประจำมหาวิทยาลัยอุบลราชธานี"/>
    <s v="เพื่อสนับสนุนการประชุมคณะกรรมการตรวจสอบฯ"/>
    <s v="เชิงปริมาณ"/>
    <s v="จำนวนครั้งของการจัดประชุมคณะกรรมการฯ"/>
    <s v="ครั้ง"/>
    <n v="3"/>
    <s v="สำนักงานตรวจสอบภายใน"/>
    <m/>
    <s v="บุคลการทุกคน"/>
    <s v="ตุลาคม 2561 - กันยายน 2562"/>
    <n v="200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1000"/>
    <n v="2"/>
    <s v="คน"/>
    <n v="3"/>
    <n v="6000"/>
    <m/>
    <n v="2000"/>
    <m/>
    <m/>
    <m/>
    <n v="2000"/>
    <m/>
    <m/>
    <m/>
    <n v="2000"/>
    <m/>
    <m/>
    <s v="สนับสนุนการปฏิบัติงาน/บริหารงานภายใต้หลักธรรมาภิบาล"/>
    <s v="จัดการประชุมคณะกรรมการตรวจสอบประจำมหาวิทยาลัย"/>
    <s v="สามารถจัดประชุมคณะกรรมการตครวจสอบฯ ตามข้อบังคับคณะกรรมการตรวจสอบประจำมหาวิทยาลัยอุบลราชธานี"/>
    <s v="เพื่อสนับสนุนการประชุมคณะกรรมการตรวจสอบฯ"/>
    <s v="เชิงปริมาณ"/>
    <s v="จำนวนครั้งของการจัดประชุมคณะกรรมการฯ"/>
    <s v="ครั้ง"/>
    <n v="3"/>
    <s v="สำนักงานตรวจสอบภายใน"/>
    <m/>
    <s v="บุคลการทุกคน"/>
    <s v="ตุลาคม 2561 - กันยายน 2562"/>
    <n v="60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200"/>
    <n v="2"/>
    <s v="คน"/>
    <n v="3"/>
    <n v="7200"/>
    <m/>
    <n v="2400"/>
    <m/>
    <m/>
    <m/>
    <n v="2400"/>
    <m/>
    <m/>
    <m/>
    <n v="2400"/>
    <m/>
    <m/>
    <s v="สนับสนุนการปฏิบัติงาน/บริหารงานภายใต้หลักธรรมาภิบาล"/>
    <s v="จัดการประชุมคณะกรรมการตรวจสอบประจำมหาวิทยาลัย"/>
    <s v="สามารถจัดประชุมคณะกรรมการตครวจสอบฯ ตามข้อบังคับคณะกรรมการตรวจสอบประจำมหาวิทยาลัยอุบลราชธานี"/>
    <s v="เพื่อสนับสนุนการประชุมคณะกรรมการตรวจสอบฯ"/>
    <s v="เชิงปริมาณ"/>
    <s v="จำนวนครั้งของการจัดประชุมคณะกรรมการฯ"/>
    <s v="ครั้ง"/>
    <n v="3"/>
    <s v="สำนักงานตรวจสอบภายใน"/>
    <m/>
    <s v="บุคลการทุกคน"/>
    <s v="ตุลาคม 2561 - กันยายน 2562"/>
    <n v="72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เลี้ยง"/>
    <n v="240"/>
    <n v="2"/>
    <s v="คน"/>
    <n v="6"/>
    <n v="2900"/>
    <m/>
    <n v="1000"/>
    <m/>
    <m/>
    <m/>
    <n v="1000"/>
    <m/>
    <m/>
    <m/>
    <n v="900"/>
    <m/>
    <m/>
    <s v="สนับสนุนการปฏิบัติงาน/บริหารงานภายใต้หลักธรรมาภิบาล"/>
    <s v="จัดการประชุมคณะกรรมการตรวจสอบประจำมหาวิทยาลัย"/>
    <s v="สามารถจัดประชุมคณะกรรมการตครวจสอบฯ ตามข้อบังคับคณะกรรมการตรวจสอบประจำมหาวิทยาลัยอุบลราชธานี"/>
    <s v="เพื่อสนับสนุนการประชุมคณะกรรมการตรวจสอบฯ"/>
    <s v="เชิงปริมาณ"/>
    <s v="จำนวนครั้งของการจัดประชุมคณะกรรมการฯ"/>
    <s v="ครั้ง"/>
    <n v="3"/>
    <s v="สำนักงานตรวจสอบภายใน"/>
    <m/>
    <s v="บุคลการทุกคน"/>
    <s v="ตุลาคม 2561 - กันยายน 2562"/>
    <n v="29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50"/>
    <n v="5"/>
    <s v="คน"/>
    <n v="3"/>
    <n v="800"/>
    <m/>
    <n v="300"/>
    <m/>
    <m/>
    <m/>
    <n v="300"/>
    <m/>
    <m/>
    <m/>
    <n v="200"/>
    <m/>
    <m/>
    <s v="สนับสนุนการปฏิบัติงาน/บริหารงานภายใต้หลักธรรมาภิบาล"/>
    <s v="จัดการประชุมคณะกรรมการตรวจสอบประจำมหาวิทยาลัย"/>
    <s v="สามารถจัดประชุมคณะกรรมการตครวจสอบฯ ตามข้อบังคับคณะกรรมการตรวจสอบประจำมหาวิทยาลัยอุบลราชธานี"/>
    <s v="เพื่อสนับสนุนการประชุมคณะกรรมการตรวจสอบฯ"/>
    <s v="เชิงปริมาณ"/>
    <s v="จำนวนครั้งของการจัดประชุมคณะกรรมการฯ"/>
    <s v="ครั้ง"/>
    <n v="3"/>
    <s v="สำนักงานตรวจสอบภายใน"/>
    <m/>
    <s v="บุคลการทุกคน"/>
    <s v="ตุลาคม 2561 - กันยายน 2562"/>
    <n v="8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"/>
    <n v="3000"/>
    <n v="3"/>
    <s v="คน"/>
    <n v="2"/>
    <n v="18000"/>
    <m/>
    <n v="9000"/>
    <m/>
    <m/>
    <m/>
    <n v="9000"/>
    <m/>
    <m/>
    <m/>
    <n v="9000"/>
    <m/>
    <m/>
    <s v="สนับสนุนการปฏิบัติงาน/บริหารงานภายใต้หลักธรรมาภิบาล"/>
    <s v="จัดการประชุมคณะกรรมการตรวจสอบประจำมหาวิทยาลัย"/>
    <s v="สามารถจัดประชุมคณะกรรมการตครวจสอบฯ ตามข้อบังคับคณะกรรมการตรวจสอบประจำมหาวิทยาลัยอุบลราชธานี"/>
    <s v="เพื่อสนับสนุนการประชุมคณะกรรมการตรวจสอบฯ"/>
    <s v="เชิงปริมาณ"/>
    <s v="จำนวนครั้งของการจัดประชุมคณะกรรมการฯ"/>
    <s v="ครั้ง"/>
    <n v="3"/>
    <s v="สำนักงานตรวจสอบภายใน"/>
    <m/>
    <s v="บุคลการทุกคน"/>
    <s v="ตุลาคม 2561 - กันยายน 2562"/>
    <n v="180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"/>
    <n v="1000"/>
    <n v="1"/>
    <s v="คน"/>
    <n v="2"/>
    <n v="2000"/>
    <m/>
    <n v="1000"/>
    <m/>
    <m/>
    <n v="1000"/>
    <m/>
    <m/>
    <m/>
    <n v="1000"/>
    <m/>
    <m/>
    <m/>
    <s v="สนับสนุนการปฏิบัติงาน/บริหารงานภายใต้หลักธรรมาภิบาล"/>
    <s v="จัดการประชุมคณะกรรมการตรวจสอบประจำมหาวิทยาลัย"/>
    <s v="สามารถจัดประชุมคณะกรรมการตครวจสอบฯ ตามข้อบังคับคณะกรรมการตรวจสอบประจำมหาวิทยาลัยอุบลราชธานี"/>
    <s v="เพื่อสนับสนุนการประชุมคณะกรรมการตรวจสอบฯ"/>
    <s v="เชิงปริมาณ"/>
    <s v="จำนวนครั้งของการจัดประชุมคณะกรรมการฯ"/>
    <s v="ครั้ง"/>
    <n v="3"/>
    <s v="สำนักงานตรวจสอบภายใน"/>
    <m/>
    <s v="บุคลการทุกคน"/>
    <s v="ตุลาคม 2561 - กันยายน 2562"/>
    <n v="20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ตั๋วเครื่องบิน"/>
    <n v="6000"/>
    <n v="2"/>
    <s v="คน"/>
    <n v="1"/>
    <n v="12000"/>
    <m/>
    <m/>
    <m/>
    <m/>
    <m/>
    <m/>
    <n v="6000"/>
    <n v="6000"/>
    <m/>
    <m/>
    <m/>
    <m/>
    <s v="สนับสนุนการปฏิบัติงาน/บริหารงานภายใต้หลักธรรมาภิบาล"/>
    <s v="ประสานความร่วมมือในงานตรวจสอบภายในกับหน่วยรับตรวจ"/>
    <s v="เพื่อให้การปฏิบัติงานเป็นไปตามหลักเกณฑ์และวิธีการปฏิบัติงานที่ถูกต้อง"/>
    <s v="เพื่อให้การปฏิบัติงานเป็นไปตามหลักเกณฑ์และวิธีการปฏิบัติงานที่ถูกต้อง"/>
    <s v="เชิงคุณภาพ"/>
    <s v="มีการสรุปประเด็นที่สามารถนำไปประยุกต์ใช้ในการปฏิบัติงาน/บริหารงานในภาพรวม"/>
    <s v="ครั้ง"/>
    <n v="1"/>
    <s v="สำนักงานตรวจสอบภายใน"/>
    <m/>
    <s v="บุคลการทุกคน"/>
    <s v="ตุลาคม 2561 - กันยายน 2562"/>
    <n v="120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เลี้ยง"/>
    <n v="240"/>
    <n v="1"/>
    <s v="คน"/>
    <n v="3"/>
    <n v="700"/>
    <m/>
    <m/>
    <m/>
    <m/>
    <m/>
    <m/>
    <n v="250"/>
    <n v="250"/>
    <m/>
    <m/>
    <m/>
    <m/>
    <s v="สนับสนุนการปฏิบัติงาน/บริหารงานภายใต้หลักธรรมาภิบาล"/>
    <s v="ประสานความร่วมมือในงานตรวจสอบภายในกับหน่วยรับตรวจ"/>
    <s v="เพื่อให้การปฏิบัติงานเป็นไปตามหลักเกณฑ์และวิธีการปฏิบัติงานที่ถูกต้อง"/>
    <s v="เพื่อให้การปฏิบัติงานเป็นไปตามหลักเกณฑ์และวิธีการปฏิบัติงานที่ถูกต้อง"/>
    <s v="เชิงคุณภาพ"/>
    <s v="มีการสรุปประเด็นที่สามารถนำไปประยุกต์ใช้ในการปฏิบัติงาน/บริหารงานในภาพรวม"/>
    <s v="ครั้ง"/>
    <n v="1"/>
    <s v="สำนักงานตรวจสอบภายใน"/>
    <m/>
    <s v="บุคลการทุกคน"/>
    <s v="ตุลาคม 2561 - กันยายน 2562"/>
    <n v="7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350"/>
    <n v="1"/>
    <s v="คน"/>
    <n v="3"/>
    <n v="1100"/>
    <m/>
    <m/>
    <m/>
    <m/>
    <m/>
    <m/>
    <n v="700"/>
    <n v="700"/>
    <m/>
    <m/>
    <m/>
    <m/>
    <s v="สนับสนุนการปฏิบัติงาน/บริหารงานภายใต้หลักธรรมาภิบาล"/>
    <s v="ประสานความร่วมมือในงานตรวจสอบภายในกับหน่วยรับตรวจ"/>
    <s v="เพื่อให้การปฏิบัติงานเป็นไปตามหลักเกณฑ์และวิธีการปฏิบัติงานที่ถูกต้อง"/>
    <s v="เพื่อให้การปฏิบัติงานเป็นไปตามหลักเกณฑ์และวิธีการปฏิบัติงานที่ถูกต้อง"/>
    <s v="เชิงคุณภาพ"/>
    <s v="มีการสรุปประเด็นที่สามารถนำไปประยุกต์ใช้ในการปฏิบัติงาน/บริหารงานในภาพรวม"/>
    <s v="ครั้ง"/>
    <n v="1"/>
    <s v="สำนักงานตรวจสอบภายใน"/>
    <m/>
    <s v="บุคลการทุกคน"/>
    <s v="ตุลาคม 2561 - กันยายน 2562"/>
    <n v="11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120"/>
    <n v="20"/>
    <s v="คน"/>
    <n v="3"/>
    <n v="7200"/>
    <m/>
    <m/>
    <m/>
    <m/>
    <m/>
    <m/>
    <n v="4800"/>
    <n v="4800"/>
    <m/>
    <m/>
    <m/>
    <m/>
    <s v="สนับสนุนการปฏิบัติงาน/บริหารงานภายใต้หลักธรรมาภิบาล"/>
    <s v="ประสานความร่วมมือในงานตรวจสอบภายในกับหน่วยรับตรวจ"/>
    <s v="เพื่อให้การปฏิบัติงานเป็นไปตามหลักเกณฑ์และวิธีการปฏิบัติงานที่ถูกต้อง"/>
    <s v="เพื่อให้การปฏิบัติงานเป็นไปตามหลักเกณฑ์และวิธีการปฏิบัติงานที่ถูกต้อง"/>
    <s v="เชิงคุณภาพ"/>
    <s v="มีการสรุปประเด็นที่สามารถนำไปประยุกต์ใช้ในการปฏิบัติงาน/บริหารงานในภาพรวม"/>
    <s v="ครั้ง"/>
    <n v="1"/>
    <s v="สำนักงานตรวจสอบภายใน"/>
    <m/>
    <s v="บุคลการทุกคน"/>
    <s v="ตุลาคม 2561 - กันยายน 2562"/>
    <n v="72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20"/>
    <s v="คน"/>
    <n v="6"/>
    <n v="4200"/>
    <m/>
    <m/>
    <m/>
    <m/>
    <m/>
    <m/>
    <n v="2100"/>
    <n v="2100"/>
    <m/>
    <m/>
    <m/>
    <m/>
    <s v="สนับสนุนการปฏิบัติงาน/บริหารงานภายใต้หลักธรรมาภิบาล"/>
    <s v="ประสานความร่วมมือในงานตรวจสอบภายในกับหน่วยรับตรวจ"/>
    <s v="เพื่อให้การปฏิบัติงานเป็นไปตามหลักเกณฑ์และวิธีการปฏิบัติงานที่ถูกต้อง"/>
    <s v="เพื่อให้การปฏิบัติงานเป็นไปตามหลักเกณฑ์และวิธีการปฏิบัติงานที่ถูกต้อง"/>
    <s v="เชิงคุณภาพ"/>
    <s v="มีการสรุปประเด็นที่สามารถนำไปประยุกต์ใช้ในการปฏิบัติงาน/บริหารงานในภาพรวม"/>
    <s v="ครั้ง"/>
    <n v="1"/>
    <s v="สำนักงานตรวจสอบภายใน"/>
    <m/>
    <s v="บุคลการทุกคน"/>
    <s v="ตุลาคม 2561 - กันยายน 2562"/>
    <n v="42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สำนักงาน"/>
    <n v="1100"/>
    <n v="1"/>
    <s v="ครั้ง"/>
    <n v="1"/>
    <n v="1100"/>
    <m/>
    <m/>
    <m/>
    <m/>
    <m/>
    <m/>
    <n v="600"/>
    <n v="500"/>
    <m/>
    <m/>
    <m/>
    <m/>
    <s v="สนับสนุนการปฏิบัติงาน/บริหารงานภายใต้หลักธรรมาภิบาล"/>
    <s v="ประสานความร่วมมือในงานตรวจสอบภายในกับหน่วยรับตรวจ"/>
    <s v="เพื่อให้การปฏิบัติงานเป็นไปตามหลักเกณฑ์และวิธีการปฏิบัติงานที่ถูกต้อง"/>
    <s v="เพื่อให้การปฏิบัติงานเป็นไปตามหลักเกณฑ์และวิธีการปฏิบัติงานที่ถูกต้อง"/>
    <s v="เชิงคุณภาพ"/>
    <s v="มีการสรุปประเด็นที่สามารถนำไปประยุกต์ใช้ในการปฏิบัติงาน/บริหารงานในภาพรวม"/>
    <s v="ครั้ง"/>
    <n v="1"/>
    <s v="สำนักงานตรวจสอบภายใน"/>
    <m/>
    <s v="บุคลการทุกคน"/>
    <s v="ตุลาคม 2561 - กันยายน 2562"/>
    <n v="1100"/>
    <n v="0"/>
  </r>
  <r>
    <n v="10"/>
    <x v="0"/>
    <x v="10"/>
    <x v="9"/>
    <n v="2"/>
    <x v="0"/>
    <s v="เงินรายได้"/>
    <x v="0"/>
    <x v="0"/>
    <x v="1"/>
    <x v="1"/>
    <x v="0"/>
    <x v="0"/>
    <x v="2"/>
    <x v="2"/>
    <x v="2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ถ่ายเอกสาร"/>
    <n v="0.4"/>
    <n v="2000"/>
    <s v="แผ่น"/>
    <n v="1"/>
    <n v="800"/>
    <m/>
    <m/>
    <m/>
    <m/>
    <m/>
    <m/>
    <n v="400"/>
    <n v="400"/>
    <m/>
    <m/>
    <m/>
    <m/>
    <s v="สนับสนุนการปฏิบัติงาน/บริหารงานภายใต้หลักธรรมาภิบาล"/>
    <s v="ประสานความร่วมมือในงานตรวจสอบภายในกับหน่วยรับตรวจ"/>
    <s v="เพื่อให้การปฏิบัติงานเป็นไปตามหลักเกณฑ์และวิธีการปฏิบัติงานที่ถูกต้อง"/>
    <s v="เพื่อให้การปฏิบัติงานเป็นไปตามหลักเกณฑ์และวิธีการปฏิบัติงานที่ถูกต้อง"/>
    <s v="เชิงคุณภาพ"/>
    <s v="มีการสรุปประเด็นที่สามารถนำไปประยุกต์ใช้ในการปฏิบัติงาน/บริหารงานในภาพรวม"/>
    <s v="ครั้ง"/>
    <n v="1"/>
    <s v="สำนักงานตรวจสอบภายใน"/>
    <m/>
    <s v="บุคลการทุกคน"/>
    <s v="ตุลาคม 2561 - กันยายน 2562"/>
    <n v="800"/>
    <n v="0"/>
  </r>
  <r>
    <n v="10"/>
    <x v="0"/>
    <x v="11"/>
    <x v="10"/>
    <n v="2"/>
    <x v="0"/>
    <s v="เงินรายได้"/>
    <x v="0"/>
    <x v="0"/>
    <x v="1"/>
    <x v="1"/>
    <x v="0"/>
    <x v="0"/>
    <x v="0"/>
    <x v="0"/>
    <x v="20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พาหนะเดินทางไปราชการ"/>
    <n v="1000"/>
    <n v="1"/>
    <s v="คน"/>
    <n v="1"/>
    <n v="1000"/>
    <m/>
    <m/>
    <m/>
    <n v="2000"/>
    <m/>
    <m/>
    <m/>
    <n v="2000"/>
    <m/>
    <m/>
    <m/>
    <m/>
    <m/>
    <m/>
    <m/>
    <s v="เพื่อให้การบริหารจัดการของสำนักงานกฎหมายและนิติการเป็นไปอย่างมีประสิทธิภาพ"/>
    <s v="ตัวชี้วัดเชิงคุณภาพ"/>
    <s v="ระดับความสำเร็จเฉลี่ยในการพัฒนาระบบและกลไกการให้บริการ การกำกับดูแล  "/>
    <s v="ระดับ"/>
    <n v="4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000"/>
    <n v="0"/>
  </r>
  <r>
    <n v="10"/>
    <x v="0"/>
    <x v="11"/>
    <x v="10"/>
    <n v="2"/>
    <x v="0"/>
    <s v="เงินรายได้"/>
    <x v="0"/>
    <x v="0"/>
    <x v="1"/>
    <x v="1"/>
    <x v="0"/>
    <x v="0"/>
    <x v="0"/>
    <x v="0"/>
    <x v="20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เช่าต่างๆ - ค่าที่พัก"/>
    <n v="800"/>
    <n v="1"/>
    <s v="คน"/>
    <n v="1"/>
    <n v="600"/>
    <m/>
    <m/>
    <m/>
    <n v="4000"/>
    <m/>
    <m/>
    <m/>
    <n v="4000"/>
    <m/>
    <m/>
    <m/>
    <m/>
    <m/>
    <m/>
    <m/>
    <s v="เพื่อให้การบริหารจัดการของสำนักงานกฎหมายและนิติการเป็นไปอย่างมีประสิทธิภาพ"/>
    <s v="ตัวชี้วัดเชิงคุณภาพ"/>
    <s v="ระดับความสำเร็จเฉลี่ยในการพัฒนาระบบและกลไกการให้บริการ การกำกับดูแล  "/>
    <s v="ระดับ"/>
    <n v="4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800"/>
    <n v="-200"/>
  </r>
  <r>
    <n v="10"/>
    <x v="0"/>
    <x v="11"/>
    <x v="10"/>
    <n v="2"/>
    <x v="0"/>
    <s v="เงินรายได้"/>
    <x v="0"/>
    <x v="0"/>
    <x v="1"/>
    <x v="1"/>
    <x v="0"/>
    <x v="0"/>
    <x v="0"/>
    <x v="0"/>
    <x v="20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พาหนะเดินทางไปราชการ"/>
    <n v="1000"/>
    <n v="1"/>
    <s v="คน"/>
    <n v="1"/>
    <n v="1000"/>
    <m/>
    <n v="2000"/>
    <m/>
    <n v="2000"/>
    <m/>
    <n v="1000"/>
    <m/>
    <n v="2000"/>
    <m/>
    <n v="2000"/>
    <m/>
    <n v="1000"/>
    <m/>
    <m/>
    <m/>
    <s v="เพื่อให้การบริหารจัดการของสำนักงานกฎหมายและนิติการเป็นไปอย่างมีประสิทธิภาพ"/>
    <s v="ตัวชี้วัดเชิงคุณภาพ"/>
    <s v="ระดับความสำเร็จเฉลี่ยในการพัฒนาระบบและกลไกการให้บริการ การกำกับดูแล  "/>
    <s v="ระดับ"/>
    <n v="4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000"/>
    <n v="0"/>
  </r>
  <r>
    <n v="10"/>
    <x v="0"/>
    <x v="11"/>
    <x v="10"/>
    <n v="2"/>
    <x v="0"/>
    <s v="เงินรายได้"/>
    <x v="0"/>
    <x v="0"/>
    <x v="1"/>
    <x v="1"/>
    <x v="0"/>
    <x v="0"/>
    <x v="0"/>
    <x v="0"/>
    <x v="20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เบี้ยเลี้ยง"/>
    <n v="240"/>
    <n v="1"/>
    <s v="คน"/>
    <n v="2"/>
    <n v="500"/>
    <m/>
    <m/>
    <m/>
    <n v="2400"/>
    <m/>
    <m/>
    <m/>
    <n v="2400"/>
    <m/>
    <m/>
    <m/>
    <m/>
    <m/>
    <m/>
    <m/>
    <s v="เพื่อให้การบริหารจัดการของสำนักงานกฎหมายและนิติการเป็นไปอย่างมีประสิทธิภาพ"/>
    <s v="ตัวชี้วัดเชิงคุณภาพ"/>
    <s v="ระดับความสำเร็จเฉลี่ยในการพัฒนาระบบและกลไกการให้บริการ การกำกับดูแล  "/>
    <s v="ระดับ"/>
    <n v="4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500"/>
    <n v="0"/>
  </r>
  <r>
    <n v="10"/>
    <x v="0"/>
    <x v="11"/>
    <x v="10"/>
    <n v="2"/>
    <x v="0"/>
    <s v="เงินรายได้"/>
    <x v="0"/>
    <x v="0"/>
    <x v="1"/>
    <x v="1"/>
    <x v="0"/>
    <x v="0"/>
    <x v="0"/>
    <x v="0"/>
    <x v="20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วัสดุสำนักงาน/วัสดุคอมพิวเตอร์"/>
    <n v="4500"/>
    <n v="3"/>
    <s v="เดือน"/>
    <n v="4"/>
    <n v="54000"/>
    <n v="15000"/>
    <m/>
    <m/>
    <n v="15000"/>
    <m/>
    <m/>
    <n v="15000"/>
    <m/>
    <m/>
    <n v="15000"/>
    <m/>
    <m/>
    <m/>
    <m/>
    <m/>
    <s v="เพื่อให้การบริหารจัดการของสำนักงานกฎหมายและนิติการเป็นไปอย่างมีประสิทธิภาพ"/>
    <s v="ตัวชี้วัดเชิงคุณภาพ"/>
    <s v="ระดับความสำเร็จเฉลี่ยในการพัฒนาระบบและกลไกการให้บริการ การกำกับดูแล  "/>
    <s v="ระดับ"/>
    <n v="4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54000"/>
    <n v="0"/>
  </r>
  <r>
    <n v="10"/>
    <x v="0"/>
    <x v="11"/>
    <x v="10"/>
    <n v="2"/>
    <x v="0"/>
    <s v="เงินรายได้"/>
    <x v="0"/>
    <x v="0"/>
    <x v="1"/>
    <x v="1"/>
    <x v="0"/>
    <x v="0"/>
    <x v="0"/>
    <x v="0"/>
    <x v="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500"/>
    <s v="แผ่น"/>
    <n v="6"/>
    <n v="1500"/>
    <n v="500"/>
    <n v="500"/>
    <n v="500"/>
    <n v="500"/>
    <n v="500"/>
    <n v="500"/>
    <n v="500"/>
    <n v="500"/>
    <n v="500"/>
    <n v="500"/>
    <n v="500"/>
    <n v="500"/>
    <m/>
    <m/>
    <m/>
    <s v="เพื่อให้การบริหารจัดการของสำนักงานกฎหมายและนิติการเป็นไปอย่างมีประสิทธิภาพ"/>
    <s v="ตัวชี้วัดเชิงคุณภาพ"/>
    <s v="ระดับความสำเร็จเฉลี่ยในการพัฒนาระบบและกลไกการให้บริการ การกำกับดูแล  "/>
    <s v="ระดับ"/>
    <n v="4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500"/>
    <n v="0"/>
  </r>
  <r>
    <n v="10"/>
    <x v="0"/>
    <x v="11"/>
    <x v="10"/>
    <n v="2"/>
    <x v="0"/>
    <s v="เงินรายได้"/>
    <x v="0"/>
    <x v="0"/>
    <x v="1"/>
    <x v="1"/>
    <x v="0"/>
    <x v="0"/>
    <x v="0"/>
    <x v="0"/>
    <x v="21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5"/>
    <n v="8"/>
    <s v="คน"/>
    <n v="1"/>
    <n v="600"/>
    <m/>
    <m/>
    <m/>
    <n v="300"/>
    <m/>
    <m/>
    <n v="200"/>
    <m/>
    <m/>
    <n v="300"/>
    <m/>
    <m/>
    <m/>
    <m/>
    <m/>
    <s v="เพื่อแลกเปลี่ยนความรู้ในการปฏิบัติงาน ปัญหา/อุปสรรค แนวทางแก้ไข และสรุปข้อมูลแนวปฏิบัติที่ดีเพื่อเพิ่มประสิทธิภาพงานด้านกฎหมาย และงานบริหารงานทั่วไป"/>
    <s v="ตัวชี้วัดเชิงคุณภาพ"/>
    <s v="ระดับความสำเร็จเฉลี่ยในการพัฒนาระบบและกลไกการให้บริการ การกำกับดูแล  "/>
    <s v="ระดับ"/>
    <n v="4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300"/>
    <n v="300"/>
  </r>
  <r>
    <n v="10"/>
    <x v="0"/>
    <x v="11"/>
    <x v="10"/>
    <n v="2"/>
    <x v="0"/>
    <s v="เงินรายได้"/>
    <x v="0"/>
    <x v="0"/>
    <x v="1"/>
    <x v="1"/>
    <x v="0"/>
    <x v="0"/>
    <x v="0"/>
    <x v="0"/>
    <x v="21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กลางวัน"/>
    <n v="50"/>
    <n v="8"/>
    <s v="คน"/>
    <n v="1"/>
    <n v="400"/>
    <m/>
    <m/>
    <m/>
    <n v="400"/>
    <m/>
    <m/>
    <n v="400"/>
    <m/>
    <m/>
    <n v="400"/>
    <m/>
    <m/>
    <m/>
    <m/>
    <m/>
    <s v="เพื่อแลกเปลี่ยนความรู้ในการปฏิบัติงาน ปัญหา/อุปสรรค แนวทางแก้ไข และสรุปข้อมูลแนวปฏิบัติที่ดีเพื่อเพิ่มประสิทธิภาพงานด้านกฎหมาย และงานบริหารงานทั่วไป"/>
    <s v="ตัวชี้วัดเชิงคุณภาพ"/>
    <s v="ระดับความสำเร็จเฉลี่ยในการพัฒนาระบบและกลไกการให้บริการ การกำกับดูแล  "/>
    <s v="ระดับ"/>
    <n v="4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400"/>
    <n v="0"/>
  </r>
  <r>
    <n v="10"/>
    <x v="0"/>
    <x v="11"/>
    <x v="10"/>
    <n v="2"/>
    <x v="0"/>
    <s v="เงินรายได้"/>
    <x v="0"/>
    <x v="0"/>
    <x v="1"/>
    <x v="1"/>
    <x v="0"/>
    <x v="0"/>
    <x v="62"/>
    <x v="70"/>
    <x v="2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ธรรมเนียมอื่นๆ -  ค่าธรรมเนียมศาล/ค่าใช้จ่ายในการดำเนินคดี"/>
    <n v="88800"/>
    <n v="1"/>
    <s v="คดี"/>
    <n v="1"/>
    <n v="88800"/>
    <m/>
    <m/>
    <m/>
    <n v="200000"/>
    <m/>
    <m/>
    <m/>
    <m/>
    <m/>
    <m/>
    <m/>
    <m/>
    <m/>
    <m/>
    <m/>
    <s v=" เพื่อสนับสนุนการบริหารจัดการงานด้านกฎหมายของมหาวิทยาลัยในการดำเนินคดีทางปกครอง,ทางแพ่งและการบังคับคดี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88800"/>
    <n v="0"/>
  </r>
  <r>
    <n v="10"/>
    <x v="0"/>
    <x v="11"/>
    <x v="10"/>
    <n v="2"/>
    <x v="0"/>
    <s v="เงินรายได้"/>
    <x v="0"/>
    <x v="0"/>
    <x v="1"/>
    <x v="1"/>
    <x v="0"/>
    <x v="0"/>
    <x v="62"/>
    <x v="70"/>
    <x v="2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2500"/>
    <n v="1"/>
    <s v="คน"/>
    <n v="2"/>
    <n v="5000"/>
    <n v="3000"/>
    <m/>
    <m/>
    <n v="3000"/>
    <m/>
    <m/>
    <m/>
    <n v="3000"/>
    <m/>
    <m/>
    <n v="3000"/>
    <m/>
    <m/>
    <m/>
    <m/>
    <s v=" เพื่อสนับสนุนการบริหารจัดการงานด้านกฎหมายของมหาวิทยาลัยในการดำเนินคดีทางปกครอง,ทางแพ่งและการบังคับคดี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5000"/>
    <n v="0"/>
  </r>
  <r>
    <n v="10"/>
    <x v="0"/>
    <x v="11"/>
    <x v="10"/>
    <n v="2"/>
    <x v="0"/>
    <s v="เงินรายได้"/>
    <x v="0"/>
    <x v="0"/>
    <x v="1"/>
    <x v="1"/>
    <x v="0"/>
    <x v="0"/>
    <x v="62"/>
    <x v="70"/>
    <x v="2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800"/>
    <n v="2"/>
    <s v="คน"/>
    <n v="2"/>
    <n v="3200"/>
    <n v="800"/>
    <m/>
    <m/>
    <n v="800"/>
    <m/>
    <m/>
    <m/>
    <n v="8000"/>
    <m/>
    <m/>
    <n v="800"/>
    <m/>
    <m/>
    <m/>
    <m/>
    <s v=" เพื่อสนับสนุนการบริหารจัดการงานด้านกฎหมายของมหาวิทยาลัยในการดำเนินคดีทางปกครอง,ทางแพ่งและการบังคับคดี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3200"/>
    <n v="0"/>
  </r>
  <r>
    <n v="10"/>
    <x v="0"/>
    <x v="11"/>
    <x v="10"/>
    <n v="2"/>
    <x v="0"/>
    <s v="เงินรายได้"/>
    <x v="0"/>
    <x v="0"/>
    <x v="1"/>
    <x v="1"/>
    <x v="0"/>
    <x v="0"/>
    <x v="62"/>
    <x v="70"/>
    <x v="2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1000"/>
    <n v="1"/>
    <s v="คน"/>
    <n v="2"/>
    <n v="2000"/>
    <n v="1000"/>
    <m/>
    <m/>
    <n v="1000"/>
    <m/>
    <m/>
    <m/>
    <n v="1000"/>
    <m/>
    <m/>
    <n v="1000"/>
    <m/>
    <m/>
    <m/>
    <m/>
    <s v=" เพื่อสนับสนุนการบริหารจัดการงานด้านกฎหมายของมหาวิทยาลัยในการดำเนินคดีทางปกครอง,ทางแพ่งและการบังคับคดี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2000"/>
    <n v="0"/>
  </r>
  <r>
    <n v="10"/>
    <x v="0"/>
    <x v="11"/>
    <x v="10"/>
    <n v="2"/>
    <x v="0"/>
    <s v="เงินรายได้"/>
    <x v="0"/>
    <x v="0"/>
    <x v="1"/>
    <x v="1"/>
    <x v="0"/>
    <x v="0"/>
    <x v="62"/>
    <x v="70"/>
    <x v="21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เลี้ยง"/>
    <n v="240"/>
    <n v="2"/>
    <s v="คน"/>
    <n v="2"/>
    <n v="1000"/>
    <n v="240"/>
    <m/>
    <m/>
    <n v="240"/>
    <m/>
    <m/>
    <m/>
    <n v="240"/>
    <m/>
    <m/>
    <n v="240"/>
    <m/>
    <m/>
    <m/>
    <m/>
    <s v=" เพื่อสนับสนุนการบริหารจัดการงานด้านกฎหมายของมหาวิทยาลัยในการดำเนินคดีทางปกครอง,ทางแพ่งและการบังคับคดี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15"/>
    <s v="คน"/>
    <n v="5"/>
    <n v="2600"/>
    <n v="600"/>
    <m/>
    <m/>
    <n v="500"/>
    <m/>
    <n v="500"/>
    <n v="500"/>
    <m/>
    <n v="500"/>
    <m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26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"/>
    <n v="50"/>
    <n v="15"/>
    <s v="คน"/>
    <n v="5"/>
    <n v="3800"/>
    <n v="380"/>
    <n v="380"/>
    <n v="380"/>
    <n v="380"/>
    <n v="380"/>
    <n v="380"/>
    <n v="380"/>
    <n v="380"/>
    <n v="380"/>
    <n v="380"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38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ของกรรมการ (ประธาน)"/>
    <n v="1000"/>
    <n v="3"/>
    <s v="คน"/>
    <n v="5"/>
    <n v="15000"/>
    <m/>
    <m/>
    <m/>
    <n v="5000"/>
    <m/>
    <m/>
    <n v="5000"/>
    <m/>
    <m/>
    <n v="5000"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5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ของกรรมการ (กรรมการ)"/>
    <n v="500"/>
    <n v="6"/>
    <s v="คน"/>
    <n v="5"/>
    <n v="15000"/>
    <m/>
    <m/>
    <m/>
    <n v="5000"/>
    <m/>
    <m/>
    <n v="5000"/>
    <m/>
    <m/>
    <n v="5000"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5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ของกรรมการ (เลขานุการ)"/>
    <n v="500"/>
    <n v="3"/>
    <s v="คน"/>
    <n v="5"/>
    <n v="7500"/>
    <m/>
    <m/>
    <m/>
    <n v="1500"/>
    <m/>
    <m/>
    <n v="1500"/>
    <m/>
    <m/>
    <n v="1500"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75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ของกรรมการ (ผู้ช่วยเลขานุการ)"/>
    <n v="300"/>
    <n v="3"/>
    <s v="คน"/>
    <n v="5"/>
    <n v="4500"/>
    <m/>
    <m/>
    <m/>
    <n v="1500"/>
    <m/>
    <m/>
    <n v="1500"/>
    <m/>
    <m/>
    <n v="1500"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45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20"/>
    <s v="คน"/>
    <n v="5"/>
    <n v="3500"/>
    <n v="700"/>
    <m/>
    <m/>
    <n v="700"/>
    <m/>
    <m/>
    <n v="700"/>
    <m/>
    <n v="700"/>
    <m/>
    <n v="7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35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50"/>
    <n v="20"/>
    <s v="คน"/>
    <n v="5"/>
    <n v="5000"/>
    <n v="1000"/>
    <m/>
    <m/>
    <n v="1000"/>
    <m/>
    <m/>
    <n v="1000"/>
    <m/>
    <n v="1000"/>
    <m/>
    <n v="10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5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ประธานกรรมการ"/>
    <n v="1000"/>
    <n v="4"/>
    <s v="คน"/>
    <n v="5"/>
    <n v="20000"/>
    <n v="4000"/>
    <m/>
    <m/>
    <n v="4000"/>
    <m/>
    <m/>
    <n v="4000"/>
    <m/>
    <n v="4000"/>
    <m/>
    <n v="40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20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ของกรรมการ"/>
    <n v="500"/>
    <n v="8"/>
    <s v="คน"/>
    <n v="5"/>
    <n v="20000"/>
    <n v="4000"/>
    <m/>
    <m/>
    <n v="40000"/>
    <m/>
    <m/>
    <n v="4000"/>
    <m/>
    <n v="4000"/>
    <m/>
    <n v="40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20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ของเลขานุการ"/>
    <n v="300"/>
    <n v="4"/>
    <s v="คน"/>
    <n v="5"/>
    <n v="6000"/>
    <n v="1200"/>
    <m/>
    <m/>
    <n v="1200"/>
    <m/>
    <m/>
    <n v="1200"/>
    <m/>
    <n v="1200"/>
    <m/>
    <n v="12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6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ของผู้ช่วยเลขานุการ"/>
    <n v="200"/>
    <n v="4"/>
    <s v="คน"/>
    <n v="5"/>
    <n v="4000"/>
    <n v="800"/>
    <m/>
    <m/>
    <n v="800"/>
    <m/>
    <m/>
    <n v="800"/>
    <m/>
    <n v="800"/>
    <m/>
    <n v="8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4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25"/>
    <s v="คน"/>
    <n v="5"/>
    <n v="4400"/>
    <m/>
    <n v="880"/>
    <m/>
    <n v="880"/>
    <m/>
    <n v="880"/>
    <m/>
    <n v="880"/>
    <m/>
    <n v="880"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44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50"/>
    <n v="25"/>
    <s v="คน"/>
    <n v="5"/>
    <n v="6300"/>
    <m/>
    <n v="1260"/>
    <m/>
    <n v="1260"/>
    <m/>
    <n v="1260"/>
    <m/>
    <n v="1260"/>
    <m/>
    <n v="1260"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63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ประธานกรรมการ"/>
    <n v="1000"/>
    <n v="5"/>
    <s v="คน"/>
    <n v="5"/>
    <n v="25000"/>
    <m/>
    <n v="5000"/>
    <m/>
    <n v="5000"/>
    <m/>
    <n v="5000"/>
    <m/>
    <n v="5000"/>
    <m/>
    <n v="5000"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25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ของกรรมการ"/>
    <n v="500"/>
    <n v="10"/>
    <s v="คน"/>
    <n v="5"/>
    <n v="25000"/>
    <m/>
    <n v="5000"/>
    <m/>
    <n v="5000"/>
    <m/>
    <n v="5000"/>
    <m/>
    <n v="5000"/>
    <m/>
    <n v="5000"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25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ของเลขานุการ"/>
    <n v="300"/>
    <n v="5"/>
    <s v="คน"/>
    <n v="5"/>
    <n v="7500"/>
    <m/>
    <n v="1500"/>
    <m/>
    <n v="1500"/>
    <m/>
    <n v="1500"/>
    <m/>
    <n v="1500"/>
    <m/>
    <n v="1500"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75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ของผู้ช่วยเลขานุการ"/>
    <n v="200"/>
    <n v="5"/>
    <s v="คน"/>
    <n v="5"/>
    <n v="5000"/>
    <m/>
    <n v="1000"/>
    <m/>
    <n v="1000"/>
    <m/>
    <n v="1000"/>
    <m/>
    <n v="1000"/>
    <m/>
    <n v="1000"/>
    <m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5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"/>
    <n v="9000"/>
    <n v="1"/>
    <s v="คน"/>
    <n v="6"/>
    <n v="54000"/>
    <m/>
    <n v="9000"/>
    <m/>
    <n v="9000"/>
    <m/>
    <n v="9000"/>
    <m/>
    <n v="9000"/>
    <m/>
    <n v="9000"/>
    <n v="90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54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200"/>
    <n v="1"/>
    <s v="คน"/>
    <n v="6"/>
    <n v="7200"/>
    <m/>
    <n v="1200"/>
    <m/>
    <n v="1200"/>
    <m/>
    <n v="1200"/>
    <m/>
    <n v="1200"/>
    <m/>
    <n v="1200"/>
    <n v="12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72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100"/>
    <n v="9"/>
    <s v="คน"/>
    <n v="6"/>
    <n v="5400"/>
    <m/>
    <n v="900"/>
    <m/>
    <n v="900"/>
    <m/>
    <n v="900"/>
    <m/>
    <n v="900"/>
    <m/>
    <n v="900"/>
    <n v="9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54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50"/>
    <n v="9"/>
    <s v="คน"/>
    <n v="6"/>
    <n v="2700"/>
    <m/>
    <n v="450"/>
    <m/>
    <n v="450"/>
    <m/>
    <n v="450"/>
    <m/>
    <n v="450"/>
    <m/>
    <n v="450"/>
    <n v="45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27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ว่างและเครื่องดื่ม"/>
    <n v="50"/>
    <n v="5"/>
    <s v="คน"/>
    <n v="6"/>
    <n v="1500"/>
    <m/>
    <n v="250"/>
    <m/>
    <n v="250"/>
    <m/>
    <n v="250"/>
    <m/>
    <n v="250"/>
    <m/>
    <n v="250"/>
    <n v="25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5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5"/>
    <s v="คน"/>
    <n v="6"/>
    <n v="1100"/>
    <m/>
    <n v="150"/>
    <m/>
    <n v="190"/>
    <m/>
    <n v="200"/>
    <m/>
    <n v="200"/>
    <m/>
    <n v="180"/>
    <n v="18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1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ประธานคณะกรรมการ"/>
    <n v="3000"/>
    <n v="1"/>
    <s v="คน"/>
    <n v="6"/>
    <n v="18000"/>
    <m/>
    <n v="3000"/>
    <m/>
    <n v="3000"/>
    <m/>
    <n v="3000"/>
    <m/>
    <n v="3000"/>
    <m/>
    <n v="3000"/>
    <n v="30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8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คณะกรรมการ (บุคคลภายนอก)"/>
    <n v="2000"/>
    <n v="3"/>
    <s v="คน"/>
    <n v="6"/>
    <n v="36000"/>
    <m/>
    <n v="6000"/>
    <m/>
    <n v="6000"/>
    <m/>
    <n v="6000"/>
    <m/>
    <n v="6000"/>
    <m/>
    <n v="6000"/>
    <n v="60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36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กรรมการ (บุคคลภายใน)"/>
    <n v="1000"/>
    <n v="3"/>
    <s v="คน"/>
    <n v="6"/>
    <n v="18000"/>
    <m/>
    <n v="3000"/>
    <m/>
    <n v="3000"/>
    <m/>
    <n v="3000"/>
    <m/>
    <n v="3000"/>
    <m/>
    <n v="3000"/>
    <n v="30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8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เลขานุการ"/>
    <n v="500"/>
    <n v="1"/>
    <s v="คน"/>
    <n v="6"/>
    <n v="3000"/>
    <m/>
    <n v="500"/>
    <m/>
    <n v="500"/>
    <m/>
    <n v="500"/>
    <m/>
    <n v="500"/>
    <m/>
    <n v="500"/>
    <n v="5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30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ผู้ช่วยเลขานุการ"/>
    <n v="300"/>
    <n v="1"/>
    <s v="คน"/>
    <n v="6"/>
    <n v="1800"/>
    <m/>
    <n v="300"/>
    <m/>
    <n v="300"/>
    <m/>
    <n v="300"/>
    <m/>
    <n v="300"/>
    <m/>
    <n v="300"/>
    <n v="3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8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2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ปฏิบัติงานนอกเวลาราชการ"/>
    <n v="200"/>
    <n v="1"/>
    <s v="คน"/>
    <n v="6"/>
    <n v="1200"/>
    <m/>
    <n v="200"/>
    <m/>
    <n v="200"/>
    <m/>
    <n v="200"/>
    <m/>
    <n v="200"/>
    <m/>
    <n v="200"/>
    <n v="200"/>
    <m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200"/>
    <n v="0"/>
  </r>
  <r>
    <n v="10"/>
    <x v="0"/>
    <x v="11"/>
    <x v="10"/>
    <n v="2"/>
    <x v="0"/>
    <s v="เงินรายได้"/>
    <x v="0"/>
    <x v="0"/>
    <x v="1"/>
    <x v="1"/>
    <x v="0"/>
    <x v="0"/>
    <x v="2"/>
    <x v="2"/>
    <x v="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ถ่ายเอกสาร"/>
    <n v="0.5"/>
    <n v="6000"/>
    <s v="แผ่น"/>
    <n v="12"/>
    <n v="36000"/>
    <n v="3000"/>
    <n v="3000"/>
    <n v="3000"/>
    <n v="3000"/>
    <n v="3000"/>
    <n v="3000"/>
    <n v="3000"/>
    <n v="3000"/>
    <n v="3000"/>
    <n v="3000"/>
    <n v="3000"/>
    <n v="3000"/>
    <m/>
    <m/>
    <m/>
    <s v="เพื่อสนับสนุนการประชุมสอบสวนฯ"/>
    <s v="ตัวชี้วัดเชิงคุณภาพ"/>
    <s v="ระดับความสำเร็จของระบบบริหารจัดการที่ดีและมีธรรมาภิบาล"/>
    <s v="ระดับ"/>
    <n v="5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36000"/>
    <n v="0"/>
  </r>
  <r>
    <n v="10"/>
    <x v="0"/>
    <x v="11"/>
    <x v="10"/>
    <n v="2"/>
    <x v="0"/>
    <s v="เงินรายได้"/>
    <x v="0"/>
    <x v="0"/>
    <x v="1"/>
    <x v="1"/>
    <x v="19"/>
    <x v="20"/>
    <x v="63"/>
    <x v="71"/>
    <x v="2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พัฒนาตามกลยุทธ์มหาวิทยาลัย"/>
    <x v="0"/>
    <x v="2"/>
    <m/>
    <x v="0"/>
    <x v="0"/>
    <s v="ค่าเบี้ยเลี้ยง"/>
    <n v="240"/>
    <n v="2"/>
    <s v="คน"/>
    <n v="10"/>
    <n v="4800"/>
    <m/>
    <m/>
    <m/>
    <n v="1920"/>
    <m/>
    <m/>
    <m/>
    <n v="1920"/>
    <m/>
    <m/>
    <m/>
    <m/>
    <m/>
    <m/>
    <m/>
    <s v="เพื่อพัฒนาศักยภาพของบุคลากร"/>
    <s v="ตัวชี้วัดเชิงปริมาณ"/>
    <s v="ร้อยละของบุคลากรที่ได้รับการพัฒนาความรู้และทักษะในวิชาชีพ"/>
    <s v="ร้อยละ"/>
    <n v="80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4800"/>
    <n v="0"/>
  </r>
  <r>
    <n v="10"/>
    <x v="0"/>
    <x v="11"/>
    <x v="10"/>
    <n v="2"/>
    <x v="0"/>
    <s v="เงินรายได้"/>
    <x v="0"/>
    <x v="0"/>
    <x v="1"/>
    <x v="1"/>
    <x v="19"/>
    <x v="20"/>
    <x v="63"/>
    <x v="71"/>
    <x v="2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พัฒนาตามกลยุทธ์มหาวิทยาลัย"/>
    <x v="0"/>
    <x v="1"/>
    <m/>
    <x v="0"/>
    <x v="0"/>
    <s v="ค่าจ้างเหมาบริการ - ค่าพาหนะเดินทางไปราชการ"/>
    <n v="1500"/>
    <n v="2"/>
    <s v="คน"/>
    <n v="5"/>
    <n v="15000"/>
    <m/>
    <m/>
    <n v="5000"/>
    <m/>
    <m/>
    <n v="5000"/>
    <m/>
    <m/>
    <n v="5000"/>
    <m/>
    <m/>
    <m/>
    <m/>
    <m/>
    <m/>
    <s v="เพื่อพัฒนาศักยภาพของบุคลากร"/>
    <s v="ตัวชี้วัดเชิงปริมาณ"/>
    <s v="ร้อยละของบุคลากรที่ได้รับการพัฒนาความรู้และทักษะในวิชาชีพ"/>
    <s v="ร้อยละ"/>
    <n v="80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5000"/>
    <n v="0"/>
  </r>
  <r>
    <n v="10"/>
    <x v="0"/>
    <x v="11"/>
    <x v="10"/>
    <n v="2"/>
    <x v="0"/>
    <s v="เงินรายได้"/>
    <x v="0"/>
    <x v="0"/>
    <x v="1"/>
    <x v="1"/>
    <x v="19"/>
    <x v="20"/>
    <x v="63"/>
    <x v="71"/>
    <x v="2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พัฒนาตามกลยุทธ์มหาวิทยาลัย"/>
    <x v="0"/>
    <x v="1"/>
    <m/>
    <x v="0"/>
    <x v="0"/>
    <s v="ค่าเช่าต่างๆ - ค่าที่พัก"/>
    <n v="1450"/>
    <n v="2"/>
    <s v="คน"/>
    <n v="7"/>
    <n v="20300"/>
    <m/>
    <m/>
    <n v="14500"/>
    <m/>
    <m/>
    <n v="14500"/>
    <m/>
    <m/>
    <n v="14500"/>
    <m/>
    <m/>
    <m/>
    <m/>
    <m/>
    <m/>
    <s v="เพื่อพัฒนาศักยภาพของบุคลากร"/>
    <s v="ตัวชี้วัดเชิงปริมาณ"/>
    <s v="ร้อยละของบุคลากรที่ได้รับการพัฒนาความรู้และทักษะในวิชาชีพ"/>
    <s v="ร้อยละ"/>
    <n v="80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20300"/>
    <n v="0"/>
  </r>
  <r>
    <n v="10"/>
    <x v="0"/>
    <x v="11"/>
    <x v="10"/>
    <n v="2"/>
    <x v="0"/>
    <s v="เงินรายได้"/>
    <x v="0"/>
    <x v="0"/>
    <x v="1"/>
    <x v="1"/>
    <x v="19"/>
    <x v="20"/>
    <x v="63"/>
    <x v="71"/>
    <x v="22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พัฒนาตามกลยุทธ์มหาวิทยาลัย"/>
    <x v="0"/>
    <x v="1"/>
    <m/>
    <x v="0"/>
    <x v="0"/>
    <s v="ค่าจ้างเหมาบริการ - ค่าพาหนะเดินทางไปราชการ"/>
    <n v="1000"/>
    <n v="2"/>
    <s v="คน"/>
    <n v="10"/>
    <n v="20000"/>
    <m/>
    <m/>
    <n v="3000"/>
    <m/>
    <m/>
    <n v="3000"/>
    <m/>
    <m/>
    <n v="4000"/>
    <m/>
    <m/>
    <m/>
    <m/>
    <m/>
    <m/>
    <s v="เพื่อพัฒนาศักยภาพของบุคลากร"/>
    <s v="ตัวชี้วัดเชิงปริมาณ"/>
    <s v="ร้อยละของบุคลากรที่ได้รับการพัฒนาความรู้และทักษะในวิชาชีพ"/>
    <s v="ร้อยละ"/>
    <n v="80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20000"/>
    <n v="0"/>
  </r>
  <r>
    <n v="10"/>
    <x v="0"/>
    <x v="11"/>
    <x v="10"/>
    <n v="2"/>
    <x v="0"/>
    <s v="เงินรายได้"/>
    <x v="0"/>
    <x v="0"/>
    <x v="1"/>
    <x v="1"/>
    <x v="19"/>
    <x v="20"/>
    <x v="63"/>
    <x v="71"/>
    <x v="22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พัฒนาตามกลยุทธ์มหาวิทยาลัย"/>
    <x v="0"/>
    <x v="1"/>
    <m/>
    <x v="0"/>
    <x v="0"/>
    <s v="ค่าจ้างเหมาบริการ - ค่าพาหนะเดินทางไปราชการ"/>
    <n v="1500"/>
    <n v="2"/>
    <s v="คน"/>
    <n v="2"/>
    <n v="6000"/>
    <m/>
    <m/>
    <m/>
    <n v="3000"/>
    <m/>
    <m/>
    <n v="3000"/>
    <m/>
    <m/>
    <m/>
    <m/>
    <m/>
    <m/>
    <m/>
    <m/>
    <s v="เพื่อพัฒนาศักยภาพของบุคลากร"/>
    <s v="ตัวชี้วัดเชิงปริมาณ"/>
    <s v="ร้อยละของบุคลากรที่ได้รับการพัฒนาความรู้และทักษะในวิชาชีพ"/>
    <s v="ร้อยละ"/>
    <n v="80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6000"/>
    <n v="0"/>
  </r>
  <r>
    <n v="10"/>
    <x v="0"/>
    <x v="11"/>
    <x v="10"/>
    <n v="2"/>
    <x v="0"/>
    <s v="เงินรายได้"/>
    <x v="0"/>
    <x v="0"/>
    <x v="1"/>
    <x v="1"/>
    <x v="19"/>
    <x v="20"/>
    <x v="63"/>
    <x v="71"/>
    <x v="22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พัฒนาตามกลยุทธ์มหาวิทยาลัย"/>
    <x v="0"/>
    <x v="1"/>
    <m/>
    <x v="0"/>
    <x v="0"/>
    <s v="ค่าเช่าต่างๆ - ค่าที่พัก"/>
    <n v="1450"/>
    <n v="2"/>
    <s v="คน"/>
    <n v="6"/>
    <n v="17400"/>
    <m/>
    <m/>
    <m/>
    <n v="8700"/>
    <m/>
    <m/>
    <n v="8700"/>
    <m/>
    <m/>
    <m/>
    <m/>
    <m/>
    <m/>
    <m/>
    <m/>
    <s v="เพื่อพัฒนาศักยภาพของบุคลากร"/>
    <s v="ตัวชี้วัดเชิงปริมาณ"/>
    <s v="ร้อยละของบุคลากรที่ได้รับการพัฒนาความรู้และทักษะในวิชาชีพ"/>
    <s v="ร้อยละ"/>
    <n v="80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17400"/>
    <n v="0"/>
  </r>
  <r>
    <n v="10"/>
    <x v="0"/>
    <x v="11"/>
    <x v="10"/>
    <n v="2"/>
    <x v="0"/>
    <s v="เงินรายได้"/>
    <x v="0"/>
    <x v="0"/>
    <x v="1"/>
    <x v="1"/>
    <x v="19"/>
    <x v="20"/>
    <x v="63"/>
    <x v="71"/>
    <x v="22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พัฒนาตามกลยุทธ์มหาวิทยาลัย"/>
    <x v="0"/>
    <x v="1"/>
    <m/>
    <x v="0"/>
    <x v="0"/>
    <s v="ค่าจ้างเหมาบริการ - ค่าพาหนะเดินทางไปราชการ"/>
    <n v="1000"/>
    <n v="2"/>
    <s v="คน"/>
    <n v="2"/>
    <n v="4000"/>
    <m/>
    <m/>
    <m/>
    <n v="2000"/>
    <m/>
    <m/>
    <n v="2000"/>
    <m/>
    <m/>
    <m/>
    <m/>
    <m/>
    <m/>
    <m/>
    <m/>
    <s v="เพื่อพัฒนาศักยภาพของบุคลากร"/>
    <s v="ตัวชี้วัดเชิงปริมาณ"/>
    <s v="ร้อยละของบุคลากรที่ได้รับการพัฒนาความรู้และทักษะในวิชาชีพ"/>
    <s v="ร้อยละ"/>
    <n v="80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4000"/>
    <n v="0"/>
  </r>
  <r>
    <n v="10"/>
    <x v="0"/>
    <x v="11"/>
    <x v="10"/>
    <n v="2"/>
    <x v="0"/>
    <s v="เงินรายได้"/>
    <x v="0"/>
    <x v="0"/>
    <x v="1"/>
    <x v="1"/>
    <x v="19"/>
    <x v="20"/>
    <x v="63"/>
    <x v="71"/>
    <x v="22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พัฒนาตามกลยุทธ์มหาวิทยาลัย"/>
    <x v="0"/>
    <x v="2"/>
    <m/>
    <x v="0"/>
    <x v="0"/>
    <s v="ค่าเบี้ยเลี้ยง"/>
    <n v="240"/>
    <n v="2"/>
    <s v="คน"/>
    <n v="8"/>
    <n v="3800"/>
    <m/>
    <m/>
    <m/>
    <n v="1900"/>
    <m/>
    <m/>
    <n v="1900"/>
    <m/>
    <m/>
    <m/>
    <m/>
    <m/>
    <m/>
    <m/>
    <m/>
    <s v="เพื่อพัฒนาศักยภาพของบุคลากร"/>
    <s v="ตัวชี้วัดเชิงปริมาณ"/>
    <s v="ร้อยละของบุคลากรที่ได้รับการพัฒนาความรู้และทักษะในวิชาชีพ"/>
    <s v="ร้อยละ"/>
    <n v="80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3800"/>
    <n v="0"/>
  </r>
  <r>
    <n v="10"/>
    <x v="0"/>
    <x v="11"/>
    <x v="10"/>
    <n v="2"/>
    <x v="0"/>
    <s v="เงินรายได้"/>
    <x v="0"/>
    <x v="0"/>
    <x v="1"/>
    <x v="1"/>
    <x v="19"/>
    <x v="20"/>
    <x v="63"/>
    <x v="71"/>
    <x v="22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พัฒนาตามกลยุทธ์มหาวิทยาลัย"/>
    <x v="0"/>
    <x v="1"/>
    <m/>
    <x v="0"/>
    <x v="0"/>
    <s v="ค่าลงทะเบียนการอบรมสัมมนา - ค่าลงทะเบียนอบรม"/>
    <n v="5000"/>
    <n v="1"/>
    <s v="คน"/>
    <n v="1"/>
    <n v="5000"/>
    <m/>
    <m/>
    <m/>
    <n v="5000"/>
    <m/>
    <m/>
    <m/>
    <m/>
    <m/>
    <m/>
    <m/>
    <m/>
    <m/>
    <m/>
    <m/>
    <s v="เพื่อพัฒนาศักยภาพของบุคลากร"/>
    <s v="ตัวชี้วัดเชิงปริมาณ"/>
    <s v="ร้อยละของบุคลากรที่ได้รับการพัฒนาความรู้และทักษะในวิชาชีพ"/>
    <s v="ร้อยละ"/>
    <n v="80"/>
    <s v="สำนักงานกฎหมายและนิติการ"/>
    <s v="สำนักงานกฎหมายและนิติการ"/>
    <s v="บุคลากรสำนักงานกฎหมายและนิติการ"/>
    <s v="ต.ค. 2561- ก.ย.2562"/>
    <n v="5000"/>
    <n v="0"/>
  </r>
  <r>
    <n v="10"/>
    <x v="0"/>
    <x v="12"/>
    <x v="11"/>
    <n v="2"/>
    <x v="0"/>
    <s v="เงินรายได้"/>
    <x v="0"/>
    <x v="0"/>
    <x v="0"/>
    <x v="0"/>
    <x v="0"/>
    <x v="0"/>
    <x v="2"/>
    <x v="2"/>
    <x v="22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 - ค่าอาหารว่างและเครื่องดื่ม"/>
    <n v="35"/>
    <n v="20"/>
    <s v="คน"/>
    <n v="36"/>
    <n v="25200"/>
    <n v="2100"/>
    <n v="2100"/>
    <n v="2100"/>
    <n v="2100"/>
    <n v="2100"/>
    <n v="2100"/>
    <n v="2100"/>
    <n v="2100"/>
    <n v="2100"/>
    <n v="2100"/>
    <n v="2100"/>
    <n v="21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พัฒนา บริหารจัดการระบบสาธารณูปโภค ให้มีประสิทธิภาพและประสิทธิผล"/>
    <s v="เชิงปริมาณ"/>
    <s v="คณะกรรมการบริหารจัดการระบบสาธารณูปโภค"/>
    <s v="คน"/>
    <n v="35"/>
    <s v="สำนักงานบริหารกายภาพและสิ่งแวดล้อม"/>
    <s v="งานธุรการ"/>
    <s v="นางกอง เลือกสรรค์"/>
    <d v="1961-10-01T00:00:00"/>
    <n v="25200"/>
    <n v="0"/>
  </r>
  <r>
    <n v="10"/>
    <x v="0"/>
    <x v="12"/>
    <x v="11"/>
    <n v="2"/>
    <x v="0"/>
    <s v="เงินรายได้"/>
    <x v="0"/>
    <x v="0"/>
    <x v="0"/>
    <x v="0"/>
    <x v="0"/>
    <x v="0"/>
    <x v="2"/>
    <x v="2"/>
    <x v="22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ตอบแทนคณะกรรมการกำหนดราคากลาง"/>
    <n v="600"/>
    <n v="5"/>
    <s v="คน"/>
    <n v="10"/>
    <n v="30000"/>
    <n v="2500"/>
    <n v="2500"/>
    <n v="2500"/>
    <n v="2500"/>
    <n v="2500"/>
    <n v="2500"/>
    <n v="2500"/>
    <n v="2500"/>
    <n v="2500"/>
    <n v="2500"/>
    <n v="2500"/>
    <n v="25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พัฒนา บริหารจัดการระบบสาธารณูปโภค ให้มีประสิทธิภาพและประสิทธิผล"/>
    <s v="เชิงปริมาณ"/>
    <s v="คณะกรรมการบริหารจัดการระบบสาธารณูปโภค"/>
    <s v="คน"/>
    <n v="5"/>
    <s v="สำนักงานบริหารกายภาพและสิ่งแวดล้อม"/>
    <s v="งานธุรการ"/>
    <s v="นางกอง เลือกสรรค์"/>
    <d v="1961-10-01T00:00:00"/>
    <n v="30000"/>
    <n v="0"/>
  </r>
  <r>
    <n v="10"/>
    <x v="0"/>
    <x v="12"/>
    <x v="11"/>
    <n v="2"/>
    <x v="0"/>
    <s v="เงินรายได้"/>
    <x v="0"/>
    <x v="0"/>
    <x v="0"/>
    <x v="0"/>
    <x v="0"/>
    <x v="0"/>
    <x v="2"/>
    <x v="2"/>
    <x v="22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500"/>
    <s v="แผ่น"/>
    <n v="12"/>
    <n v="3000"/>
    <n v="250"/>
    <n v="250"/>
    <n v="250"/>
    <n v="250"/>
    <n v="250"/>
    <n v="250"/>
    <n v="250"/>
    <n v="250"/>
    <n v="250"/>
    <n v="250"/>
    <n v="250"/>
    <n v="25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พัฒนา บริหารจัดการระบบสาธารณูปโภค ให้มีประสิทธิภาพและประสิทธิผล"/>
    <s v="เชิงปริมาณ"/>
    <s v="คณะกรรมการบริหารจัดการระบบสาธารณูปโภค"/>
    <s v="แผ่น"/>
    <n v="500"/>
    <s v="สำนักงานบริหารกายภาพและสิ่งแวดล้อม"/>
    <s v="งานธุรการ"/>
    <s v="นางวรยา "/>
    <d v="1961-10-01T00:00:00"/>
    <n v="3000"/>
    <n v="0"/>
  </r>
  <r>
    <n v="10"/>
    <x v="0"/>
    <x v="12"/>
    <x v="11"/>
    <n v="2"/>
    <x v="0"/>
    <s v="เงินรายได้"/>
    <x v="0"/>
    <x v="0"/>
    <x v="0"/>
    <x v="0"/>
    <x v="0"/>
    <x v="0"/>
    <x v="0"/>
    <x v="0"/>
    <x v="22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ถ่ายเอกสาร"/>
    <n v="0.5"/>
    <n v="10000"/>
    <s v="แผ่น"/>
    <n v="12"/>
    <n v="60000"/>
    <n v="5000"/>
    <n v="5000"/>
    <n v="5000"/>
    <n v="5000"/>
    <n v="5000"/>
    <n v="5000"/>
    <n v="5000"/>
    <n v="5000"/>
    <n v="5000"/>
    <n v="5000"/>
    <n v="5000"/>
    <n v="50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ถ่ายเอกสารต่าง ๆ ภายในสำนักงานบริหารกายภาพและสิ่งแวดล้อม"/>
    <s v="เชิงปริมาณ"/>
    <s v="สนับสนุนการบริหารจัดการงานด้านระบบสาธารณูปโภคขั้นพื้นฐาน"/>
    <s v="แผ่น"/>
    <n v="10000"/>
    <s v="สำนักงานบริหารกายภาพและสิ่งแวดล้อม"/>
    <s v="งานธุรการ"/>
    <s v="นางนุชรี"/>
    <d v="1961-10-01T00:00:00"/>
    <n v="60000"/>
    <n v="0"/>
  </r>
  <r>
    <n v="10"/>
    <x v="0"/>
    <x v="12"/>
    <x v="11"/>
    <n v="2"/>
    <x v="0"/>
    <s v="เงินรายได้"/>
    <x v="0"/>
    <x v="0"/>
    <x v="0"/>
    <x v="0"/>
    <x v="0"/>
    <x v="0"/>
    <x v="0"/>
    <x v="0"/>
    <x v="22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ใช้จ่ายในการเดินทางไปราชการ - ค่าเดินทางไปราชการตามภาระกิจหน่วยงาน/อบรม/สัมมนา ((ซึ่งจะต้องมีการจัดเจ้าหน้าที่ไปอบรมเพื่อเพิ่มพูนความรู้ความสามารถของผู้รับผิดชอบด้านพลังงาน เพื่อให้การดำเนินงานด้านการจัดการพลังงานไปเป็นตามพรบ. และเจ้าหน้าที่ปฏัติงานด้านต่าง ๆ เพื่อเพิ่มพูนความรู้เกี่ยวกับงานเฉพาะด้าน)"/>
    <n v="3000"/>
    <n v="25"/>
    <s v="คน"/>
    <n v="1"/>
    <n v="75000"/>
    <m/>
    <m/>
    <m/>
    <n v="18750"/>
    <m/>
    <n v="18750"/>
    <m/>
    <n v="18750"/>
    <m/>
    <m/>
    <n v="18750"/>
    <m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สำหรับข้าราชการ  พนักงาน  ลูกจ้างประจำ ลูกจ้างชั่วคราว  ในการศึกษาดูงาน  อบรม  สัมมนา "/>
    <s v="เชิงคุณภาพ"/>
    <s v="สนับสนุนการบริหารจัดการงานด้านระบบสาธารณูปโภคขั้นพื้นฐาน"/>
    <s v="คน"/>
    <n v="25"/>
    <s v="สำนักงานบริหารกายภาพและสิ่งแวดล้อม"/>
    <s v="งานธุรการ"/>
    <s v="นางธันย์ชนก"/>
    <d v="1961-10-01T00:00:00"/>
    <n v="75000"/>
    <n v="0"/>
  </r>
  <r>
    <n v="10"/>
    <x v="0"/>
    <x v="12"/>
    <x v="11"/>
    <n v="2"/>
    <x v="0"/>
    <s v="เงินรายได้"/>
    <x v="0"/>
    <x v="0"/>
    <x v="0"/>
    <x v="0"/>
    <x v="0"/>
    <x v="0"/>
    <x v="0"/>
    <x v="0"/>
    <x v="22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สำนักงาน"/>
    <n v="298.5"/>
    <n v="92"/>
    <s v="คน"/>
    <n v="12"/>
    <n v="329500"/>
    <m/>
    <m/>
    <n v="82375"/>
    <m/>
    <m/>
    <n v="82375"/>
    <m/>
    <m/>
    <n v="82375"/>
    <m/>
    <n v="82375"/>
    <m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วัสดุสำนักงาน เช่น  ( เครื่องพิมพ์ หมึกพิมพ์ ตู้เก็บเอกสาร ปากกา ดินสอ ฯลฯ)"/>
    <s v="เชิงปริมาณ"/>
    <s v="สนับสนุนการบริหารจัดการงานด้านระบบสาธารณูปโภคขั้นพื้นฐาน"/>
    <s v="คน"/>
    <n v="92"/>
    <s v="สำนักงานบริหารกายภาพและสิ่งแวดล้อม"/>
    <s v="งานธุรการ"/>
    <s v="นางธันย์ชนก"/>
    <d v="1961-10-01T00:00:00"/>
    <n v="329500"/>
    <n v="0"/>
  </r>
  <r>
    <n v="10"/>
    <x v="0"/>
    <x v="12"/>
    <x v="11"/>
    <n v="2"/>
    <x v="0"/>
    <s v="เงินรายได้"/>
    <x v="0"/>
    <x v="0"/>
    <x v="0"/>
    <x v="0"/>
    <x v="0"/>
    <x v="0"/>
    <x v="0"/>
    <x v="0"/>
    <x v="1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3"/>
    <m/>
    <x v="0"/>
    <x v="0"/>
    <s v="ค่าโทรศัพท์ 2 หมายเลข"/>
    <n v="1000"/>
    <n v="2"/>
    <s v="หมายเลข"/>
    <n v="12"/>
    <n v="24000"/>
    <n v="2000"/>
    <n v="2000"/>
    <n v="2000"/>
    <n v="2000"/>
    <n v="2000"/>
    <n v="2000"/>
    <n v="2000"/>
    <n v="2000"/>
    <n v="2000"/>
    <n v="2000"/>
    <n v="2000"/>
    <n v="20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สำหรับการติดต่อประสานงานที่เกี่ยวกับการดูแลระบบสาธารณูปโภคภายในมหาวิทยาลัย  ตลอด 24 ชั่วโมง"/>
    <s v="เชิงปริมาณ"/>
    <s v="สนับสนุนการบริหารจัดการงานด้านระบบสาธารณูปโภคขั้นพื้นฐาน"/>
    <s v="หมายเลข"/>
    <n v="2"/>
    <s v="สำนักงานบริหารกายภาพและสิ่งแวดล้อม"/>
    <s v="งานธุรการ"/>
    <s v="นางธันย์ชนก"/>
    <d v="1961-10-01T00:00:00"/>
    <n v="24000"/>
    <n v="0"/>
  </r>
  <r>
    <n v="10"/>
    <x v="0"/>
    <x v="12"/>
    <x v="11"/>
    <n v="2"/>
    <x v="0"/>
    <s v="เงินรายได้"/>
    <x v="0"/>
    <x v="0"/>
    <x v="0"/>
    <x v="0"/>
    <x v="0"/>
    <x v="0"/>
    <x v="1"/>
    <x v="1"/>
    <x v="22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ใช้สอยอื่นๆ - ค่าประกันภัยรถยนต์จำนวน 10 คัน"/>
    <n v="4000"/>
    <n v="10"/>
    <s v="คัน"/>
    <n v="1"/>
    <n v="40000"/>
    <m/>
    <m/>
    <n v="40000"/>
    <m/>
    <m/>
    <m/>
    <m/>
    <m/>
    <m/>
    <m/>
    <m/>
    <m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ประกันภัยรถยนต์ ในส่วนของโครงการจัดตั้งกองบริหารกายภาพฯรับผิดชอบ"/>
    <s v="เชิงปริมาณ"/>
    <s v="สนับสนุนการดูแลระบบสาธารณูปโภคภายในมหาวิทยาลัย"/>
    <s v="คัน"/>
    <n v="10"/>
    <s v="สำนักงานบริหารกายภาพและสิ่งแวดล้อม"/>
    <s v="งานธุรการ"/>
    <s v="นางธันย์ชนก"/>
    <s v="1 ครั้ง"/>
    <n v="4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6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ในการซ่อมแซมระบบไฟฟ้าแสงสว่าง/โทรศัพท์/ปรับอากาศ/ลิฟท์"/>
    <n v="28750"/>
    <n v="1"/>
    <s v="โครงการ"/>
    <n v="12"/>
    <n v="345000"/>
    <n v="28750"/>
    <n v="28750"/>
    <n v="28750"/>
    <n v="28750"/>
    <n v="28750"/>
    <n v="28750"/>
    <n v="28750"/>
    <n v="28750"/>
    <n v="28750"/>
    <n v="28750"/>
    <n v="28750"/>
    <n v="2875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ระบบสาธารณูปโภค  ให้เป็นไปตามมาตรฐานที่กำหนดและมาตรฐานผู้ผลิต  ได้แก่  ถนน  ประปา  ไฟฟ้า  บำบัดน้ำเสีย  ภูมิทัศน์  ยานพาหนะ  เครื่องสูบน้ำ  ลิฟต์  หม้อแปลง  และสถานีไฟฟ้าย่อยมหาวิทยาลัยอุบลราชธานี"/>
    <s v="เชิงคุณภาพ"/>
    <s v="เพื่อให้การซ่อมแซมระบบสาธารณูปโภคเป็นไปตามมาตรฐานที่กำหนด"/>
    <n v="1"/>
    <s v="โครงการ"/>
    <s v="สำนักงานบริหารกายภาพและสิ่งแวดล้อม"/>
    <s v="งานไฟฟ้าและโทรศัพท์"/>
    <s v="หน.งานไฟฟ้าและโทรศัพท์"/>
    <d v="1961-10-01T00:00:00"/>
    <n v="345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6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ในการซ่อมแซมอาคาร/ถนน/รางระบายน้ำ"/>
    <n v="44166"/>
    <n v="1"/>
    <s v="โครงการ"/>
    <n v="12"/>
    <n v="530000"/>
    <n v="51666"/>
    <n v="51666"/>
    <n v="51666"/>
    <n v="51666"/>
    <n v="51666"/>
    <n v="51666"/>
    <n v="51666"/>
    <n v="51666"/>
    <n v="51666"/>
    <n v="51666"/>
    <n v="51666"/>
    <n v="51666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ระบบสาธารณูปโภค  ให้เป็นไปตามมาตรฐานที่กำหนดและมาตรฐานผู้ผลิต  ได้แก่  ถนน  ประปา  ไฟฟ้า  บำบัดน้ำเสีย  ภูมิทัศน์  ยานพาหนะ  เครื่องสูบน้ำ  ลิฟต์  หม้อแปลง  และสถานีไฟฟ้าย่อยมหาวิทยาลัยอุบลราชธานี"/>
    <s v="เชิงคุณภาพ"/>
    <s v="เพื่อเป็นค่าใช้จ่ายในการซ่อมแซมระบบสาธารณูปโภค  ให้เป็นไปตามมาตรฐานที่กำหนดและมาตรฐานผู้ผลิต  ได้แก่  ถนน  ประปา  ไฟฟ้า  บำบัดน้ำเสีย  ภูมิทัศน์  ยานพาหนะ  เครื่องสูบน้ำ  ลิฟต์  หม้อแปลง  และสถานีไฟฟ้าย่อยมหาวิทยาลัยอุบลราชธานี"/>
    <n v="1"/>
    <s v="โครงการ"/>
    <s v="สำนักงานบริหารกายภาพและสิ่งแวดล้อม"/>
    <s v="งานซ่อมบำรุง"/>
    <s v="หน.งานซ่อมบำรุง"/>
    <d v="1961-10-01T00:00:00"/>
    <n v="53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6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ในการดูแลซ่อมแซมระบบระปาและสุขาภิบาล"/>
    <n v="44404"/>
    <n v="1"/>
    <s v="โครงการ"/>
    <n v="12"/>
    <n v="532800"/>
    <n v="44404"/>
    <n v="44404"/>
    <n v="44404"/>
    <n v="44404"/>
    <n v="44404"/>
    <n v="44404"/>
    <n v="44404"/>
    <n v="44404"/>
    <n v="44404"/>
    <n v="44404"/>
    <n v="44404"/>
    <n v="44404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ระบบสาธารณูปโภค  ให้เป็นไปตามมาตรฐานที่กำหนดและมาตรฐานผู้ผลิต  ได้แก่  ถนน  ประปา  ไฟฟ้า  บำบัดน้ำเสีย  ภูมิทัศน์  ยานพาหนะ  เครื่องสูบน้ำ  ลิฟต์  หม้อแปลง  และสถานีไฟฟ้าย่อยมหาวิทยาลัยอุบลราชธานี"/>
    <s v="เชิงคุณภาพ"/>
    <s v="เพื่อให้การซ่อมแซมระบบสาธารณูปโภคเป็นไปตามมาตรฐานที่กำหนด"/>
    <n v="1"/>
    <s v="โครงการ"/>
    <s v="สำนักงานบริหารกายภาพและสิ่งแวดล้อม"/>
    <s v="งานประปาและสุขาภิบาล"/>
    <s v="หน.งานประปาและสุขาภิบาล"/>
    <d v="1961-10-01T00:00:00"/>
    <n v="5328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6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ในการดูแลซ่อมแซมระบบบัดบัดน้ำเสีย/ขยะมูลฝอย"/>
    <n v="20833"/>
    <n v="1"/>
    <s v="โครงการ"/>
    <n v="12"/>
    <n v="250000"/>
    <n v="20833"/>
    <n v="20833"/>
    <n v="20833"/>
    <n v="20833"/>
    <n v="20833"/>
    <n v="20833"/>
    <n v="20833"/>
    <n v="20833"/>
    <n v="20833"/>
    <n v="20833"/>
    <n v="20833"/>
    <n v="20833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ระบบสาธารณูปโภค  ให้เป็นไปตามมาตรฐานที่กำหนดและมาตรฐานผู้ผลิต  ได้แก่  ถนน  ประปา  ไฟฟ้า  บำบัดน้ำเสีย  ภูมิทัศน์  ยานพาหนะ  เครื่องสูบน้ำ  ลิฟต์  หม้อแปลง  และสถานีไฟฟ้าย่อยมหาวิทยาลัยอุบลราชธานี"/>
    <s v="เชิงคุณภาพ"/>
    <s v="เพื่อให้การซ่อมแซมระบบสาธารณูปโภคเป็นไปตามมาตรฐานที่กำหนด"/>
    <n v="1"/>
    <s v="โครงการ"/>
    <s v="สำนักงานบริหารกายภาพและสิ่งแวดล้อม"/>
    <s v="งานบำบัดน้ำเสียและขยะมูลฝอย"/>
    <s v="หน.งานบำบัดน้ำเสียและขยะมูลฝอย"/>
    <d v="1961-10-01T00:00:00"/>
    <n v="25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6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ในการดูแลภูมิทัศน์"/>
    <n v="26225"/>
    <n v="1"/>
    <s v="โครงการ"/>
    <n v="12"/>
    <n v="314700"/>
    <n v="26225"/>
    <n v="26225"/>
    <n v="26225"/>
    <n v="26225"/>
    <n v="26225"/>
    <n v="26225"/>
    <n v="26225"/>
    <n v="26225"/>
    <n v="26225"/>
    <n v="26225"/>
    <n v="26225"/>
    <n v="26225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ระบบสาธารณูปโภค  ให้เป็นไปตามมาตรฐานที่กำหนดและมาตรฐานผู้ผลิต  ได้แก่  ถนน  ประปา  ไฟฟ้า  บำบัดน้ำเสีย  ภูมิทัศน์  ยานพาหนะ  เครื่องสูบน้ำ  ลิฟต์  หม้อแปลง  และสถานีไฟฟ้าย่อยมหาวิทยาลัยอุบลราชธานี"/>
    <s v="เชิงคุณภาพ"/>
    <s v="เพื่อให้การซ่อมแซมระบบสาธารณูปโภคเป็นไปตามมาตรฐานที่กำหนด"/>
    <n v="1"/>
    <s v="โครงการ"/>
    <s v="สำนักงานบริหารกายภาพและสิ่งแวดล้อม"/>
    <s v="งานสวนและสิ่งแวดล้อม"/>
    <s v="หน.งานสวนและสิ่งแวดล้อม"/>
    <d v="1961-10-01T00:00:00"/>
    <n v="3147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ซ่อมแซมครุภัณฑ์ระบบผลิดน้ำประปา (เครื่องสูบน้ำ รถ JCB รถยนต์ )"/>
    <n v="30416"/>
    <n v="1"/>
    <s v="โครงการ"/>
    <n v="12"/>
    <n v="365000"/>
    <n v="30416"/>
    <n v="30416"/>
    <n v="30416"/>
    <n v="30416"/>
    <n v="30416"/>
    <n v="30416"/>
    <n v="30416"/>
    <n v="30416"/>
    <n v="30416"/>
    <n v="30416"/>
    <n v="30416"/>
    <n v="30416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ครุภัณฑ์ในการดูและบบสาธารณูปโภค  ให้เป็นไปตามมาตรฐานที่กำหนด เช่น  ยานพาหนะ  เครื่องสูบน้ำ เครื่องตัดหญ้า ปั้มสเตชั่น  ครุภัณฑ์อื่น ๆ เป็นต้น"/>
    <s v="เชิงคุณภาพ"/>
    <s v="เพื่อเป็นการดูแล/ซ่อมแซม ครุภัณฑ์ประเภทต่าง ๆ เป็นไปตามมาตรฐานที่กำหนด "/>
    <n v="1"/>
    <s v="โครงการ"/>
    <s v="สำนักงานบริหารกายภาพและสิ่งแวดล้อม"/>
    <s v="งานประปาและสุขาภิบาล"/>
    <s v="หน.งานประปาและสุขาภิบาล"/>
    <d v="1961-10-01T00:00:00"/>
    <n v="365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ซ่อมแซมครุภัณฑ์ระบบบำบัดน้ำเสีย/ขยะมูลฝอย (เครื่องตีอากาศ ปั้มสเตชั้น รถยนต์เก็บขยะ )"/>
    <n v="10833"/>
    <n v="1"/>
    <s v="โครงการ"/>
    <n v="12"/>
    <n v="130000"/>
    <n v="10833"/>
    <n v="10833"/>
    <n v="10833"/>
    <n v="10833"/>
    <n v="10833"/>
    <n v="10833"/>
    <n v="10833"/>
    <n v="10833"/>
    <n v="10833"/>
    <n v="10833"/>
    <n v="10833"/>
    <n v="10833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ครุภัณฑ์ในการดูและบบสาธารณูปโภค  ให้เป็นไปตามมาตรฐานที่กำหนด เช่น  ยานพาหนะ  เครื่องสูบน้ำ เครื่องตัดหญ้า ปั้มสเตชั่น  ครุภัณฑ์อื่น ๆ เป็นต้น"/>
    <s v="เชิงคุณภาพ"/>
    <s v="เพื่อเป็นการดูแล/ซ่อมแซม ครุภัณฑ์ประเภทต่าง ๆ เป็นไปตามมาตรฐานที่กำหนด "/>
    <n v="1"/>
    <s v="โครงการ"/>
    <s v="สำนักงานบริหารกายภาพและสิ่งแวดล้อม"/>
    <s v="งานบำบัดน้ำเสียและขยะมูลฝอย"/>
    <s v="หน.งานบำบัดน้ำเสียและขยะมูลฝอย"/>
    <d v="1961-10-01T00:00:00"/>
    <n v="13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ซ่อมแซมครุภัณฑ์การดูแลภูมิทัศน์ ภายในมหาวิทยาลัย (รถบรรทุกน้ำ รถยนต์การเกษตร รถแทรกตอร์ เครื่องตัดหญ้า)"/>
    <n v="38333"/>
    <n v="1"/>
    <s v="โครงการ"/>
    <n v="12"/>
    <n v="460000"/>
    <n v="38333"/>
    <n v="38333"/>
    <n v="38333"/>
    <n v="38333"/>
    <n v="38333"/>
    <n v="38333"/>
    <n v="38333"/>
    <n v="38333"/>
    <n v="38333"/>
    <n v="38333"/>
    <n v="38333"/>
    <n v="38333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ครุภัณฑ์ในการดูและบบสาธารณูปโภค  ให้เป็นไปตามมาตรฐานที่กำหนด เช่น  ยานพาหนะ  เครื่องสูบน้ำ เครื่องตัดหญ้า ปั้มสเตชั่น  ครุภัณฑ์อื่น ๆ เป็นต้น"/>
    <s v="เชิงคุณภาพ"/>
    <s v="เพื่อเป็นการดูแล/ซ่อมแซม ครุภัณฑ์ประเภทต่าง ๆ เป็นไปตามมาตรฐานที่กำหนด "/>
    <n v="1"/>
    <s v="โครงการ"/>
    <s v="สำนักงานบริหารกายภาพและสิ่งแวดล้อม"/>
    <s v="งานสวนและสิ่งแวดล้อม"/>
    <s v="หน.งานสวนและสิ่งแวดล้อม"/>
    <d v="1961-10-01T00:00:00"/>
    <n v="46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ซ่อมแซมครุภัณฑ์การดูแลระบบไฟฟ้า/ปรับอากาศ /ลิฟท์ (รถเครน รถยนต์ รถจักรยานยนต์/ลิฟท์/หม้อแปลงไฟฟ้า/ตู้MDB)"/>
    <n v="32084"/>
    <n v="1"/>
    <s v="โครงการ"/>
    <n v="12"/>
    <n v="385000"/>
    <n v="32084"/>
    <n v="32084"/>
    <n v="32084"/>
    <n v="32084"/>
    <n v="32084"/>
    <n v="32084"/>
    <n v="32084"/>
    <n v="32084"/>
    <n v="32084"/>
    <n v="32084"/>
    <n v="32084"/>
    <n v="32084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ครุภัณฑ์ในการดูและบบสาธารณูปโภค  ให้เป็นไปตามมาตรฐานที่กำหนด เช่น  ยานพาหนะ  เครื่องสูบน้ำ เครื่องตัดหญ้า ปั้มสเตชั่น  ครุภัณฑ์อื่น ๆ เป็นต้น"/>
    <s v="เชิงคุณภาพ"/>
    <s v="เพื่อเป็นการดูแล/ซ่อมแซม ครุภัณฑ์ประเภทต่าง ๆ เป็นไปตามมาตรฐานที่กำหนด "/>
    <n v="1"/>
    <s v="โครงการ"/>
    <s v="สำนักงานบริหารกายภาพและสิ่งแวดล้อม"/>
    <s v="งานไฟฟ้าและโทรศัพท์"/>
    <s v="หน.งานไฟฟ้าและโทรศัพท์"/>
    <d v="1961-10-01T00:00:00"/>
    <n v="385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ซ่อมแซมครุภัณฑ์ เช่น (รถยนต์ เครื่องตัดคอนกรีต เครื่องกระแทรกคอนกรีต)"/>
    <n v="8334"/>
    <n v="1"/>
    <s v="โครงการ"/>
    <n v="12"/>
    <n v="100000"/>
    <n v="8334"/>
    <n v="8334"/>
    <n v="8334"/>
    <n v="8334"/>
    <n v="8334"/>
    <n v="8334"/>
    <n v="8334"/>
    <n v="8334"/>
    <n v="8334"/>
    <n v="8334"/>
    <n v="8334"/>
    <n v="8334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ครุภัณฑ์ในการดูและบบสาธารณูปโภค  ให้เป็นไปตามมาตรฐานที่กำหนด เช่น  ยานพาหนะ  เครื่องสูบน้ำ เครื่องตัดหญ้า ปั้มสเตชั่น  ครุภัณฑ์อื่น ๆ เป็นต้น"/>
    <s v="เชิงคุณภาพ"/>
    <s v="เพื่อเป็นการดูแล/ซ่อมแซม ครุภัณฑ์ประเภทต่าง ๆ เป็นไปตามมาตรฐานที่กำหนด "/>
    <n v="1"/>
    <s v="โครงการ"/>
    <s v="สำนักงานบริหารกายภาพและสิ่งแวดล้อม"/>
    <s v="งานซ่อมบำรุง"/>
    <s v="หน.งานซ่อมบำรุง"/>
    <d v="1961-10-01T00:00:00"/>
    <n v="10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ซ่อมแซมครุภัณฑ์สำนักงาน (เครื่องคอมพิวเตอร์ เครื่องพิมพ์คอมพิวเตอร์ เครื่องโทรสาร โต๊ะ เก้าอี้ เป็นต้น)"/>
    <n v="2083"/>
    <n v="1"/>
    <s v="โครงการ"/>
    <n v="12"/>
    <n v="25000"/>
    <n v="2083"/>
    <n v="2083"/>
    <n v="2083"/>
    <n v="2083"/>
    <n v="2083"/>
    <n v="2083"/>
    <n v="2083"/>
    <n v="2083"/>
    <n v="2083"/>
    <n v="2083"/>
    <n v="2083"/>
    <n v="2083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ครุภัณฑ์ในการดูและบบสาธารณูปโภค  ให้เป็นไปตามมาตรฐานที่กำหนด เช่น  ยานพาหนะ  เครื่องสูบน้ำ เครื่องตัดหญ้า ปั้มสเตชั่น  ครุภัณฑ์อื่น ๆ เป็นต้น"/>
    <s v="เชิงคุณภาพ"/>
    <s v="เพื่อเป็นการดูแล/ซ่อมแซม ครุภัณฑ์ประเภทต่าง ๆ เป็นไปตามมาตรฐานที่กำหนด "/>
    <n v="1"/>
    <s v="โครงการ"/>
    <s v="สำนักงานบริหารกายภาพและสิ่งแวดล้อม"/>
    <s v="งานธุรการ/งานเขียนแบบ"/>
    <s v="หน.งานธุรการ/หน.งานเขียนแบบ"/>
    <d v="1961-10-01T00:00:00"/>
    <n v="25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ซ่อมบำรุงหม้อแปลงระบบจำหน่าย"/>
    <n v="90000"/>
    <n v="1"/>
    <s v="งาน"/>
    <n v="1"/>
    <n v="90000"/>
    <m/>
    <m/>
    <m/>
    <m/>
    <m/>
    <n v="90000"/>
    <m/>
    <m/>
    <m/>
    <m/>
    <m/>
    <m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บำรุงรักษาหม้อแปลง ให้เป็นไปตามมาตรฐานที่กำหนดและมาตรฐานผู้ผลิต  ซึ่งจำเป็นที่จะต้งมีการบำรุงรักษาทุกปี"/>
    <s v="เชิงคุณภาพ"/>
    <s v="เพื่อเป็นการดูแล/ซ่อมแซม ครุภัณฑ์ประเภทต่าง ๆ เป็นไปตามมาตรฐานที่กำหนด "/>
    <n v="1"/>
    <s v="งาน"/>
    <s v="สำนักงานบริหารกายภาพและสิ่งแวดล้อม"/>
    <s v="งานไฟฟ้าและโทรศัพท์"/>
    <s v="หน.งานไฟฟ้าและโทรศัพท์"/>
    <d v="1961-10-01T00:00:00"/>
    <n v="9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8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ซ่อมบำรุงสถานีไฟฟ้าย่อยมหาวิทยาลัยอุบลราชธานี"/>
    <n v="100000"/>
    <n v="1"/>
    <s v="งาน"/>
    <n v="1"/>
    <n v="100000"/>
    <m/>
    <m/>
    <m/>
    <m/>
    <m/>
    <m/>
    <m/>
    <n v="100000"/>
    <m/>
    <m/>
    <m/>
    <m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ดูแลระบบภายในสถานีไฟฟ้าย่อยมหาวิทยาลัยอุบลราชานี  ให้เป็นไปตามมาตรฐาน"/>
    <s v="เชิงคุณภาพ"/>
    <s v="เพื่อมีกระแสไฟฟ้าที่มีปริมาณเพียงพอต่อการใช้งาน"/>
    <n v="1"/>
    <s v="งาน"/>
    <s v="สำนักงานบริหารกายภาพและสิ่งแวดล้อม"/>
    <s v="งานไฟฟ้าและโทรศัพท์"/>
    <s v="หน.งานไฟฟ้าและโทรศัพท์"/>
    <d v="1961-10-01T00:00:00"/>
    <n v="10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ซ่อมบำรุงยานพาหนะ งานไฟฟ้าและโทรศัพท์"/>
    <n v="5417"/>
    <n v="1"/>
    <s v="เดือน"/>
    <n v="12"/>
    <n v="65000"/>
    <n v="5417"/>
    <n v="5417"/>
    <n v="5417"/>
    <n v="5417"/>
    <n v="5417"/>
    <n v="5417"/>
    <n v="5417"/>
    <n v="5417"/>
    <n v="5417"/>
    <n v="5417"/>
    <n v="5417"/>
    <n v="5417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ครุภัณฑ์ในการดูและบบสาธารณูปโภค  ให้เป็นไปตามมาตรฐานที่กำหนด เช่น  ยานพาหนะ  เครื่องสูบน้ำ เครื่องตัดหญ้า ปั้มสเตชั่น  ครุภัณฑ์อื่น ๆ เป็นต้น"/>
    <s v="เชิงคุณภาพ"/>
    <s v="เพื่อเป็นการดูแล/ซ่อมแซม ครุภัณฑ์ประเภทต่าง ๆ เป็นไปตามมาตรฐานที่กำหนด "/>
    <n v="12"/>
    <s v="ครั้ง"/>
    <s v="สำนักงานบริหารกายภาพและสิ่งแวดล้อม"/>
    <s v="งานไฟฟ้าและโทรศัพท์"/>
    <s v="หน.งานไฟฟ้าและโทรศัพท์"/>
    <d v="1961-10-01T00:00:00"/>
    <n v="65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ใช้จ่ายในการบริการกำจัดขยะมูลฝอยและปฏิกูล (เทศบาลวารินฯ)"/>
    <n v="10000"/>
    <n v="1"/>
    <s v="เดือน"/>
    <n v="12"/>
    <n v="120000"/>
    <n v="10000"/>
    <n v="10000"/>
    <n v="10000"/>
    <n v="10000"/>
    <n v="10000"/>
    <n v="10000"/>
    <n v="10000"/>
    <n v="10000"/>
    <n v="10000"/>
    <n v="10000"/>
    <n v="10000"/>
    <n v="100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สนับสนุนการดำเนินงานของคณะกรรมการด้านระบบสาธารณูปโภค"/>
    <s v="เชิงคุณภาพ"/>
    <s v="สามารถจำกัดขยะภายในมหาวิทยาลัยได้อย่างมีประสิทธิภาพ"/>
    <n v="12"/>
    <s v="ครั้ง"/>
    <s v="สำนักงานบริหารกายภาพและสิ่งแวดล้อม"/>
    <s v="งานบำบัดน้ำเสียและขยะมูลฝอย"/>
    <s v="หน.งานบำบัดน้ำเสียและขยะมูลฝอย"/>
    <d v="1961-10-01T00:00:00"/>
    <n v="12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ตรวจสอบและวิเคราะห์คุณภาพน้ำประปา"/>
    <n v="8000"/>
    <n v="1"/>
    <s v="เดือน"/>
    <n v="12"/>
    <n v="96000"/>
    <n v="8000"/>
    <n v="8000"/>
    <n v="8000"/>
    <n v="8000"/>
    <n v="8000"/>
    <n v="8000"/>
    <n v="8000"/>
    <n v="8000"/>
    <n v="8000"/>
    <n v="8000"/>
    <n v="8000"/>
    <n v="80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วิเคราะห์คุณภาพน้ำประปา"/>
    <s v="เชิงคุณภาพ"/>
    <s v="เพื่อให้ทราบคุณภาพของน้ำเสียตามมาตรฐานที่กำหนด"/>
    <n v="12"/>
    <s v="ครั้ง"/>
    <s v="สำนักงานบริหารกายภาพและสิ่งแวดล้อม"/>
    <s v="งานบำบัดน้ำเสียและขยะมูลฝอย"/>
    <s v="หน.งานบำบัดน้ำเสียและขยะมูลฝอย"/>
    <d v="1961-10-01T00:00:00"/>
    <n v="96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ำรุงรักษาและพัฒนาระบบสาธารณูปโภค"/>
    <s v="งานประจำตามภารกิจของหน่วยงาน"/>
    <x v="0"/>
    <x v="1"/>
    <m/>
    <x v="0"/>
    <x v="0"/>
    <s v="ค่าจ้างเหมาบริการ - ค่าตรวจสอบและวิเคราะห์คุณภาพน้ำเสีย"/>
    <n v="5000"/>
    <n v="1"/>
    <s v="เดือน"/>
    <n v="12"/>
    <n v="60000"/>
    <n v="5000"/>
    <n v="5000"/>
    <n v="5000"/>
    <n v="5000"/>
    <n v="5000"/>
    <n v="5000"/>
    <n v="5000"/>
    <n v="5000"/>
    <n v="5000"/>
    <n v="5000"/>
    <n v="5000"/>
    <n v="5000"/>
    <m/>
    <m/>
    <m/>
    <m/>
    <m/>
    <m/>
    <m/>
    <m/>
    <m/>
    <m/>
    <m/>
    <m/>
    <n v="6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2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ซ่อมแซมครุภัณฑ์ระบบบำบัดน้ำเสีย/ขยะมูลฝอย"/>
    <n v="12500"/>
    <n v="1"/>
    <s v="เดือน"/>
    <n v="12"/>
    <n v="150000"/>
    <n v="12500"/>
    <n v="12500"/>
    <n v="12500"/>
    <n v="12500"/>
    <n v="12500"/>
    <n v="12500"/>
    <n v="12500"/>
    <n v="12500"/>
    <n v="12500"/>
    <n v="12500"/>
    <n v="12500"/>
    <n v="125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ครุภัณฑ์ในการดูและบบสาธารณูปโภค  ให้เป็นไปตามมาตรฐานที่กำหนด เช่น  ยานพาหนะ  เครื่องสูบน้ำ เครื่องตัดหญ้า ปั้มสเตชั่น  ครุภัณฑ์อื่น ๆ เป็นต้น"/>
    <s v="เชิงคุณภาพ"/>
    <s v="เพื่อเป็นการดูแล/ซ่อมแซม ครุภัณฑ์ประเภทต่าง ๆ เป็นไปตามมาตรฐานที่กำหนด "/>
    <n v="12"/>
    <s v="ครั้ง"/>
    <s v="สำนักงานบริหารกายภาพและสิ่งแวดล้อม"/>
    <s v="งานบำบัดน้ำเสียและขยะมูลฝอย"/>
    <s v="หน.งานบำบัดน้ำเสียและขยะมูลฝอย"/>
    <d v="1961-10-01T00:00:00"/>
    <n v="15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น้ำมันเชื้อเพลิงเพื่อดูแลระบบสาธารณูปโภค"/>
    <n v="60000"/>
    <n v="1"/>
    <s v="เดือน"/>
    <n v="12"/>
    <n v="720000"/>
    <n v="60000"/>
    <n v="60000"/>
    <n v="60000"/>
    <n v="60000"/>
    <n v="60000"/>
    <n v="60000"/>
    <n v="60000"/>
    <n v="60000"/>
    <n v="60000"/>
    <n v="60000"/>
    <n v="60000"/>
    <n v="600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น้ำมันเชื่องเพลิง สำหรับยานพาหนะ, เครื่องตัดหญ้า ในการซ่อมแซมระบบสาธารณูปโภค ให้เป็นไปตามมาตรฐานที่กำหนด และมาตรฐานผู้ผลิตฯ ได้แก่ ถนน, ประปา, ไฟฟ้า, บำบัดน้ำเสีย, ภูมิทัศน์, ยานพาหนะ, เครื่องสูบน้ำ, ลิฟต์อาคารสำนักงานอธิการบดี, หม้อแปลง เป็นต้น"/>
    <s v="เชิงคุณภาพ"/>
    <s v="สามารถดูแลระบบสาธารณูปโภคได้ตามมาตรฐานที่กำหนด"/>
    <s v="คณะ/สำนัก/หน่วยงาน"/>
    <s v="การซ่อมแซม/ดูแล ระบบสาธารณูปโภคเป็นไปตามมาตรฐานที่กำหนด"/>
    <s v="สำนักงานบริหารกายภาพและสิ่งแวดล้อม"/>
    <s v="งานประปาและสุขาภิบาล"/>
    <s v="หน.งานประปาและสุขาภิบาล"/>
    <m/>
    <n v="72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น้ำมันบัตรฟรีการ์ด"/>
    <n v="12000"/>
    <n v="1"/>
    <s v="เดือน"/>
    <n v="12"/>
    <n v="144000"/>
    <n v="12000"/>
    <n v="12000"/>
    <n v="12000"/>
    <n v="12000"/>
    <n v="12000"/>
    <n v="12000"/>
    <n v="12000"/>
    <n v="12000"/>
    <n v="12000"/>
    <n v="12000"/>
    <n v="12000"/>
    <n v="120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น้ำมันเชื่องเพลิง สำหรับยานพาหนะ, เครื่องตัดหญ้า ในการซ่อมแซมระบบสาธารณูปโภค ให้เป็นไปตามมาตรฐานที่กำหนด และมาตรฐานผู้ผลิตฯ ได้แก่ ถนน, ประปา, ไฟฟ้า, บำบัดน้ำเสีย, ภูมิทัศน์, ยานพาหนะ, เครื่องสูบน้ำ, ลิฟต์อาคารสำนักงานอธิการบดี, หม้อแปลง เป็นต้น"/>
    <s v="เชิงคุณภาพ"/>
    <s v="สามารถดูแลระบบสาธารณูปโภคได้ตามมาตรฐานที่กำหนด"/>
    <s v="คณะ/สำนัก/หน่วยงาน"/>
    <s v="การซ่อมแซม/ดูแล ระบบสาธารณูปโภคเป็นไปตามมาตรฐานที่กำหนด"/>
    <s v="สำนักงานบริหารกายภาพและสิ่งแวดล้อม"/>
    <s v="งานประปาและสุขาภิบาล"/>
    <s v="หน.งานประปาและสุขาภิบาล"/>
    <m/>
    <n v="144000"/>
    <n v="0"/>
  </r>
  <r>
    <n v="10"/>
    <x v="0"/>
    <x v="1"/>
    <x v="11"/>
    <n v="2"/>
    <x v="0"/>
    <s v="เงินรายได้"/>
    <x v="0"/>
    <x v="0"/>
    <x v="0"/>
    <x v="0"/>
    <x v="20"/>
    <x v="21"/>
    <x v="64"/>
    <x v="72"/>
    <x v="23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สาร PAC"/>
    <n v="60750"/>
    <n v="1"/>
    <s v="เดือน"/>
    <n v="12"/>
    <n v="729000"/>
    <n v="60750"/>
    <n v="60750"/>
    <n v="60750"/>
    <n v="60750"/>
    <n v="60750"/>
    <n v="60750"/>
    <n v="60750"/>
    <n v="60750"/>
    <n v="60750"/>
    <n v="60750"/>
    <n v="60750"/>
    <n v="60750"/>
    <m/>
    <m/>
    <m/>
    <m/>
    <m/>
    <m/>
    <m/>
    <m/>
    <m/>
    <m/>
    <m/>
    <m/>
    <n v="729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ปฏิบัติงานนอกเวลาราชการ (วันหยุด)"/>
    <n v="420"/>
    <n v="2"/>
    <s v="คน"/>
    <n v="119"/>
    <n v="100000"/>
    <n v="8333"/>
    <n v="8333"/>
    <n v="8333"/>
    <n v="8333"/>
    <n v="8333"/>
    <n v="8333"/>
    <n v="8333"/>
    <n v="8333"/>
    <n v="8333"/>
    <n v="8333"/>
    <n v="8333"/>
    <n v="8333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ปฏิบัติงานนอกเวลาราชการปกติสำหรับการดูแลผลิตน้ำประปาตลอด 24 ชั่วโมง"/>
    <s v="เชิงคุณภาพ"/>
    <s v="สนับสนุนการบริหารจัดการในการซ่อมแซม/ดูแล ระบบสาธารณูปโภคเป็นไปตามมาตรฐานที่กำหนด"/>
    <s v="คน"/>
    <s v="การซ่อมแซม/ดูแล ระบบสาธารณูปโภคเป็นไปตามมาตรฐานที่กำหนด"/>
    <s v="สำนักงานบริหารกายภาพและสิ่งแวดล้อม"/>
    <s v="งานธุรการ"/>
    <s v="หัวหน้างานธุรการ"/>
    <s v="12 เดือน"/>
    <n v="10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ปฏิบัติงานนอกเวลาราชการ (วันปกติ)"/>
    <n v="200"/>
    <n v="1"/>
    <s v="คน"/>
    <n v="246"/>
    <n v="49200"/>
    <n v="4100"/>
    <n v="4100"/>
    <n v="4100"/>
    <n v="4100"/>
    <n v="4100"/>
    <n v="4100"/>
    <n v="4100"/>
    <n v="4100"/>
    <n v="4100"/>
    <n v="4100"/>
    <n v="4100"/>
    <n v="41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ปฏิบัติงานนอกเวลาราชการปกติสำหรับการดูแลผลิตน้ำประปาตลอด 24 ชั่วโมง"/>
    <s v="เชิงคุณภาพ"/>
    <s v="สนับสนุนการบริหารจัดการในการซ่อมแซม/ดูแล ระบบสาธารณูปโภคเป็นไปตามมาตรฐานที่กำหนด"/>
    <s v="คน"/>
    <s v="การซ่อมแซม/ดูแล ระบบสาธารณูปโภคเป็นไปตามมาตรฐานที่กำหนด"/>
    <s v="สำนักงานบริหารกายภาพและสิ่งแวดล้อม"/>
    <s v="งานธุรการ"/>
    <s v="หัวหน้างานธุรการ"/>
    <s v="12 เดือน"/>
    <n v="492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ปฏิบัติงานนอกเวลาราชการ (วันหยุด)"/>
    <n v="420"/>
    <n v="2"/>
    <s v="คน"/>
    <n v="119"/>
    <n v="100000"/>
    <n v="8333"/>
    <n v="8333"/>
    <n v="8333"/>
    <n v="8333"/>
    <n v="8333"/>
    <n v="8333"/>
    <n v="8333"/>
    <n v="8333"/>
    <n v="8333"/>
    <n v="8333"/>
    <n v="8333"/>
    <n v="8333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ปฏิบัติงานนอกเวลาราชการปกติสำหรับการดูแลกระแสไฟฟ้าขัดข้อง ตลอด 24 ชั่วโมง"/>
    <s v="เชิงคุณภาพ"/>
    <s v="สนับสนุนการบริหารจัดการในการซ่อมแซม/ดูแล ระบบสาธารณูปโภคเป็นไปตามมาตรฐานที่กำหนด"/>
    <s v="คน"/>
    <s v="การซ่อมแซม/ดูแล ระบบสาธารณูปโภคเป็นไปตามมาตรฐานที่กำหนด"/>
    <s v="สำนักงานบริหารกายภาพและสิ่งแวดล้อม"/>
    <s v="งานธุรการ"/>
    <s v="หัวหน้างานธุรการ"/>
    <s v="12 เดือน"/>
    <n v="10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ปฏิบัติงานนอกเวลาราชการ (วันปกติ)"/>
    <n v="200"/>
    <n v="1"/>
    <s v="คน"/>
    <n v="246"/>
    <n v="49200"/>
    <n v="4100"/>
    <n v="4100"/>
    <n v="4100"/>
    <n v="4100"/>
    <n v="4100"/>
    <n v="4100"/>
    <n v="4100"/>
    <n v="4100"/>
    <n v="4100"/>
    <n v="4100"/>
    <n v="4100"/>
    <n v="41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ปฏิบัติงานนอกเวลาราชการปกติสำหรับการดูแลกระแสไฟฟ้าขัดข้อง ตลอด 24 ชั่วโมง"/>
    <s v="เชิงคุณภาพ"/>
    <s v="สนับสนุนการบริหารจัดการในการซ่อมแซม/ดูแล ระบบสาธารณูปโภคเป็นไปตามมาตรฐานที่กำหนด"/>
    <s v="คน"/>
    <s v="การซ่อมแซม/ดูแล ระบบสาธารณูปโภคเป็นไปตามมาตรฐานที่กำหนด"/>
    <s v="สำนักงานบริหารกายภาพและสิ่งแวดล้อม"/>
    <s v="งานธุรการ"/>
    <s v="หัวหน้างานธุรการ"/>
    <s v="12 เดือน"/>
    <n v="492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ดูแลจัดเก็บขยะมูลฝอย"/>
    <n v="420"/>
    <n v="11"/>
    <s v="คน"/>
    <n v="28"/>
    <n v="129400"/>
    <n v="10783"/>
    <n v="10783"/>
    <n v="10783"/>
    <n v="10783"/>
    <n v="10783"/>
    <n v="10783"/>
    <n v="10783"/>
    <n v="10783"/>
    <n v="10784"/>
    <n v="10784"/>
    <n v="10784"/>
    <n v="10784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ปฏิบัติงานนอกเวลาราชการปกติสำหรับการจัดเก็บขยะมูลฝอยทุกวันอาทิตย์ เนื่องจากมีปริมารขยะสะสมมากในวันเสาร์ทำให่งกลิ่นเหม็น"/>
    <s v="เชิงคุณภาพ"/>
    <s v="สนับสนุนการบริหารจัดการในการซ่อมแซม/ดูแล ระบบสาธารณูปโภคเป็นไปตามมาตรฐานที่กำหนด"/>
    <s v="คน"/>
    <s v="การซ่อมแซม/ดูแล ระบบสาธารณูปโภคเป็นไปตามมาตรฐานที่กำหนด"/>
    <s v="สำนักงานบริหารกายภาพและสิ่งแวดล้อม"/>
    <s v="งานธุรการ"/>
    <s v="หัวหน้างานธุรการ"/>
    <s v="12 เดือน"/>
    <n v="1294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ปฏิบัติงานนอกเวลาราชการ (วันปกติ)"/>
    <n v="420"/>
    <n v="13"/>
    <s v="คน"/>
    <n v="4"/>
    <n v="21800"/>
    <n v="1816.67"/>
    <n v="1816.67"/>
    <n v="1816.67"/>
    <n v="1816.67"/>
    <n v="1816.67"/>
    <n v="1816.67"/>
    <n v="1816.67"/>
    <n v="1816.67"/>
    <n v="1816.67"/>
    <n v="1816.67"/>
    <n v="1816.67"/>
    <n v="1816.67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ปฏิบัติงานนอกเวลาราชการปกติสำหรับการผู้ปฏิบัติงานด้านการออกแบบ เขียนแบบ และงานธุรการเพื่อจัดทำเอกสารขออนมุมัติทำลายเอกสารประจำปี ตามระเบียบงานสารบรรณ"/>
    <s v="เชิงคุณภาพ"/>
    <s v="สนับสนุนการบริหารจัดการในการซ่อมแซม/ดูแล ระบบสาธารณูปโภคเป็นไปตามมาตรฐานที่กำหนด"/>
    <s v="คน"/>
    <s v="การซ่อมแซม/ดูแล ระบบสาธารณูปโภคเป็นไปตามมาตรฐานที่กำหนด"/>
    <s v="สำนักงานบริหารกายภาพและสิ่งแวดล้อม"/>
    <s v="งานธุรการ"/>
    <s v="หัวหน้างานธุรการ"/>
    <s v="12 เดือน"/>
    <n v="218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ปฏิบัติงานนอกเวลาราชการ (วันหยุด)"/>
    <n v="200"/>
    <n v="13"/>
    <s v="คน"/>
    <n v="4"/>
    <n v="10400"/>
    <n v="866.67"/>
    <n v="866.67"/>
    <n v="866.67"/>
    <n v="866.67"/>
    <n v="866.67"/>
    <n v="866.67"/>
    <n v="866.67"/>
    <n v="866.67"/>
    <n v="866.67"/>
    <n v="866.67"/>
    <n v="866.67"/>
    <n v="866.67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ปฏิบัติงานนอกเวลาราชการปกติสำหรับการผู้ปฏิบัติงานด้านการออกแบบ เขียนแบบ และงานธุรการเพื่อจัดทำเอกสารขออนมุมัติทำลายเอกสารประจำปี ตามระเบียบงานสารบรรณ"/>
    <s v="เชิงคุณภาพ"/>
    <s v="สนับสนุนการบริหารจัดการในการซ่อมแซม/ดูแล ระบบสาธารณูปโภคเป็นไปตามมาตรฐานที่กำหนด"/>
    <s v="คน"/>
    <s v="การซ่อมแซม/ดูแล ระบบสาธารณูปโภคเป็นไปตามมาตรฐานที่กำหนด"/>
    <s v="สำนักงานบริหารกายภาพและสิ่งแวดล้อม"/>
    <s v="งานธุรการ"/>
    <s v="หัวหน้างานธุรการ"/>
    <s v="12 เดือน"/>
    <n v="104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6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ซ่อมแซมบำรุงถนนและซ่อมบำรุงระบบไฟฟ้า(ค่าใช้จ่ายจากโครงการประมาณการรายรับค่าธรรมเนียมการใช้เส้นทางและค่าบำรุงระบบไฟฟ้า)"/>
    <n v="20000"/>
    <n v="2"/>
    <s v="ครั้ง"/>
    <n v="1"/>
    <n v="40000"/>
    <m/>
    <m/>
    <m/>
    <m/>
    <m/>
    <m/>
    <n v="20000"/>
    <n v="20000"/>
    <n v="20000"/>
    <n v="20000"/>
    <n v="20000"/>
    <n v="200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ระบบสาธารณูปโภค  ให้เป็นไปตามมาตรฐานที่กำหนดและมาตรฐานผู้ผลิต  ได้แก่  ถนน  ประปา  ไฟฟ้า  บำบัดน้ำเสีย  ภูมิทัศน์  ยานพาหนะ  เครื่องสูบน้ำ  ลิฟต์  หม้อแปลง  และสถานีไฟฟ้าย่อยมหาวิทยาลัยอุบลราชธานี"/>
    <s v="เชิงคุณภาพ"/>
    <s v="เพื่อให้การซ่อมแซมระบบสาธารณูปโภคเป็นไปตามมาตรฐานที่กำหนด"/>
    <s v="คณะ/สำนัก/หน่วยงาน"/>
    <n v="14"/>
    <s v="สำนักงานบริหารกายภาพและสิ่งแวดล้อม"/>
    <s v="ทุกงาน"/>
    <s v="หน.ทุกงาน"/>
    <s v="12 เดือน"/>
    <n v="40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6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ซ่อมแซมบำรุงถนนและซ่อมบำรุงระบบไฟฟ้า(ค่าใช้จ่ายจากโครงการประมาณการรายรับค่าธรรมเนียมการใช้เส้นทางและค่าบำรุงระบบไฟฟ้า)"/>
    <n v="10000"/>
    <n v="4"/>
    <s v="ครั้ง"/>
    <n v="1"/>
    <n v="40000"/>
    <m/>
    <m/>
    <m/>
    <m/>
    <m/>
    <n v="10000"/>
    <n v="10000"/>
    <n v="10000"/>
    <n v="10000"/>
    <n v="10000"/>
    <n v="10000"/>
    <n v="100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เป็นค่าใช้จ่ายในการซ่อมแซมระบบสาธารณูปโภค  ให้เป็นไปตามมาตรฐานที่กำหนดและมาตรฐานผู้ผลิต  ได้แก่  ถนน  ประปา  ไฟฟ้า  บำบัดน้ำเสีย  ภูมิทัศน์  ยานพาหนะ  เครื่องสูบน้ำ  ลิฟต์  หม้อแปลง  และสถานีไฟฟ้าย่อยมหาวิทยาลัยอุบลราชธานี"/>
    <s v="เชิงคุณภาพ"/>
    <s v="เพื่อให้การซ่อมแซมระบบสาธารณูปโภคเป็นไปตามมาตรฐานที่กำหนด"/>
    <s v="คณะ/สำนัก/หน่วยงาน"/>
    <n v="14"/>
    <s v="สำนักงานบริหารกายภาพและสิ่งแวดล้อม"/>
    <s v="ทุกงาน"/>
    <s v="หน.ทุกงาน"/>
    <s v="12 เดือน"/>
    <n v="40000"/>
    <n v="0"/>
  </r>
  <r>
    <n v="10"/>
    <x v="0"/>
    <x v="12"/>
    <x v="11"/>
    <n v="2"/>
    <x v="0"/>
    <s v="เงินรายได้"/>
    <x v="0"/>
    <x v="0"/>
    <x v="0"/>
    <x v="0"/>
    <x v="20"/>
    <x v="21"/>
    <x v="65"/>
    <x v="73"/>
    <x v="23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ซ่อมบำรุง/ซ่อมแซมอาคาร 7 รอบ"/>
    <n v="30000"/>
    <n v="12"/>
    <s v="เดือน"/>
    <n v="1"/>
    <n v="360000"/>
    <n v="30000"/>
    <n v="30000"/>
    <n v="30000"/>
    <n v="30000"/>
    <n v="30000"/>
    <n v="30000"/>
    <n v="30000"/>
    <n v="30000"/>
    <n v="30000"/>
    <n v="30000"/>
    <n v="30000"/>
    <n v="300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ดูแลซ่อมแซมความชำรุดเสียหายของอาคารให้มีสถาพพร้อมใช้งานได้ตลอดเวลา"/>
    <s v="เชิงคุณภาพ"/>
    <s v="สนับสนุนการบริหารจัดการในการซ่อมแซม/ดูแล ระบบสาธารณูปโภคเป็นไปตามมาตรฐานที่กำหนด"/>
    <s v="เดือน"/>
    <n v="12"/>
    <s v="สำนักงานบริหารกายภาพและสิ่งแวดล้อม"/>
    <s v="งานประปาและสุขาภิบาล"/>
    <s v="หน.งานประปาและสุขาภิบาล"/>
    <s v="12 เดือน"/>
    <n v="360000"/>
    <n v="0"/>
  </r>
  <r>
    <n v="10"/>
    <x v="0"/>
    <x v="12"/>
    <x v="11"/>
    <n v="2"/>
    <x v="0"/>
    <s v="เงินรายได้"/>
    <x v="0"/>
    <x v="0"/>
    <x v="0"/>
    <x v="0"/>
    <x v="20"/>
    <x v="21"/>
    <x v="65"/>
    <x v="73"/>
    <x v="23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ในการดูแลอาคารเฉลิมพระเกียรติ 7 รอบ พระชนมพรรษา"/>
    <n v="12000"/>
    <n v="12"/>
    <s v="เดือน"/>
    <n v="1"/>
    <n v="144000"/>
    <n v="12000"/>
    <n v="12000"/>
    <n v="12000"/>
    <n v="12000"/>
    <n v="12000"/>
    <n v="12000"/>
    <n v="12000"/>
    <n v="12000"/>
    <n v="12000"/>
    <n v="12000"/>
    <n v="12000"/>
    <n v="12000"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ดูแลซ่อมแซมความชำรุดเสียหายของอาคารให้มีสถาพพร้อมใช้งานได้"/>
    <s v="เชิงคุณภาพ"/>
    <s v="สนับสนุนการบริหารจัดการในการซ่อมแซม/ดูแล ระบบสาธารณูปโภคเป็นไป"/>
    <s v="เดือน"/>
    <n v="12"/>
    <s v="สำนักงานบริหารกายภาพและสิ่งแวดล้อม"/>
    <s v="งานประปาและสุขาภิบาล"/>
    <s v="หน.งานประปาและสุขาภิบาล"/>
    <s v="12 เดือน"/>
    <n v="144000"/>
    <n v="0"/>
  </r>
  <r>
    <n v="10"/>
    <x v="0"/>
    <x v="12"/>
    <x v="11"/>
    <n v="2"/>
    <x v="0"/>
    <s v="เงินรายได้"/>
    <x v="0"/>
    <x v="0"/>
    <x v="0"/>
    <x v="0"/>
    <x v="20"/>
    <x v="21"/>
    <x v="65"/>
    <x v="73"/>
    <x v="23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ปฏิบัติงานนอกเวลาราชการปกติอาคารเฉลิมพระเกียรติ 7 รอบ พระชนมพรรษา"/>
    <n v="420"/>
    <n v="3"/>
    <s v="คน"/>
    <n v="7"/>
    <n v="8800"/>
    <n v="1257.1400000000001"/>
    <n v="1257.1400000000001"/>
    <n v="1257.1400000000001"/>
    <m/>
    <m/>
    <n v="1257.1400000000001"/>
    <n v="1257.1400000000001"/>
    <n v="1257.1400000000001"/>
    <n v="1257.1400000000001"/>
    <m/>
    <m/>
    <m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เพื่อดูแลซ่อมแซมความชำรุดเสียหายของอาคารให้มีสถาพพร้อมใช้งานได้ตลอดเวลา"/>
    <s v="เชิงคุณภาพ"/>
    <s v="สนับสนุนการบริหารจัดการในการซ่อมแซม/ดูแล ระบบสาธารณูปโภคเป็นไป"/>
    <s v="เดือน"/>
    <n v="12"/>
    <s v="สำนักงานบริหารกายภาพและสิ่งแวดล้อม"/>
    <s v="งานประปาและสุขาภิบาล"/>
    <s v="หน.งานประปาและสุขาภิบาล"/>
    <s v="12 เดือน"/>
    <n v="88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3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ควบคุมงานก่อสร้างสำหรับงบประมาณปีเดียว (บุคลากรจากมหาวิทยาลัย) "/>
    <n v="600"/>
    <n v="4"/>
    <s v="คน"/>
    <n v="10"/>
    <n v="24000"/>
    <n v="600"/>
    <n v="600"/>
    <n v="600"/>
    <n v="600"/>
    <n v="600"/>
    <n v="600"/>
    <n v="600"/>
    <n v="600"/>
    <n v="600"/>
    <n v="600"/>
    <m/>
    <m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พัฒนา บริหารจัดการระบบสาธารณูปโภค ให้มีประสิทธิภาพและประสิทธิผล"/>
    <s v="เชิงคุณภาพ"/>
    <s v="สนับสนุนการบริหารจัดการในการซ่อมแซม/ดูแล ระบบสาธารณูปโภคเป็นไป"/>
    <s v="คน"/>
    <n v="10"/>
    <s v="สำนักงานบริหารกายภาพและสิ่งแวดล้อม"/>
    <s v="งานธุรการ"/>
    <s v="งานธุรการ"/>
    <s v="12 เดือน"/>
    <n v="24000"/>
    <n v="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โครงการอบรมการอนุรักษ์พลังงานตาม พรบ.อนุรักษ์พนักงาน"/>
    <n v="20000"/>
    <n v="1"/>
    <s v="โครงการ"/>
    <n v="1"/>
    <n v="10000"/>
    <m/>
    <m/>
    <m/>
    <m/>
    <m/>
    <m/>
    <m/>
    <n v="20000"/>
    <m/>
    <m/>
    <m/>
    <m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พัฒนา บริหารจัดการระบบสาธารณูปโภค ให้มีประสิทธิภาพและประสิทธิผล"/>
    <s v="เชิงคุณภาพ"/>
    <s v="สนับสนุนการบริหารจัดการในการซ่อมแซม/ดูแลระบบสาธารณูปโภคเป็นไปตามมาตรฐานที่กำหนด"/>
    <s v="โครงการ"/>
    <n v="1"/>
    <s v="สำนักงานบริหารกายภาพและสิ่งแวดล้อม"/>
    <s v="งานไฟฟ้าและโทรศัพท์"/>
    <s v="หน.งานไฟฟ้าและโทรศัพท์"/>
    <s v="12 เดือน"/>
    <n v="20000"/>
    <n v="-1000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โครงการอบรมการอนุรักษ์พลังงานตาม พรบ.อนุรักษ์พนักงาน"/>
    <n v="25000"/>
    <n v="1"/>
    <s v="โครงการ"/>
    <n v="1"/>
    <n v="15000"/>
    <m/>
    <m/>
    <m/>
    <m/>
    <m/>
    <m/>
    <m/>
    <n v="25000"/>
    <m/>
    <m/>
    <m/>
    <m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พัฒนา บริหารจัดการระบบสาธารณูปโภค ให้มีประสิทธิภาพและประสิทธิผล"/>
    <s v="เชิงคุณภาพ"/>
    <s v="สนับสนุนการบริหารจัดการในการซ่อมแซม/ดูแลระบบสาธารณูปโภคเป็นไปตามมาตรฐานที่กำหนด"/>
    <s v="โครงการ"/>
    <n v="1"/>
    <s v="สำนักงานบริหารกายภาพและสิ่งแวดล้อม"/>
    <s v="งานไฟฟ้าและโทรศัพท์"/>
    <s v="หน.งานไฟฟ้าและโทรศัพท์"/>
    <s v="12 เดือน"/>
    <n v="25000"/>
    <n v="-10000"/>
  </r>
  <r>
    <n v="10"/>
    <x v="0"/>
    <x v="12"/>
    <x v="11"/>
    <n v="2"/>
    <x v="0"/>
    <s v="เงินรายได้"/>
    <x v="0"/>
    <x v="0"/>
    <x v="0"/>
    <x v="0"/>
    <x v="20"/>
    <x v="21"/>
    <x v="64"/>
    <x v="72"/>
    <x v="2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โครงการอบรมการอนุรักษ์พลังงานตาม พรบ.อนุรักษ์พนักงาน"/>
    <n v="10000"/>
    <n v="1"/>
    <s v="โครงการ"/>
    <n v="1"/>
    <n v="10000"/>
    <m/>
    <m/>
    <m/>
    <m/>
    <m/>
    <m/>
    <m/>
    <n v="10000"/>
    <m/>
    <m/>
    <m/>
    <m/>
    <s v="พัฒนาบริหารจัดการระบบสาธารณูปโภคให้มีประสิทธิภาพและสิทธิผล"/>
    <s v="ปรับปรุงกายภาพ ระบบสาธารณูปโภคสาธารณูปการ เพื่อคุณภาพชีวิตที่ดีของนักศึกษาและบุคลากร "/>
    <s v="มีระบบสาธารณูปโภคและสภาพแวดล้อมที่เอื้อต่อการเรียนรู้และการทำงานอย่างมีความสุข"/>
    <s v="พัฒนา บริหารจัดการระบบสาธารณูปโภค ให้มีประสิทธิภาพและประสิทธิผล"/>
    <s v="เชิงคุณภาพ"/>
    <s v="สนับสนุนการบริหารจัดการในการซ่อมแซม/ดูแลระบบสาธารณูปโภคเป็นไปตามมาตรฐานที่กำหนด"/>
    <s v="โครงการ"/>
    <n v="1"/>
    <s v="สำนักงานบริหารกายภาพและสิ่งแวดล้อม"/>
    <s v="งานไฟฟ้าและโทรศัพท์"/>
    <s v="หน.งานไฟฟ้าและโทรศัพท์"/>
    <s v="12 เดือน"/>
    <n v="10000"/>
    <n v="0"/>
  </r>
  <r>
    <n v="10"/>
    <x v="0"/>
    <x v="13"/>
    <x v="12"/>
    <n v="2"/>
    <x v="0"/>
    <s v="เงินรายได้"/>
    <x v="0"/>
    <x v="0"/>
    <x v="3"/>
    <x v="3"/>
    <x v="0"/>
    <x v="0"/>
    <x v="66"/>
    <x v="74"/>
    <x v="24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ปฏิบัติงานนอกเวลาราชการ"/>
    <n v="150000"/>
    <n v="1"/>
    <s v="ครั้ง"/>
    <n v="1"/>
    <n v="150000"/>
    <n v="16400"/>
    <n v="15520"/>
    <n v="13880"/>
    <n v="16400"/>
    <n v="14720"/>
    <n v="15120"/>
    <n v="13560"/>
    <n v="15160"/>
    <n v="15120"/>
    <n v="16000"/>
    <n v="15520"/>
    <n v="15520"/>
    <s v="ข้อ 6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ส่งเสริมกีเพื่อสุขภาพและความเป็นเลิศและอำนวยความสะดวกด้าอาคารสถานกีฬาให้พร้อมใช้งาน"/>
    <s v="เชิงปริมาณ"/>
    <s v="จำนวน"/>
    <s v="คน"/>
    <m/>
    <s v="สำนักงานพัฒนานักศึกษา"/>
    <s v="งานกีฬา"/>
    <s v="ชาญชัย พลสินธุ์"/>
    <s v="ตลอดปี"/>
    <n v="150000"/>
    <n v="0"/>
  </r>
  <r>
    <n v="10"/>
    <x v="0"/>
    <x v="13"/>
    <x v="12"/>
    <n v="2"/>
    <x v="0"/>
    <s v="เงินรายได้"/>
    <x v="0"/>
    <x v="0"/>
    <x v="3"/>
    <x v="3"/>
    <x v="0"/>
    <x v="0"/>
    <x v="66"/>
    <x v="74"/>
    <x v="24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ซ่อมบำรุง"/>
    <n v="30000"/>
    <n v="1"/>
    <s v="งาน"/>
    <n v="1"/>
    <n v="30000"/>
    <m/>
    <n v="30000"/>
    <m/>
    <m/>
    <m/>
    <m/>
    <m/>
    <m/>
    <m/>
    <m/>
    <m/>
    <m/>
    <s v="ข้อ 6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ส่งเสริมกีเพื่อสุขภาพและความเป็นเลิศและอำนวยความสะดวกด้าอาคารสถานกีฬาให้พร้อมใช้งาน"/>
    <s v="เชิงปริมาณ"/>
    <s v="จำนวน"/>
    <s v="ครั้ง"/>
    <m/>
    <s v="สำนักงานพัฒนานักศึกษา"/>
    <s v="งานกีฬา"/>
    <s v="ชาญชัย พลสินธุ์"/>
    <s v="ตลอดปี"/>
    <n v="30000"/>
    <n v="0"/>
  </r>
  <r>
    <n v="10"/>
    <x v="0"/>
    <x v="13"/>
    <x v="12"/>
    <n v="2"/>
    <x v="0"/>
    <s v="เงินรายได้"/>
    <x v="0"/>
    <x v="0"/>
    <x v="3"/>
    <x v="3"/>
    <x v="0"/>
    <x v="0"/>
    <x v="66"/>
    <x v="74"/>
    <x v="24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คลอรีน"/>
    <n v="4900"/>
    <n v="10"/>
    <s v="ถัง"/>
    <n v="4"/>
    <n v="196000"/>
    <m/>
    <n v="49000"/>
    <m/>
    <m/>
    <n v="49000"/>
    <m/>
    <m/>
    <n v="49000"/>
    <m/>
    <m/>
    <n v="49000"/>
    <m/>
    <s v="ข้อ 6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ส่งเสริมกีเพื่อสุขภาพและความเป็นเลิศและอำนวยความสะดวกด้าอาคารสถานกีฬาให้พร้อมใช้งาน"/>
    <s v="เชิงปริมาณ"/>
    <s v="จำนวน"/>
    <s v="ครั้ง"/>
    <m/>
    <s v="สำนักงานพัฒนานักศึกษา"/>
    <s v="งานกีฬา"/>
    <s v="ชาญชัย พลสินธุ์"/>
    <s v="ตลอดปี"/>
    <n v="196000"/>
    <n v="0"/>
  </r>
  <r>
    <n v="10"/>
    <x v="0"/>
    <x v="13"/>
    <x v="12"/>
    <n v="2"/>
    <x v="0"/>
    <s v="เงินรายได้"/>
    <x v="0"/>
    <x v="0"/>
    <x v="3"/>
    <x v="3"/>
    <x v="0"/>
    <x v="0"/>
    <x v="66"/>
    <x v="74"/>
    <x v="24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โชดาแอต"/>
    <n v="600"/>
    <n v="12"/>
    <s v="กระสอบ"/>
    <n v="1"/>
    <n v="7200"/>
    <m/>
    <m/>
    <m/>
    <m/>
    <m/>
    <m/>
    <n v="7200"/>
    <m/>
    <m/>
    <m/>
    <m/>
    <m/>
    <s v="ข้อ 6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ส่งเสริมกีเพื่อสุขภาพและความเป็นเลิศและอำนวยความสะดวกด้าอาคารสถานกีฬาให้พร้อมใช้งาน"/>
    <s v="เชิงปริมาณ"/>
    <s v="จำนวน"/>
    <s v="ครั้ง"/>
    <m/>
    <s v="สำนักงานพัฒนานักศึกษา"/>
    <s v="งานกีฬา"/>
    <s v="ชาญชัย พลสินธุ์"/>
    <s v="เมษายน"/>
    <n v="7200"/>
    <n v="0"/>
  </r>
  <r>
    <n v="10"/>
    <x v="0"/>
    <x v="13"/>
    <x v="12"/>
    <n v="2"/>
    <x v="0"/>
    <s v="เงินรายได้"/>
    <x v="0"/>
    <x v="0"/>
    <x v="3"/>
    <x v="3"/>
    <x v="0"/>
    <x v="0"/>
    <x v="66"/>
    <x v="74"/>
    <x v="24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น้ำยาปรับสภาพน้ำ"/>
    <n v="1200"/>
    <n v="6"/>
    <m/>
    <n v="1"/>
    <n v="7200"/>
    <m/>
    <m/>
    <m/>
    <m/>
    <n v="7200"/>
    <m/>
    <m/>
    <m/>
    <m/>
    <m/>
    <m/>
    <m/>
    <s v="ข้อ 6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ส่งเสริมกีเพื่อสุขภาพและความเป็นเลิศและอำนวยความสะดวกด้าอาคารสถานกีฬาให้พร้อมใช้งาน"/>
    <s v="เชิงปริมาณ"/>
    <s v="จำนวน"/>
    <s v="ครั้ง"/>
    <m/>
    <s v="สำนักงานพัฒนานักศึกษา"/>
    <s v="งานกีฬา"/>
    <s v="ชาญชัย พลสินธุ์"/>
    <s v="กุมภาพันธ์"/>
    <n v="7200"/>
    <n v="0"/>
  </r>
  <r>
    <n v="10"/>
    <x v="0"/>
    <x v="13"/>
    <x v="12"/>
    <n v="2"/>
    <x v="0"/>
    <s v="เงินรายได้"/>
    <x v="0"/>
    <x v="0"/>
    <x v="3"/>
    <x v="3"/>
    <x v="0"/>
    <x v="0"/>
    <x v="66"/>
    <x v="74"/>
    <x v="24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/อุปกรณ์สระว่ายน้ำ"/>
    <n v="5000"/>
    <n v="1"/>
    <s v="งาน"/>
    <n v="1"/>
    <n v="5000"/>
    <m/>
    <m/>
    <n v="5000"/>
    <m/>
    <m/>
    <m/>
    <m/>
    <m/>
    <m/>
    <m/>
    <m/>
    <m/>
    <s v="ข้อ 6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ส่งเสริมกีเพื่อสุขภาพและความเป็นเลิศและอำนวยความสะดวกด้าอาคารสถานกีฬาให้พร้อมใช้งาน"/>
    <s v="เชิงปริมาณ"/>
    <s v="จำนวน"/>
    <s v="ครั้ง"/>
    <m/>
    <s v="สำนักงานพัฒนานักศึกษา"/>
    <s v="งานกีฬา"/>
    <s v="ชาญชัย พลสินธุ์"/>
    <s v="ตลอดปี"/>
    <n v="5000"/>
    <n v="0"/>
  </r>
  <r>
    <n v="10"/>
    <x v="0"/>
    <x v="13"/>
    <x v="12"/>
    <n v="2"/>
    <x v="0"/>
    <s v="เงินรายได้"/>
    <x v="6"/>
    <x v="6"/>
    <x v="12"/>
    <x v="12"/>
    <x v="21"/>
    <x v="22"/>
    <x v="67"/>
    <x v="75"/>
    <x v="24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2"/>
    <m/>
    <x v="0"/>
    <x v="0"/>
    <s v="ค่าตอบแทน ทุนการศึกษาเหรียญ ทอง"/>
    <n v="30000"/>
    <n v="1"/>
    <s v="ทุน"/>
    <n v="1"/>
    <n v="30000"/>
    <m/>
    <m/>
    <m/>
    <m/>
    <m/>
    <m/>
    <m/>
    <m/>
    <m/>
    <m/>
    <n v="30000"/>
    <m/>
    <s v="ข้อ 5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ป็นการสร้างขวัญและกำลังใจให้นักกีฬาที่สร้างชื่อเสียงให้มหาวิทยาลัยด้านกิจกรรมและกีฬา"/>
    <s v="เชิงปริมาณ"/>
    <s v="จำนวน"/>
    <s v="คน"/>
    <m/>
    <s v="สำนักงานพัฒนานักศึกษา"/>
    <s v="งานกีฬา"/>
    <s v="ชาญชัย พลสินธุ์"/>
    <s v="สิงหาคม"/>
    <n v="30000"/>
    <n v="0"/>
  </r>
  <r>
    <n v="10"/>
    <x v="0"/>
    <x v="13"/>
    <x v="12"/>
    <n v="2"/>
    <x v="0"/>
    <s v="เงินรายได้"/>
    <x v="6"/>
    <x v="6"/>
    <x v="12"/>
    <x v="12"/>
    <x v="12"/>
    <x v="13"/>
    <x v="67"/>
    <x v="75"/>
    <x v="24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2"/>
    <m/>
    <x v="0"/>
    <x v="0"/>
    <s v="ค่าตอบแทนทุนการศึกษาเหรียญเงิน"/>
    <n v="20000"/>
    <n v="2"/>
    <s v="ทุน"/>
    <n v="1"/>
    <n v="40000"/>
    <m/>
    <m/>
    <m/>
    <m/>
    <m/>
    <m/>
    <m/>
    <m/>
    <m/>
    <m/>
    <n v="40000"/>
    <m/>
    <s v="ข้อ 5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ป็นการสร้างขวัญและกำลังใจให้นักกีฬาที่สร้างชื่อเสียงให้มหาวิทยาลัยด้านกิจกรรมและกีฬา"/>
    <s v="เชิงปริมาณ"/>
    <s v="จำนวน"/>
    <s v="คน"/>
    <m/>
    <s v="สำนักงานพัฒนานักศึกษา"/>
    <s v="งานกีฬา"/>
    <s v="ชาญชัย พลสินธุ์"/>
    <s v="สิงหาคม"/>
    <n v="40000"/>
    <n v="0"/>
  </r>
  <r>
    <n v="10"/>
    <x v="0"/>
    <x v="13"/>
    <x v="12"/>
    <n v="2"/>
    <x v="0"/>
    <s v="เงินรายได้"/>
    <x v="6"/>
    <x v="6"/>
    <x v="12"/>
    <x v="12"/>
    <x v="21"/>
    <x v="22"/>
    <x v="67"/>
    <x v="75"/>
    <x v="24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2"/>
    <m/>
    <x v="0"/>
    <x v="0"/>
    <s v="ค่าตอบแทนทุนการศึกษาเหรียญทองแดง"/>
    <n v="10000"/>
    <n v="3"/>
    <s v="ทุน"/>
    <n v="1"/>
    <n v="30000"/>
    <m/>
    <m/>
    <m/>
    <m/>
    <m/>
    <m/>
    <m/>
    <m/>
    <m/>
    <m/>
    <n v="30000"/>
    <m/>
    <s v="ข้อ 5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ป็นการสร้างขวัญและกำลังใจให้นักกีฬาที่สร้างชื่อเสียงให้มหาวิทยาลัยด้านกิจกรรมและกีฬา"/>
    <s v="เชิงปริมาณ"/>
    <s v="จำนวน"/>
    <s v="คน"/>
    <m/>
    <s v="สำนักงานพัฒนานักศึกษา"/>
    <s v="งานกีฬา"/>
    <s v="ชาญชัย พลสินธุ์"/>
    <s v="สิงหาคม"/>
    <n v="30000"/>
    <n v="0"/>
  </r>
  <r>
    <n v="10"/>
    <x v="0"/>
    <x v="13"/>
    <x v="12"/>
    <n v="2"/>
    <x v="0"/>
    <s v="เงินรายได้"/>
    <x v="6"/>
    <x v="6"/>
    <x v="12"/>
    <x v="12"/>
    <x v="21"/>
    <x v="22"/>
    <x v="67"/>
    <x v="75"/>
    <x v="24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2"/>
    <m/>
    <x v="0"/>
    <x v="0"/>
    <s v="ค่าตอบแทนทุนส่งเสริมกิจกรรมและกีฬา"/>
    <n v="10000"/>
    <n v="3"/>
    <s v="ทุน"/>
    <n v="1"/>
    <n v="30000"/>
    <m/>
    <m/>
    <m/>
    <m/>
    <m/>
    <m/>
    <m/>
    <m/>
    <m/>
    <m/>
    <n v="30000"/>
    <m/>
    <s v="ข้อ 5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ป็นการสร้างขวัญและกำลังใจให้นักกีฬาที่สร้างชื่อเสียงให้มหาวิทยาลัยด้านกิจกรรมและกีฬา"/>
    <s v="เชิงปริมาณ"/>
    <s v="จำนวน"/>
    <s v="คน"/>
    <m/>
    <s v="สำนักงานพัฒนานักศึกษา"/>
    <s v="งานกีฬา"/>
    <s v="ชาญชัย พลสินธุ์"/>
    <s v="สิงหาคม"/>
    <n v="30000"/>
    <n v="0"/>
  </r>
  <r>
    <n v="10"/>
    <x v="0"/>
    <x v="13"/>
    <x v="12"/>
    <n v="2"/>
    <x v="0"/>
    <s v="เงินรายได้"/>
    <x v="6"/>
    <x v="6"/>
    <x v="12"/>
    <x v="12"/>
    <x v="21"/>
    <x v="22"/>
    <x v="67"/>
    <x v="75"/>
    <x v="24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0"/>
    <m/>
    <x v="0"/>
    <x v="0"/>
    <s v="ค่าเสื้อสามารถ"/>
    <n v="1800"/>
    <n v="10"/>
    <s v="ตัว"/>
    <n v="1"/>
    <n v="18000"/>
    <m/>
    <m/>
    <m/>
    <m/>
    <m/>
    <m/>
    <m/>
    <m/>
    <m/>
    <m/>
    <n v="18000"/>
    <m/>
    <s v="ข้อ 5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ป็นการสร้างขวัญและกำลังใจให้นักกีฬาที่สร้างชื่อเสียงให้มหาวิทยาลัยด้านกิจกรรมและกีฬา"/>
    <s v="เชิงปริมาณ"/>
    <s v="จำนวน"/>
    <s v="ตัว"/>
    <m/>
    <s v="สำนักงานพัฒนานักศึกษา"/>
    <s v="งานกีฬา"/>
    <s v="ชาญชัย พลสินธุ์"/>
    <s v="สิงหาคม"/>
    <n v="18000"/>
    <n v="0"/>
  </r>
  <r>
    <n v="10"/>
    <x v="0"/>
    <x v="13"/>
    <x v="12"/>
    <n v="2"/>
    <x v="0"/>
    <s v="เงินรายได้"/>
    <x v="6"/>
    <x v="6"/>
    <x v="12"/>
    <x v="12"/>
    <x v="21"/>
    <x v="22"/>
    <x v="67"/>
    <x v="75"/>
    <x v="24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0"/>
    <m/>
    <x v="0"/>
    <x v="0"/>
    <s v="ค่าโลห์"/>
    <n v="900"/>
    <n v="10"/>
    <s v="อัน"/>
    <n v="1"/>
    <n v="9000"/>
    <m/>
    <m/>
    <m/>
    <m/>
    <m/>
    <m/>
    <m/>
    <m/>
    <m/>
    <m/>
    <n v="9000"/>
    <m/>
    <s v="ข้อ 5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ป็นการสร้างขวัญและกำลังใจให้นักกีฬาที่สร้างชื่อเสียงให้มหาวิทยาลัยด้านกิจกรรมและกีฬา"/>
    <s v="เชิงปริมาณ"/>
    <s v="จำนวน"/>
    <s v="อ้น"/>
    <m/>
    <s v="สำนักงานพัฒนานักศึกษา"/>
    <s v="งานกีฬา"/>
    <s v="ชาญชัย พลสินธุ์"/>
    <s v="สิงหาคม"/>
    <n v="9000"/>
    <n v="0"/>
  </r>
  <r>
    <n v="10"/>
    <x v="0"/>
    <x v="13"/>
    <x v="12"/>
    <n v="2"/>
    <x v="0"/>
    <s v="เงินรายได้"/>
    <x v="0"/>
    <x v="0"/>
    <x v="3"/>
    <x v="3"/>
    <x v="0"/>
    <x v="0"/>
    <x v="68"/>
    <x v="76"/>
    <x v="243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 - ค่าซ่อมบำรุง"/>
    <n v="30000"/>
    <n v="1"/>
    <s v="งาน"/>
    <n v="1"/>
    <n v="30000"/>
    <m/>
    <m/>
    <n v="30000"/>
    <m/>
    <m/>
    <m/>
    <m/>
    <m/>
    <m/>
    <m/>
    <m/>
    <m/>
    <s v="ข้อ 4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ป็นการบำรุงรักษาครุภัณฑ์ให้พร้อมใช้งาน"/>
    <s v="เชิงปริมาณ"/>
    <s v="จำนวน"/>
    <s v="งาน"/>
    <m/>
    <s v="สำนักงานพัฒนานักศึกษา"/>
    <s v="งานกีฬา"/>
    <s v="ชาญชัย พลสินธุ์"/>
    <s v="ตลอดปี"/>
    <n v="30000"/>
    <n v="0"/>
  </r>
  <r>
    <n v="10"/>
    <x v="0"/>
    <x v="13"/>
    <x v="12"/>
    <n v="2"/>
    <x v="0"/>
    <s v="เงินรายได้"/>
    <x v="0"/>
    <x v="6"/>
    <x v="12"/>
    <x v="12"/>
    <x v="12"/>
    <x v="22"/>
    <x v="69"/>
    <x v="77"/>
    <x v="24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ปรับปรุงบำรุงรักษาซ่อมแซมอาคารให้พร้อมใช้งาน"/>
    <n v="30000"/>
    <n v="1"/>
    <s v="งาน"/>
    <n v="1"/>
    <n v="30000"/>
    <m/>
    <m/>
    <n v="30000"/>
    <m/>
    <m/>
    <m/>
    <m/>
    <m/>
    <m/>
    <m/>
    <m/>
    <m/>
    <s v="ข้อ 1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ป็นการบำรุงรักษาอาคารสถานที่ให้พร้อมใช้งาน"/>
    <s v="เชิงปริมาณ"/>
    <s v="จำนวน"/>
    <s v="งาน"/>
    <m/>
    <s v="สำนักงานพัฒนานักศึกษา"/>
    <s v="งานกีฬา"/>
    <s v="ชาญชัย พลสินธุ์"/>
    <s v="ตลอดปี"/>
    <n v="30000"/>
    <n v="0"/>
  </r>
  <r>
    <n v="10"/>
    <x v="0"/>
    <x v="13"/>
    <x v="12"/>
    <n v="2"/>
    <x v="0"/>
    <s v="เงินรายได้"/>
    <x v="0"/>
    <x v="6"/>
    <x v="12"/>
    <x v="12"/>
    <x v="12"/>
    <x v="22"/>
    <x v="69"/>
    <x v="77"/>
    <x v="24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/อุปกรณ์กีฬา"/>
    <n v="5000"/>
    <n v="1"/>
    <s v="งาน"/>
    <n v="4"/>
    <n v="20000"/>
    <m/>
    <m/>
    <n v="20000"/>
    <m/>
    <m/>
    <m/>
    <m/>
    <m/>
    <m/>
    <m/>
    <m/>
    <m/>
    <s v="ข้อ 1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ส่งเสริมกีเพื่อสุขภาพและความเป็นเลิศและอำนวยความสะดวกด้าอาคารสถานกีฬาให้พร้อมใช้งาน"/>
    <s v="เชิงปริมาณ"/>
    <s v="จำนวน"/>
    <s v="งาน"/>
    <m/>
    <s v="สำนักงานพัฒนานักศึกษา"/>
    <s v="งานกีฬา"/>
    <s v="ชาญชัย พลสินธุ์"/>
    <s v="ตลอดปี"/>
    <n v="20000"/>
    <n v="0"/>
  </r>
  <r>
    <n v="10"/>
    <x v="0"/>
    <x v="13"/>
    <x v="12"/>
    <n v="2"/>
    <x v="0"/>
    <s v="เงินรายได้"/>
    <x v="6"/>
    <x v="6"/>
    <x v="12"/>
    <x v="12"/>
    <x v="12"/>
    <x v="13"/>
    <x v="70"/>
    <x v="78"/>
    <x v="245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0"/>
    <m/>
    <x v="0"/>
    <x v="0"/>
    <s v="ค่าชุดวอมท์ (แทร็คสูท)"/>
    <n v="1400"/>
    <n v="100"/>
    <s v="ชุด"/>
    <n v="1"/>
    <n v="140000"/>
    <m/>
    <m/>
    <n v="140000"/>
    <m/>
    <m/>
    <m/>
    <m/>
    <m/>
    <m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ส่งเสริมกีฬาเพื่อความเป็นเลิศและขวัญกำลังใจ"/>
    <s v="เชิงปริมาณ"/>
    <s v="จำนวน"/>
    <s v="ชุด"/>
    <m/>
    <s v="สำนักงานพัฒนานักศึกษา"/>
    <s v="งานกีฬา"/>
    <s v="ชาญชัย พลสินธุ์"/>
    <s v="ธันวาคม -มกราคม"/>
    <n v="140000"/>
    <n v="0"/>
  </r>
  <r>
    <n v="10"/>
    <x v="0"/>
    <x v="13"/>
    <x v="12"/>
    <n v="2"/>
    <x v="0"/>
    <s v="เงินรายได้"/>
    <x v="0"/>
    <x v="0"/>
    <x v="3"/>
    <x v="3"/>
    <x v="20"/>
    <x v="23"/>
    <x v="71"/>
    <x v="79"/>
    <x v="246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พัฒนากายภาพระบบสาธารณูปโภคและโครงสร้างพื้นฐานของมหาวิทยาลัย"/>
    <s v="งบบริหารจัดการของหน่วยงาน"/>
    <x v="0"/>
    <x v="0"/>
    <s v="วัสดุ"/>
    <x v="0"/>
    <x v="0"/>
    <s v="ค่าวัสดุสำนักงาน"/>
    <m/>
    <n v="1"/>
    <m/>
    <n v="1"/>
    <n v="52000"/>
    <m/>
    <m/>
    <n v="6500"/>
    <n v="6500"/>
    <n v="6500"/>
    <n v="6500"/>
    <n v="6500"/>
    <n v="6500"/>
    <n v="6500"/>
    <n v="6500"/>
    <m/>
    <m/>
    <s v="1.สร้างบัณฑิตที่มีคุณภาพและสมรรถนะตามมาตรฐานสากล"/>
    <s v="1.4 ส่งเสริมและสนับสนุนการพัฒนากระบวนการจัดการเรียนรู้ที่เน้นผู้เรียนเป็นสำคัญ"/>
    <s v="ผลิตบัณฑิตสาขาการเงินและการธนาคาร"/>
    <s v="๑.๔ พัฒนาระบบสวัสดิการและสวัสดิภาพแก่นักศึกษาเพื่อคุณภาพชีวิตที่ดี"/>
    <s v="เชิงปริมาณ"/>
    <m/>
    <m/>
    <m/>
    <s v="สำนักงานพัฒนานักศึกษา"/>
    <s v="งานวินัยและสวัสดิภาพนักศึกษา"/>
    <s v="นายตรีภพ เดชภิมล"/>
    <s v="ตุลาคม 2561"/>
    <n v="0"/>
    <n v="52000"/>
  </r>
  <r>
    <n v="10"/>
    <x v="0"/>
    <x v="13"/>
    <x v="12"/>
    <n v="2"/>
    <x v="0"/>
    <s v="เงินรายได้"/>
    <x v="6"/>
    <x v="6"/>
    <x v="10"/>
    <x v="10"/>
    <x v="22"/>
    <x v="22"/>
    <x v="72"/>
    <x v="80"/>
    <x v="24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พัฒนากายภาพระบบสาธารณูปโภคและโครงสร้างพื้นฐานของมหาวิทยาลัย"/>
    <s v="งานประจำตามภารกิจของหน่วยงาน"/>
    <x v="0"/>
    <x v="1"/>
    <m/>
    <x v="0"/>
    <x v="0"/>
    <s v="ค่าใช้สอยอื่นๆ - ค่าประกันภัย"/>
    <n v="200"/>
    <n v="17383"/>
    <n v="1"/>
    <n v="1"/>
    <n v="3476600"/>
    <m/>
    <m/>
    <m/>
    <m/>
    <m/>
    <m/>
    <m/>
    <m/>
    <m/>
    <n v="3100000"/>
    <m/>
    <m/>
    <s v="1.สร้างบัณฑิตที่มีคุณภาพและสมรรถนะตามมาตรฐานสากล"/>
    <s v="1.4 ส่งเสริมและสนับสนุนการพัฒนากระบวนการจัดการเรียนรู้ที่เน้นผู้เรียนเป็นสำคัญ"/>
    <s v="ผลิตบัณฑิตสาขาการเงินและการธนาคาร"/>
    <s v="เพื่อเป็นการให้ความรู้นักศึกษาเกี่ยวกับกฎหมายยาเสพติด  พิษภัยของยาเสพติด  โทษของยาเสพติด  รวมทั้งทักษะแนวทางการป้องกันตนเองให้ห่างไกลจากยาเสพติด อีกทั้งฝึกการเป็นนักิจกรรมในการต่อต้านยาเสพติด"/>
    <s v="เชิงปริมาณ"/>
    <m/>
    <m/>
    <m/>
    <s v="สำนักงานพัฒนานักศึกษา"/>
    <s v="งานวินัยและสวัสดิภาพนักศึกษา"/>
    <s v="นายตรีภพ เดชภิมล"/>
    <s v="ตุลาคม 2561"/>
    <n v="3476600"/>
    <n v="0"/>
  </r>
  <r>
    <n v="10"/>
    <x v="0"/>
    <x v="13"/>
    <x v="12"/>
    <n v="2"/>
    <x v="0"/>
    <s v="เงินรายได้"/>
    <x v="6"/>
    <x v="6"/>
    <x v="12"/>
    <x v="12"/>
    <x v="12"/>
    <x v="22"/>
    <x v="73"/>
    <x v="81"/>
    <x v="24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พัฒนากายภาพระบบสาธารณูปโภคและโครงสร้างพื้นฐาน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บริหารจัดการงานศพ /พวงหรีด"/>
    <n v="10000"/>
    <n v="7"/>
    <m/>
    <n v="1"/>
    <n v="70000"/>
    <m/>
    <n v="10000"/>
    <n v="10000"/>
    <n v="10000"/>
    <n v="10000"/>
    <n v="10000"/>
    <m/>
    <n v="10000"/>
    <m/>
    <n v="10000"/>
    <m/>
    <m/>
    <s v="1.สร้างบัณฑิตที่มีคุณภาพและสมรรถนะตามมาตรฐานสากล"/>
    <s v="1.4 ส่งเสริมและสนับสนุนการพัฒนากระบวนการจัดการเรียนรู้ที่เน้นผู้เรียนเป็นสำคัญ"/>
    <s v="ผลิตบัณฑิตสาขาการเงินและการธนาคาร"/>
    <s v="ผลิตบัณฑิตสาขาการเงินและการธนาคาร"/>
    <s v="เพื่อเป็นการให้ความรู้นักศึกษาเกี่ยวกับกฎหมายยาเสพติด  พิษภัยของยาเสพติด  โทษของยาเสพติด  รวมทั้งทักษะแนวทางการป้องกันตนเองให้ห่างไกลจากยาเสพติด อีกทั้งฝึกการเป็นนักิจกรรมในการต่อต้านยาเสพติด"/>
    <s v="เชิงปริมาณ"/>
    <m/>
    <m/>
    <s v="สำนักงานพัฒนานักศึกษา"/>
    <s v="งานวินัยและสวัสดิภาพนักศึกษา"/>
    <s v="นายตรีภพ เดชภิมล"/>
    <s v="ตุลาคม 2561"/>
    <n v="70000"/>
    <n v="0"/>
  </r>
  <r>
    <n v="10"/>
    <x v="0"/>
    <x v="13"/>
    <x v="12"/>
    <n v="2"/>
    <x v="0"/>
    <s v="เงินรายได้"/>
    <x v="6"/>
    <x v="6"/>
    <x v="12"/>
    <x v="12"/>
    <x v="12"/>
    <x v="22"/>
    <x v="74"/>
    <x v="82"/>
    <x v="24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จ้างเหมาบูธ"/>
    <n v="3400"/>
    <n v="50"/>
    <s v="บูธ"/>
    <n v="1"/>
    <n v="100000"/>
    <m/>
    <m/>
    <m/>
    <m/>
    <m/>
    <n v="170000"/>
    <m/>
    <m/>
    <m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พิ่มโอกาสให้นักศึกษามหาวิทยาลัยอุบลราชธานี ที่กำลังจะสำเร็จการศึกษาให้สมัครงานกับบริษัทโดยตรง ทั้ง Part time และ Full time"/>
    <s v="เชิงปริมาณ"/>
    <s v="จำนวน"/>
    <s v="คน"/>
    <n v="800"/>
    <s v="สำนักงานพัฒนานักศึกษา"/>
    <s v="งานสวัสดิการนักศึกษา"/>
    <s v="สุกัญญา รัตนโสภา"/>
    <s v="ม.ค. -เม.ย."/>
    <n v="170000"/>
    <n v="-70000"/>
  </r>
  <r>
    <n v="10"/>
    <x v="0"/>
    <x v="13"/>
    <x v="12"/>
    <n v="2"/>
    <x v="0"/>
    <s v="เงินรายได้"/>
    <x v="6"/>
    <x v="6"/>
    <x v="12"/>
    <x v="12"/>
    <x v="12"/>
    <x v="22"/>
    <x v="75"/>
    <x v="82"/>
    <x v="24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30"/>
    <s v="คน"/>
    <n v="2"/>
    <n v="2100"/>
    <m/>
    <m/>
    <m/>
    <m/>
    <m/>
    <n v="2100"/>
    <m/>
    <m/>
    <m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พิ่มโอกาสให้นักศึกษามหาวิทยาลัยอุบลราชธานี ที่กำลังจะสำเร็จการศึกษาให้สมัครงานกับบริษัทโดยตรง ทั้ง Part time และ Full time"/>
    <s v="เชิงปริมาณ"/>
    <s v="จำนวน"/>
    <s v="คน"/>
    <n v="800"/>
    <s v="สำนักงานพัฒนานักศึกษา"/>
    <s v="งานสวัสดิการนักศึกษา"/>
    <s v="สุกัญญา รัตนโสภา"/>
    <s v="ม.ค. -เม.ย."/>
    <n v="2100"/>
    <n v="0"/>
  </r>
  <r>
    <n v="10"/>
    <x v="0"/>
    <x v="13"/>
    <x v="12"/>
    <n v="2"/>
    <x v="0"/>
    <s v="เงินรายได้"/>
    <x v="6"/>
    <x v="6"/>
    <x v="12"/>
    <x v="12"/>
    <x v="12"/>
    <x v="22"/>
    <x v="76"/>
    <x v="82"/>
    <x v="24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อาหาร"/>
    <n v="80"/>
    <n v="30"/>
    <s v="คน"/>
    <n v="1"/>
    <n v="2400"/>
    <m/>
    <m/>
    <m/>
    <m/>
    <m/>
    <n v="2400"/>
    <m/>
    <m/>
    <m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พิ่มโอกาสให้นักศึกษามหาวิทยาลัยอุบลราชธานี ที่กำลังจะสำเร็จการศึกษาให้สมัครงานกับบริษัทโดยตรง ทั้ง Part time และ Full time"/>
    <s v="เชิงปริมาณ"/>
    <s v="จำนวน"/>
    <s v="คน"/>
    <n v="800"/>
    <s v="สำนักงานพัฒนานักศึกษา"/>
    <s v="งานสวัสดิการนักศึกษา"/>
    <s v="สุกัญญา รัตนโสภา"/>
    <s v="ม.ค. -เม.ย."/>
    <n v="2400"/>
    <n v="0"/>
  </r>
  <r>
    <n v="10"/>
    <x v="0"/>
    <x v="13"/>
    <x v="12"/>
    <n v="2"/>
    <x v="0"/>
    <s v="เงินรายได้"/>
    <x v="6"/>
    <x v="6"/>
    <x v="12"/>
    <x v="12"/>
    <x v="12"/>
    <x v="22"/>
    <x v="74"/>
    <x v="82"/>
    <x v="24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0"/>
    <m/>
    <x v="0"/>
    <x v="0"/>
    <s v="ค่าวัสดุโครงการ"/>
    <n v="10000"/>
    <n v="1"/>
    <s v="งาน"/>
    <n v="1"/>
    <n v="10000"/>
    <m/>
    <m/>
    <m/>
    <m/>
    <m/>
    <n v="10000"/>
    <m/>
    <m/>
    <m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พิ่มโอกาสให้นักศึกษามหาวิทยาลัยอุบลราชธานี ที่กำลังจะสำเร็จการศึกษาให้สมัครงานกับบริษัทโดยตรง ทั้ง Part time และ Full time"/>
    <s v="เชิงปริมาณ"/>
    <s v="จำนวน"/>
    <s v="คน"/>
    <n v="800"/>
    <s v="สำนักงานพัฒนานักศึกษา"/>
    <s v="งานสวัสดิการนักศึกษา"/>
    <s v="สุกัญญา รัตนโสภา"/>
    <s v="ม.ค. -เม.ย."/>
    <n v="10000"/>
    <n v="0"/>
  </r>
  <r>
    <n v="10"/>
    <x v="0"/>
    <x v="13"/>
    <x v="12"/>
    <n v="2"/>
    <x v="0"/>
    <s v="เงินรายได้"/>
    <x v="6"/>
    <x v="6"/>
    <x v="12"/>
    <x v="12"/>
    <x v="12"/>
    <x v="13"/>
    <x v="77"/>
    <x v="83"/>
    <x v="250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2"/>
    <x v="5"/>
    <m/>
    <x v="0"/>
    <x v="0"/>
    <s v="ทุนการศึกษานักศึกษามหาวิทยาลัยอุบลราชธานี"/>
    <n v="7000000"/>
    <s v="_"/>
    <s v="_"/>
    <s v="_"/>
    <n v="7000000"/>
    <m/>
    <n v="700000"/>
    <n v="700000"/>
    <n v="700000"/>
    <n v="700000"/>
    <n v="700000"/>
    <n v="700000"/>
    <n v="700000"/>
    <n v="700000"/>
    <n v="700000"/>
    <n v="700000"/>
    <m/>
    <s v="ข้อ 5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ให้ทุนการศึกษากับนักศึกษามหาวิทยาลัยอุบลราชธานี"/>
    <s v="ปริมาณ"/>
    <s v="จำนวน"/>
    <s v="แหล่งทุน"/>
    <n v="42"/>
    <s v="สำนักงานพัฒนานักศึกษา"/>
    <s v="งานสวัสดิการนักศึกษา"/>
    <s v="ศวรรยา  คงช่วย"/>
    <s v="ตลอดปี"/>
    <e v="#VALUE!"/>
    <e v="#VALUE!"/>
  </r>
  <r>
    <n v="10"/>
    <x v="0"/>
    <x v="13"/>
    <x v="12"/>
    <n v="2"/>
    <x v="0"/>
    <s v="เงินรายได้"/>
    <x v="6"/>
    <x v="6"/>
    <x v="12"/>
    <x v="12"/>
    <x v="21"/>
    <x v="22"/>
    <x v="78"/>
    <x v="84"/>
    <x v="251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2"/>
    <x v="5"/>
    <m/>
    <x v="0"/>
    <x v="0"/>
    <s v="เงินอุดหนุนทุนการศึกษา"/>
    <n v="10000"/>
    <n v="200"/>
    <s v="ทุน"/>
    <n v="1"/>
    <n v="2000000"/>
    <m/>
    <n v="350000"/>
    <n v="350000"/>
    <n v="350000"/>
    <n v="350000"/>
    <n v="350000"/>
    <n v="350000"/>
    <n v="350000"/>
    <n v="350000"/>
    <n v="350000"/>
    <n v="350000"/>
    <m/>
    <s v="ข้อ 5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ส่งเสริมสนับสนุนสวัสดิการทุนการศึกษาให้นักศึกษามีคุณภาพชีวิตที่ดีขึ้นและสามารถเรียนได้จนสำเร็จการศึกษา"/>
    <s v="เชิงปริมาณ"/>
    <s v="จำนวน"/>
    <s v="คน"/>
    <n v="250"/>
    <s v="สำนักงานพัฒนานักศึกษา"/>
    <s v="งานสวัสดิการนักศึกษา"/>
    <s v="ศวรรยา  คงช่วย"/>
    <s v="ตลอดปี"/>
    <n v="2000000"/>
    <n v="0"/>
  </r>
  <r>
    <n v="10"/>
    <x v="0"/>
    <x v="13"/>
    <x v="12"/>
    <n v="2"/>
    <x v="0"/>
    <s v="เงินรายได้"/>
    <x v="6"/>
    <x v="6"/>
    <x v="12"/>
    <x v="12"/>
    <x v="21"/>
    <x v="22"/>
    <x v="78"/>
    <x v="85"/>
    <x v="25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5000"/>
    <n v="1"/>
    <s v="ครั้ง"/>
    <n v="6"/>
    <n v="30000"/>
    <m/>
    <m/>
    <m/>
    <m/>
    <n v="5000"/>
    <n v="5000"/>
    <n v="5000"/>
    <n v="5000"/>
    <n v="5000"/>
    <n v="5000"/>
    <m/>
    <m/>
    <s v="ข้อ 6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เลี้ยงรับรองคณะผู้บริหารทุนการศึกษา"/>
    <s v="เชิงปริมาณ"/>
    <s v="จำนวน"/>
    <s v="ครั้ง"/>
    <n v="8"/>
    <s v="สำนักงานพัฒนานักศึกษา"/>
    <s v="งานสวัสดิการนักศึกษา"/>
    <s v="ศวรรยา  คงช่วย"/>
    <s v="ตลอดปี"/>
    <n v="30000"/>
    <n v="0"/>
  </r>
  <r>
    <n v="10"/>
    <x v="0"/>
    <x v="13"/>
    <x v="12"/>
    <n v="2"/>
    <x v="0"/>
    <s v="เงินรายได้"/>
    <x v="6"/>
    <x v="6"/>
    <x v="12"/>
    <x v="12"/>
    <x v="21"/>
    <x v="22"/>
    <x v="79"/>
    <x v="86"/>
    <x v="25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ของขวัญ- ค่าของรางวัล"/>
    <n v="5000"/>
    <n v="1"/>
    <s v="งาน"/>
    <n v="6"/>
    <n v="30000"/>
    <m/>
    <n v="5000"/>
    <n v="5000"/>
    <n v="5000"/>
    <m/>
    <m/>
    <m/>
    <m/>
    <m/>
    <n v="5000"/>
    <n v="5000"/>
    <n v="5000"/>
    <s v="ข้อ 6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ใช้จัดพิธีมอบทุนการศึกษา"/>
    <s v="เชิงปริมาณ"/>
    <s v="จำนวน"/>
    <s v="งาน"/>
    <n v="6"/>
    <s v="สำนักงานพัฒนานักศึกษา"/>
    <s v="งานสวัสดิการนักศึกษา"/>
    <s v="ศวรรยา  คงช่วย"/>
    <s v="ตลอดปี"/>
    <n v="30000"/>
    <n v="0"/>
  </r>
  <r>
    <n v="10"/>
    <x v="0"/>
    <x v="13"/>
    <x v="12"/>
    <n v="2"/>
    <x v="0"/>
    <s v="เงินรายได้"/>
    <x v="6"/>
    <x v="6"/>
    <x v="12"/>
    <x v="12"/>
    <x v="12"/>
    <x v="13"/>
    <x v="80"/>
    <x v="87"/>
    <x v="254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2"/>
    <m/>
    <x v="0"/>
    <x v="0"/>
    <s v="ค่าตอบแทน"/>
    <n v="465000"/>
    <n v="1"/>
    <s v="โครงการ"/>
    <n v="1"/>
    <n v="465000"/>
    <m/>
    <m/>
    <m/>
    <m/>
    <m/>
    <m/>
    <m/>
    <m/>
    <m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จัดทำโครงการกิจกรรมนักศึกษา"/>
    <s v="เชิงคุณภาพ และเชิงปริมาณ"/>
    <s v="จำนวนผู้เข้าร่วมโครงการ"/>
    <s v="ร้อยละ"/>
    <s v="ร้อยละ 80 ของจำนวนโครงการที่เบิกจ่ายแล้วเสร็จ ภายในสิ้นปีงบประมาณ"/>
    <s v="สำนักงานพัฒนานักศึกษา"/>
    <s v="สำนักงานพัฒนานักศึกษา"/>
    <s v="นางอมร วิชัยวงศ์และนางสาวจิดาภา  อุทัยกรม"/>
    <s v="ตลอดปีงบประมาณ 62"/>
    <n v="465000"/>
    <n v="0"/>
  </r>
  <r>
    <n v="10"/>
    <x v="0"/>
    <x v="13"/>
    <x v="12"/>
    <n v="2"/>
    <x v="0"/>
    <s v="เงินรายได้"/>
    <x v="6"/>
    <x v="6"/>
    <x v="12"/>
    <x v="12"/>
    <x v="12"/>
    <x v="13"/>
    <x v="80"/>
    <x v="87"/>
    <x v="254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จ้างเหมาบริการ"/>
    <n v="4635000"/>
    <n v="1"/>
    <s v="โครงการ"/>
    <n v="1"/>
    <n v="4635000"/>
    <m/>
    <m/>
    <m/>
    <m/>
    <m/>
    <m/>
    <m/>
    <m/>
    <m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จัดทำโครงการกิจกรรมนักศึกษา"/>
    <s v="เชิงคุณภาพ และเชิงปริมาณ"/>
    <s v="จำนวนผู้เข้าร่วมโครงการ"/>
    <s v="ร้อยละ"/>
    <s v="ร้อยละ 80 ของจำนวนโครงการที่เบิกจ่ายแล้วเสร็จ ภายในสิ้นปีงบประมาณ"/>
    <s v="สำนักงานพัฒนานักศึกษา"/>
    <s v="สำนักงานพัฒนานักศึกษา"/>
    <s v="นางอมร วิชัยวงศ์และนางสาวจิดาภา  อุทัยกรม"/>
    <s v="ตลอดปีงบประมาณ 62"/>
    <n v="4635000"/>
    <n v="0"/>
  </r>
  <r>
    <n v="10"/>
    <x v="0"/>
    <x v="13"/>
    <x v="12"/>
    <n v="2"/>
    <x v="0"/>
    <s v="เงินรายได้"/>
    <x v="6"/>
    <x v="6"/>
    <x v="12"/>
    <x v="12"/>
    <x v="12"/>
    <x v="13"/>
    <x v="80"/>
    <x v="87"/>
    <x v="254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0"/>
    <m/>
    <x v="0"/>
    <x v="0"/>
    <s v="ค่าวัสดุสำนักงาน"/>
    <n v="2400000"/>
    <n v="1"/>
    <s v="โครงการ"/>
    <n v="1"/>
    <n v="2400000"/>
    <m/>
    <m/>
    <m/>
    <m/>
    <m/>
    <m/>
    <m/>
    <m/>
    <m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จัดทำโครงการกิจกรรมนักศึกษา"/>
    <s v="เชิงคุณภาพ และเชิงปริมาณ"/>
    <s v="จำนวนผู้เข้าร่วมโครงการ"/>
    <s v="ร้อยละ"/>
    <s v="ร้อยละ 80 ของจำนวนโครงการที่เบิกจ่ายแล้วเสร็จ ภายในสิ้นปีงบประมาณ"/>
    <s v="สำนักงานพัฒนานักศึกษา"/>
    <s v="สำนักงานพัฒนานักศึกษา"/>
    <s v="นางอมร วิชัยวงศ์และนางสาวจิดาภา  อุทัยกรม"/>
    <s v="ตลอดปีงบประมาณ 62"/>
    <n v="2400000"/>
    <n v="0"/>
  </r>
  <r>
    <n v="10"/>
    <x v="0"/>
    <x v="13"/>
    <x v="12"/>
    <n v="1"/>
    <x v="1"/>
    <s v="เงินงบประมาณแผ่นดิน"/>
    <x v="6"/>
    <x v="6"/>
    <x v="10"/>
    <x v="10"/>
    <x v="12"/>
    <x v="13"/>
    <x v="81"/>
    <x v="88"/>
    <x v="255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2"/>
    <x v="5"/>
    <m/>
    <x v="0"/>
    <x v="0"/>
    <s v="ค่าใช้จ่ายอุดหนุนทั่วไป"/>
    <n v="180000"/>
    <n v="1"/>
    <s v="โครงการ"/>
    <n v="1"/>
    <n v="180000"/>
    <m/>
    <m/>
    <m/>
    <m/>
    <m/>
    <m/>
    <m/>
    <n v="130000"/>
    <m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1.เพื่อก่อสร้างอาคารหรือสิ่งปลูกสร้างที่จำเป็นให้แก่โรงเรียน        2. เพื่อให้ผู้เข้าร่วมโครงการทำกิจกรรมบำเพ็ญประโยชน์ต่อชุมชน"/>
    <s v="เชิงปริมาณ"/>
    <s v="จำนวนผู้เข้าร่วมโครงการ"/>
    <s v="ร้อยละ"/>
    <s v="ร้อยละ 80 ของผู้เข้าร่วมโครงการ"/>
    <s v="สำนักงานพัฒนานักศึกษา"/>
    <s v="งานกิจกรรมนักศึกษา"/>
    <s v="นางอมร วิชัยวงศ์และนายอุทัย กุจะพันธ์"/>
    <s v=" เดือนพฤษภาคม 62"/>
    <n v="180000"/>
    <n v="0"/>
  </r>
  <r>
    <n v="10"/>
    <x v="0"/>
    <x v="14"/>
    <x v="13"/>
    <n v="1"/>
    <x v="1"/>
    <s v="เงินงบประมาณแผ่นดิน"/>
    <x v="6"/>
    <x v="6"/>
    <x v="10"/>
    <x v="10"/>
    <x v="21"/>
    <x v="22"/>
    <x v="82"/>
    <x v="89"/>
    <x v="256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3"/>
    <x v="6"/>
    <m/>
    <x v="0"/>
    <x v="0"/>
    <s v="เงินอุดหนุนสำหรับโครงการแนะแนวทางการศึกษา"/>
    <n v="60000"/>
    <n v="1"/>
    <m/>
    <n v="1"/>
    <n v="60000"/>
    <m/>
    <m/>
    <m/>
    <m/>
    <m/>
    <m/>
    <m/>
    <m/>
    <m/>
    <m/>
    <m/>
    <m/>
    <m/>
    <m/>
    <m/>
    <m/>
    <m/>
    <m/>
    <m/>
    <m/>
    <m/>
    <m/>
    <m/>
    <m/>
    <n v="60000"/>
    <n v="0"/>
  </r>
  <r>
    <n v="10"/>
    <x v="0"/>
    <x v="13"/>
    <x v="12"/>
    <n v="2"/>
    <x v="0"/>
    <s v="เงินรายได้"/>
    <x v="0"/>
    <x v="0"/>
    <x v="3"/>
    <x v="3"/>
    <x v="15"/>
    <x v="16"/>
    <x v="83"/>
    <x v="90"/>
    <x v="25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จ้างเหมาบริการ"/>
    <n v="25000"/>
    <n v="1"/>
    <s v="โครงการ"/>
    <n v="1"/>
    <n v="25000"/>
    <m/>
    <m/>
    <m/>
    <m/>
    <m/>
    <m/>
    <n v="25000"/>
    <m/>
    <m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1.เพื่อให้ผู้เข้าร่วมโครงการรับทราบนโยบายการจัดกิจกรรมนักศึกษา      2.เพื่อให้ผู้เข้าร่วมโครงการมีความรู้ความเข้าใจหลักการทำงานตามระบบคุณภาพ    3.เพื่อให้ผู้เข้าร่วมโครงการรู้วิธีการบริหารโครงการกิจกรรมนักศึกษา"/>
    <s v="เชิงปริมาณ"/>
    <s v="จำนวนผู้เข้าร่วมโครงการ"/>
    <s v="ร้อยละ"/>
    <s v="ร้อยละ 80 ของผู้เข้าร่วมโครงการ"/>
    <s v="สำนักงานพัฒนานักศึกษา"/>
    <s v="งานกิจกรรมนักศึกษา"/>
    <s v="นางอมร วิชัยวงศ์และนางแมนวดี  พงษืผล"/>
    <s v="เดือนพฤษภาคม และเดือนกรกฎาคม 62"/>
    <n v="25000"/>
    <n v="0"/>
  </r>
  <r>
    <n v="10"/>
    <x v="0"/>
    <x v="13"/>
    <x v="12"/>
    <n v="2"/>
    <x v="0"/>
    <s v="เงินรายได้"/>
    <x v="6"/>
    <x v="6"/>
    <x v="12"/>
    <x v="12"/>
    <x v="12"/>
    <x v="13"/>
    <x v="84"/>
    <x v="91"/>
    <x v="25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ธรรมเนียมอื่นๆ - เงินที่เก็บจากค่าสมัครของนักเรียนที่เข้าร่วมโครงการค่าย ม.อุบลฯ วิชาการ"/>
    <n v="288000"/>
    <n v="1"/>
    <s v="โครงการ"/>
    <n v="1"/>
    <n v="288000"/>
    <n v="288000"/>
    <m/>
    <m/>
    <m/>
    <m/>
    <m/>
    <m/>
    <m/>
    <m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สอนทักษะและสอนวิชาเรียนพื้นฐานให้กับนักเรียนในระดับมัธยมศึกษาตอนปลาย จากโรงเรียนต่างๆ ทั่วเขตภาคตะวันออกเฉียงเหนือ เพื่อเข้าศึกษาต่อในระดับที่สูงขึ้น"/>
    <s v="เชิงปริมาณ"/>
    <s v="จำนวนผู้เข้าร่วมโครงการ"/>
    <s v="ร้อยละ"/>
    <s v="ร้อยละ 80 ของผู้เข้าร่วมโครงการ"/>
    <s v="สำนักงานพัฒนานักศึกษา"/>
    <s v="งานกิจกรรมนักศึกษา"/>
    <s v="นางสาวจันทร์จิรา  กาฬบุตร"/>
    <s v="เดือนตุลาคม 61"/>
    <n v="288000"/>
    <n v="0"/>
  </r>
  <r>
    <n v="10"/>
    <x v="0"/>
    <x v="13"/>
    <x v="12"/>
    <n v="2"/>
    <x v="0"/>
    <s v="เงินรายได้"/>
    <x v="1"/>
    <x v="1"/>
    <x v="3"/>
    <x v="3"/>
    <x v="0"/>
    <x v="0"/>
    <x v="10"/>
    <x v="92"/>
    <x v="259"/>
    <n v="7"/>
    <s v="ด้านพัฒนาโครงสร้างพื้นฐานด้านเทคโนโลยีสารสนสนเทศการสื่อสาร"/>
    <n v="7"/>
    <s v="ด้านพัฒนาโครงสร้างพื้นฐานด้านเทคโนโลยีสารสนสนเทศการสื่อส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หน่วยงาน"/>
    <x v="1"/>
    <x v="4"/>
    <s v="ครุภัณฑ์คอมพิวเตอร์"/>
    <x v="7"/>
    <x v="0"/>
    <s v="คอมพิวเตอร์ All In ONE"/>
    <n v="20000"/>
    <n v="1"/>
    <s v="เครื่อง"/>
    <n v="1"/>
    <n v="20000"/>
    <m/>
    <m/>
    <n v="20000"/>
    <m/>
    <m/>
    <m/>
    <m/>
    <m/>
    <m/>
    <m/>
    <m/>
    <m/>
    <s v="ข้อ 7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s v="ครั้ง"/>
    <m/>
    <s v="สำนักงานพัฒนานักศึกษา"/>
    <s v="งานบริหารงานทั่วไป"/>
    <s v="นางธัญญพัทธ์  ในเกษตรธนพัฒน์/นางปทัดตา  มุขขันธ์"/>
    <s v="ตลอดปี"/>
    <n v="20000"/>
    <n v="0"/>
  </r>
  <r>
    <n v="10"/>
    <x v="0"/>
    <x v="13"/>
    <x v="12"/>
    <n v="2"/>
    <x v="0"/>
    <s v="เงินรายได้"/>
    <x v="0"/>
    <x v="0"/>
    <x v="3"/>
    <x v="3"/>
    <x v="0"/>
    <x v="0"/>
    <x v="0"/>
    <x v="0"/>
    <x v="2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หน่วยงาน"/>
    <x v="0"/>
    <x v="2"/>
    <m/>
    <x v="0"/>
    <x v="0"/>
    <s v="ค่าปฏิบัติงานนอกเวลาราชการ"/>
    <n v="420"/>
    <n v="30"/>
    <s v="คน"/>
    <n v="3"/>
    <n v="37800"/>
    <s v=" "/>
    <n v="2600"/>
    <n v="7800"/>
    <n v="7800"/>
    <n v="7800"/>
    <n v="7800"/>
    <n v="7800"/>
    <n v="7800"/>
    <n v="7800"/>
    <n v="7800"/>
    <n v="7800"/>
    <n v="7800"/>
    <s v="ข้อ 7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s v="ครั้ง"/>
    <n v="32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37800"/>
    <n v="0"/>
  </r>
  <r>
    <n v="10"/>
    <x v="0"/>
    <x v="13"/>
    <x v="12"/>
    <n v="2"/>
    <x v="0"/>
    <s v="เงินรายได้"/>
    <x v="0"/>
    <x v="0"/>
    <x v="3"/>
    <x v="3"/>
    <x v="0"/>
    <x v="0"/>
    <x v="0"/>
    <x v="0"/>
    <x v="2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หน่วยงาน"/>
    <x v="0"/>
    <x v="2"/>
    <m/>
    <x v="0"/>
    <x v="0"/>
    <s v="ค่าปฏิบัติงานนอกเวลาราชการ"/>
    <n v="200"/>
    <n v="30"/>
    <s v="คน"/>
    <n v="3"/>
    <n v="18000"/>
    <n v="4400"/>
    <n v="4000"/>
    <n v="3000"/>
    <n v="3000"/>
    <n v="3000"/>
    <n v="3000"/>
    <n v="3000"/>
    <n v="3000"/>
    <n v="3000"/>
    <n v="3000"/>
    <n v="3000"/>
    <n v="3000"/>
    <s v="ข้อ 7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s v="ครั้ง"/>
    <n v="32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18000"/>
    <n v="0"/>
  </r>
  <r>
    <n v="10"/>
    <x v="0"/>
    <x v="13"/>
    <x v="12"/>
    <n v="2"/>
    <x v="0"/>
    <s v="เงินรายได้"/>
    <x v="0"/>
    <x v="0"/>
    <x v="3"/>
    <x v="3"/>
    <x v="0"/>
    <x v="0"/>
    <x v="0"/>
    <x v="0"/>
    <x v="2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หน่วยงาน"/>
    <x v="0"/>
    <x v="1"/>
    <m/>
    <x v="0"/>
    <x v="0"/>
    <s v="ค่าใช้จ่ายในการเดินทางไปราชการ"/>
    <n v="5000"/>
    <n v="30"/>
    <s v="คน"/>
    <n v="1"/>
    <n v="150000"/>
    <n v="16000"/>
    <n v="14000"/>
    <n v="12000"/>
    <n v="14000"/>
    <n v="12000"/>
    <n v="12000"/>
    <n v="14000"/>
    <n v="12000"/>
    <n v="14000"/>
    <n v="12000"/>
    <n v="12000"/>
    <n v="16000"/>
    <s v="ข้อ 7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s v="ครั้ง"/>
    <n v="32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150000"/>
    <n v="0"/>
  </r>
  <r>
    <n v="10"/>
    <x v="0"/>
    <x v="13"/>
    <x v="12"/>
    <n v="2"/>
    <x v="0"/>
    <s v="เงินรายได้"/>
    <x v="0"/>
    <x v="0"/>
    <x v="3"/>
    <x v="3"/>
    <x v="0"/>
    <x v="0"/>
    <x v="0"/>
    <x v="0"/>
    <x v="2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หน่วยงาน"/>
    <x v="0"/>
    <x v="1"/>
    <m/>
    <x v="0"/>
    <x v="0"/>
    <s v="ค่าใช้จ่ายในการเดินทางไปราชการ"/>
    <n v="3500"/>
    <n v="30"/>
    <s v="คน"/>
    <n v="1"/>
    <n v="105000"/>
    <n v="6000"/>
    <n v="10000"/>
    <n v="10000"/>
    <n v="10000"/>
    <n v="10000"/>
    <n v="10000"/>
    <n v="10000"/>
    <n v="10000"/>
    <n v="10000"/>
    <n v="10000"/>
    <n v="10000"/>
    <n v="6000"/>
    <s v="ข้อ 7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s v="ครั้ง"/>
    <n v="32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105000"/>
    <n v="0"/>
  </r>
  <r>
    <n v="10"/>
    <x v="0"/>
    <x v="13"/>
    <x v="12"/>
    <n v="2"/>
    <x v="0"/>
    <s v="เงินรายได้"/>
    <x v="0"/>
    <x v="0"/>
    <x v="3"/>
    <x v="3"/>
    <x v="0"/>
    <x v="0"/>
    <x v="0"/>
    <x v="0"/>
    <x v="26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หน่วยงาน"/>
    <x v="0"/>
    <x v="0"/>
    <m/>
    <x v="0"/>
    <x v="0"/>
    <s v="ค่าวัสดุสำนักงานและถ่ายเอกสาร"/>
    <n v="300000"/>
    <n v="1"/>
    <n v="1"/>
    <n v="1"/>
    <n v="300000"/>
    <m/>
    <m/>
    <m/>
    <n v="100000"/>
    <m/>
    <m/>
    <n v="100000"/>
    <m/>
    <m/>
    <n v="100000"/>
    <m/>
    <m/>
    <s v="ข้อ 7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s v="ครั้ง"/>
    <n v="32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300000"/>
    <n v="0"/>
  </r>
  <r>
    <n v="10"/>
    <x v="0"/>
    <x v="13"/>
    <x v="12"/>
    <n v="2"/>
    <x v="0"/>
    <s v="เงินรายได้"/>
    <x v="0"/>
    <x v="0"/>
    <x v="3"/>
    <x v="3"/>
    <x v="0"/>
    <x v="0"/>
    <x v="85"/>
    <x v="2"/>
    <x v="2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2"/>
    <m/>
    <x v="0"/>
    <x v="0"/>
    <s v="ค่าตอบแทน"/>
    <n v="500"/>
    <n v="40"/>
    <n v="1"/>
    <n v="2"/>
    <n v="40000"/>
    <m/>
    <n v="4500"/>
    <n v="4500"/>
    <n v="4500"/>
    <n v="4500"/>
    <n v="4500"/>
    <n v="4500"/>
    <n v="4500"/>
    <n v="4500"/>
    <n v="4500"/>
    <n v="4500"/>
    <m/>
    <s v="ข้อ 7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s v="ครั้ง"/>
    <n v="3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40000"/>
    <n v="0"/>
  </r>
  <r>
    <n v="10"/>
    <x v="0"/>
    <x v="13"/>
    <x v="12"/>
    <n v="2"/>
    <x v="0"/>
    <s v="เงินรายได้"/>
    <x v="0"/>
    <x v="0"/>
    <x v="3"/>
    <x v="3"/>
    <x v="0"/>
    <x v="0"/>
    <x v="85"/>
    <x v="2"/>
    <x v="26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จ้างเหมาบริการ"/>
    <n v="85"/>
    <n v="100"/>
    <n v="1"/>
    <n v="9"/>
    <n v="76500"/>
    <n v="1000"/>
    <n v="10000"/>
    <n v="10000"/>
    <n v="10000"/>
    <n v="10000"/>
    <n v="10000"/>
    <n v="10000"/>
    <n v="10000"/>
    <n v="10000"/>
    <n v="10000"/>
    <n v="10000"/>
    <n v="1000"/>
    <s v="ข้อ 7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s v="ครั้ง"/>
    <n v="12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765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3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2"/>
    <m/>
    <x v="0"/>
    <x v="0"/>
    <s v="ค่าตอบแทนวิทยากร"/>
    <n v="3600"/>
    <n v="1"/>
    <n v="1"/>
    <n v="1"/>
    <n v="3600"/>
    <m/>
    <m/>
    <m/>
    <m/>
    <m/>
    <m/>
    <m/>
    <m/>
    <n v="36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36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3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ใช้จ่ายในการเดินทางไปราชการ "/>
    <n v="7000"/>
    <n v="1"/>
    <n v="1"/>
    <n v="1"/>
    <n v="7000"/>
    <m/>
    <m/>
    <m/>
    <m/>
    <m/>
    <m/>
    <m/>
    <m/>
    <n v="70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70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4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5"/>
    <n v="4500"/>
    <n v="1"/>
    <n v="1"/>
    <n v="157500"/>
    <m/>
    <m/>
    <m/>
    <m/>
    <m/>
    <m/>
    <m/>
    <m/>
    <n v="1575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1575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4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อาหาร"/>
    <n v="50"/>
    <n v="500"/>
    <n v="1"/>
    <n v="1"/>
    <n v="25000"/>
    <m/>
    <m/>
    <m/>
    <m/>
    <m/>
    <m/>
    <m/>
    <m/>
    <n v="250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250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4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จ้างเหมาจัดตกแต่งเวที"/>
    <n v="10000"/>
    <n v="1"/>
    <n v="1"/>
    <n v="1"/>
    <n v="10000"/>
    <m/>
    <m/>
    <m/>
    <m/>
    <m/>
    <m/>
    <m/>
    <m/>
    <n v="100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100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4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จ้างเหมาจัดเก้าอี้"/>
    <n v="10000"/>
    <n v="1"/>
    <n v="1"/>
    <n v="1"/>
    <n v="10000"/>
    <m/>
    <m/>
    <m/>
    <m/>
    <m/>
    <m/>
    <m/>
    <m/>
    <n v="100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100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4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จ้างเหมาออกแบบจัดทำป้ายไวนิล"/>
    <n v="5000"/>
    <n v="1"/>
    <n v="1"/>
    <n v="1"/>
    <n v="5000"/>
    <m/>
    <m/>
    <m/>
    <m/>
    <m/>
    <m/>
    <m/>
    <m/>
    <n v="50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50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4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จ้างเหมาจัดทำวีดีโอ"/>
    <n v="2500"/>
    <n v="2"/>
    <n v="1"/>
    <n v="1"/>
    <n v="5000"/>
    <m/>
    <m/>
    <m/>
    <m/>
    <m/>
    <m/>
    <m/>
    <m/>
    <n v="50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50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4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ของขวัญ- ค่าของรางวัล"/>
    <n v="5000"/>
    <n v="2"/>
    <n v="1"/>
    <n v="1"/>
    <n v="10000"/>
    <m/>
    <m/>
    <m/>
    <m/>
    <m/>
    <m/>
    <m/>
    <m/>
    <n v="100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100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4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จ้างเหมาบริการ - ค่าถ่ายทอดวงจรปิด"/>
    <n v="1500"/>
    <n v="1"/>
    <n v="1"/>
    <n v="1"/>
    <n v="1500"/>
    <m/>
    <m/>
    <m/>
    <m/>
    <m/>
    <m/>
    <m/>
    <m/>
    <n v="15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15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4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อาหารว่างและเครื่องดื่ม"/>
    <n v="5000"/>
    <n v="1"/>
    <n v="1"/>
    <n v="1"/>
    <n v="5000"/>
    <m/>
    <m/>
    <m/>
    <m/>
    <m/>
    <m/>
    <m/>
    <m/>
    <n v="50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5000"/>
    <n v="0"/>
  </r>
  <r>
    <n v="10"/>
    <x v="0"/>
    <x v="13"/>
    <x v="12"/>
    <n v="2"/>
    <x v="0"/>
    <s v="เงินรายได้"/>
    <x v="6"/>
    <x v="6"/>
    <x v="12"/>
    <x v="12"/>
    <x v="12"/>
    <x v="13"/>
    <x v="86"/>
    <x v="94"/>
    <x v="262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0"/>
    <m/>
    <x v="0"/>
    <x v="0"/>
    <s v="ค่าวัสดุสำนักงาน"/>
    <n v="15000"/>
    <n v="1"/>
    <n v="1"/>
    <n v="1"/>
    <n v="15000"/>
    <m/>
    <m/>
    <m/>
    <m/>
    <m/>
    <m/>
    <m/>
    <m/>
    <n v="15000"/>
    <m/>
    <m/>
    <m/>
    <s v="ข้อ 2 "/>
    <s v=" -"/>
    <s v="เป็นหน่วยงานส่งเสริม สนับสนุนและพัฒนานักศึกษาให้เป็นบัณฑิตที่พึงประสงค์ให้มีคุณลักษณะตามอัตลักษณ์ของมหาวิทยาลัย“สร้างสรรค์ สามัคคี สำนึกดีต่อสังคม”"/>
    <s v="เพื่อบริหารจัดการสำนักงานพัฒนานักศึกษาได้อย่างมีประสิทธิภาพ"/>
    <s v="เชิงปริมาณ"/>
    <s v="จำนวน"/>
    <n v="5000"/>
    <n v="4500"/>
    <s v="สำนักงานพัฒนานักศึกษา"/>
    <s v="งานบริหารงานทั่วไป"/>
    <s v="นางธัญญพัทธ์  ในเกษตรธนพัฒน์ / นางสายพิณ  พลสินธ์"/>
    <s v="ตลอดปี"/>
    <n v="15000"/>
    <n v="0"/>
  </r>
  <r>
    <n v="10"/>
    <x v="0"/>
    <x v="15"/>
    <x v="14"/>
    <n v="2"/>
    <x v="0"/>
    <s v="เงินรายได้"/>
    <x v="0"/>
    <x v="0"/>
    <x v="3"/>
    <x v="3"/>
    <x v="0"/>
    <x v="0"/>
    <x v="0"/>
    <x v="0"/>
    <x v="26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วัสดุสำนักงานฯ"/>
    <n v="1000"/>
    <n v="7"/>
    <s v="คน"/>
    <n v="12"/>
    <n v="84000"/>
    <n v="7000"/>
    <n v="7000"/>
    <n v="7000"/>
    <n v="7000"/>
    <n v="7000"/>
    <n v="7000"/>
    <n v="7000"/>
    <n v="7000"/>
    <n v="7000"/>
    <n v="7000"/>
    <n v="7000"/>
    <n v="7000"/>
    <s v="กลยุทธ์ที่ 5 พัฒนาระบบการบริหารจัดการและการให้บริการของสำนักงานพัฒนาคุณภาพการศึกษา"/>
    <s v="5.1 พัฒนาระบบและกลไกการบริหารงานบุคคลให้มีประสิทธิภาพ โปร่งใส เป็นธรรม โดยมีการประเมินผลการปฏิบัติราชการ เพื่อนำมาปรับปรุงระบบให้เป็นมาตรฐาน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สนับสนุนการปฏิบัติงานของบุคลากร"/>
    <s v="เชิงปริมาณ"/>
    <s v="ระดับความพึงพอใจของผู้รับบริการ"/>
    <s v="ระดับ"/>
    <n v="3.75"/>
    <s v="งานบริหารงานวิชาการ"/>
    <s v="-"/>
    <s v="นาถรัดดา"/>
    <s v="ทุกเดือน"/>
    <n v="84000"/>
    <n v="0"/>
  </r>
  <r>
    <n v="10"/>
    <x v="0"/>
    <x v="15"/>
    <x v="14"/>
    <n v="2"/>
    <x v="0"/>
    <s v="เงินรายได้"/>
    <x v="0"/>
    <x v="0"/>
    <x v="3"/>
    <x v="3"/>
    <x v="0"/>
    <x v="0"/>
    <x v="0"/>
    <x v="0"/>
    <x v="26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ไปราชการของบุคลากร"/>
    <n v="3200"/>
    <n v="7"/>
    <s v="คน"/>
    <n v="3"/>
    <n v="67200"/>
    <n v="22400"/>
    <m/>
    <m/>
    <n v="22400"/>
    <m/>
    <m/>
    <n v="22400"/>
    <m/>
    <m/>
    <m/>
    <m/>
    <m/>
    <s v="กลยุทธ์ที่ 5 พัฒนาระบบการบริหารจัดการและการให้บริการของสำนักงานพัฒนาคุณภาพการศึกษา"/>
    <s v="5.1 พัฒนาระบบและกลไกการบริหารงานบุคคลให้มีประสิทธิภาพ โปร่งใส เป็นธรรม โดยมีการประเมินผลการปฏิบัติราชการ เพื่อนำมาปรับปรุงระบบให้เป็นมาตรฐาน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สนับสนุนการปฏิบัติงานของบุคลากร"/>
    <s v="ระดับ"/>
    <s v="ความพึงพอใจของบุคลากรภายในสำนักงาน"/>
    <s v="ค่าเฉลี่ย"/>
    <n v="3.75"/>
    <s v="กลุ่มส่งเสริมคุณภาพการศึกษา"/>
    <s v="-"/>
    <s v="นาถรัดดา"/>
    <s v=" ตุลาคม 2561_x000a_มกราคม 2562_x000a_เมษายน 2562_x000a_"/>
    <n v="67200"/>
    <n v="0"/>
  </r>
  <r>
    <n v="10"/>
    <x v="0"/>
    <x v="15"/>
    <x v="14"/>
    <n v="2"/>
    <x v="0"/>
    <s v="เงินรายได้"/>
    <x v="0"/>
    <x v="0"/>
    <x v="3"/>
    <x v="3"/>
    <x v="0"/>
    <x v="0"/>
    <x v="0"/>
    <x v="0"/>
    <x v="26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7"/>
    <s v="คน"/>
    <n v="5"/>
    <n v="1100"/>
    <n v="210"/>
    <m/>
    <n v="210"/>
    <m/>
    <n v="210"/>
    <m/>
    <n v="210"/>
    <m/>
    <n v="210"/>
    <m/>
    <n v="210"/>
    <n v="210"/>
    <s v="กลยุทธ์ที่ 5 พัฒนาระบบการบริหารจัดการและการให้บริการของสำนักงานพัฒนาคุณภาพการศึกษา"/>
    <s v="5.1 พัฒนาระบบและกลไกการบริหารงานบุคคลให้มีประสิทธิภาพ โปร่งใส เป็นธรรม โดยมีการประเมินผลการปฏิบัติราชการ เพื่อนำมาปรับปรุงระบบให้เป็นมาตรฐาน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สนับสนุนการปฏิบัติงานของบุคลากร"/>
    <s v="ร้อยละ"/>
    <s v="ร้อยละของบุคลากรที่เข้าร่วมประชุม"/>
    <s v="ร้อยละ"/>
    <n v="100"/>
    <s v="กลุ่มส่งเสริมคุณภาพการศึกษา"/>
    <s v="-"/>
    <s v="นาถรัดดา"/>
    <s v="เดือนเว้นเดือน"/>
    <n v="11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ผู้ทรงคุณวุฒิ"/>
    <n v="11500"/>
    <n v="1"/>
    <s v="ครั้ง"/>
    <n v="2"/>
    <n v="23000"/>
    <m/>
    <m/>
    <m/>
    <m/>
    <m/>
    <m/>
    <m/>
    <m/>
    <n v="11500"/>
    <m/>
    <m/>
    <n v="11500"/>
    <s v="กลยุทธ์ที่ 5 พัฒนาระบบการบริหารจัดการและการให้บริการของสำนักงานพัฒนาคุณภาพการศึกษา"/>
    <s v="5.3 ส่งเสริมและสนับสนุนให้บุคลากรมีความก้าวหน้าตามสายงานโดยการเพิ่มพูนคุณวุฒิศักยภาพและประสบการณ์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พิจารณาคัดเลือกผู้สมควรได้รับปริญญากิตติมศักดิ์ และรางวัลรัตโนบล"/>
    <s v="จำนวน"/>
    <s v="จำนวนผู้ทรงคุณวุฒิเข้ารับปริญญากิตติมศักดิ์และรางวัลรัตโนบล"/>
    <s v="คน"/>
    <s v="อย่างละอย่างน้อย 1 คน"/>
    <s v="กลุ่มส่งเสริมคุณภาพการศึกษา"/>
    <s v="-"/>
    <s v="ภูษณิศา_x000a_อรอุมา_x000a_สุภาวดี"/>
    <s v="กรกฎาคม 2561_x000a_กันยายน 2561"/>
    <n v="230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ผู้ทรงคุณวุฒิ"/>
    <n v="5000"/>
    <n v="5"/>
    <s v="คน"/>
    <n v="2"/>
    <n v="50000"/>
    <m/>
    <m/>
    <m/>
    <m/>
    <m/>
    <m/>
    <m/>
    <m/>
    <n v="25000"/>
    <m/>
    <m/>
    <n v="25000"/>
    <s v="กลยุทธ์ที่ 5 พัฒนาระบบการบริหารจัดการและการให้บริการของสำนักงานพัฒนาคุณภาพการศึกษา"/>
    <s v="5.3 ส่งเสริมและสนับสนุนให้บุคลากรมีความก้าวหน้าตามสายงานโดยการเพิ่มพูนคุณวุฒิศักยภาพและประสบการณ์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พิจารณาคัดเลือกผู้สมควรได้รับปริญญากิตติมศักดิ์ และรางวัลรัตโนบล"/>
    <s v="จำนวน"/>
    <s v="จำนวนผู้ทรงคุณวุฒิเข้ารับปริญญากิตติมศักดิ์และรางวัลรัตโนบล"/>
    <s v="คน"/>
    <s v="อย่างละอย่างน้อย 1 คน"/>
    <s v="กลุ่มส่งเสริมคุณภาพการศึกษา"/>
    <s v="-"/>
    <s v="ภูษณิศา_x000a_อรอุมา_x000a_สุภาวดี"/>
    <s v="กรกฎาคม 2561_x000a_กันยายน 2561"/>
    <n v="500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50"/>
    <n v="20"/>
    <s v="คน"/>
    <n v="4"/>
    <n v="4000"/>
    <m/>
    <m/>
    <m/>
    <m/>
    <m/>
    <m/>
    <m/>
    <m/>
    <n v="2000"/>
    <m/>
    <m/>
    <n v="2000"/>
    <s v="กลยุทธ์ที่ 5 พัฒนาระบบการบริหารจัดการและการให้บริการของสำนักงานพัฒนาคุณภาพการศึกษา"/>
    <s v="5.3 ส่งเสริมและสนับสนุนให้บุคลากรมีความก้าวหน้าตามสายงานโดยการเพิ่มพูนคุณวุฒิศักยภาพและประสบการณ์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พิจารณาคัดเลือกผู้สมควรได้รับปริญญากิตติมศักดิ์ และรางวัลรัตโนบล"/>
    <s v="จำนวน"/>
    <s v="จำนวนผู้ทรงคุณวุฒิเข้ารับปริญญากิตติมศักดิ์และรางวัลรัตโนบล"/>
    <s v="คน"/>
    <s v="อย่างละอย่างน้อย 1 คน"/>
    <s v="กลุ่มส่งเสริมคุณภาพการศึกษา"/>
    <s v="-"/>
    <s v="ภูษณิศา_x000a_อรอุมา_x000a_สุภาวดี"/>
    <s v="กรกฎาคม 2561_x000a_กันยายน 2561"/>
    <n v="40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200"/>
    <n v="20"/>
    <s v="คน"/>
    <n v="2"/>
    <n v="8000"/>
    <m/>
    <m/>
    <m/>
    <m/>
    <m/>
    <m/>
    <m/>
    <m/>
    <n v="4000"/>
    <m/>
    <m/>
    <n v="4000"/>
    <s v="กลยุทธ์ที่ 5 พัฒนาระบบการบริหารจัดการและการให้บริการของสำนักงานพัฒนาคุณภาพการศึกษา"/>
    <s v="5.3 ส่งเสริมและสนับสนุนให้บุคลากรมีความก้าวหน้าตามสายงานโดยการเพิ่มพูนคุณวุฒิศักยภาพและประสบการณ์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พิจารณาคัดเลือกผู้สมควรได้รับปริญญากิตติมศักดิ์ และรางวัลรัตโนบล"/>
    <s v="จำนวน"/>
    <s v="จำนวนผู้ทรงคุณวุฒิเข้ารับปริญญากิตติมศักดิ์และรางวัลรัตโนบล"/>
    <s v="คน"/>
    <s v="อย่างละอย่างน้อย 1 คน"/>
    <s v="กลุ่มส่งเสริมคุณภาพการศึกษา"/>
    <s v="-"/>
    <s v="ภูษณิศา_x000a_อรอุมา_x000a_สุภาวดี"/>
    <s v="กรกฎาคม 2561_x000a_กันยายน 2561"/>
    <n v="80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ถ่ายเอกสาร"/>
    <n v="0.4"/>
    <n v="1000"/>
    <s v="แผ่น"/>
    <n v="2"/>
    <n v="800"/>
    <m/>
    <m/>
    <m/>
    <m/>
    <m/>
    <m/>
    <m/>
    <m/>
    <n v="400"/>
    <m/>
    <m/>
    <n v="400"/>
    <s v="กลยุทธ์ที่ 5 พัฒนาระบบการบริหารจัดการและการให้บริการของสำนักงานพัฒนาคุณภาพการศึกษา"/>
    <s v="5.3 ส่งเสริมและสนับสนุนให้บุคลากรมีความก้าวหน้าตามสายงานโดยการเพิ่มพูนคุณวุฒิศักยภาพและประสบการณ์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พิจารณาคัดเลือกผู้สมควรได้รับปริญญากิตติมศักดิ์ และรางวัลรัตโนบล"/>
    <s v="จำนวน"/>
    <s v="จำนวนผู้ทรงคุณวุฒิเข้ารับปริญญากิตติมศักดิ์และรางวัลรัตโนบล"/>
    <s v="คน"/>
    <s v="อย่างละอย่างน้อย 1 คน"/>
    <s v="กลุ่มส่งเสริมคุณภาพการศึกษา"/>
    <s v="-"/>
    <s v="ภูษณิศา_x000a_อรอุมา_x000a_สุภาวดี"/>
    <s v="กรกฎาคม 2561_x000a_กันยายน 2561"/>
    <n v="8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2"/>
    <m/>
    <x v="0"/>
    <x v="0"/>
    <s v="ค่าตอบแทนผู้ทรงคุณวุฒิภายนอก"/>
    <n v="3000"/>
    <n v="10"/>
    <s v="คน"/>
    <n v="4"/>
    <n v="120000"/>
    <m/>
    <n v="30000"/>
    <m/>
    <m/>
    <n v="30000"/>
    <m/>
    <m/>
    <m/>
    <n v="30000"/>
    <m/>
    <m/>
    <n v="30000"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เพื่อ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และเพื่อจัดระบบและกลไกการบริหารหลักสูตรทุกระดับให้ได้ตามเกณฑ์มาตรฐานคุณภาพ"/>
    <s v="จำนวน"/>
    <s v="มีการจัดประชุมคณะกรรมการกลั่นกรองหลักสูตรของสภามหาวิทยาลัยอุบลราชธานี"/>
    <s v="ครั้ง"/>
    <n v="6"/>
    <s v="กลุ่มพัฒนาและมาตรฐานการศึกษา"/>
    <s v="กลุ่มส่งเสริมคุณภาพการศึกษา"/>
    <s v="นาถรัดดา"/>
    <s v="พ.ย.61, ก.พ.62, มิ.ย.62, ก.ย.62"/>
    <n v="1200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2"/>
    <m/>
    <x v="0"/>
    <x v="0"/>
    <s v="ค่าตอบแทนกรรมการและผู้ทรงคุณวุฒิภายใน"/>
    <n v="1500"/>
    <n v="3"/>
    <s v="คน"/>
    <n v="4"/>
    <n v="18000"/>
    <m/>
    <n v="4500"/>
    <m/>
    <m/>
    <n v="4500"/>
    <m/>
    <m/>
    <m/>
    <n v="4500"/>
    <m/>
    <m/>
    <n v="4500"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เพื่อ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และเพื่อจัดระบบและกลไกการบริหารหลักสูตรทุกระดับให้ได้ตามเกณฑ์มาตรฐานคุณภาพ"/>
    <s v="จำนวน"/>
    <s v="มีการจัดประชุมคณะกรรมการกลั่นกรองหลักสูตรของสภามหาวิทยาลัยอุบลราชธานี"/>
    <s v="ครั้ง"/>
    <n v="6"/>
    <s v="กลุ่มพัฒนาและมาตรฐานการศึกษา"/>
    <s v="กลุ่มส่งเสริมคุณภาพการศึกษา"/>
    <s v="นาถรัดดา"/>
    <s v="พ.ย.61, ก.พ.62, มิ.ย.62, ก.ย.62"/>
    <n v="180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2"/>
    <m/>
    <x v="0"/>
    <x v="0"/>
    <s v="ค่าตอบแทนผู้ช่วยเลขานุการ"/>
    <n v="1000"/>
    <n v="2"/>
    <s v="คน"/>
    <n v="4"/>
    <n v="8000"/>
    <m/>
    <n v="2000"/>
    <m/>
    <m/>
    <n v="2000"/>
    <m/>
    <m/>
    <m/>
    <n v="2000"/>
    <m/>
    <m/>
    <n v="2000"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เพื่อ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และเพื่อจัดระบบและกลไกการบริหารหลักสูตรทุกระดับให้ได้ตามเกณฑ์มาตรฐานคุณภาพ"/>
    <s v="จำนวน"/>
    <s v="มีการจัดประชุมคณะกรรมการกลั่นกรองหลักสูตรของสภามหาวิทยาลัยอุบลราชธานี"/>
    <s v="ครั้ง"/>
    <n v="6"/>
    <s v="กลุ่มพัฒนาและมาตรฐานการศึกษา"/>
    <s v="กลุ่มส่งเสริมคุณภาพการศึกษา"/>
    <s v="นาถรัดดา"/>
    <s v="พ.ย.61, ก.พ.62, มิ.ย.62, ก.ย.62"/>
    <n v="80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เช่าต่างๆ - ค่าที่พักและค่าเดินทางไปราชการของคณะกรรมการและผู้เกี่ยวข้อง"/>
    <n v="6000"/>
    <n v="15"/>
    <s v="คน"/>
    <n v="4"/>
    <n v="360000"/>
    <m/>
    <n v="90000"/>
    <m/>
    <m/>
    <n v="90000"/>
    <m/>
    <m/>
    <m/>
    <n v="90000"/>
    <m/>
    <m/>
    <n v="96000"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เพื่อ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และเพื่อจัดระบบและกลไกการบริหารหลักสูตรทุกระดับให้ได้ตามเกณฑ์มาตรฐานคุณภาพ"/>
    <s v="จำนวน"/>
    <s v="มีการจัดประชุมคณะกรรมการกลั่นกรองหลักสูตรของสภามหาวิทยาลัยอุบลราชธานี"/>
    <s v="ครั้ง"/>
    <n v="6"/>
    <s v="กลุ่มพัฒนาและมาตรฐานการศึกษา"/>
    <s v="กลุ่มส่งเสริมคุณภาพการศึกษา"/>
    <s v="นาถรัดดา"/>
    <s v="พ.ย.61, ก.พ.62, มิ.ย.62, ก.ย.62"/>
    <n v="3600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80"/>
    <s v="คน"/>
    <n v="4"/>
    <n v="9600"/>
    <m/>
    <n v="2400"/>
    <m/>
    <m/>
    <n v="2400"/>
    <m/>
    <m/>
    <m/>
    <n v="2400"/>
    <m/>
    <m/>
    <n v="4800"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เพื่อ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และเพื่อจัดระบบและกลไกการบริหารหลักสูตรทุกระดับให้ได้ตามเกณฑ์มาตรฐานคุณภาพ"/>
    <s v="จำนวน"/>
    <s v="มีการจัดประชุมคณะกรรมการกลั่นกรองหลักสูตรของสภามหาวิทยาลัยอุบลราชธานี"/>
    <s v="ครั้ง"/>
    <n v="6"/>
    <s v="กลุ่มพัฒนาและมาตรฐานการศึกษา"/>
    <s v="กลุ่มส่งเสริมคุณภาพการศึกษา"/>
    <s v="นาถรัดดา"/>
    <s v="พ.ย.61, ก.พ.62, มิ.ย.62, ก.ย.62"/>
    <n v="96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อาหาร"/>
    <n v="200"/>
    <n v="40"/>
    <s v="คน"/>
    <n v="4"/>
    <n v="32000"/>
    <m/>
    <n v="8000"/>
    <m/>
    <m/>
    <n v="8000"/>
    <m/>
    <m/>
    <m/>
    <n v="8000"/>
    <m/>
    <m/>
    <n v="8000"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เพื่อ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และเพื่อจัดระบบและกลไกการบริหารหลักสูตรทุกระดับให้ได้ตามเกณฑ์มาตรฐานคุณภาพ"/>
    <s v="จำนวน"/>
    <s v="มีการจัดประชุมคณะกรรมการกลั่นกรองหลักสูตรของสภามหาวิทยาลัยอุบลราชธานี"/>
    <s v="ครั้ง"/>
    <n v="6"/>
    <s v="กลุ่มพัฒนาและมาตรฐานการศึกษา"/>
    <s v="กลุ่มส่งเสริมคุณภาพการศึกษา"/>
    <s v="นาถรัดดา"/>
    <s v="พ.ย.61, ก.พ.62, มิ.ย.62, ก.ย.62"/>
    <n v="320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1"/>
    <m/>
    <x v="0"/>
    <x v="0"/>
    <s v="ค่าจ้างเหมาบริการ - ถ่ายเอกสาร"/>
    <n v="0.4"/>
    <n v="5000"/>
    <s v="แผ่น"/>
    <n v="4"/>
    <n v="8000"/>
    <m/>
    <n v="2000"/>
    <m/>
    <m/>
    <n v="2000"/>
    <m/>
    <m/>
    <m/>
    <n v="2000"/>
    <m/>
    <m/>
    <n v="2000"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เพื่อ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และเพื่อจัดระบบและกลไกการบริหารหลักสูตรทุกระดับให้ได้ตามเกณฑ์มาตรฐานคุณภาพ"/>
    <s v="จำนวน"/>
    <s v="มีการจัดประชุมคณะกรรมการกลั่นกรองหลักสูตรของสภามหาวิทยาลัยอุบลราชธานี"/>
    <s v="ครั้ง"/>
    <n v="6"/>
    <s v="กลุ่มพัฒนาและมาตรฐานการศึกษา"/>
    <s v="กลุ่มส่งเสริมคุณภาพการศึกษา"/>
    <s v="นาถรัดดา"/>
    <s v="พ.ย.61, ก.พ.62, มิ.ย.62, ก.ย.62"/>
    <n v="8000"/>
    <n v="0"/>
  </r>
  <r>
    <n v="10"/>
    <x v="0"/>
    <x v="15"/>
    <x v="14"/>
    <n v="2"/>
    <x v="0"/>
    <s v="เงินรายได้"/>
    <x v="0"/>
    <x v="0"/>
    <x v="3"/>
    <x v="3"/>
    <x v="0"/>
    <x v="0"/>
    <x v="2"/>
    <x v="2"/>
    <x v="26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9. โครงการพัฒนาทรัพยากรมนุษย์สายสนับสนุน "/>
    <s v="งานประจำตามภารกิจของหน่วยงาน"/>
    <x v="0"/>
    <x v="2"/>
    <m/>
    <x v="0"/>
    <x v="0"/>
    <s v="ค่าตอบแทนเจ้าหน้าที่"/>
    <n v="500"/>
    <n v="2"/>
    <s v="คน"/>
    <n v="4"/>
    <n v="4000"/>
    <m/>
    <n v="1000"/>
    <m/>
    <m/>
    <n v="1000"/>
    <m/>
    <m/>
    <m/>
    <n v="1000"/>
    <m/>
    <m/>
    <n v="1000"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เพื่อ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และเพื่อจัดระบบและกลไกการบริหารหลักสูตรทุกระดับให้ได้ตามเกณฑ์มาตรฐานคุณภาพ"/>
    <s v="จำนวน"/>
    <s v="มีการจัดประชุมคณะกรรมการกลั่นกรองหลักสูตรของสภามหาวิทยาลัยอุบลราชธานี"/>
    <s v="ครั้ง"/>
    <n v="6"/>
    <s v="กลุ่มพัฒนาและมาตรฐานการศึกษา"/>
    <s v="กลุ่มส่งเสริมคุณภาพการศึกษา"/>
    <s v="นาถรัดดา"/>
    <s v="พ.ย.61, ก.พ.62, มิ.ย.62, ก.ย.62"/>
    <n v="4000"/>
    <n v="0"/>
  </r>
  <r>
    <n v="10"/>
    <x v="0"/>
    <x v="15"/>
    <x v="14"/>
    <n v="2"/>
    <x v="0"/>
    <s v="เงินรายได้"/>
    <x v="0"/>
    <x v="0"/>
    <x v="3"/>
    <x v="3"/>
    <x v="15"/>
    <x v="16"/>
    <x v="87"/>
    <x v="95"/>
    <x v="268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0"/>
    <m/>
    <x v="0"/>
    <x v="0"/>
    <s v="ค่าจ้างบำรุงรักษาระบบฐานข้อมูลเพื่อการบริหารจัดการ"/>
    <n v="205608"/>
    <n v="1"/>
    <s v="ปี"/>
    <n v="1"/>
    <n v="205600"/>
    <n v="205600"/>
    <m/>
    <n v="245600"/>
    <m/>
    <m/>
    <m/>
    <m/>
    <m/>
    <m/>
    <m/>
    <m/>
    <m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หลักสูตรและรายวิชาเป็นไปตามเกณฑ์มาตรฐานหลักสูตรและกรอบมาตรฐานคุณวุฒิระดับอุดมศึกษาแห่งชาติ"/>
    <s v="เพื่อ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และเพื่อจัดระบบและกลไกการบริหารหลักสูตรทุกระดับให้ได้ตามเกณฑ์มาตรฐานคุณภาพ"/>
    <s v="ร้อยละ"/>
    <s v="ร้อยละของหลักสูตรที่ผ่านเกณฑ์การประเมิน"/>
    <s v="ร้อยละ"/>
    <n v="80"/>
    <s v="กลุ่มส่งเสริมคุณภาพการศึกษา"/>
    <s v="-"/>
    <s v="สุภาวดี"/>
    <s v="ตุลาคม 2561"/>
    <n v="205600"/>
    <n v="0"/>
  </r>
  <r>
    <n v="10"/>
    <x v="0"/>
    <x v="15"/>
    <x v="14"/>
    <n v="2"/>
    <x v="0"/>
    <s v="เงินรายได้"/>
    <x v="0"/>
    <x v="0"/>
    <x v="3"/>
    <x v="3"/>
    <x v="15"/>
    <x v="16"/>
    <x v="87"/>
    <x v="95"/>
    <x v="268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0"/>
    <m/>
    <x v="0"/>
    <x v="0"/>
    <s v="ค่าจ้างพัฒนาโปรแกรมเพิ่มเติม"/>
    <n v="4000"/>
    <n v="10"/>
    <s v="ภาระงาน"/>
    <n v="1"/>
    <n v="40000"/>
    <n v="40000"/>
    <m/>
    <m/>
    <m/>
    <m/>
    <m/>
    <m/>
    <m/>
    <m/>
    <m/>
    <m/>
    <m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1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1.2 จัดระบบและกลไกการบริหารหลักสูตรทุกระดับให้ได้ตามเกณฑ์มาตรฐานคุณภาพ"/>
    <s v="หลักสูตรและรายวิชาเป็นไปตามเกณฑ์มาตรฐานหลักสูตรและกรอบมาตรฐานคุณวุฒิระดับอุดมศึกษาแห่งชาติ"/>
    <s v="เพื่อ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_x000a_และเพื่อจัดระบบและกลไกการบริหารหลักสูตรทุกระดับให้ได้ตามเกณฑ์มาตรฐานคุณภาพ"/>
    <s v="ร้อยละ"/>
    <s v="ร้อยละของหลักสูตรที่ผ่านเกณฑ์การประเมิน"/>
    <s v="ร้อยละ"/>
    <n v="80"/>
    <s v="กลุ่มส่งเสริมคุณภาพการศึกษา"/>
    <s v="-"/>
    <s v="สุภาวดี"/>
    <s v="ตุลาคม 2561"/>
    <n v="40000"/>
    <n v="0"/>
  </r>
  <r>
    <n v="10"/>
    <x v="0"/>
    <x v="15"/>
    <x v="14"/>
    <n v="2"/>
    <x v="0"/>
    <s v="เงินรายได้"/>
    <x v="0"/>
    <x v="0"/>
    <x v="3"/>
    <x v="3"/>
    <x v="17"/>
    <x v="18"/>
    <x v="88"/>
    <x v="96"/>
    <x v="269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พัฒนาตามกลยุทธ์มหาวิทยาลัย"/>
    <x v="0"/>
    <x v="2"/>
    <m/>
    <x v="0"/>
    <x v="0"/>
    <s v="ค่าตอบแทนผู้ทรงคุณวุฒิภายนอก"/>
    <n v="1200"/>
    <n v="7"/>
    <s v="ชม."/>
    <n v="2"/>
    <n v="16800"/>
    <m/>
    <m/>
    <n v="16800"/>
    <m/>
    <m/>
    <m/>
    <m/>
    <m/>
    <m/>
    <m/>
    <m/>
    <m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2 พัฒนาหลักสูตร กระบวนการจัดการเรียนการสอน กิจกรรมเสริมหลักสูตรให้ทันสมัย ยืดหยุ่น สอดคล้องกับความต้องการของสังคม และทิศทางการพัฒนาประเทศ และส่งเสริมกระบวนการเรียนรู้ตลอดชีวิต รวมทั้งการจัดการเรียนรู้ให้กับกลุ่มคนวัยทำงานและคนสูงวัย"/>
    <s v="มีกิจกรรมกำกับ ส่งเสริม พัฒนาคุณภาพการจัดการเรียนการสอนของมหาวิทยาลัย"/>
    <s v="เพื่อพัฒนาอาจารย์ให้มีความรู้ความเข้าใจ และมีทักษะในการจัดการเรียนรู้ที่เน้นผู้เรียนเป็นสำคัญ_x000a_และเพื่อ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"/>
    <s v="ระดับ"/>
    <s v="ความพึงพอใจของผู้เข้าร่วมโครงการ"/>
    <s v="ค่าเฉลี่ย"/>
    <n v="3.75"/>
    <s v="กลุ่มพัฒนามาตรฐานหลักสูตร_x000a_"/>
    <s v="กลุ่มส่งเสริมคุณภาพการศึกษา"/>
    <s v="อรอุมา"/>
    <s v="มิถุนายน 2561"/>
    <n v="16800"/>
    <n v="0"/>
  </r>
  <r>
    <n v="10"/>
    <x v="0"/>
    <x v="15"/>
    <x v="14"/>
    <n v="2"/>
    <x v="0"/>
    <s v="เงินรายได้"/>
    <x v="0"/>
    <x v="0"/>
    <x v="3"/>
    <x v="3"/>
    <x v="17"/>
    <x v="18"/>
    <x v="88"/>
    <x v="96"/>
    <x v="269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พัฒนาตามกลยุทธ์มหาวิทยาลัย"/>
    <x v="0"/>
    <x v="1"/>
    <m/>
    <x v="0"/>
    <x v="0"/>
    <s v="ค่าเช่าต่างๆ - ค่าที่พักและค่าเดินทางของผู้ทรงคุณวุฒิภายนอก"/>
    <n v="6000"/>
    <n v="1"/>
    <s v="คน"/>
    <n v="2"/>
    <n v="12000"/>
    <m/>
    <m/>
    <n v="12000"/>
    <m/>
    <m/>
    <m/>
    <m/>
    <m/>
    <m/>
    <m/>
    <m/>
    <m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2 พัฒนาหลักสูตร กระบวนการจัดการเรียนการสอน กิจกรรมเสริมหลักสูตรให้ทันสมัย ยืดหยุ่น สอดคล้องกับความต้องการของสังคม และทิศทางการพัฒนาประเทศ และส่งเสริมกระบวนการเรียนรู้ตลอดชีวิต รวมทั้งการจัดการเรียนรู้ให้กับกลุ่มคนวัยทำงานและคนสูงวัย"/>
    <s v="มีกิจกรรมกำกับ ส่งเสริม พัฒนาคุณภาพการจัดการเรียนการสอนของมหาวิทยาลัย"/>
    <s v="เพื่อพัฒนาอาจารย์ให้มีความรู้ความเข้าใจ และมีทักษะในการจัดการเรียนรู้ที่เน้นผู้เรียนเป็นสำคัญ_x000a_และเพื่อ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"/>
    <s v="ระดับ"/>
    <s v="ความพึงพอใจของผู้เข้าร่วมโครงการ"/>
    <s v="ค่าเฉลี่ย"/>
    <n v="3.75"/>
    <s v="กลุ่มพัฒนามาตรฐานหลักสูตร_x000a_"/>
    <s v="กลุ่มส่งเสริมคุณภาพการศึกษา"/>
    <s v="อรอุมา"/>
    <s v="มกราคม 2562"/>
    <n v="12000"/>
    <n v="0"/>
  </r>
  <r>
    <n v="10"/>
    <x v="0"/>
    <x v="15"/>
    <x v="14"/>
    <n v="2"/>
    <x v="0"/>
    <s v="เงินรายได้"/>
    <x v="0"/>
    <x v="0"/>
    <x v="3"/>
    <x v="3"/>
    <x v="17"/>
    <x v="18"/>
    <x v="88"/>
    <x v="96"/>
    <x v="269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30"/>
    <n v="150"/>
    <s v="คน"/>
    <n v="4"/>
    <n v="18000"/>
    <m/>
    <m/>
    <n v="18000"/>
    <m/>
    <m/>
    <m/>
    <m/>
    <m/>
    <m/>
    <m/>
    <m/>
    <m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2 พัฒนาหลักสูตร กระบวนการจัดการเรียนการสอน กิจกรรมเสริมหลักสูตรให้ทันสมัย ยืดหยุ่น สอดคล้องกับความต้องการของสังคม และทิศทางการพัฒนาประเทศ และส่งเสริมกระบวนการเรียนรู้ตลอดชีวิต รวมทั้งการจัดการเรียนรู้ให้กับกลุ่มคนวัยทำงานและคนสูงวัย"/>
    <s v="มีกิจกรรมกำกับ ส่งเสริม พัฒนาคุณภาพการจัดการเรียนการสอนของมหาวิทยาลัย"/>
    <s v="เพื่อพัฒนาอาจารย์ให้มีความรู้ความเข้าใจ และมีทักษะในการจัดการเรียนรู้ที่เน้นผู้เรียนเป็นสำคัญ_x000a_และเพื่อ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"/>
    <s v="ระดับ"/>
    <s v="ความพึงพอใจของผู้เข้าร่วมโครงการ"/>
    <s v="ค่าเฉลี่ย"/>
    <n v="3.75"/>
    <s v="กลุ่มพัฒนามาตรฐานหลักสูตร_x000a_"/>
    <s v="กลุ่มส่งเสริมคุณภาพการศึกษา"/>
    <s v="อรอุมา"/>
    <s v="มกราคม 2562"/>
    <n v="18000"/>
    <n v="0"/>
  </r>
  <r>
    <n v="10"/>
    <x v="0"/>
    <x v="15"/>
    <x v="14"/>
    <n v="2"/>
    <x v="0"/>
    <s v="เงินรายได้"/>
    <x v="0"/>
    <x v="0"/>
    <x v="3"/>
    <x v="3"/>
    <x v="17"/>
    <x v="18"/>
    <x v="88"/>
    <x v="96"/>
    <x v="269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พัฒนาตามกลยุทธ์มหาวิทยาลัย"/>
    <x v="0"/>
    <x v="1"/>
    <m/>
    <x v="0"/>
    <x v="0"/>
    <s v="ค่าอาหาร"/>
    <n v="100"/>
    <n v="150"/>
    <s v="คน"/>
    <n v="2"/>
    <n v="30000"/>
    <m/>
    <m/>
    <n v="30000"/>
    <m/>
    <m/>
    <m/>
    <m/>
    <m/>
    <m/>
    <m/>
    <m/>
    <m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2 พัฒนาหลักสูตร กระบวนการจัดการเรียนการสอน กิจกรรมเสริมหลักสูตรให้ทันสมัย ยืดหยุ่น สอดคล้องกับความต้องการของสังคม และทิศทางการพัฒนาประเทศ และส่งเสริมกระบวนการเรียนรู้ตลอดชีวิต รวมทั้งการจัดการเรียนรู้ให้กับกลุ่มคนวัยทำงานและคนสูงวัย"/>
    <s v="มีกิจกรรมกำกับ ส่งเสริม พัฒนาคุณภาพการจัดการเรียนการสอนของมหาวิทยาลัย"/>
    <s v="เพื่อพัฒนาอาจารย์ให้มีความรู้ความเข้าใจ และมีทักษะในการจัดการเรียนรู้ที่เน้นผู้เรียนเป็นสำคัญ_x000a_และเพื่อ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"/>
    <s v="ระดับ"/>
    <s v="ความพึงพอใจของผู้เข้าร่วมโครงการ"/>
    <s v="ค่าเฉลี่ย"/>
    <n v="3.75"/>
    <s v="กลุ่มพัฒนามาตรฐานหลักสูตร_x000a_"/>
    <s v="กลุ่มส่งเสริมคุณภาพการศึกษา"/>
    <s v="ทัชกานต์"/>
    <s v="มกราคม 2562"/>
    <n v="30000"/>
    <n v="0"/>
  </r>
  <r>
    <n v="10"/>
    <x v="0"/>
    <x v="15"/>
    <x v="14"/>
    <n v="2"/>
    <x v="0"/>
    <s v="เงินรายได้"/>
    <x v="0"/>
    <x v="0"/>
    <x v="3"/>
    <x v="3"/>
    <x v="17"/>
    <x v="18"/>
    <x v="88"/>
    <x v="96"/>
    <x v="269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พัฒนาตามกลยุทธ์มหาวิทยาลัย"/>
    <x v="0"/>
    <x v="1"/>
    <m/>
    <x v="0"/>
    <x v="0"/>
    <s v="ค่าจ้างเหมาบริการ - ถ่ายเอกสาร"/>
    <n v="0.4"/>
    <n v="9000"/>
    <s v="แผ่น"/>
    <n v="1"/>
    <n v="3600"/>
    <m/>
    <m/>
    <n v="3600"/>
    <m/>
    <m/>
    <m/>
    <m/>
    <m/>
    <m/>
    <m/>
    <m/>
    <m/>
    <s v="กลยุทธ์ที่ 1 กำกับ ส่งเสริม พัฒนาคุณภาพหลักสูตรและรายวิชาให้เป็นไปตามเกณฑ์มาตรฐานหลักสูตรและกรอบมาตรฐานคุณวุฒิระดับอุดมศึกษาแห่งชาติ"/>
    <s v="1.2 พัฒนาหลักสูตร กระบวนการจัดการเรียนการสอน กิจกรรมเสริมหลักสูตรให้ทันสมัย ยืดหยุ่น สอดคล้องกับความต้องการของสังคม และทิศทางการพัฒนาประเทศ และส่งเสริมกระบวนการเรียนรู้ตลอดชีวิต รวมทั้งการจัดการเรียนรู้ให้กับกลุ่มคนวัยทำงานและคนสูงวัย"/>
    <s v="มีกิจกรรมกำกับ ส่งเสริม พัฒนาคุณภาพการจัดการเรียนการสอนของมหาวิทยาลัย"/>
    <s v="เพื่อพัฒนาอาจารย์ให้มีความรู้ความเข้าใจ และมีทักษะในการจัดการเรียนรู้ที่เน้นผู้เรียนเป็นสำคัญ_x000a_และเพื่อ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"/>
    <s v="ระดับ"/>
    <s v="ความพึงพอใจของผู้เข้าร่วมโครงการ"/>
    <s v="ค่าเฉลี่ย"/>
    <n v="3.75"/>
    <s v="กลุ่มพัฒนามาตรฐานหลักสูตร_x000a_"/>
    <s v="กลุ่มส่งเสริมคุณภาพการศึกษา"/>
    <s v="อรอุมา"/>
    <s v="มกราคม 2562"/>
    <n v="3600"/>
    <n v="0"/>
  </r>
  <r>
    <n v="10"/>
    <x v="0"/>
    <x v="15"/>
    <x v="14"/>
    <n v="2"/>
    <x v="0"/>
    <s v="เงินรายได้"/>
    <x v="0"/>
    <x v="0"/>
    <x v="3"/>
    <x v="3"/>
    <x v="23"/>
    <x v="24"/>
    <x v="89"/>
    <x v="97"/>
    <x v="27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พัฒนาตามกลยุทธ์มหาวิทยาลัย"/>
    <x v="0"/>
    <x v="2"/>
    <m/>
    <x v="0"/>
    <x v="0"/>
    <s v="ค่าตอบแทนผู้ทรงคุณวุฒิภายนอก"/>
    <n v="1200"/>
    <n v="7"/>
    <s v="ชม."/>
    <n v="4"/>
    <n v="33600"/>
    <m/>
    <m/>
    <m/>
    <m/>
    <m/>
    <m/>
    <n v="16800"/>
    <m/>
    <n v="16800"/>
    <m/>
    <m/>
    <m/>
    <s v="กลยุทธ์ที่ 5 พัฒนาระบบการบริหารจัดการและการให้บริการของสำนักงานพัฒนาคุณภาพการศึกษา"/>
    <s v="5.5 ส่งเสริมและสนับสนุนการจัดการความรู้เพื่อนำไปสู่การปฏิบัติ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จัดระบบการบริหารจัดการที่มีประสิทธิภาพ และเป็นองค์กรที่บุคลากรมีส่วนร่วมและการทำงานเป็นทีม"/>
    <s v="ระดับ"/>
    <s v="ความพึงพอใจของบุคลากรภายในสำนักงาน"/>
    <s v="ค่าเฉลี่ย"/>
    <n v="3.75"/>
    <s v="กลุ่มส่งเสริมคุณภาพการศึกษา"/>
    <s v="-"/>
    <s v="อรอุมา"/>
    <s v="เมษายน 2562_x000a_มิถุนายน 2562"/>
    <n v="33600"/>
    <n v="0"/>
  </r>
  <r>
    <n v="10"/>
    <x v="0"/>
    <x v="15"/>
    <x v="14"/>
    <n v="2"/>
    <x v="0"/>
    <s v="เงินรายได้"/>
    <x v="0"/>
    <x v="0"/>
    <x v="3"/>
    <x v="3"/>
    <x v="23"/>
    <x v="24"/>
    <x v="89"/>
    <x v="97"/>
    <x v="27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พัฒนาตามกลยุทธ์มหาวิทยาลัย"/>
    <x v="0"/>
    <x v="1"/>
    <m/>
    <x v="0"/>
    <x v="0"/>
    <s v="ค่าเช่าต่างๆ - ค่าที่พักและค่าเดินทางของผู้ทรงคุณวุฒิภายนอก"/>
    <n v="6000"/>
    <n v="1"/>
    <s v="คน"/>
    <n v="4"/>
    <n v="24000"/>
    <m/>
    <m/>
    <m/>
    <m/>
    <m/>
    <m/>
    <n v="12000"/>
    <m/>
    <n v="12000"/>
    <m/>
    <m/>
    <m/>
    <s v="กลยุทธ์ที่ 5 พัฒนาระบบการบริหารจัดการและการให้บริการของสำนักงานพัฒนาคุณภาพการศึกษา"/>
    <s v="5.5 ส่งเสริมและสนับสนุนการจัดการความรู้เพื่อนำไปสู่การปฏิบัติ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จัดระบบการบริหารจัดการที่มีประสิทธิภาพ และเป็นองค์กรที่บุคลากรมีส่วนร่วมและการทำงานเป็นทีม"/>
    <s v="ระดับ"/>
    <s v="ความพึงพอใจของบุคลากรภายในสำนักงาน"/>
    <s v="ค่าเฉลี่ย"/>
    <n v="3.75"/>
    <s v="กลุ่มส่งเสริมคุณภาพการศึกษา"/>
    <s v="-"/>
    <s v="อรอุมา"/>
    <s v="เมษายน 2562_x000a_มิถุนายน 2562"/>
    <n v="24000"/>
    <n v="0"/>
  </r>
  <r>
    <n v="10"/>
    <x v="0"/>
    <x v="15"/>
    <x v="14"/>
    <n v="2"/>
    <x v="0"/>
    <s v="เงินรายได้"/>
    <x v="0"/>
    <x v="0"/>
    <x v="3"/>
    <x v="3"/>
    <x v="23"/>
    <x v="24"/>
    <x v="89"/>
    <x v="97"/>
    <x v="27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พัฒนาตามกลยุทธ์มหาวิทยาลัย"/>
    <x v="0"/>
    <x v="1"/>
    <m/>
    <x v="0"/>
    <x v="0"/>
    <s v="ค่าอาหาร"/>
    <n v="100"/>
    <n v="100"/>
    <s v="คน"/>
    <n v="4"/>
    <n v="40000"/>
    <m/>
    <m/>
    <m/>
    <m/>
    <m/>
    <m/>
    <n v="40000"/>
    <m/>
    <n v="40000"/>
    <m/>
    <m/>
    <m/>
    <s v="กลยุทธ์ที่ 5 พัฒนาระบบการบริหารจัดการและการให้บริการของสำนักงานพัฒนาคุณภาพการศึกษา"/>
    <s v="5.5 ส่งเสริมและสนับสนุนการจัดการความรู้เพื่อนำไปสู่การปฏิบัติ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จัดระบบการบริหารจัดการที่มีประสิทธิภาพ และเป็นองค์กรที่บุคลากรมีส่วนร่วมและการทำงานเป็นทีม"/>
    <s v="ระดับ"/>
    <s v="ความพึงพอใจของบุคลากรภายในสำนักงาน"/>
    <s v="ค่าเฉลี่ย"/>
    <n v="3.75"/>
    <s v="กลุ่มส่งเสริมคุณภาพการศึกษา"/>
    <s v="-"/>
    <s v="อรอุมา"/>
    <s v="เมษายน 2562_x000a_มิถุนายน 2562"/>
    <n v="40000"/>
    <n v="0"/>
  </r>
  <r>
    <n v="10"/>
    <x v="0"/>
    <x v="15"/>
    <x v="14"/>
    <n v="2"/>
    <x v="0"/>
    <s v="เงินรายได้"/>
    <x v="0"/>
    <x v="0"/>
    <x v="3"/>
    <x v="3"/>
    <x v="23"/>
    <x v="24"/>
    <x v="89"/>
    <x v="97"/>
    <x v="27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30"/>
    <n v="100"/>
    <s v="คน"/>
    <n v="8"/>
    <n v="24000"/>
    <m/>
    <m/>
    <m/>
    <m/>
    <m/>
    <m/>
    <n v="24000"/>
    <m/>
    <n v="24000"/>
    <m/>
    <m/>
    <m/>
    <s v="กลยุทธ์ที่ 5 พัฒนาระบบการบริหารจัดการและการให้บริการของสำนักงานพัฒนาคุณภาพการศึกษา"/>
    <s v="5.5 ส่งเสริมและสนับสนุนการจัดการความรู้เพื่อนำไปสู่การปฏิบัติ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จัดระบบการบริหารจัดการที่มีประสิทธิภาพ และเป็นองค์กรที่บุคลากรมีส่วนร่วมและการทำงานเป็นทีม"/>
    <s v="ระดับ"/>
    <s v="ความพึงพอใจของบุคลากรภายในสำนักงาน"/>
    <s v="ค่าเฉลี่ย"/>
    <n v="3.75"/>
    <s v="กลุ่มส่งเสริมคุณภาพการศึกษา"/>
    <s v="-"/>
    <s v="อรอุมา"/>
    <s v="เมษายน 2562_x000a_มิถุนายน 2562"/>
    <n v="24000"/>
    <n v="0"/>
  </r>
  <r>
    <n v="10"/>
    <x v="0"/>
    <x v="15"/>
    <x v="14"/>
    <n v="2"/>
    <x v="0"/>
    <s v="เงินรายได้"/>
    <x v="0"/>
    <x v="0"/>
    <x v="3"/>
    <x v="3"/>
    <x v="23"/>
    <x v="24"/>
    <x v="89"/>
    <x v="97"/>
    <x v="270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พัฒนาตามกลยุทธ์มหาวิทยาลัย"/>
    <x v="0"/>
    <x v="1"/>
    <m/>
    <x v="0"/>
    <x v="0"/>
    <s v="ค่าจ้างเหมาบริการ - ถ่ายเอกสาร"/>
    <n v="0.4"/>
    <n v="5000"/>
    <s v="แผ่น"/>
    <n v="4"/>
    <n v="8000"/>
    <m/>
    <m/>
    <m/>
    <m/>
    <m/>
    <m/>
    <n v="4000"/>
    <m/>
    <n v="4000"/>
    <m/>
    <m/>
    <m/>
    <s v="กลยุทธ์ที่ 5 พัฒนาระบบการบริหารจัดการและการให้บริการของสำนักงานพัฒนาคุณภาพการศึกษา"/>
    <s v="5.5 ส่งเสริมและสนับสนุนการจัดการความรู้เพื่อนำไปสู่การปฏิบัติ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จัดระบบการบริหารจัดการที่มีประสิทธิภาพ และเป็นองค์กรที่บุคลากรมีส่วนร่วมและการทำงานเป็นทีม"/>
    <s v="ระดับ"/>
    <s v="ความพึงพอใจของบุคลากรภายในสำนักงาน"/>
    <s v="ค่าเฉลี่ย"/>
    <n v="3.75"/>
    <s v="กลุ่มส่งเสริมคุณภาพการศึกษา"/>
    <s v="-"/>
    <s v="อรอุมา"/>
    <s v="เมษายน 2562_x000a_มิถุนายน 2562"/>
    <n v="8000"/>
    <n v="0"/>
  </r>
  <r>
    <n v="10"/>
    <x v="0"/>
    <x v="15"/>
    <x v="14"/>
    <n v="2"/>
    <x v="0"/>
    <s v="เงินรายได้"/>
    <x v="0"/>
    <x v="0"/>
    <x v="3"/>
    <x v="3"/>
    <x v="15"/>
    <x v="16"/>
    <x v="87"/>
    <x v="95"/>
    <x v="27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พัฒนาตามกลยุทธ์มหาวิทยาลัย"/>
    <x v="0"/>
    <x v="1"/>
    <m/>
    <x v="0"/>
    <x v="0"/>
    <s v="ค่าอาหาร"/>
    <n v="100"/>
    <n v="60"/>
    <s v="คน"/>
    <n v="2"/>
    <n v="12000"/>
    <m/>
    <m/>
    <m/>
    <m/>
    <m/>
    <n v="20000"/>
    <m/>
    <n v="20000"/>
    <m/>
    <m/>
    <m/>
    <m/>
    <s v="กลยุทธ์ที่ 5 พัฒนาระบบการบริหารจัดการและการให้บริการของสำนักงานพัฒนาคุณภาพการศึกษา"/>
    <s v="5.5 ส่งเสริมและสนับสนุนการจัดการความรู้เพื่อนำไปสู่การปฏิบัติ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จัดระบบการบริหารจัดการที่มีประสิทธิภาพ และเป็นองค์กรที่บุคลากรมีส่วนร่วมและการทำงานเป็นทีม"/>
    <s v="ระดับ"/>
    <s v="ความพึงพอใจของบุคลากรภายในสำนักงาน"/>
    <s v="ค่าเฉลี่ย"/>
    <n v="3.75"/>
    <s v="กลุ่มส่งเสริมคุณภาพการศึกษา"/>
    <s v="-"/>
    <s v="อรอุมา"/>
    <s v="มีนาคม 2562_x000a_พฤษภาคม 2562"/>
    <n v="12000"/>
    <n v="0"/>
  </r>
  <r>
    <n v="10"/>
    <x v="0"/>
    <x v="15"/>
    <x v="14"/>
    <n v="2"/>
    <x v="0"/>
    <s v="เงินรายได้"/>
    <x v="0"/>
    <x v="0"/>
    <x v="3"/>
    <x v="3"/>
    <x v="15"/>
    <x v="16"/>
    <x v="87"/>
    <x v="95"/>
    <x v="27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พัฒนาตามกลยุทธ์มหาวิทยาลัย"/>
    <x v="0"/>
    <x v="1"/>
    <m/>
    <x v="0"/>
    <x v="0"/>
    <s v="ค่าอาหาร - ค่าอาหารว่างและเครื่องดื่ม"/>
    <n v="30"/>
    <n v="60"/>
    <s v="คน"/>
    <n v="4"/>
    <n v="7200"/>
    <m/>
    <m/>
    <m/>
    <m/>
    <m/>
    <n v="12000"/>
    <m/>
    <n v="12000"/>
    <m/>
    <m/>
    <m/>
    <m/>
    <s v="กลยุทธ์ที่ 5 พัฒนาระบบการบริหารจัดการและการให้บริการของสำนักงานพัฒนาคุณภาพการศึกษา"/>
    <s v="5.5 ส่งเสริมและสนับสนุนการจัดการความรู้เพื่อนำไปสู่การปฏิบัติ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จัดระบบการบริหารจัดการที่มีประสิทธิภาพ และเป็นองค์กรที่บุคลากรมีส่วนร่วมและการทำงานเป็นทีม"/>
    <s v="ระดับ"/>
    <s v="ความพึงพอใจของบุคลากรภายในสำนักงาน"/>
    <s v="ค่าเฉลี่ย"/>
    <n v="3.75"/>
    <s v="กลุ่มส่งเสริมคุณภาพการศึกษา"/>
    <s v="-"/>
    <s v="อรอุมา"/>
    <s v="มีนาคม 2562_x000a_พฤษภาคม 2562"/>
    <n v="7200"/>
    <n v="0"/>
  </r>
  <r>
    <n v="10"/>
    <x v="0"/>
    <x v="15"/>
    <x v="14"/>
    <n v="2"/>
    <x v="0"/>
    <s v="เงินรายได้"/>
    <x v="0"/>
    <x v="0"/>
    <x v="3"/>
    <x v="3"/>
    <x v="15"/>
    <x v="16"/>
    <x v="87"/>
    <x v="95"/>
    <x v="271"/>
    <n v="6"/>
    <s v="ด้านพัฒนาทรัพยากรมนุษย์"/>
    <n v="6"/>
    <s v="ด้านพัฒนาทรัพยากรมนุษย์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พัฒนาตามกลยุทธ์มหาวิทยาลัย"/>
    <x v="0"/>
    <x v="1"/>
    <m/>
    <x v="0"/>
    <x v="0"/>
    <s v="ค่าจ้างเหมาบริการ - ถ่ายเอกสาร"/>
    <n v="0.4"/>
    <n v="1000"/>
    <s v="แผ่น"/>
    <n v="1"/>
    <n v="400"/>
    <m/>
    <m/>
    <m/>
    <m/>
    <m/>
    <n v="1000"/>
    <m/>
    <n v="1000"/>
    <m/>
    <m/>
    <m/>
    <m/>
    <s v="กลยุทธ์ที่ 5 พัฒนาระบบการบริหารจัดการและการให้บริการของสำนักงานพัฒนาคุณภาพการศึกษา"/>
    <s v="5.5 ส่งเสริมและสนับสนุนการจัดการความรู้เพื่อนำไปสู่การปฏิบัติ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จัดระบบการบริหารจัดการที่มีประสิทธิภาพ และเป็นองค์กรที่บุคลากรมีส่วนร่วมและการทำงานเป็นทีม"/>
    <s v="ระดับ"/>
    <s v="ความพึงพอใจของบุคลากรภายในสำนักงาน"/>
    <s v="ค่าเฉลี่ย"/>
    <n v="3.75"/>
    <s v="กลุ่มส่งเสริมคุณภาพการศึกษา"/>
    <s v="-"/>
    <s v="อรอุมา"/>
    <s v="มีนาคม 2562_x000a_พฤษภาคม 2562"/>
    <n v="400"/>
    <n v="0"/>
  </r>
  <r>
    <n v="10"/>
    <x v="0"/>
    <x v="15"/>
    <x v="14"/>
    <n v="2"/>
    <x v="0"/>
    <s v="เงินรายได้"/>
    <x v="0"/>
    <x v="0"/>
    <x v="3"/>
    <x v="3"/>
    <x v="15"/>
    <x v="16"/>
    <x v="87"/>
    <x v="95"/>
    <x v="2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15"/>
    <s v="คน"/>
    <n v="2"/>
    <n v="900"/>
    <m/>
    <m/>
    <m/>
    <m/>
    <n v="900"/>
    <m/>
    <m/>
    <m/>
    <m/>
    <m/>
    <m/>
    <m/>
    <s v="กลยุทธ์ที่ 5 พัฒนาระบบการบริหารจัดการและการให้บริการของสำนักงานพัฒนาคุณภาพการศึกษา"/>
    <s v="5.1 พัฒนาระบบและกลไกการบริหารงานบุคคลให้มีประสิทธิภาพ โปร่งใส เป็นธรรม โดยมีการประเมินผลการปฏิบัติราชการ เพื่อนำมาปรับปรุงระบบให้เป็นมาตรฐาน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จัดระบบการบริหารจัดการที่มีประสิทธิภาพ และเป็นองค์กรที่บุคลากรมีส่วนร่วมและการทำงานเป็นทีม"/>
    <s v="ระดับ"/>
    <s v="ความพึงพอใจของบุคลากรภายในสำนักงาน"/>
    <s v="ค่าเฉลี่ย"/>
    <n v="3.75"/>
    <s v="กลุ่มส่งเสริมคุณภาพการศึกษา"/>
    <s v="-"/>
    <s v="อรอุมา"/>
    <s v="กุมภาพันธ์ 2562"/>
    <n v="900"/>
    <n v="0"/>
  </r>
  <r>
    <n v="10"/>
    <x v="0"/>
    <x v="15"/>
    <x v="14"/>
    <n v="2"/>
    <x v="0"/>
    <s v="เงินรายได้"/>
    <x v="0"/>
    <x v="0"/>
    <x v="3"/>
    <x v="3"/>
    <x v="15"/>
    <x v="16"/>
    <x v="87"/>
    <x v="95"/>
    <x v="27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อาหาร"/>
    <n v="150"/>
    <n v="15"/>
    <s v="คน"/>
    <n v="2"/>
    <n v="4500"/>
    <m/>
    <m/>
    <m/>
    <m/>
    <n v="4500"/>
    <m/>
    <m/>
    <m/>
    <m/>
    <m/>
    <m/>
    <m/>
    <s v="กลยุทธ์ที่ 5 พัฒนาระบบการบริหารจัดการและการให้บริการของสำนักงานพัฒนาคุณภาพการศึกษา"/>
    <s v="5.1 พัฒนาระบบและกลไกการบริหารงานบุคคลให้มีประสิทธิภาพ โปร่งใส เป็นธรรม โดยมีการประเมินผลการปฏิบัติราชการ เพื่อนำมาปรับปรุงระบบให้เป็นมาตรฐาน"/>
    <s v="มีระบบการบริหารจัดการที่มีประสิทธิภาพ และเป็นองค์กรที่บุคลากรมีส่วนร่วมและการทำงานเป็นทีม"/>
    <s v="เพื่อจัดระบบการบริหารจัดการที่มีประสิทธิภาพ และเป็นองค์กรที่บุคลากรมีส่วนร่วมและการทำงานเป็นทีม"/>
    <s v="ระดับ"/>
    <s v="ความพึงพอใจของบุคลากรภายในสำนักงาน"/>
    <s v="ค่าเฉลี่ย"/>
    <n v="3.75"/>
    <s v="กลุ่มส่งเสริมคุณภาพการศึกษา"/>
    <s v="-"/>
    <s v="อรอุมา"/>
    <s v="กุมภาพันธ์ 2562"/>
    <n v="4500"/>
    <n v="0"/>
  </r>
  <r>
    <n v="10"/>
    <x v="0"/>
    <x v="15"/>
    <x v="14"/>
    <n v="2"/>
    <x v="0"/>
    <s v="เงินรายได้"/>
    <x v="0"/>
    <x v="0"/>
    <x v="3"/>
    <x v="3"/>
    <x v="18"/>
    <x v="19"/>
    <x v="90"/>
    <x v="98"/>
    <x v="27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ธรรมเนียมอื่นๆ - ค่าบำรุงสมาชิกเครือข่ายต่าง ๆ"/>
    <n v="10000"/>
    <n v="2"/>
    <s v="สมาคม"/>
    <n v="1"/>
    <n v="20000"/>
    <n v="20000"/>
    <m/>
    <m/>
    <m/>
    <m/>
    <m/>
    <m/>
    <m/>
    <m/>
    <m/>
    <m/>
    <m/>
    <s v="กลยุทธ์ที่ 3 พัฒนาความร่วมมือ สร้างเครือข่าย เพื่อการพัฒนาคุณภาพการศึกษาของมหาวิทยาลัย"/>
    <s v="1.4 พัฒนาเครือข่ายความร่วมมือทางวิชาการกับสถาบัน/หน่วยงาน/องค์กร ทั้งในและต่างประเทศ รวมทั้งเครือข่ายศิษย์เก่า"/>
    <s v="มีเครือข่ายความร่วมมือเพื่อพัฒนาคุณภาพการศึกษาของมหาวิทยาลัย"/>
    <s v="เพื่อส่งเสริมและสนับสนุนความร่วมมือเพื่อการพัฒนาคุณภาพการ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ตุลาคม 2561"/>
    <n v="20000"/>
    <n v="0"/>
  </r>
  <r>
    <n v="10"/>
    <x v="0"/>
    <x v="15"/>
    <x v="14"/>
    <n v="2"/>
    <x v="0"/>
    <s v="เงินรายได้"/>
    <x v="0"/>
    <x v="0"/>
    <x v="3"/>
    <x v="3"/>
    <x v="0"/>
    <x v="0"/>
    <x v="91"/>
    <x v="99"/>
    <x v="2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50"/>
    <n v="30"/>
    <s v="คน"/>
    <n v="4"/>
    <n v="6000"/>
    <m/>
    <m/>
    <m/>
    <m/>
    <m/>
    <m/>
    <n v="6000"/>
    <m/>
    <m/>
    <m/>
    <m/>
    <m/>
    <s v="กลยุทธ์ที่ 2 กำกับ ส่งเสริม พัฒนาคุณภาพการจัดการเรียนการสอนของมหาวิทยาลัย"/>
    <s v="2.1 พัฒนาอาจารย์ให้มีความรู้ความเข้าใจ และมีทักษะในการจัดการเรียนรู้ที่เน้นผู้เรียนเป็นสำคัญ_x000a_2.2 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"/>
    <s v="มีกิจกรรมกำกับ ส่งเสริม พัฒนาคุณภาพการจัดการเรียนการสอนของมหาวิทยาลัย"/>
    <s v="เพื่อส่งเสริม พัฒนาคุณภาพการจัดการเรียนการสอนของมหาวิทยาลัย"/>
    <s v="จำนวน"/>
    <s v="การจัดประชุมคณะกรรมการทวนสอบฯ"/>
    <s v="ครั้ง"/>
    <n v="4"/>
    <s v="กลุ่มพัฒนามาตรฐานหลักสูตร_x000a_"/>
    <s v="-"/>
    <s v="เอกสิทธิ์"/>
    <s v="เมษายน 2562_x000a_"/>
    <n v="6000"/>
    <n v="0"/>
  </r>
  <r>
    <n v="10"/>
    <x v="0"/>
    <x v="15"/>
    <x v="14"/>
    <n v="2"/>
    <x v="0"/>
    <s v="เงินรายได้"/>
    <x v="0"/>
    <x v="0"/>
    <x v="3"/>
    <x v="3"/>
    <x v="0"/>
    <x v="0"/>
    <x v="91"/>
    <x v="99"/>
    <x v="2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อาหาร"/>
    <n v="150"/>
    <n v="30"/>
    <s v="คน"/>
    <n v="2"/>
    <n v="9000"/>
    <m/>
    <m/>
    <m/>
    <m/>
    <m/>
    <m/>
    <n v="9000"/>
    <m/>
    <m/>
    <m/>
    <m/>
    <m/>
    <s v="กลยุทธ์ที่ 2 กำกับ ส่งเสริม พัฒนาคุณภาพการจัดการเรียนการสอนของมหาวิทยาลัย"/>
    <s v="2.1 พัฒนาอาจารย์ให้มีความรู้ความเข้าใจ และมีทักษะในการจัดการเรียนรู้ที่เน้นผู้เรียนเป็นสำคัญ_x000a_2.2 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"/>
    <s v="มีกิจกรรมกำกับ ส่งเสริม พัฒนาคุณภาพการจัดการเรียนการสอนของมหาวิทยาลัย"/>
    <s v="เพื่อส่งเสริม พัฒนาคุณภาพการจัดการเรียนการสอนของมหาวิทยาลัย"/>
    <s v="จำนวน"/>
    <s v="การจัดประชุมคณะกรรมการทวนสอบฯ"/>
    <s v="ครั้ง"/>
    <n v="4"/>
    <s v="กลุ่มพัฒนามาตรฐานหลักสูตร_x000a_"/>
    <s v="-"/>
    <s v="เอกสิทธิ์"/>
    <s v="เมษายน 2562_x000a_"/>
    <n v="9000"/>
    <n v="0"/>
  </r>
  <r>
    <n v="10"/>
    <x v="0"/>
    <x v="15"/>
    <x v="14"/>
    <n v="2"/>
    <x v="0"/>
    <s v="เงินรายได้"/>
    <x v="0"/>
    <x v="0"/>
    <x v="3"/>
    <x v="3"/>
    <x v="0"/>
    <x v="0"/>
    <x v="91"/>
    <x v="99"/>
    <x v="27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จ้างเหมาบริการ - ถ่ายเอกสาร"/>
    <n v="0.4"/>
    <n v="1800"/>
    <s v="แผ่น"/>
    <n v="2"/>
    <n v="1400"/>
    <m/>
    <m/>
    <m/>
    <m/>
    <m/>
    <m/>
    <n v="1400"/>
    <m/>
    <m/>
    <m/>
    <m/>
    <m/>
    <s v="กลยุทธ์ที่ 2 กำกับ ส่งเสริม พัฒนาคุณภาพการจัดการเรียนการสอนของมหาวิทยาลัย"/>
    <s v="2.1 พัฒนาอาจารย์ให้มีความรู้ความเข้าใจ และมีทักษะในการจัดการเรียนรู้ที่เน้นผู้เรียนเป็นสำคัญ_x000a_2.2 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"/>
    <s v="มีกิจกรรมกำกับ ส่งเสริม พัฒนาคุณภาพการจัดการเรียนการสอนของมหาวิทยาลัย"/>
    <s v="เพื่อส่งเสริม พัฒนาคุณภาพการจัดการเรียนการสอนของมหาวิทยาลัย"/>
    <s v="จำนวน"/>
    <s v="การจัดประชุมคณะกรรมการทวนสอบฯ"/>
    <s v="ครั้ง"/>
    <n v="4"/>
    <s v="กลุ่มพัฒนามาตรฐานหลักสูตร_x000a_"/>
    <s v="-"/>
    <s v="เอกสิทธิ์"/>
    <s v="เมษายน 2562_x000a_"/>
    <n v="1400"/>
    <n v="0"/>
  </r>
  <r>
    <n v="10"/>
    <x v="0"/>
    <x v="15"/>
    <x v="14"/>
    <n v="2"/>
    <x v="0"/>
    <s v="เงินรายได้"/>
    <x v="0"/>
    <x v="0"/>
    <x v="3"/>
    <x v="3"/>
    <x v="0"/>
    <x v="0"/>
    <x v="91"/>
    <x v="99"/>
    <x v="27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100"/>
    <s v="คน"/>
    <n v="4"/>
    <n v="12000"/>
    <m/>
    <m/>
    <m/>
    <m/>
    <m/>
    <m/>
    <m/>
    <m/>
    <m/>
    <n v="12000"/>
    <m/>
    <m/>
    <s v="กลยุทธ์ที่ 2 กำกับ ส่งเสริม พัฒนาคุณภาพการจัดการเรียนการสอนของมหาวิทยาลัย"/>
    <s v="2.2 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"/>
    <s v="มีกิจกรรมกำกับ ส่งเสริม พัฒนาคุณภาพการจัดการเรียนการสอนของมหาวิทยาลัย"/>
    <s v="เพื่อส่งเสริม พัฒนาคุณภาพการจัดการเรียนการสอนของมหาวิทยาลัย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เอกสิทธิ์"/>
    <s v="กรกฎาคม .62"/>
    <n v="12000"/>
    <n v="0"/>
  </r>
  <r>
    <n v="10"/>
    <x v="0"/>
    <x v="15"/>
    <x v="14"/>
    <n v="2"/>
    <x v="0"/>
    <s v="เงินรายได้"/>
    <x v="0"/>
    <x v="0"/>
    <x v="3"/>
    <x v="3"/>
    <x v="0"/>
    <x v="0"/>
    <x v="91"/>
    <x v="99"/>
    <x v="27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อาหาร"/>
    <n v="100"/>
    <n v="100"/>
    <s v="คน"/>
    <n v="2"/>
    <n v="20000"/>
    <m/>
    <m/>
    <m/>
    <m/>
    <m/>
    <m/>
    <m/>
    <m/>
    <m/>
    <n v="20000"/>
    <m/>
    <m/>
    <s v="กลยุทธ์ที่ 2 กำกับ ส่งเสริม พัฒนาคุณภาพการจัดการเรียนการสอนของมหาวิทยาลัย"/>
    <s v="2.2 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"/>
    <s v="มีกิจกรรมกำกับ ส่งเสริม พัฒนาคุณภาพการจัดการเรียนการสอนของมหาวิทยาลัย"/>
    <s v="เพื่อส่งเสริม พัฒนาคุณภาพการจัดการเรียนการสอนของมหาวิทยาลัย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เอกสิทธิ์"/>
    <s v="กรกฎาคม .62"/>
    <n v="20000"/>
    <n v="0"/>
  </r>
  <r>
    <n v="10"/>
    <x v="0"/>
    <x v="15"/>
    <x v="14"/>
    <n v="2"/>
    <x v="0"/>
    <s v="เงินรายได้"/>
    <x v="0"/>
    <x v="0"/>
    <x v="3"/>
    <x v="3"/>
    <x v="0"/>
    <x v="0"/>
    <x v="91"/>
    <x v="99"/>
    <x v="27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จ้างเหมาบริการ - ถ่ายเอกสาร"/>
    <n v="0.4"/>
    <n v="15000"/>
    <s v="แผ่น"/>
    <n v="1"/>
    <n v="6000"/>
    <m/>
    <m/>
    <m/>
    <m/>
    <m/>
    <m/>
    <m/>
    <m/>
    <m/>
    <n v="6000"/>
    <m/>
    <m/>
    <s v="กลยุทธ์ที่ 2 กำกับ ส่งเสริม พัฒนาคุณภาพการจัดการเรียนการสอนของมหาวิทยาลัย"/>
    <s v="2.2 พัฒนาอาจารย์ให้มีความรู้ความเข้าใจ และมีทักษะในการพัฒนางานวิชาการ นวัตกรรมการเรียนรู้ และการวัดและประเมินผลผู้เรียน"/>
    <s v="มีกิจกรรมกำกับ ส่งเสริม พัฒนาคุณภาพการจัดการเรียนการสอนของมหาวิทยาลัย"/>
    <s v="เพื่อส่งเสริม พัฒนาคุณภาพการจัดการเรียนการสอนของมหาวิทยาลัย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เอกสิทธิ์"/>
    <s v="กรกฎาคม .62"/>
    <n v="60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6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เช่าต่างๆ - ค่าที่พัก"/>
    <n v="800"/>
    <n v="16"/>
    <s v="คน"/>
    <n v="3"/>
    <n v="38400"/>
    <m/>
    <m/>
    <m/>
    <m/>
    <m/>
    <n v="38400"/>
    <m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 "/>
    <s v="เพื่อ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มีนาคม.62"/>
    <n v="384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6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ค่าน้ำมัน"/>
    <n v="5000"/>
    <n v="1"/>
    <s v="ครั้ง"/>
    <n v="2"/>
    <n v="10000"/>
    <m/>
    <m/>
    <m/>
    <m/>
    <m/>
    <n v="10000"/>
    <m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 "/>
    <s v="เพื่อ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มีนาคม.62"/>
    <n v="100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6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0"/>
    <m/>
    <x v="0"/>
    <x v="0"/>
    <s v="ค่าวัสดุ(ไวนิล คู่มือ แผ่นพับ)"/>
    <n v="2500"/>
    <n v="10"/>
    <s v="ชิ้น"/>
    <n v="1"/>
    <n v="25000"/>
    <m/>
    <m/>
    <m/>
    <m/>
    <m/>
    <n v="25000"/>
    <m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 "/>
    <s v="เพื่อ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มีนาคม.62"/>
    <n v="250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6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2"/>
    <m/>
    <x v="0"/>
    <x v="0"/>
    <s v="ค่าเบี้ยเลี้ยง(นักศึกษา)"/>
    <n v="200"/>
    <n v="10"/>
    <s v="คน"/>
    <n v="4"/>
    <n v="8000"/>
    <m/>
    <m/>
    <m/>
    <m/>
    <m/>
    <n v="8000"/>
    <m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 "/>
    <s v="เพื่อ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มีนาคม.62"/>
    <n v="80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6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7. โครงการเพื่อพัฒนาการศึกษาและจัดการศึกษา "/>
    <s v="งานประจำตามภารกิจของหน่วยงาน"/>
    <x v="0"/>
    <x v="2"/>
    <m/>
    <x v="0"/>
    <x v="0"/>
    <s v="ค่าเบี้ยเลี้ยง(อาจารย์และเจ้าหน้าที่)"/>
    <n v="420"/>
    <n v="7"/>
    <s v="คน"/>
    <n v="4"/>
    <n v="11800"/>
    <m/>
    <m/>
    <m/>
    <m/>
    <m/>
    <n v="10080"/>
    <m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 "/>
    <s v="เพื่อ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มีนาคม.62"/>
    <n v="118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2"/>
    <m/>
    <x v="0"/>
    <x v="0"/>
    <s v="ค่าตอบแทนผู้ทรงคุณวุฒิภายนอก"/>
    <n v="1200"/>
    <n v="7"/>
    <s v="ชม."/>
    <n v="2"/>
    <n v="16800"/>
    <m/>
    <m/>
    <m/>
    <m/>
    <m/>
    <m/>
    <n v="51000"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กุมภาพันธ์.62"/>
    <n v="168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ใช้จ่ายในการเดินทางไปราชการ - ค่าเดินทางและค่าที่พักผู้ทรงคุณวุฒิ"/>
    <n v="9500"/>
    <n v="1"/>
    <s v="คน"/>
    <n v="1"/>
    <n v="9500"/>
    <m/>
    <m/>
    <m/>
    <m/>
    <m/>
    <m/>
    <n v="16800"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กุมภาพันธ์.62"/>
    <n v="95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150"/>
    <s v="คน"/>
    <n v="4"/>
    <n v="18000"/>
    <m/>
    <m/>
    <m/>
    <m/>
    <m/>
    <m/>
    <n v="9500"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เมษายน.62"/>
    <n v="180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อาหาร"/>
    <n v="50"/>
    <n v="150"/>
    <s v="คน"/>
    <n v="2"/>
    <n v="15000"/>
    <m/>
    <m/>
    <m/>
    <m/>
    <m/>
    <m/>
    <n v="18000"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เมษายน.62"/>
    <n v="150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จ้างเหมาบริการ - ถ่ายเอกสาร"/>
    <n v="0.4"/>
    <n v="22700"/>
    <s v="แผ่น"/>
    <n v="1"/>
    <n v="9100"/>
    <m/>
    <m/>
    <m/>
    <m/>
    <m/>
    <m/>
    <n v="15000"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เมษายน.62"/>
    <n v="91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0"/>
    <m/>
    <x v="0"/>
    <x v="0"/>
    <s v="ค่าใบประกาศ ISO"/>
    <n v="10"/>
    <n v="150"/>
    <s v="คน"/>
    <n v="1"/>
    <n v="1500"/>
    <m/>
    <m/>
    <m/>
    <m/>
    <m/>
    <m/>
    <n v="9100"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เมษายน.62"/>
    <n v="15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อาหาร"/>
    <n v="300"/>
    <n v="7"/>
    <s v="คน"/>
    <n v="1"/>
    <n v="2100"/>
    <m/>
    <m/>
    <m/>
    <m/>
    <m/>
    <m/>
    <n v="1500"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เมษายน.62"/>
    <n v="21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7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2"/>
    <m/>
    <x v="0"/>
    <x v="0"/>
    <s v="ค่าตอบแทนการปฏิบัติงานนอกเวลาราชการ"/>
    <n v="420"/>
    <n v="6"/>
    <s v="คน"/>
    <n v="2"/>
    <n v="5000"/>
    <m/>
    <m/>
    <m/>
    <m/>
    <m/>
    <m/>
    <n v="2100"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เมษายน.62"/>
    <n v="50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2"/>
    <m/>
    <x v="0"/>
    <x v="0"/>
    <s v="ค่าตอบแทนวิทยากร"/>
    <n v="600"/>
    <n v="7"/>
    <s v="ชม."/>
    <n v="4"/>
    <n v="16800"/>
    <m/>
    <m/>
    <m/>
    <n v="8400"/>
    <n v="8400"/>
    <m/>
    <m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มกราคม .2562_x000a_กุมภาพันธ์.2562"/>
    <n v="168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60"/>
    <s v="คน"/>
    <n v="8"/>
    <n v="14400"/>
    <m/>
    <m/>
    <m/>
    <n v="7200"/>
    <n v="7200"/>
    <m/>
    <m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มกราคม .2562_x000a_กุมภาพันธ์.2562"/>
    <n v="144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อาหาร"/>
    <n v="50"/>
    <n v="60"/>
    <s v="คน"/>
    <n v="4"/>
    <n v="12000"/>
    <m/>
    <m/>
    <m/>
    <n v="6000"/>
    <n v="6000"/>
    <m/>
    <m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มกราคม .2562_x000a_กุมภาพันธ์.2562"/>
    <n v="120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จ้างเหมาบริการ - ถ่ายเอกสาร"/>
    <n v="0.4"/>
    <n v="5000"/>
    <s v="แผ่น"/>
    <n v="2"/>
    <n v="4000"/>
    <m/>
    <m/>
    <m/>
    <n v="2000"/>
    <n v="2000"/>
    <m/>
    <m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มกราคม .2562_x000a_กุมภาพันธ์.2562"/>
    <n v="40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8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2"/>
    <m/>
    <x v="0"/>
    <x v="0"/>
    <s v="ค่าตอบแทนการปฏิบัติงานนอกเวลาราชการ"/>
    <n v="420"/>
    <n v="6"/>
    <s v="แผ่น"/>
    <n v="4"/>
    <n v="10100"/>
    <m/>
    <m/>
    <m/>
    <n v="5040"/>
    <n v="5040"/>
    <m/>
    <m/>
    <m/>
    <m/>
    <m/>
    <m/>
    <m/>
    <s v="กลยุทธ์ที่ 4 ส่งเสริม พัฒนาศักยภาพการเรียนรู้แก่นักศึกษา"/>
    <s v="4.1 ส่งเสริมและสนับสนุนกิจกรรมเสริมหลักสูตรและกิจกรรมนอกหลักสูตรที่ส่งเสริมการเรียนรู้ตามกรอบมาตรฐานคุณวุฒิระดับอุดมศึกษาแห่งชาติที่มุ่งพัฒนานักศึกษาให้มีทักษะและมีความพร้อมในการทำงาน"/>
    <s v="มีโครงการส่งเสริมพัฒนาและส่งเสริมศักยภาพการเรียนรู้แก่นักศึกษา"/>
    <s v="เพื่อส่งเสริม พัฒนาศักยภาพการเรียนรู้แก่นักศึกษา"/>
    <s v="ระดับ"/>
    <s v="ความพึงพอใจของผู้เข้าร่วมโครงการ"/>
    <s v="ค่าเฉลี่ย"/>
    <n v="3.75"/>
    <s v="งานพัฒนาการเรียนรู้"/>
    <s v="-"/>
    <s v="วิชญ์ธวัช"/>
    <s v="มกราคม .2562_x000a_กุมภาพันธ์.2562"/>
    <n v="101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50"/>
    <n v="15"/>
    <s v="คน"/>
    <n v="6"/>
    <n v="4500"/>
    <m/>
    <n v="500"/>
    <m/>
    <n v="500"/>
    <n v="500"/>
    <n v="500"/>
    <m/>
    <n v="500"/>
    <m/>
    <n v="500"/>
    <m/>
    <m/>
    <s v="กลยุทธ์ที่ 3 พัฒนาความร่วมมือ สร้างเครือข่าย เพื่อการพัฒนาคุณภาพการศึกษาของมหาวิทยาลัย"/>
    <s v="3.1 ส่งเสริมและสนับสนุนความร่วมมือเพื่อการพัฒนาคุณภาพการศึกษา"/>
    <s v="มีเครือข่ายความร่วมมือเพื่อพัฒนาคุณภาพการศึกษาของมหาวิทยาลัย"/>
    <s v="เพื่อส่งเสริมและสนับสนุนความร่วมมือเพื่อการพัฒนาคุณภาพการศึกษา"/>
    <s v="จำนวน"/>
    <s v="จำนวนครั้งการจัดประชุมคณะกรรมการ"/>
    <s v="ครั้ง"/>
    <n v="6"/>
    <s v="งานพัฒนาการเรียนรู้"/>
    <s v="-"/>
    <s v="วิชญ์ธวัช"/>
    <s v="พฤศจิกายน. 61_x000a_ม.ค. - มี.ค. 62_x000a_พ.ค. 62 _x000a_ก.ค. 62"/>
    <n v="4500"/>
    <n v="0"/>
  </r>
  <r>
    <n v="10"/>
    <x v="0"/>
    <x v="15"/>
    <x v="14"/>
    <n v="2"/>
    <x v="0"/>
    <s v="เงินรายได้"/>
    <x v="0"/>
    <x v="0"/>
    <x v="3"/>
    <x v="3"/>
    <x v="24"/>
    <x v="25"/>
    <x v="92"/>
    <x v="100"/>
    <x v="279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9. โครงการพัฒนาระบบการเรียนการสอนที่เน้นผู้เรียนเป็นสำคัญ_x000a_"/>
    <s v="งานประจำตามภารกิจของหน่วยงาน"/>
    <x v="0"/>
    <x v="1"/>
    <m/>
    <x v="0"/>
    <x v="0"/>
    <s v="ค่าจ้างเหมาบริการ - ถ่ายเอกสาร"/>
    <n v="0.4"/>
    <n v="2000"/>
    <s v="แผ่น"/>
    <n v="6"/>
    <n v="4800"/>
    <m/>
    <n v="800"/>
    <m/>
    <n v="800"/>
    <n v="800"/>
    <n v="800"/>
    <m/>
    <n v="800"/>
    <m/>
    <n v="800"/>
    <m/>
    <m/>
    <s v="กลยุทธ์ที่ 3 พัฒนาความร่วมมือ สร้างเครือข่าย เพื่อการพัฒนาคุณภาพการศึกษาของมหาวิทยาลัย"/>
    <s v="3.1 ส่งเสริมและสนับสนุนความร่วมมือเพื่อการพัฒนาคุณภาพการศึกษา"/>
    <s v="มีเครือข่ายความร่วมมือเพื่อพัฒนาคุณภาพการศึกษาของมหาวิทยาลัย"/>
    <s v="เพื่อส่งเสริมและสนับสนุนความร่วมมือเพื่อการพัฒนาคุณภาพการศึกษา"/>
    <s v="จำนวน"/>
    <s v="จำนวนครั้งการจัดประชุมคณะกรรมการ"/>
    <s v="ครั้ง"/>
    <n v="6"/>
    <s v="งานพัฒนาการเรียนรู้"/>
    <s v="-"/>
    <s v="วิชญ์ธวัช"/>
    <s v="พฤศจิกายน. 61_x000a_ม.ค. - มี.ค. 62_x000a_พ.ค. 62 _x000a_ก.ค. 62"/>
    <n v="48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ครื่องบินโดยสารของกรรมการสภามหาวิทยาลัยผู้ทรงคุณวุฒิเดินทางมาประชุมที่อุบลราชธานี"/>
    <n v="6000"/>
    <n v="11"/>
    <s v="คน"/>
    <n v="2"/>
    <n v="132000"/>
    <m/>
    <n v="66000"/>
    <m/>
    <m/>
    <n v="66000"/>
    <m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32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ครื่องบินโดยสารของกรรมการสภามหาวิทยาลัยประชุมที่กรุงเทพมานคร"/>
    <n v="3000"/>
    <n v="9"/>
    <s v="คน"/>
    <n v="8"/>
    <n v="216000"/>
    <n v="27000"/>
    <m/>
    <m/>
    <n v="27000"/>
    <m/>
    <n v="27000"/>
    <m/>
    <n v="27000"/>
    <n v="27000"/>
    <n v="27000"/>
    <n v="27000"/>
    <n v="270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16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700"/>
    <n v="15"/>
    <s v="คน"/>
    <n v="10"/>
    <n v="105000"/>
    <n v="10500"/>
    <n v="10500"/>
    <m/>
    <n v="10500"/>
    <n v="10500"/>
    <n v="10500"/>
    <m/>
    <n v="10500"/>
    <n v="10500"/>
    <n v="10500"/>
    <n v="10500"/>
    <n v="105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05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1000"/>
    <n v="15"/>
    <s v="คน"/>
    <n v="8"/>
    <n v="120000"/>
    <n v="15000"/>
    <n v="15000"/>
    <m/>
    <n v="15000"/>
    <n v="15000"/>
    <n v="15000"/>
    <m/>
    <n v="15000"/>
    <n v="15000"/>
    <n v="15000"/>
    <n v="15000"/>
    <n v="150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20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0"/>
    <n v="40"/>
    <s v="คน"/>
    <n v="2"/>
    <n v="8000"/>
    <m/>
    <n v="4000"/>
    <m/>
    <m/>
    <n v="4000"/>
    <m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8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150"/>
    <n v="40"/>
    <s v="คน"/>
    <n v="2"/>
    <n v="12000"/>
    <m/>
    <n v="6000"/>
    <m/>
    <m/>
    <n v="6000"/>
    <m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2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20"/>
    <n v="30"/>
    <s v="คน"/>
    <n v="10"/>
    <n v="36000"/>
    <n v="3600"/>
    <m/>
    <m/>
    <n v="3600"/>
    <m/>
    <n v="3600"/>
    <m/>
    <n v="3600"/>
    <n v="3600"/>
    <n v="3600"/>
    <n v="3600"/>
    <n v="36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36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กลางวัน ประชุมที่ กรุงเทพ"/>
    <n v="220"/>
    <n v="30"/>
    <s v="คน"/>
    <n v="10"/>
    <n v="66000"/>
    <n v="6600"/>
    <m/>
    <m/>
    <n v="6600"/>
    <m/>
    <n v="6600"/>
    <m/>
    <n v="6600"/>
    <n v="6600"/>
    <n v="6600"/>
    <n v="6600"/>
    <n v="66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66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"/>
    <n v="6000"/>
    <n v="1"/>
    <s v="คน"/>
    <n v="10"/>
    <n v="60000"/>
    <n v="6000"/>
    <n v="6000"/>
    <m/>
    <n v="6000"/>
    <n v="6000"/>
    <n v="6000"/>
    <m/>
    <n v="6000"/>
    <n v="6000"/>
    <n v="6000"/>
    <n v="6000"/>
    <n v="60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60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"/>
    <n v="3000"/>
    <n v="11"/>
    <s v="คน"/>
    <n v="10"/>
    <n v="330000"/>
    <n v="33000"/>
    <n v="33000"/>
    <m/>
    <n v="33000"/>
    <n v="33000"/>
    <n v="33000"/>
    <m/>
    <n v="33000"/>
    <n v="33000"/>
    <n v="33000"/>
    <n v="33000"/>
    <n v="330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330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"/>
    <n v="2000"/>
    <n v="1"/>
    <s v="คน"/>
    <n v="10"/>
    <n v="20000"/>
    <n v="2000"/>
    <n v="2000"/>
    <m/>
    <n v="2000"/>
    <n v="2000"/>
    <n v="2000"/>
    <m/>
    <n v="2000"/>
    <n v="2000"/>
    <n v="2000"/>
    <n v="2000"/>
    <n v="20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0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"/>
    <n v="1000"/>
    <n v="10"/>
    <s v="คน"/>
    <n v="10"/>
    <n v="100000"/>
    <n v="10000"/>
    <n v="10000"/>
    <m/>
    <n v="10000"/>
    <n v="10000"/>
    <n v="10000"/>
    <m/>
    <n v="10000"/>
    <n v="10000"/>
    <n v="10000"/>
    <n v="10000"/>
    <n v="100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00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"/>
    <n v="300"/>
    <n v="2"/>
    <s v="คน"/>
    <n v="10"/>
    <n v="6000"/>
    <n v="600"/>
    <n v="600"/>
    <m/>
    <n v="600"/>
    <n v="600"/>
    <n v="600"/>
    <m/>
    <n v="600"/>
    <n v="600"/>
    <n v="600"/>
    <n v="600"/>
    <n v="6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6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เจ้าหน้าที่ สกอ."/>
    <n v="600"/>
    <n v="2"/>
    <s v="คน"/>
    <n v="8"/>
    <n v="9600"/>
    <n v="1200"/>
    <m/>
    <m/>
    <n v="1200"/>
    <m/>
    <n v="1200"/>
    <m/>
    <n v="1200"/>
    <n v="1200"/>
    <n v="1200"/>
    <n v="1200"/>
    <n v="12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96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เจ้าหน้าที่ สกอ. ควบคุมระบบ วีดีโอ คอนเฟอร์เรนซ์  "/>
    <n v="1000"/>
    <n v="1"/>
    <s v="คน"/>
    <n v="8"/>
    <n v="8000"/>
    <n v="1000"/>
    <m/>
    <m/>
    <n v="1000"/>
    <m/>
    <n v="1000"/>
    <m/>
    <n v="1000"/>
    <n v="1000"/>
    <n v="1000"/>
    <n v="1000"/>
    <n v="10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8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ปฏิบัติงานนอกเวลาราชการวันปกติ"/>
    <n v="200"/>
    <n v="5"/>
    <s v="คน"/>
    <n v="2"/>
    <n v="2000"/>
    <m/>
    <n v="1000"/>
    <m/>
    <m/>
    <n v="1000"/>
    <m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ปฏิบัติงานนอกเวลาราชการวันหยุดราชการ"/>
    <n v="420"/>
    <n v="7"/>
    <s v="คน"/>
    <n v="10"/>
    <n v="29400"/>
    <n v="2940"/>
    <n v="2940"/>
    <m/>
    <m/>
    <n v="2940"/>
    <n v="2940"/>
    <n v="2940"/>
    <n v="2940"/>
    <n v="2940"/>
    <n v="2940"/>
    <n v="2940"/>
    <n v="294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94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ถ่ายเอกสาร"/>
    <n v="0.5"/>
    <n v="17000"/>
    <s v="แผ่น"/>
    <n v="10"/>
    <n v="85000"/>
    <n v="8500"/>
    <n v="8500"/>
    <m/>
    <m/>
    <n v="8500"/>
    <n v="8500"/>
    <n v="8500"/>
    <n v="8500"/>
    <n v="8500"/>
    <n v="8500"/>
    <n v="8500"/>
    <n v="85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85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ในการจัดประชุมสภามหาวิทยาลัย"/>
    <n v="4500"/>
    <n v="1"/>
    <s v="ไตรมาส"/>
    <n v="4"/>
    <n v="18000"/>
    <n v="4500"/>
    <m/>
    <m/>
    <n v="4500"/>
    <m/>
    <m/>
    <n v="4500"/>
    <m/>
    <m/>
    <n v="4500"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8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30"/>
    <n v="50"/>
    <s v="คน"/>
    <n v="2"/>
    <n v="3000"/>
    <m/>
    <m/>
    <n v="1500"/>
    <m/>
    <m/>
    <m/>
    <n v="15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3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ถ่ายเอกสาร"/>
    <n v="0.5"/>
    <n v="2000"/>
    <s v="แผ่น"/>
    <n v="2"/>
    <n v="2000"/>
    <m/>
    <m/>
    <n v="1000"/>
    <m/>
    <m/>
    <m/>
    <n v="1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ครื่องบินโดยสารของกรรมการสภามหาวิทยาลัยผู้ทรงคุณวุฒิเดินทางมาปฏิบัติราชการที่อุบลราชธานี"/>
    <n v="5000"/>
    <n v="1"/>
    <s v="คน"/>
    <n v="3"/>
    <n v="15000"/>
    <m/>
    <m/>
    <n v="5000"/>
    <m/>
    <m/>
    <n v="5000"/>
    <m/>
    <n v="50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5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700"/>
    <n v="1"/>
    <s v="คน"/>
    <n v="3"/>
    <n v="2100"/>
    <m/>
    <m/>
    <n v="700"/>
    <m/>
    <m/>
    <n v="700"/>
    <m/>
    <n v="7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1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000"/>
    <n v="1"/>
    <s v="คน"/>
    <n v="3"/>
    <n v="3000"/>
    <m/>
    <m/>
    <n v="1000"/>
    <m/>
    <m/>
    <n v="1000"/>
    <m/>
    <n v="10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3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ปฏิบัติงานนอกเวลาราชการวันปกติ"/>
    <n v="200"/>
    <n v="1"/>
    <s v="คน"/>
    <n v="3"/>
    <n v="600"/>
    <m/>
    <m/>
    <n v="200"/>
    <m/>
    <m/>
    <n v="200"/>
    <m/>
    <n v="2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6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ปฏิบัติงานนอกเวลาราชการวันหยุดราชการ"/>
    <n v="420"/>
    <n v="1"/>
    <s v="คน"/>
    <n v="3"/>
    <n v="1300"/>
    <m/>
    <m/>
    <n v="420"/>
    <m/>
    <m/>
    <n v="420"/>
    <m/>
    <n v="42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3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20"/>
    <n v="10"/>
    <s v="คน"/>
    <n v="3"/>
    <n v="3600"/>
    <m/>
    <m/>
    <n v="1200"/>
    <m/>
    <m/>
    <n v="1200"/>
    <m/>
    <n v="12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36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0"/>
    <n v="5"/>
    <s v="คน"/>
    <n v="3"/>
    <n v="1500"/>
    <m/>
    <m/>
    <n v="500"/>
    <m/>
    <m/>
    <n v="500"/>
    <m/>
    <n v="5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5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200"/>
    <n v="5"/>
    <s v="คน"/>
    <n v="3"/>
    <n v="3000"/>
    <m/>
    <m/>
    <n v="1000"/>
    <m/>
    <m/>
    <n v="1000"/>
    <m/>
    <n v="10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3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250"/>
    <n v="5"/>
    <s v="คน"/>
    <n v="3"/>
    <n v="3800"/>
    <m/>
    <m/>
    <n v="1250"/>
    <m/>
    <m/>
    <n v="1250"/>
    <m/>
    <n v="125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38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ครื่องบินโดยสารที่ปรึกษาด้านกฎหมายฯ"/>
    <n v="6000"/>
    <n v="1"/>
    <s v="คน"/>
    <n v="10"/>
    <n v="60000"/>
    <n v="6000"/>
    <n v="6000"/>
    <m/>
    <n v="6000"/>
    <n v="6000"/>
    <n v="6000"/>
    <m/>
    <n v="6000"/>
    <n v="6000"/>
    <n v="6000"/>
    <n v="6000"/>
    <n v="60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60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1000"/>
    <n v="1"/>
    <s v="คน"/>
    <n v="10"/>
    <n v="10000"/>
    <n v="1000"/>
    <n v="1000"/>
    <m/>
    <n v="1000"/>
    <n v="1000"/>
    <n v="1000"/>
    <m/>
    <n v="1000"/>
    <n v="1000"/>
    <n v="1000"/>
    <n v="1000"/>
    <n v="10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0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845"/>
    <n v="2"/>
    <s v="วัน"/>
    <n v="10"/>
    <n v="16900"/>
    <n v="1690"/>
    <n v="1690"/>
    <m/>
    <n v="1690"/>
    <n v="1690"/>
    <n v="1690"/>
    <m/>
    <n v="1690"/>
    <n v="1690"/>
    <n v="1690"/>
    <n v="1690"/>
    <n v="17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69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0"/>
    <n v="5"/>
    <s v="คน"/>
    <n v="20"/>
    <n v="10000"/>
    <n v="1000"/>
    <n v="1000"/>
    <m/>
    <n v="1000"/>
    <n v="1000"/>
    <n v="1000"/>
    <m/>
    <n v="1000"/>
    <n v="1000"/>
    <n v="1000"/>
    <n v="1000"/>
    <n v="10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0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150"/>
    <n v="5"/>
    <s v="คน"/>
    <n v="10"/>
    <n v="7500"/>
    <n v="1500"/>
    <n v="1500"/>
    <m/>
    <n v="1500"/>
    <n v="1500"/>
    <n v="1500"/>
    <m/>
    <n v="1500"/>
    <n v="1500"/>
    <n v="1500"/>
    <n v="1500"/>
    <n v="15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75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200"/>
    <n v="5"/>
    <s v="คน"/>
    <n v="20"/>
    <n v="20000"/>
    <n v="2000"/>
    <n v="2000"/>
    <m/>
    <n v="2000"/>
    <n v="2000"/>
    <n v="2000"/>
    <m/>
    <n v="2000"/>
    <n v="2000"/>
    <n v="2000"/>
    <n v="2000"/>
    <n v="20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0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ปฏิบัติงานนอกเวลาราชการวันปกติ"/>
    <n v="200"/>
    <n v="2"/>
    <s v="คน"/>
    <n v="20"/>
    <n v="8000"/>
    <n v="800"/>
    <n v="800"/>
    <m/>
    <n v="800"/>
    <n v="800"/>
    <n v="800"/>
    <m/>
    <n v="800"/>
    <n v="800"/>
    <n v="800"/>
    <n v="800"/>
    <n v="8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8000"/>
    <n v="0"/>
  </r>
  <r>
    <n v="10"/>
    <x v="0"/>
    <x v="16"/>
    <x v="15"/>
    <n v="2"/>
    <x v="0"/>
    <s v="เงินรายได้"/>
    <x v="0"/>
    <x v="0"/>
    <x v="1"/>
    <x v="1"/>
    <x v="0"/>
    <x v="0"/>
    <x v="0"/>
    <x v="0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เลี้ยง "/>
    <n v="240"/>
    <n v="3"/>
    <s v="คน "/>
    <n v="2"/>
    <n v="1400"/>
    <m/>
    <m/>
    <m/>
    <n v="720"/>
    <m/>
    <m/>
    <m/>
    <n v="72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400"/>
    <n v="0"/>
  </r>
  <r>
    <n v="10"/>
    <x v="0"/>
    <x v="16"/>
    <x v="15"/>
    <n v="2"/>
    <x v="0"/>
    <s v="เงินรายได้"/>
    <x v="0"/>
    <x v="0"/>
    <x v="1"/>
    <x v="1"/>
    <x v="0"/>
    <x v="0"/>
    <x v="0"/>
    <x v="0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ประจำสำนักงาน"/>
    <n v="500"/>
    <n v="1"/>
    <s v="เดือน "/>
    <n v="12"/>
    <n v="6000"/>
    <n v="500"/>
    <n v="500"/>
    <n v="500"/>
    <n v="500"/>
    <n v="500"/>
    <n v="500"/>
    <n v="500"/>
    <n v="500"/>
    <n v="500"/>
    <n v="500"/>
    <n v="500"/>
    <n v="5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6000"/>
    <n v="0"/>
  </r>
  <r>
    <n v="10"/>
    <x v="0"/>
    <x v="16"/>
    <x v="15"/>
    <n v="2"/>
    <x v="0"/>
    <s v="เงินรายได้"/>
    <x v="0"/>
    <x v="0"/>
    <x v="1"/>
    <x v="1"/>
    <x v="0"/>
    <x v="0"/>
    <x v="0"/>
    <x v="0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ถ่ายเอกสาร"/>
    <n v="0.5"/>
    <n v="440"/>
    <s v="แผ่น"/>
    <n v="12"/>
    <n v="2600"/>
    <n v="500"/>
    <n v="500"/>
    <n v="500"/>
    <n v="500"/>
    <n v="500"/>
    <n v="500"/>
    <n v="500"/>
    <n v="500"/>
    <n v="500"/>
    <n v="500"/>
    <n v="500"/>
    <n v="500"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600"/>
    <n v="0"/>
  </r>
  <r>
    <n v="10"/>
    <x v="0"/>
    <x v="16"/>
    <x v="15"/>
    <n v="2"/>
    <x v="0"/>
    <s v="เงินรายได้"/>
    <x v="0"/>
    <x v="0"/>
    <x v="1"/>
    <x v="1"/>
    <x v="0"/>
    <x v="0"/>
    <x v="7"/>
    <x v="7"/>
    <x v="28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"/>
    <n v="10"/>
    <n v="500"/>
    <s v="เล่ม"/>
    <n v="1"/>
    <n v="5000"/>
    <m/>
    <m/>
    <m/>
    <m/>
    <m/>
    <m/>
    <m/>
    <m/>
    <m/>
    <m/>
    <n v="5000"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5000"/>
    <n v="0"/>
  </r>
  <r>
    <n v="10"/>
    <x v="0"/>
    <x v="16"/>
    <x v="15"/>
    <n v="2"/>
    <x v="0"/>
    <s v="เงินรายได้"/>
    <x v="0"/>
    <x v="0"/>
    <x v="8"/>
    <x v="8"/>
    <x v="10"/>
    <x v="10"/>
    <x v="93"/>
    <x v="101"/>
    <x v="2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วิทยากร"/>
    <n v="3000"/>
    <n v="3"/>
    <s v="คน"/>
    <n v="2"/>
    <n v="18000"/>
    <m/>
    <m/>
    <m/>
    <m/>
    <m/>
    <m/>
    <n v="18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8000"/>
    <n v="0"/>
  </r>
  <r>
    <n v="10"/>
    <x v="0"/>
    <x v="16"/>
    <x v="15"/>
    <n v="2"/>
    <x v="0"/>
    <s v="เงินรายได้"/>
    <x v="0"/>
    <x v="0"/>
    <x v="8"/>
    <x v="8"/>
    <x v="10"/>
    <x v="10"/>
    <x v="93"/>
    <x v="101"/>
    <x v="2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รถตู้โดยสาร"/>
    <n v="1800"/>
    <n v="1"/>
    <s v="คัน"/>
    <n v="3"/>
    <n v="5400"/>
    <m/>
    <m/>
    <m/>
    <m/>
    <m/>
    <m/>
    <n v="54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5400"/>
    <n v="0"/>
  </r>
  <r>
    <n v="10"/>
    <x v="0"/>
    <x v="16"/>
    <x v="15"/>
    <n v="2"/>
    <x v="0"/>
    <s v="เงินรายได้"/>
    <x v="0"/>
    <x v="0"/>
    <x v="8"/>
    <x v="8"/>
    <x v="10"/>
    <x v="10"/>
    <x v="93"/>
    <x v="101"/>
    <x v="2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น้ำมันยานพาหนะ "/>
    <n v="3000"/>
    <n v="3"/>
    <s v="คัน"/>
    <n v="1"/>
    <n v="9000"/>
    <m/>
    <m/>
    <m/>
    <m/>
    <m/>
    <m/>
    <n v="9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9000"/>
    <n v="0"/>
  </r>
  <r>
    <n v="10"/>
    <x v="0"/>
    <x v="16"/>
    <x v="15"/>
    <n v="2"/>
    <x v="0"/>
    <s v="เงินรายได้"/>
    <x v="0"/>
    <x v="0"/>
    <x v="8"/>
    <x v="8"/>
    <x v="10"/>
    <x v="10"/>
    <x v="93"/>
    <x v="101"/>
    <x v="2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กรรมการสภามหาวิทยาลัยผู้ทรงคุณวุฒิ  "/>
    <n v="1000"/>
    <n v="12"/>
    <s v="คน"/>
    <n v="2"/>
    <n v="24000"/>
    <m/>
    <m/>
    <m/>
    <m/>
    <m/>
    <m/>
    <n v="24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4000"/>
    <n v="0"/>
  </r>
  <r>
    <n v="10"/>
    <x v="0"/>
    <x v="16"/>
    <x v="15"/>
    <n v="2"/>
    <x v="0"/>
    <s v="เงินรายได้"/>
    <x v="0"/>
    <x v="0"/>
    <x v="8"/>
    <x v="8"/>
    <x v="10"/>
    <x v="10"/>
    <x v="93"/>
    <x v="101"/>
    <x v="2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กรรมการสภามหาวิทยาลัยพร้อมเจ้าหน้าที่ "/>
    <n v="1000"/>
    <n v="6"/>
    <s v="ห้อง"/>
    <n v="2"/>
    <n v="12000"/>
    <m/>
    <m/>
    <m/>
    <m/>
    <m/>
    <m/>
    <n v="12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2000"/>
    <n v="0"/>
  </r>
  <r>
    <n v="10"/>
    <x v="0"/>
    <x v="16"/>
    <x v="15"/>
    <n v="2"/>
    <x v="0"/>
    <s v="เงินรายได้"/>
    <x v="0"/>
    <x v="0"/>
    <x v="8"/>
    <x v="8"/>
    <x v="10"/>
    <x v="10"/>
    <x v="93"/>
    <x v="101"/>
    <x v="2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100"/>
    <n v="50"/>
    <s v="คน"/>
    <n v="1"/>
    <n v="5000"/>
    <m/>
    <m/>
    <m/>
    <m/>
    <m/>
    <m/>
    <n v="5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5000"/>
    <n v="0"/>
  </r>
  <r>
    <n v="10"/>
    <x v="0"/>
    <x v="16"/>
    <x v="15"/>
    <n v="2"/>
    <x v="0"/>
    <s v="เงินรายได้"/>
    <x v="0"/>
    <x v="0"/>
    <x v="8"/>
    <x v="8"/>
    <x v="10"/>
    <x v="10"/>
    <x v="93"/>
    <x v="101"/>
    <x v="2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200"/>
    <n v="50"/>
    <s v="คน"/>
    <n v="2"/>
    <n v="20000"/>
    <m/>
    <m/>
    <m/>
    <m/>
    <m/>
    <m/>
    <n v="20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0000"/>
    <n v="0"/>
  </r>
  <r>
    <n v="10"/>
    <x v="0"/>
    <x v="16"/>
    <x v="15"/>
    <n v="2"/>
    <x v="0"/>
    <s v="เงินรายได้"/>
    <x v="0"/>
    <x v="0"/>
    <x v="8"/>
    <x v="8"/>
    <x v="10"/>
    <x v="10"/>
    <x v="93"/>
    <x v="101"/>
    <x v="2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250"/>
    <n v="50"/>
    <s v="คน"/>
    <n v="2"/>
    <n v="25000"/>
    <m/>
    <m/>
    <m/>
    <m/>
    <m/>
    <m/>
    <n v="25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5000"/>
    <n v="0"/>
  </r>
  <r>
    <n v="10"/>
    <x v="0"/>
    <x v="16"/>
    <x v="15"/>
    <n v="2"/>
    <x v="0"/>
    <s v="เงินรายได้"/>
    <x v="0"/>
    <x v="0"/>
    <x v="8"/>
    <x v="8"/>
    <x v="10"/>
    <x v="10"/>
    <x v="93"/>
    <x v="101"/>
    <x v="2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60"/>
    <n v="40"/>
    <s v="คน"/>
    <n v="4"/>
    <n v="9600"/>
    <m/>
    <m/>
    <m/>
    <m/>
    <m/>
    <m/>
    <n v="96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9600"/>
    <n v="0"/>
  </r>
  <r>
    <n v="10"/>
    <x v="0"/>
    <x v="16"/>
    <x v="15"/>
    <n v="2"/>
    <x v="0"/>
    <s v="เงินรายได้"/>
    <x v="0"/>
    <x v="0"/>
    <x v="8"/>
    <x v="8"/>
    <x v="10"/>
    <x v="10"/>
    <x v="93"/>
    <x v="101"/>
    <x v="28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วัสดุเพื่อใช้ในการประชุมฯ"/>
    <n v="2000"/>
    <n v="1"/>
    <s v="ชุด"/>
    <n v="1"/>
    <n v="2000"/>
    <m/>
    <m/>
    <m/>
    <m/>
    <m/>
    <m/>
    <n v="2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0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ครื่องบินโดยสารของกรรมการประเมินฯ"/>
    <n v="5000"/>
    <n v="3"/>
    <s v="คน"/>
    <n v="1"/>
    <n v="15000"/>
    <m/>
    <m/>
    <m/>
    <m/>
    <m/>
    <n v="15000"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50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1000"/>
    <n v="5"/>
    <s v="คน"/>
    <n v="4"/>
    <n v="20000"/>
    <m/>
    <m/>
    <m/>
    <n v="5000"/>
    <n v="5000"/>
    <n v="5000"/>
    <n v="5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00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น้ำมันยานพาหนะ (อุบลฯ - ขอนแก่น - อุบลฯ)"/>
    <n v="2000"/>
    <n v="1"/>
    <s v="คน"/>
    <n v="2"/>
    <n v="4000"/>
    <m/>
    <m/>
    <m/>
    <m/>
    <m/>
    <n v="4000"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40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500"/>
    <n v="5"/>
    <s v="คน"/>
    <n v="4"/>
    <n v="30000"/>
    <m/>
    <m/>
    <m/>
    <n v="7500"/>
    <n v="7500"/>
    <n v="7500"/>
    <n v="75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300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"/>
    <n v="3000"/>
    <n v="5"/>
    <s v="คน"/>
    <n v="4"/>
    <n v="60000"/>
    <m/>
    <m/>
    <m/>
    <n v="3000"/>
    <n v="3000"/>
    <n v="3000"/>
    <n v="3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600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ประชุม"/>
    <n v="1000"/>
    <n v="1"/>
    <s v="คน"/>
    <n v="4"/>
    <n v="4000"/>
    <m/>
    <m/>
    <m/>
    <n v="1000"/>
    <n v="1000"/>
    <n v="1000"/>
    <n v="1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40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ปฏิบัติงานนอกเวลาราชการวันปกติ"/>
    <n v="200"/>
    <n v="2"/>
    <s v="คน"/>
    <n v="2"/>
    <n v="800"/>
    <m/>
    <m/>
    <m/>
    <m/>
    <m/>
    <n v="800"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8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เบี้ยเลี้ยงเดินทางไปราชการ"/>
    <n v="240"/>
    <n v="2"/>
    <s v="คน"/>
    <n v="4"/>
    <n v="1900"/>
    <m/>
    <m/>
    <m/>
    <m/>
    <m/>
    <n v="1900"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9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100"/>
    <n v="5"/>
    <s v="คน"/>
    <n v="1"/>
    <n v="500"/>
    <m/>
    <m/>
    <m/>
    <m/>
    <m/>
    <n v="500"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5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200"/>
    <n v="10"/>
    <s v="คน"/>
    <n v="1"/>
    <n v="2000"/>
    <m/>
    <m/>
    <m/>
    <m/>
    <m/>
    <n v="2000"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0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50"/>
    <n v="100"/>
    <s v="คน"/>
    <n v="1"/>
    <n v="5000"/>
    <m/>
    <m/>
    <m/>
    <m/>
    <m/>
    <n v="5000"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50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50"/>
    <n v="110"/>
    <s v="คน"/>
    <n v="2"/>
    <n v="11000"/>
    <m/>
    <m/>
    <m/>
    <m/>
    <m/>
    <n v="11000"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110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250"/>
    <n v="10"/>
    <s v="คน"/>
    <n v="1"/>
    <n v="2500"/>
    <m/>
    <m/>
    <m/>
    <m/>
    <m/>
    <n v="2500"/>
    <m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5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250"/>
    <n v="10"/>
    <s v="คน"/>
    <n v="3"/>
    <n v="7500"/>
    <m/>
    <m/>
    <m/>
    <n v="2500"/>
    <n v="2500"/>
    <m/>
    <n v="25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75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60"/>
    <n v="10"/>
    <s v="คน"/>
    <n v="6"/>
    <n v="3600"/>
    <m/>
    <m/>
    <m/>
    <n v="1200"/>
    <n v="1200"/>
    <m/>
    <n v="12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3600"/>
    <n v="0"/>
  </r>
  <r>
    <n v="10"/>
    <x v="0"/>
    <x v="16"/>
    <x v="15"/>
    <n v="2"/>
    <x v="0"/>
    <s v="เงินรายได้"/>
    <x v="0"/>
    <x v="0"/>
    <x v="1"/>
    <x v="1"/>
    <x v="0"/>
    <x v="0"/>
    <x v="94"/>
    <x v="102"/>
    <x v="28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ถ่ายเอกสาร"/>
    <n v="5000"/>
    <n v="1"/>
    <s v="แผ่น"/>
    <n v="1"/>
    <n v="5000"/>
    <m/>
    <m/>
    <m/>
    <m/>
    <m/>
    <m/>
    <n v="5000"/>
    <m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5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ครื่องบินโดยสารของกรรมการสภามหาวิทยาลัยผู้ทรงคุณวุฒิ"/>
    <n v="5000"/>
    <n v="4"/>
    <s v="คน"/>
    <n v="2"/>
    <n v="40000"/>
    <m/>
    <m/>
    <m/>
    <m/>
    <n v="20000"/>
    <m/>
    <m/>
    <n v="200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40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000"/>
    <n v="4"/>
    <s v="คน"/>
    <n v="2"/>
    <n v="8000"/>
    <m/>
    <m/>
    <m/>
    <m/>
    <n v="4000"/>
    <m/>
    <m/>
    <n v="40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8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พาหนะเดินทางไปราชการ"/>
    <n v="1000"/>
    <n v="4"/>
    <s v="คน"/>
    <n v="2"/>
    <n v="8000"/>
    <m/>
    <m/>
    <m/>
    <m/>
    <n v="4000"/>
    <m/>
    <m/>
    <n v="40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8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 - ค่าอาหารว่างและเครื่องดื่ม"/>
    <n v="100"/>
    <n v="30"/>
    <s v="คน"/>
    <n v="2"/>
    <n v="6000"/>
    <m/>
    <m/>
    <m/>
    <m/>
    <n v="3000"/>
    <m/>
    <m/>
    <n v="30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6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150"/>
    <n v="30"/>
    <s v="คน"/>
    <n v="2"/>
    <n v="9000"/>
    <m/>
    <m/>
    <m/>
    <m/>
    <n v="4500"/>
    <m/>
    <m/>
    <n v="45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9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100"/>
    <n v="4"/>
    <s v="คน"/>
    <n v="2"/>
    <n v="800"/>
    <m/>
    <m/>
    <m/>
    <m/>
    <n v="400"/>
    <m/>
    <m/>
    <n v="4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8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250"/>
    <n v="8"/>
    <s v="คน"/>
    <n v="2"/>
    <n v="4000"/>
    <m/>
    <m/>
    <m/>
    <m/>
    <n v="2000"/>
    <m/>
    <m/>
    <n v="20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4000"/>
    <n v="0"/>
  </r>
  <r>
    <n v="10"/>
    <x v="0"/>
    <x v="16"/>
    <x v="15"/>
    <n v="2"/>
    <x v="0"/>
    <s v="เงินรายได้"/>
    <x v="0"/>
    <x v="0"/>
    <x v="1"/>
    <x v="1"/>
    <x v="0"/>
    <x v="0"/>
    <x v="2"/>
    <x v="2"/>
    <x v="28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รรมการ"/>
    <n v="3000"/>
    <n v="4"/>
    <s v="คน"/>
    <n v="2"/>
    <n v="24000"/>
    <m/>
    <m/>
    <m/>
    <m/>
    <n v="12000"/>
    <m/>
    <m/>
    <n v="12000"/>
    <m/>
    <m/>
    <m/>
    <m/>
    <s v="2.พัฒนาระบบบริหารจัดการ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2.1 พัฒนาระบบการบริหารจัดการของสำนักงานอธิการบดีให้เป็นไปตามหลักธรรมาภิบาล"/>
    <s v="เพื่อพัฒนาระบบบริหารจัดการให้เป็นไปตามหลักธรรมาภิบาล"/>
    <s v="จำนวนผู้เข้าร่วม"/>
    <s v="จำนวน"/>
    <s v="ครั้ง"/>
    <s v="ร้อยล่ะ"/>
    <s v="มหาวิทยาลัย"/>
    <s v="สำนักงานสภามหาวิทยาลัย"/>
    <s v="นายเชาว์วัฒน์  ศรีแก้ว"/>
    <s v="1/10/61 - 30/09/62"/>
    <n v="24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2"/>
    <m/>
    <x v="0"/>
    <x v="0"/>
    <s v="ค่าอาหารทำการนอกเวลา"/>
    <n v="9000"/>
    <n v="12"/>
    <s v="บาท"/>
    <n v="1"/>
    <n v="108000"/>
    <n v="9000"/>
    <n v="9000"/>
    <n v="9000"/>
    <n v="9000"/>
    <n v="9000"/>
    <n v="9000"/>
    <n v="9000"/>
    <n v="9000"/>
    <n v="9000"/>
    <n v="9000"/>
    <n v="9000"/>
    <n v="900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108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1"/>
    <m/>
    <x v="0"/>
    <x v="0"/>
    <s v="ค่าจ้างหัวหน้าสายตรวจ"/>
    <n v="14000"/>
    <n v="12"/>
    <s v="บาท"/>
    <n v="1"/>
    <n v="168000"/>
    <n v="14000"/>
    <n v="14000"/>
    <n v="14000"/>
    <n v="14000"/>
    <n v="14000"/>
    <n v="14000"/>
    <n v="14000"/>
    <n v="14000"/>
    <n v="14000"/>
    <n v="14000"/>
    <n v="14000"/>
    <n v="1400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168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1"/>
    <m/>
    <x v="0"/>
    <x v="0"/>
    <s v="ค่าจ้างสายตรวจ"/>
    <n v="10400"/>
    <n v="12"/>
    <s v="บาท"/>
    <n v="14"/>
    <n v="1747200"/>
    <n v="145600"/>
    <n v="145600"/>
    <n v="145600"/>
    <n v="145600"/>
    <n v="145600"/>
    <n v="145600"/>
    <n v="145600"/>
    <n v="145600"/>
    <n v="145600"/>
    <n v="145600"/>
    <n v="145600"/>
    <n v="14560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17472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1"/>
    <m/>
    <x v="0"/>
    <x v="0"/>
    <s v="ค่าจ้างเจ้าหน้าที่รักษาความปลอดภัย"/>
    <n v="9610"/>
    <n v="12"/>
    <s v="บาท"/>
    <n v="90"/>
    <n v="10378800"/>
    <n v="864900"/>
    <n v="864900"/>
    <n v="864900"/>
    <n v="864900"/>
    <n v="864900"/>
    <n v="864900"/>
    <n v="864900"/>
    <n v="864900"/>
    <n v="864900"/>
    <n v="864900"/>
    <n v="864900"/>
    <n v="86490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103788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2"/>
    <m/>
    <x v="0"/>
    <x v="0"/>
    <s v="ค่าตอบแทนที่ปรึกษา"/>
    <n v="20000"/>
    <n v="12"/>
    <s v="บาท"/>
    <n v="1"/>
    <n v="240000"/>
    <n v="20000"/>
    <n v="20000"/>
    <n v="20000"/>
    <n v="20000"/>
    <n v="20000"/>
    <n v="20000"/>
    <n v="20000"/>
    <n v="20000"/>
    <n v="20000"/>
    <n v="20000"/>
    <n v="20000"/>
    <n v="2000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24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1"/>
    <m/>
    <x v="0"/>
    <x v="0"/>
    <s v="ค่าตอบแทนตำแหน่งเจ้าหน้าที่บริหารงานทั่วไป"/>
    <n v="15000"/>
    <n v="12"/>
    <s v="บาท"/>
    <n v="1"/>
    <n v="180000"/>
    <n v="15000"/>
    <n v="15000"/>
    <n v="15000"/>
    <n v="15000"/>
    <n v="15000"/>
    <n v="15000"/>
    <n v="15000"/>
    <n v="15000"/>
    <n v="15000"/>
    <n v="15000"/>
    <n v="15000"/>
    <n v="1500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18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1"/>
    <m/>
    <x v="0"/>
    <x v="0"/>
    <s v="ค่าจ้างตำแหน่งผู้ปฏิบัติงานบริหาร"/>
    <n v="11500"/>
    <n v="12"/>
    <s v="บาท"/>
    <n v="1"/>
    <n v="138000"/>
    <n v="11500"/>
    <n v="11500"/>
    <n v="11500"/>
    <n v="11500"/>
    <n v="11500"/>
    <n v="11500"/>
    <n v="11500"/>
    <n v="11500"/>
    <n v="11500"/>
    <n v="11500"/>
    <n v="11500"/>
    <n v="1150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138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2"/>
    <m/>
    <x v="0"/>
    <x v="0"/>
    <s v="ค่าตอบแทนเจ้าหน้าที่รักษาความปลอดภัย"/>
    <n v="2500"/>
    <n v="12"/>
    <s v="บาท"/>
    <n v="1"/>
    <n v="30000"/>
    <n v="2500"/>
    <n v="2500"/>
    <n v="2500"/>
    <n v="2500"/>
    <n v="2500"/>
    <n v="2500"/>
    <n v="2500"/>
    <n v="2500"/>
    <n v="2500"/>
    <n v="2500"/>
    <n v="2500"/>
    <n v="250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3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1"/>
    <m/>
    <x v="0"/>
    <x v="0"/>
    <s v="ค่าจ้างเหมาบริการ - ค่าซ่อมแซมครุภัณฑ์"/>
    <n v="400000"/>
    <n v="1"/>
    <s v="บาท"/>
    <n v="1"/>
    <n v="400000"/>
    <m/>
    <m/>
    <n v="400000"/>
    <m/>
    <m/>
    <m/>
    <m/>
    <m/>
    <m/>
    <m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40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1"/>
    <m/>
    <x v="0"/>
    <x v="0"/>
    <s v="ค่าจัดประชุม ศึกษาดูงานและฝึกอบรม"/>
    <n v="300000"/>
    <n v="1"/>
    <s v="บาท"/>
    <n v="1"/>
    <n v="300000"/>
    <n v="50000"/>
    <m/>
    <n v="50000"/>
    <m/>
    <n v="50000"/>
    <n v="50000"/>
    <m/>
    <n v="50000"/>
    <m/>
    <m/>
    <n v="50000"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30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1"/>
    <m/>
    <x v="0"/>
    <x v="0"/>
    <s v="ค่าจ้างเหมาดูแลระบบกล้องวงจรปิด"/>
    <n v="400000"/>
    <n v="1"/>
    <s v="บาท"/>
    <n v="1"/>
    <n v="400000"/>
    <m/>
    <m/>
    <m/>
    <n v="400000"/>
    <m/>
    <m/>
    <m/>
    <m/>
    <m/>
    <m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40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วัสดุสำนักงาน"/>
    <n v="30000"/>
    <n v="1"/>
    <s v="บาท"/>
    <n v="1"/>
    <n v="30000"/>
    <n v="15000"/>
    <m/>
    <m/>
    <n v="15000"/>
    <m/>
    <m/>
    <m/>
    <m/>
    <m/>
    <m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3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วัสดุดับเพลิง"/>
    <n v="30000"/>
    <n v="1"/>
    <s v="บาท"/>
    <n v="1"/>
    <n v="30000"/>
    <m/>
    <n v="15000"/>
    <m/>
    <m/>
    <m/>
    <n v="15000"/>
    <m/>
    <m/>
    <m/>
    <m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3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วัสดุโฆษณาและเผยแพร่"/>
    <n v="50000"/>
    <n v="1"/>
    <s v="บาท"/>
    <n v="1"/>
    <n v="50000"/>
    <n v="10000"/>
    <m/>
    <n v="10000"/>
    <m/>
    <n v="10000"/>
    <m/>
    <n v="10000"/>
    <m/>
    <m/>
    <n v="10000"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5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วัสดุงานบ้านงานครัว"/>
    <n v="20000"/>
    <n v="1"/>
    <s v="บาท"/>
    <n v="1"/>
    <n v="20000"/>
    <m/>
    <n v="5000"/>
    <m/>
    <n v="5000"/>
    <m/>
    <m/>
    <n v="5000"/>
    <m/>
    <n v="5000"/>
    <m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2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วัสดุไฟฟ้าและวิทยุ"/>
    <n v="40000"/>
    <n v="1"/>
    <s v="บาท"/>
    <n v="1"/>
    <n v="40000"/>
    <n v="10000"/>
    <m/>
    <n v="10000"/>
    <m/>
    <m/>
    <n v="10000"/>
    <m/>
    <m/>
    <n v="10000"/>
    <m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4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วัสดุคอมพิวเตอร์"/>
    <n v="30000"/>
    <n v="1"/>
    <s v="บาท"/>
    <n v="1"/>
    <n v="30000"/>
    <m/>
    <n v="15000"/>
    <m/>
    <m/>
    <m/>
    <n v="15000"/>
    <m/>
    <m/>
    <m/>
    <m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3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วัสดุยานพาหนะและขนส่ง"/>
    <n v="40000"/>
    <n v="1"/>
    <s v="บาท"/>
    <n v="1"/>
    <n v="40000"/>
    <m/>
    <n v="10000"/>
    <m/>
    <n v="10000"/>
    <m/>
    <m/>
    <n v="10000"/>
    <m/>
    <m/>
    <n v="10000"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400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น้ำมันเชื้อเพลิงรถสายตรวจ 4 ประตู"/>
    <n v="37800"/>
    <n v="1"/>
    <s v="บาท"/>
    <n v="1"/>
    <n v="37800"/>
    <n v="3150"/>
    <n v="3150"/>
    <n v="3150"/>
    <n v="3150"/>
    <n v="3150"/>
    <n v="3150"/>
    <n v="3150"/>
    <n v="3150"/>
    <n v="3150"/>
    <n v="3150"/>
    <n v="3150"/>
    <n v="315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378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น้ำมันเชื้อเพลิงรถยนต์สายตรวจ 2 ประตู"/>
    <n v="37800"/>
    <n v="1"/>
    <s v="บาท"/>
    <n v="1"/>
    <n v="37800"/>
    <n v="3150"/>
    <n v="3150"/>
    <n v="3150"/>
    <n v="3150"/>
    <n v="3150"/>
    <n v="3150"/>
    <n v="3150"/>
    <n v="3150"/>
    <n v="3150"/>
    <n v="3150"/>
    <n v="3150"/>
    <n v="315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378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น้ำมันเชื้อเพลิงรถดับเพลิง"/>
    <n v="37800"/>
    <n v="1"/>
    <s v="บาท"/>
    <n v="1"/>
    <n v="37800"/>
    <n v="3150"/>
    <n v="3150"/>
    <n v="3150"/>
    <n v="3150"/>
    <n v="3150"/>
    <n v="3150"/>
    <n v="3150"/>
    <n v="3150"/>
    <n v="3150"/>
    <n v="3150"/>
    <n v="3150"/>
    <n v="315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37800"/>
    <n v="0"/>
  </r>
  <r>
    <n v="10"/>
    <x v="0"/>
    <x v="17"/>
    <x v="16"/>
    <n v="2"/>
    <x v="0"/>
    <s v="เงินรายได้"/>
    <x v="2"/>
    <x v="2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น้ำมันเชื้อเพลิงรถบรรทุกน้ำอเนกประสงค์"/>
    <n v="37800"/>
    <n v="1"/>
    <s v="บาท"/>
    <n v="1"/>
    <n v="37800"/>
    <n v="3150"/>
    <n v="3150"/>
    <n v="3150"/>
    <n v="3150"/>
    <n v="3150"/>
    <n v="3150"/>
    <n v="3150"/>
    <n v="3150"/>
    <n v="3150"/>
    <n v="3150"/>
    <n v="3150"/>
    <n v="3150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37800"/>
    <n v="0"/>
  </r>
  <r>
    <n v="10"/>
    <x v="0"/>
    <x v="17"/>
    <x v="16"/>
    <n v="2"/>
    <x v="0"/>
    <s v="เงินรายได้"/>
    <x v="0"/>
    <x v="0"/>
    <x v="1"/>
    <x v="1"/>
    <x v="0"/>
    <x v="0"/>
    <x v="95"/>
    <x v="103"/>
    <x v="28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0"/>
    <x v="0"/>
    <m/>
    <x v="0"/>
    <x v="0"/>
    <s v="ค่าน้ำมันเชื้อเพลิงรถจักรยานยนต์สายตรวจ 5 คัน"/>
    <n v="64800"/>
    <n v="1"/>
    <s v="บาท"/>
    <n v="1"/>
    <n v="64800"/>
    <n v="5400"/>
    <n v="5409"/>
    <n v="5409"/>
    <n v="5409"/>
    <n v="5409"/>
    <n v="5409"/>
    <n v="5409"/>
    <n v="5409"/>
    <n v="5409"/>
    <n v="5409"/>
    <n v="5409"/>
    <n v="5409"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64800"/>
    <n v="0"/>
  </r>
  <r>
    <n v="10"/>
    <x v="0"/>
    <x v="17"/>
    <x v="16"/>
    <n v="2"/>
    <x v="0"/>
    <s v="เงินรายได้"/>
    <x v="1"/>
    <x v="1"/>
    <x v="1"/>
    <x v="1"/>
    <x v="0"/>
    <x v="0"/>
    <x v="95"/>
    <x v="103"/>
    <x v="28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1"/>
    <x v="4"/>
    <s v="ครุภัณฑ์ยานพาหนะและขนส่ง"/>
    <x v="8"/>
    <x v="6"/>
    <s v="ค่าครุภัณฑ์ยานพาหนะและขนส่ง"/>
    <n v="48500"/>
    <n v="1"/>
    <s v="คัน"/>
    <n v="1"/>
    <n v="48500"/>
    <m/>
    <m/>
    <n v="48500"/>
    <m/>
    <m/>
    <m/>
    <m/>
    <m/>
    <m/>
    <m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48500"/>
    <n v="0"/>
  </r>
  <r>
    <n v="10"/>
    <x v="0"/>
    <x v="17"/>
    <x v="16"/>
    <n v="2"/>
    <x v="0"/>
    <s v="เงินรายได้"/>
    <x v="1"/>
    <x v="1"/>
    <x v="1"/>
    <x v="1"/>
    <x v="0"/>
    <x v="0"/>
    <x v="95"/>
    <x v="103"/>
    <x v="28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1"/>
    <x v="4"/>
    <s v="ครุภัณฑ์สำนักงาน"/>
    <x v="9"/>
    <x v="7"/>
    <s v="ครุภณฑ์สำนักงาน"/>
    <n v="20000"/>
    <n v="2"/>
    <s v="เครื่อง"/>
    <n v="2"/>
    <n v="40000"/>
    <m/>
    <n v="20000"/>
    <m/>
    <m/>
    <m/>
    <m/>
    <m/>
    <m/>
    <m/>
    <m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80000"/>
    <n v="-40000"/>
  </r>
  <r>
    <n v="10"/>
    <x v="0"/>
    <x v="17"/>
    <x v="16"/>
    <n v="2"/>
    <x v="0"/>
    <s v="เงินรายได้"/>
    <x v="1"/>
    <x v="1"/>
    <x v="1"/>
    <x v="1"/>
    <x v="0"/>
    <x v="0"/>
    <x v="95"/>
    <x v="104"/>
    <x v="28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6. โครงการพัฒนาระบบฐานข้อมูลสารสนเทศเพื่อการบริหารจัดการ"/>
    <s v="งบบริหารจัดการของหน่วยงาน"/>
    <x v="1"/>
    <x v="4"/>
    <s v="ครุภัณฑ์สำนักงาน"/>
    <x v="3"/>
    <x v="8"/>
    <s v="ครุภณฑ์สำนักงาน"/>
    <n v="5500"/>
    <n v="2"/>
    <s v="หลัง"/>
    <n v="2"/>
    <n v="11000"/>
    <m/>
    <m/>
    <m/>
    <n v="5500"/>
    <m/>
    <m/>
    <m/>
    <m/>
    <m/>
    <m/>
    <m/>
    <m/>
    <s v="สำนักงานรักษาความปลอดภัยฯเป็นหน่วยงานที่สนับสนุนการบริหารจัดการด้านการจราจร การรักษาความปลอดภัยและสวัสดิภาพบุคลากรอย่างมืออาชีพตามยุทธศาสตร์ของมหาวิทยาลัย"/>
    <s v="พัฒนาระบบการรักษาความปลอดภัยให้ทันสมัยต่อเหตุการณ์และเทคโนโลยีอยู่เสมอ"/>
    <s v="บุคลากรทำงานได้เต็มประสิทธิภาพ"/>
    <s v="เพื่อป้องกันและรักษาทรัพย์สิน สถานที่ของมหาวิทยาลัย นักศึกษาและบุคลากรภายในมหาวิทยาลัย"/>
    <s v="เชิงปริมาณ"/>
    <s v="จำนวนการเกิดอุบัติเหตุภายในมหาวิทยาลัย ลดลง จำนวนการเกิดเหตุลักทรัพย์ภายในมหาวิทยาลัย ลดลง"/>
    <s v="ครั้ง"/>
    <s v="ไม่เกิน 5 ครั้งต่อปี"/>
    <s v="สำนักงานรักษาความปลอดภัยและสวัสดิภาพดบุคลากร"/>
    <s v="สำนักงานรักษาความปลอดภัยและสวัสดิภาพบุคลากร"/>
    <s v="สำนักงานรักษาความปลอดภัยและสวัสดิภาพบุคลากร"/>
    <s v="1 ต.ค.61-30 ก.ย.62"/>
    <n v="22000"/>
    <n v="-11000"/>
  </r>
  <r>
    <n v="10"/>
    <x v="0"/>
    <x v="18"/>
    <x v="17"/>
    <n v="2"/>
    <x v="0"/>
    <s v="เงินรายได้"/>
    <x v="0"/>
    <x v="0"/>
    <x v="1"/>
    <x v="1"/>
    <x v="0"/>
    <x v="0"/>
    <x v="6"/>
    <x v="6"/>
    <x v="28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สนับสนุน ปอมท.และปขมท."/>
    <s v="งานประจำตามภารกิจของหน่วยงาน"/>
    <x v="2"/>
    <x v="5"/>
    <m/>
    <x v="0"/>
    <x v="0"/>
    <s v="ค่าบำรุงสมาชิก ปอมท.และปขมท."/>
    <n v="17500"/>
    <n v="1"/>
    <s v="บาท"/>
    <n v="2"/>
    <n v="35000"/>
    <m/>
    <m/>
    <m/>
    <n v="10000"/>
    <m/>
    <m/>
    <n v="25000"/>
    <m/>
    <m/>
    <m/>
    <m/>
    <m/>
    <s v="พัฒนาระบบบริหารจัดการให้มีประสิทธิภาพ"/>
    <s v="พัฒนาและบริหารงานภายใต้หลักธรรมาภิบาล"/>
    <m/>
    <s v="เพื่อสนับสนุนการดำเนินกิจการของ ปอมท.และปขมท."/>
    <m/>
    <m/>
    <m/>
    <m/>
    <s v="สภาอาจารย์"/>
    <m/>
    <s v="วินัย"/>
    <s v="ม.ค,เม.ย"/>
    <n v="35000"/>
    <n v="0"/>
  </r>
  <r>
    <n v="10"/>
    <x v="0"/>
    <x v="18"/>
    <x v="17"/>
    <n v="2"/>
    <x v="0"/>
    <s v="เงินรายได้"/>
    <x v="0"/>
    <x v="0"/>
    <x v="1"/>
    <x v="1"/>
    <x v="0"/>
    <x v="0"/>
    <x v="2"/>
    <x v="2"/>
    <x v="2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สนับสนุนการประชุมคณะกรรมการต่างๆ ของมหาวิทยาลัย"/>
    <s v="งานประจำตามภารกิจของหน่วยงาน"/>
    <x v="0"/>
    <x v="1"/>
    <m/>
    <x v="0"/>
    <x v="0"/>
    <s v="ค่าใช้สอยอื่นๆ"/>
    <n v="16000"/>
    <n v="1"/>
    <s v="ครั้ง"/>
    <n v="12"/>
    <n v="192000"/>
    <n v="16000"/>
    <n v="16000"/>
    <n v="16000"/>
    <n v="16000"/>
    <n v="16000"/>
    <n v="16000"/>
    <n v="16000"/>
    <n v="16000"/>
    <n v="16000"/>
    <n v="16000"/>
    <n v="16000"/>
    <n v="16000"/>
    <s v="พัฒนาระบบบริหารจัดการให้มีประสิทธิภาพ"/>
    <s v="พัฒนาและบริหารงานภายใต้หลักธรรมาภิบาล"/>
    <m/>
    <s v="เพื่อเข้าร่วมประชุมกรรมการ ปอมท.และปขมท."/>
    <m/>
    <m/>
    <m/>
    <m/>
    <s v="สภาอาจารย์"/>
    <m/>
    <s v="ประธานสภาอาจารย์"/>
    <s v="ต.ค.-ก.ย"/>
    <n v="192000"/>
    <n v="0"/>
  </r>
  <r>
    <n v="10"/>
    <x v="0"/>
    <x v="18"/>
    <x v="17"/>
    <n v="2"/>
    <x v="0"/>
    <s v="เงินรายได้"/>
    <x v="0"/>
    <x v="0"/>
    <x v="1"/>
    <x v="1"/>
    <x v="0"/>
    <x v="0"/>
    <x v="2"/>
    <x v="2"/>
    <x v="28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สนับสนุนการประชุมคณะกรรมการต่างๆ ของมหาวิทยาลัย"/>
    <s v="งานประจำตามภารกิจของหน่วยงาน"/>
    <x v="0"/>
    <x v="1"/>
    <m/>
    <x v="0"/>
    <x v="0"/>
    <s v="ค่าใช้สอยอื่นๆ"/>
    <n v="10550"/>
    <n v="1"/>
    <s v="ครั้ง"/>
    <n v="12"/>
    <n v="126600"/>
    <n v="12633.333333333334"/>
    <n v="12633.333333333334"/>
    <n v="12633.333333333334"/>
    <n v="12633.333333333334"/>
    <n v="12633.333333333334"/>
    <n v="12633.333333333334"/>
    <n v="12633.333333333334"/>
    <n v="12633.333333333334"/>
    <n v="12633.333333333334"/>
    <n v="12633.333333333334"/>
    <n v="12633.333333333334"/>
    <n v="12633.333333333334"/>
    <s v="พัฒนาระบบบริหารจัดการให้มีประสิทธิภาพ"/>
    <s v="พัฒนาและบริหารงานภายใต้หลักธรรมาภิบาล"/>
    <m/>
    <s v="เพื่อเข้าร่วมประชุมกรรมการ ปอมท.และปขมท."/>
    <m/>
    <m/>
    <m/>
    <m/>
    <s v="สภาอาจารย์"/>
    <m/>
    <s v="ประธานสภาอาจารย์"/>
    <s v="ต.ค.-ก.ย"/>
    <n v="126600"/>
    <n v="0"/>
  </r>
  <r>
    <n v="10"/>
    <x v="0"/>
    <x v="18"/>
    <x v="17"/>
    <n v="2"/>
    <x v="0"/>
    <s v="เงินรายได้"/>
    <x v="0"/>
    <x v="0"/>
    <x v="1"/>
    <x v="1"/>
    <x v="0"/>
    <x v="0"/>
    <x v="2"/>
    <x v="2"/>
    <x v="29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"/>
    <s v="งานประจำตามภารกิจของหน่วยงาน"/>
    <x v="0"/>
    <x v="2"/>
    <m/>
    <x v="0"/>
    <x v="0"/>
    <s v="ค่าตอบแทนประชุมคณะกรรมการต่างๆ"/>
    <n v="300"/>
    <n v="44"/>
    <s v="คน"/>
    <n v="12"/>
    <n v="158400"/>
    <n v="13200"/>
    <n v="13200"/>
    <n v="13200"/>
    <n v="13200"/>
    <n v="13200"/>
    <n v="13200"/>
    <n v="13200"/>
    <n v="13200"/>
    <n v="13200"/>
    <n v="13200"/>
    <n v="13200"/>
    <n v="13200"/>
    <s v="พัฒนาระบบบริหารจัดการให้มีประสิทธิภาพ"/>
    <s v="พัฒนาและบริหารงานภายใต้หลักธรรมาภิบาล"/>
    <m/>
    <s v="เพื่อประชุมคณะกรรมการและอนุกรรมการสภาอาจารย์ประจำเดือน"/>
    <m/>
    <m/>
    <m/>
    <m/>
    <s v="สภาอาจารย์"/>
    <m/>
    <s v="วินัย"/>
    <s v="ต.ค.-ก.ย"/>
    <n v="158400"/>
    <n v="0"/>
  </r>
  <r>
    <n v="10"/>
    <x v="0"/>
    <x v="18"/>
    <x v="17"/>
    <n v="2"/>
    <x v="0"/>
    <s v="เงินรายได้"/>
    <x v="0"/>
    <x v="0"/>
    <x v="1"/>
    <x v="1"/>
    <x v="0"/>
    <x v="0"/>
    <x v="0"/>
    <x v="0"/>
    <x v="2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"/>
    <s v="งานประจำตามภารกิจของหน่วยงาน"/>
    <x v="0"/>
    <x v="0"/>
    <m/>
    <x v="0"/>
    <x v="0"/>
    <s v="ค่าวัสดุสำนักงาน"/>
    <n v="2500"/>
    <n v="1"/>
    <s v="ครั้ง"/>
    <n v="12"/>
    <n v="30000"/>
    <n v="2500"/>
    <n v="2500"/>
    <n v="2500"/>
    <n v="2500"/>
    <n v="2500"/>
    <n v="2500"/>
    <n v="2500"/>
    <n v="2500"/>
    <n v="2500"/>
    <n v="2500"/>
    <n v="2500"/>
    <n v="2500"/>
    <s v="พัฒนาระบบบริหารจัดการให้มีประสิทธิภาพ"/>
    <s v="พัฒนาและบริหารงานภายใต้หลักธรรมาภิบาล"/>
    <m/>
    <s v="เพื่อใช้ในการดำเนินงานของสภาอาจารย์"/>
    <m/>
    <m/>
    <m/>
    <m/>
    <s v="สภาอาจารย์"/>
    <m/>
    <s v="วินัย"/>
    <s v="ต.ค.-ก.ย"/>
    <n v="30000"/>
    <n v="0"/>
  </r>
  <r>
    <n v="10"/>
    <x v="0"/>
    <x v="18"/>
    <x v="17"/>
    <n v="2"/>
    <x v="0"/>
    <s v="เงินรายได้"/>
    <x v="0"/>
    <x v="0"/>
    <x v="1"/>
    <x v="1"/>
    <x v="0"/>
    <x v="0"/>
    <x v="0"/>
    <x v="0"/>
    <x v="29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ภาอาจารย์"/>
    <s v="งานประจำตามภารกิจของหน่วยงาน"/>
    <x v="0"/>
    <x v="1"/>
    <m/>
    <x v="0"/>
    <x v="0"/>
    <s v="ค่าจ้างเหมาบริการ"/>
    <n v="2500"/>
    <n v="1"/>
    <s v="ครั้ง"/>
    <n v="12"/>
    <n v="30000"/>
    <n v="2500"/>
    <n v="2500"/>
    <n v="2500"/>
    <n v="2500"/>
    <n v="2500"/>
    <n v="2500"/>
    <n v="2500"/>
    <n v="2500"/>
    <n v="2500"/>
    <n v="2500"/>
    <n v="2500"/>
    <n v="2500"/>
    <s v="พัฒนาระบบบริหารจัดการให้มีประสิทธิภาพ"/>
    <s v="พัฒนาและบริหารงานภายใต้หลักธรรมาภิบาล"/>
    <m/>
    <s v="เพื่อใช้ในการดำเนินงานของสภาอาจารย์"/>
    <m/>
    <m/>
    <m/>
    <m/>
    <s v="สภาอาจารย์"/>
    <m/>
    <s v="วินัย"/>
    <s v="ต.ค.-ก.ย"/>
    <n v="30000"/>
    <n v="0"/>
  </r>
  <r>
    <n v="10"/>
    <x v="0"/>
    <x v="18"/>
    <x v="17"/>
    <n v="2"/>
    <x v="0"/>
    <s v="เงินรายได้"/>
    <x v="0"/>
    <x v="0"/>
    <x v="1"/>
    <x v="1"/>
    <x v="0"/>
    <x v="0"/>
    <x v="0"/>
    <x v="0"/>
    <x v="29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ทั่วไป"/>
    <s v="งบบริหารจัดการของหน่วยงาน"/>
    <x v="0"/>
    <x v="1"/>
    <m/>
    <x v="0"/>
    <x v="0"/>
    <s v="ค่าใช้สอยอื่นๆ"/>
    <n v="12500"/>
    <n v="1"/>
    <s v="ครั้ง"/>
    <n v="2"/>
    <n v="25000"/>
    <m/>
    <m/>
    <m/>
    <m/>
    <n v="12500"/>
    <m/>
    <m/>
    <m/>
    <m/>
    <n v="12500"/>
    <m/>
    <m/>
    <s v="พัฒนาระบบบริหารจัดการให้มีประสิทธิภาพ"/>
    <s v="พัฒนาและบริหารงานภายใต้หลักธรรมาภิบาล"/>
    <m/>
    <s v="เพื่อรายงานผลการดำเนินงานของสภาอาจารย์และเผยแพร่ข่าวสารสภาอาจารย์"/>
    <m/>
    <m/>
    <m/>
    <m/>
    <s v="สภาอาจารย์"/>
    <m/>
    <s v="ประธานสภาอาจารย์"/>
    <s v="ต.ค.-ก.ย"/>
    <n v="25000"/>
    <n v="0"/>
  </r>
  <r>
    <n v="10"/>
    <x v="0"/>
    <x v="19"/>
    <x v="18"/>
    <n v="2"/>
    <x v="0"/>
    <s v="เงินรายได้"/>
    <x v="0"/>
    <x v="0"/>
    <x v="1"/>
    <x v="1"/>
    <x v="0"/>
    <x v="0"/>
    <x v="0"/>
    <x v="0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1"/>
    <m/>
    <x v="0"/>
    <x v="0"/>
    <s v="ค่าอาหาร"/>
    <n v="4000"/>
    <n v="1"/>
    <s v="ครั้ง"/>
    <n v="5"/>
    <n v="20000"/>
    <m/>
    <n v="4000"/>
    <m/>
    <n v="4000"/>
    <m/>
    <n v="4000"/>
    <m/>
    <n v="4000"/>
    <m/>
    <m/>
    <m/>
    <n v="4000"/>
    <s v="พัฒนาระบบและกลไกการให้บริการ การกำกับดูแลและส่งเสริมสนับสนุนการดำเนินงานตามภารกิจของงานเลขนุการ"/>
    <m/>
    <m/>
    <m/>
    <s v="เชิงปริมาณ"/>
    <s v="ร้อยละของรายงานผลการตรวจสอบหน่วยรับตรวจตามแผนที่กำหนด"/>
    <s v="ร้อยละ"/>
    <n v="100"/>
    <m/>
    <m/>
    <s v="นางวิไล วรรณคำ"/>
    <s v="1/10/2560-30/9/2563"/>
    <n v="20000"/>
    <n v="0"/>
  </r>
  <r>
    <n v="10"/>
    <x v="0"/>
    <x v="19"/>
    <x v="18"/>
    <n v="2"/>
    <x v="0"/>
    <s v="เงินรายได้"/>
    <x v="0"/>
    <x v="0"/>
    <x v="1"/>
    <x v="1"/>
    <x v="0"/>
    <x v="0"/>
    <x v="0"/>
    <x v="0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สำนักงาน"/>
    <n v="2500"/>
    <n v="1"/>
    <s v="ครั้ง"/>
    <n v="6"/>
    <n v="15000"/>
    <m/>
    <n v="2500"/>
    <m/>
    <n v="2500"/>
    <m/>
    <m/>
    <n v="2500"/>
    <m/>
    <n v="2500"/>
    <m/>
    <n v="2500"/>
    <n v="2500"/>
    <s v="พัฒนาระบบและกลไกการให้บริการ การกำกับดูแลและส่งเสริมสนับสนุนการดำเนินงานตามภารกิจของงานเลขนุการ"/>
    <m/>
    <m/>
    <m/>
    <s v="เชิงปริมาณ"/>
    <s v="ร้อยละของรายงานผลการตรวจสอบหน่วยรับตรวจตามแผนที่กำหนด"/>
    <s v="ร้อยละ"/>
    <n v="100"/>
    <m/>
    <m/>
    <s v="นางวิไล วรรณคำ"/>
    <s v="1/10/2560-30/9/2566"/>
    <n v="15000"/>
    <n v="0"/>
  </r>
  <r>
    <n v="10"/>
    <x v="0"/>
    <x v="19"/>
    <x v="18"/>
    <n v="2"/>
    <x v="0"/>
    <s v="เงินรายได้"/>
    <x v="0"/>
    <x v="0"/>
    <x v="1"/>
    <x v="1"/>
    <x v="0"/>
    <x v="0"/>
    <x v="0"/>
    <x v="0"/>
    <x v="4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บบริหารจัดการของหน่วยงาน"/>
    <x v="0"/>
    <x v="0"/>
    <m/>
    <x v="0"/>
    <x v="0"/>
    <s v="ค่าวัสดุงานบ้าน งานครัว"/>
    <n v="2000"/>
    <n v="1"/>
    <s v="ครั้ง"/>
    <n v="5"/>
    <n v="10000"/>
    <n v="2000"/>
    <m/>
    <m/>
    <n v="2000"/>
    <m/>
    <m/>
    <n v="2000"/>
    <m/>
    <n v="2000"/>
    <m/>
    <n v="2000"/>
    <m/>
    <s v="พัฒนาระบบและกลไกการให้บริการ การกำกับดูแลและส่งเสริมสนับสนุนการดำเนินงานตามภารกิจของงานเลขนุการ"/>
    <m/>
    <m/>
    <m/>
    <s v="เชิงปริมาณ"/>
    <s v="ร้อยละของรายงานผลการตรวจสอบหน่วยรับตรวจตามแผนที่กำหนด"/>
    <s v="ร้อยละ"/>
    <n v="100"/>
    <m/>
    <m/>
    <s v="นางวิไล วรรณคำ"/>
    <s v="1/10/2560-30/9/2567"/>
    <n v="10000"/>
    <n v="0"/>
  </r>
  <r>
    <n v="10"/>
    <x v="0"/>
    <x v="14"/>
    <x v="13"/>
    <n v="2"/>
    <x v="0"/>
    <s v="เงินรายได้"/>
    <x v="0"/>
    <x v="0"/>
    <x v="1"/>
    <x v="1"/>
    <x v="0"/>
    <x v="0"/>
    <x v="96"/>
    <x v="105"/>
    <x v="293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ธรรมเนียมอื่นๆ"/>
    <n v="195600"/>
    <n v="1"/>
    <s v="ครั้ง"/>
    <n v="1"/>
    <n v="195600"/>
    <m/>
    <m/>
    <m/>
    <m/>
    <m/>
    <m/>
    <m/>
    <m/>
    <m/>
    <m/>
    <m/>
    <n v="195600"/>
    <s v=" 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"/>
    <m/>
    <m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ทั่วไป"/>
    <s v="ผู้อำนวยการกองคลัง"/>
    <s v="ต.ค. 61 - กย. 62"/>
    <n v="195600"/>
    <n v="0"/>
  </r>
  <r>
    <n v="10"/>
    <x v="0"/>
    <x v="14"/>
    <x v="13"/>
    <n v="2"/>
    <x v="0"/>
    <s v="เงินรายได้"/>
    <x v="0"/>
    <x v="0"/>
    <x v="1"/>
    <x v="1"/>
    <x v="0"/>
    <x v="0"/>
    <x v="97"/>
    <x v="106"/>
    <x v="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ที่ปรึกษาด้านการเงินและบัญชี"/>
    <n v="20000"/>
    <n v="1"/>
    <s v="คน"/>
    <n v="12"/>
    <n v="240000"/>
    <n v="20000"/>
    <n v="20000"/>
    <n v="20000"/>
    <n v="20000"/>
    <n v="20000"/>
    <n v="20000"/>
    <n v="20000"/>
    <n v="20000"/>
    <n v="20000"/>
    <n v="20000"/>
    <n v="20000"/>
    <n v="20000"/>
    <s v=" 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"/>
    <m/>
    <m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ทั่วไป"/>
    <s v="ผู้อำนวยการกองคลัง"/>
    <s v="ต.ค. 61 - กย. 62"/>
    <n v="240000"/>
    <n v="0"/>
  </r>
  <r>
    <n v="10"/>
    <x v="0"/>
    <x v="14"/>
    <x v="13"/>
    <n v="2"/>
    <x v="0"/>
    <s v="เงินรายได้"/>
    <x v="0"/>
    <x v="0"/>
    <x v="1"/>
    <x v="1"/>
    <x v="0"/>
    <x v="0"/>
    <x v="97"/>
    <x v="106"/>
    <x v="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เช่าต่างๆ - ค่าที่พัก"/>
    <n v="1500"/>
    <n v="4"/>
    <s v="คืน"/>
    <n v="12"/>
    <n v="72000"/>
    <n v="4500"/>
    <n v="4500"/>
    <n v="4500"/>
    <n v="4500"/>
    <n v="4500"/>
    <n v="4500"/>
    <n v="4500"/>
    <n v="4500"/>
    <n v="4500"/>
    <n v="4500"/>
    <n v="4500"/>
    <n v="4500"/>
    <s v="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"/>
    <m/>
    <m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ทั่วไป"/>
    <s v="ผู้อำนวยการกองคลัง"/>
    <s v="ต.ค. 61 - กย. 62"/>
    <n v="72000"/>
    <n v="0"/>
  </r>
  <r>
    <n v="10"/>
    <x v="0"/>
    <x v="14"/>
    <x v="13"/>
    <n v="2"/>
    <x v="0"/>
    <s v="เงินรายได้"/>
    <x v="0"/>
    <x v="0"/>
    <x v="1"/>
    <x v="1"/>
    <x v="0"/>
    <x v="0"/>
    <x v="97"/>
    <x v="106"/>
    <x v="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"/>
    <n v="5000"/>
    <n v="2"/>
    <s v="ครั้ง"/>
    <n v="12"/>
    <n v="120000"/>
    <n v="8000"/>
    <n v="8000"/>
    <n v="8000"/>
    <n v="8000"/>
    <n v="8000"/>
    <n v="8000"/>
    <n v="8000"/>
    <n v="8000"/>
    <n v="8000"/>
    <n v="8000"/>
    <n v="8000"/>
    <n v="8000"/>
    <s v="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"/>
    <m/>
    <m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ทั่วไป"/>
    <s v="ผู้อำนวยการกองคลัง"/>
    <s v="ต.ค. 61 - กย. 62"/>
    <n v="120000"/>
    <n v="0"/>
  </r>
  <r>
    <n v="10"/>
    <x v="0"/>
    <x v="14"/>
    <x v="13"/>
    <n v="2"/>
    <x v="0"/>
    <s v="เงินรายได้"/>
    <x v="0"/>
    <x v="0"/>
    <x v="1"/>
    <x v="1"/>
    <x v="0"/>
    <x v="0"/>
    <x v="97"/>
    <x v="106"/>
    <x v="4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อาหาร"/>
    <n v="2000"/>
    <n v="7"/>
    <s v="ครั้ง"/>
    <n v="12"/>
    <n v="168000"/>
    <n v="5000"/>
    <n v="5000"/>
    <n v="5000"/>
    <n v="5000"/>
    <n v="5000"/>
    <n v="5000"/>
    <n v="5000"/>
    <n v="5000"/>
    <n v="5000"/>
    <n v="5000"/>
    <n v="5000"/>
    <n v="5000"/>
    <s v="พัฒนาระบบบริหารทรัพยากรมนุษย์ที่มุ่งเน้นผลสัมฤทธิ์ โดยให้บุคลากรมีวัฒนธรรมแห่งการเรียนรู้ เพื่อการทำงานได้เต็มตามศักยภาพอย่างมีความสุข โดยพัฒนาระบบสมรรถนะของบุคลากรและผู้บริหารทุกระดับ สร้างเสริมสวัสดิการและสวัสดิภาพให้บุคลากร ส่งเสริมและสนับสนุนความก้าวหน้าของบุคลากร และการจัดการความรู้เพื่อนำไปสู่การปฏิบัติงานอย่างมีประสิทธิภาพ"/>
    <m/>
    <m/>
    <s v="องค์กรมีการบริหารจัดการอย่างมีธรรมาภิบาล บริหารทรัพยากรอย่างมีประสิทธิภาพ และเกิดประโยชน์สูงสุด มีสภาพแวดล้อมที่เอื้อต่อการเรียนรู้และการท างานอย่างมี ความสุข และได้รับความชื่นชมในภาพลักษณ์ที่ดีของมหาวิทยาลัย"/>
    <s v="เน้นการมีส่วนร่วมของทุกฝ่าย เน้นการสร้างเครือข่ายความร่วมมือ การให้บุคลากรมีส่วนร่วมในการปรับปรุงวิธีการทำงานที่มีประสิทธิภาพ รวดเร็ว แม่นยำ และถูกต้อง โดยใช้ทรัพยากรที่อย่างจำกัดให้เกิดประโยชน์สูงสุด"/>
    <s v="การเรียนรู้ฝึกฝน อบรม ด้วยตนเอง ของนักศึกษาและบุคลากรทุกฝ่าย กระจายโอกาสทางการศึกษาแก่ทุก"/>
    <s v="คน"/>
    <s v="วางแผนและดำเนินการตามแผนเพื่อให้บรรลุเป้าหมายอย่างมีประสิทธิภาพ ตรวจสอบได้ "/>
    <s v="กองคลัง"/>
    <s v="งานบริหารทั่วไป"/>
    <s v="ผู้อำนวยการกองคลัง"/>
    <s v="ต.ค. 61 - กย. 62"/>
    <n v="168000"/>
    <n v="0"/>
  </r>
  <r>
    <n v="10"/>
    <x v="0"/>
    <x v="14"/>
    <x v="13"/>
    <n v="2"/>
    <x v="0"/>
    <s v="เงินรายได้"/>
    <x v="0"/>
    <x v="0"/>
    <x v="1"/>
    <x v="1"/>
    <x v="0"/>
    <x v="0"/>
    <x v="98"/>
    <x v="107"/>
    <x v="29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โครงการทำลายเอกสารมหาวิทยาลัย"/>
    <n v="250000"/>
    <n v="1"/>
    <s v="โครงการ"/>
    <n v="1"/>
    <n v="250000"/>
    <m/>
    <m/>
    <m/>
    <m/>
    <m/>
    <m/>
    <m/>
    <m/>
    <m/>
    <m/>
    <m/>
    <m/>
    <m/>
    <m/>
    <m/>
    <m/>
    <m/>
    <m/>
    <m/>
    <m/>
    <m/>
    <m/>
    <m/>
    <m/>
    <n v="250000"/>
    <n v="0"/>
  </r>
  <r>
    <n v="10"/>
    <x v="0"/>
    <x v="14"/>
    <x v="13"/>
    <n v="2"/>
    <x v="0"/>
    <s v="เงินรายได้"/>
    <x v="0"/>
    <x v="0"/>
    <x v="1"/>
    <x v="1"/>
    <x v="0"/>
    <x v="0"/>
    <x v="98"/>
    <x v="107"/>
    <x v="29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0"/>
    <m/>
    <x v="0"/>
    <x v="0"/>
    <s v="ค่าจัดทำแบบพิมพ์การรับเงิน"/>
    <n v="300000"/>
    <n v="1"/>
    <s v="ครั้ง"/>
    <n v="1"/>
    <n v="300000"/>
    <m/>
    <m/>
    <m/>
    <m/>
    <m/>
    <m/>
    <m/>
    <m/>
    <m/>
    <m/>
    <m/>
    <m/>
    <m/>
    <m/>
    <m/>
    <m/>
    <m/>
    <m/>
    <m/>
    <m/>
    <m/>
    <m/>
    <m/>
    <m/>
    <n v="300000"/>
    <n v="0"/>
  </r>
  <r>
    <n v="10"/>
    <x v="0"/>
    <x v="14"/>
    <x v="13"/>
    <n v="2"/>
    <x v="0"/>
    <s v="เงินรายได้"/>
    <x v="0"/>
    <x v="0"/>
    <x v="1"/>
    <x v="1"/>
    <x v="0"/>
    <x v="0"/>
    <x v="98"/>
    <x v="107"/>
    <x v="29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ตอบแทนการปฏิบัติงานนอกเวลาราชการวันทำการ"/>
    <n v="840"/>
    <n v="2"/>
    <s v="ครั้ง"/>
    <n v="12"/>
    <n v="20200"/>
    <m/>
    <m/>
    <m/>
    <m/>
    <m/>
    <m/>
    <m/>
    <m/>
    <m/>
    <m/>
    <m/>
    <m/>
    <m/>
    <m/>
    <m/>
    <m/>
    <m/>
    <m/>
    <m/>
    <m/>
    <m/>
    <m/>
    <m/>
    <m/>
    <n v="20200"/>
    <n v="0"/>
  </r>
  <r>
    <n v="10"/>
    <x v="0"/>
    <x v="14"/>
    <x v="13"/>
    <n v="2"/>
    <x v="0"/>
    <s v="เงินรายได้"/>
    <x v="6"/>
    <x v="6"/>
    <x v="10"/>
    <x v="10"/>
    <x v="21"/>
    <x v="22"/>
    <x v="99"/>
    <x v="108"/>
    <x v="29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2"/>
    <x v="5"/>
    <m/>
    <x v="0"/>
    <x v="0"/>
    <s v="ค่าประกันอุบัติเหตุนักศึกษามหาวิทยาลัยอุบลราชธานี"/>
    <n v="2966100"/>
    <n v="1"/>
    <m/>
    <n v="1"/>
    <n v="2966100"/>
    <m/>
    <m/>
    <m/>
    <m/>
    <m/>
    <m/>
    <m/>
    <m/>
    <m/>
    <m/>
    <m/>
    <m/>
    <m/>
    <m/>
    <m/>
    <m/>
    <m/>
    <m/>
    <m/>
    <m/>
    <m/>
    <m/>
    <m/>
    <m/>
    <n v="2966100"/>
    <n v="0"/>
  </r>
  <r>
    <n v="10"/>
    <x v="0"/>
    <x v="14"/>
    <x v="13"/>
    <n v="2"/>
    <x v="0"/>
    <s v="เงินรายได้"/>
    <x v="0"/>
    <x v="0"/>
    <x v="1"/>
    <x v="1"/>
    <x v="2"/>
    <x v="2"/>
    <x v="100"/>
    <x v="109"/>
    <x v="297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25. โครงการพัฒนาระบบบริหารจัดการของมหาวิทยาลัย"/>
    <s v="งานประจำตามภารกิจของหน่วยงาน"/>
    <x v="2"/>
    <x v="5"/>
    <m/>
    <x v="0"/>
    <x v="0"/>
    <s v="ค่าใช้จ่ายในการจัดงานวันสำคัญของมหาวิทยาลัย"/>
    <n v="180000"/>
    <n v="1"/>
    <m/>
    <n v="1"/>
    <n v="180000"/>
    <m/>
    <m/>
    <m/>
    <m/>
    <m/>
    <m/>
    <m/>
    <m/>
    <m/>
    <m/>
    <m/>
    <m/>
    <m/>
    <m/>
    <m/>
    <m/>
    <m/>
    <m/>
    <m/>
    <m/>
    <m/>
    <m/>
    <m/>
    <m/>
    <n v="180000"/>
    <n v="0"/>
  </r>
  <r>
    <n v="10"/>
    <x v="0"/>
    <x v="14"/>
    <x v="13"/>
    <n v="2"/>
    <x v="0"/>
    <s v="เงินรายได้"/>
    <x v="5"/>
    <x v="5"/>
    <x v="9"/>
    <x v="9"/>
    <x v="11"/>
    <x v="11"/>
    <x v="101"/>
    <x v="110"/>
    <x v="298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25. โครงการพัฒนาระบบบริหารจัดการของมหาวิทยาลัย"/>
    <s v="งานประจำตามภารกิจของหน่วยงาน"/>
    <x v="2"/>
    <x v="5"/>
    <m/>
    <x v="0"/>
    <x v="0"/>
    <s v="ค่าใช้จ่ายอุดหนุนทั่วไป"/>
    <n v="38400000"/>
    <n v="1"/>
    <m/>
    <n v="1"/>
    <n v="38400000"/>
    <m/>
    <m/>
    <m/>
    <m/>
    <m/>
    <m/>
    <m/>
    <m/>
    <m/>
    <m/>
    <m/>
    <m/>
    <m/>
    <m/>
    <m/>
    <m/>
    <m/>
    <m/>
    <m/>
    <m/>
    <m/>
    <m/>
    <m/>
    <m/>
    <n v="38400000"/>
    <n v="0"/>
  </r>
  <r>
    <n v="10"/>
    <x v="0"/>
    <x v="14"/>
    <x v="13"/>
    <n v="2"/>
    <x v="0"/>
    <s v="เงินรายได้"/>
    <x v="0"/>
    <x v="0"/>
    <x v="1"/>
    <x v="1"/>
    <x v="0"/>
    <x v="0"/>
    <x v="102"/>
    <x v="111"/>
    <x v="29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2"/>
    <x v="5"/>
    <m/>
    <x v="0"/>
    <x v="0"/>
    <s v="ค่าใช้จ่ายพิธีพระราชทานปริญญาบัตร"/>
    <n v="5000000"/>
    <n v="1"/>
    <s v="ครั้ง"/>
    <n v="1"/>
    <n v="5000000"/>
    <m/>
    <m/>
    <m/>
    <m/>
    <m/>
    <m/>
    <m/>
    <m/>
    <m/>
    <m/>
    <m/>
    <m/>
    <m/>
    <m/>
    <m/>
    <m/>
    <m/>
    <m/>
    <m/>
    <m/>
    <m/>
    <m/>
    <m/>
    <m/>
    <n v="5000000"/>
    <n v="0"/>
  </r>
  <r>
    <n v="10"/>
    <x v="0"/>
    <x v="14"/>
    <x v="13"/>
    <n v="2"/>
    <x v="0"/>
    <s v="เงินรายได้"/>
    <x v="0"/>
    <x v="0"/>
    <x v="1"/>
    <x v="1"/>
    <x v="0"/>
    <x v="0"/>
    <x v="5"/>
    <x v="112"/>
    <x v="300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3"/>
    <m/>
    <x v="0"/>
    <x v="0"/>
    <s v="ค่าสาธารณูปโภค"/>
    <n v="6000000"/>
    <n v="1"/>
    <s v="ครั้ง"/>
    <n v="1"/>
    <n v="6000000"/>
    <m/>
    <m/>
    <m/>
    <m/>
    <m/>
    <m/>
    <m/>
    <m/>
    <m/>
    <m/>
    <m/>
    <m/>
    <m/>
    <m/>
    <m/>
    <m/>
    <m/>
    <m/>
    <m/>
    <m/>
    <m/>
    <m/>
    <m/>
    <m/>
    <n v="6000000"/>
    <n v="0"/>
  </r>
  <r>
    <n v="10"/>
    <x v="0"/>
    <x v="14"/>
    <x v="13"/>
    <n v="1"/>
    <x v="1"/>
    <s v="เงินงบประมาณแผ่นดิน"/>
    <x v="0"/>
    <x v="0"/>
    <x v="1"/>
    <x v="3"/>
    <x v="0"/>
    <x v="0"/>
    <x v="103"/>
    <x v="113"/>
    <x v="301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ใช้จ่ายในการรักษาความสะอาด"/>
    <n v="1779100"/>
    <n v="1"/>
    <s v="ครั้ง"/>
    <n v="1"/>
    <n v="1779100"/>
    <m/>
    <m/>
    <m/>
    <m/>
    <m/>
    <m/>
    <m/>
    <m/>
    <m/>
    <m/>
    <m/>
    <m/>
    <m/>
    <m/>
    <m/>
    <m/>
    <m/>
    <m/>
    <m/>
    <m/>
    <m/>
    <m/>
    <m/>
    <m/>
    <n v="1779100"/>
    <n v="0"/>
  </r>
  <r>
    <n v="10"/>
    <x v="0"/>
    <x v="14"/>
    <x v="13"/>
    <n v="2"/>
    <x v="0"/>
    <s v="เงินรายได้"/>
    <x v="0"/>
    <x v="0"/>
    <x v="1"/>
    <x v="1"/>
    <x v="0"/>
    <x v="0"/>
    <x v="103"/>
    <x v="113"/>
    <x v="30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จ้างเหมาบริการ - ค่าใช้จ่ายในการรักษาความสะอาดสำหรับคณะในกำกับที่ไม่ได้รับการจัดสรรจากเงินงบประมาณแผ่นดิน"/>
    <n v="669300"/>
    <n v="1"/>
    <s v="ครั้ง"/>
    <n v="1"/>
    <n v="669300"/>
    <m/>
    <m/>
    <m/>
    <m/>
    <m/>
    <m/>
    <m/>
    <m/>
    <m/>
    <m/>
    <m/>
    <m/>
    <m/>
    <m/>
    <m/>
    <m/>
    <m/>
    <m/>
    <m/>
    <m/>
    <m/>
    <m/>
    <m/>
    <m/>
    <n v="669300"/>
    <n v="0"/>
  </r>
  <r>
    <n v="10"/>
    <x v="0"/>
    <x v="14"/>
    <x v="13"/>
    <n v="1"/>
    <x v="1"/>
    <s v="เงินงบประมาณแผ่นดิน"/>
    <x v="0"/>
    <x v="0"/>
    <x v="1"/>
    <x v="1"/>
    <x v="25"/>
    <x v="26"/>
    <x v="104"/>
    <x v="114"/>
    <x v="303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จัดชื้อวัสดุทางการศึกษา"/>
    <s v="งบบริหารจัดการของหน่วยงาน"/>
    <x v="0"/>
    <x v="0"/>
    <m/>
    <x v="0"/>
    <x v="0"/>
    <s v="ค่าวัสดุการศึกษา (คงเหลือจากการไม่จัดสรรให้คณะส่วนราชการ)"/>
    <n v="11754400"/>
    <n v="1"/>
    <s v="ครั้ง"/>
    <n v="1"/>
    <n v="117544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11754400"/>
    <n v="0"/>
  </r>
  <r>
    <n v="10"/>
    <x v="0"/>
    <x v="14"/>
    <x v="13"/>
    <n v="1"/>
    <x v="1"/>
    <s v="เงินงบประมาณแผ่นดิน"/>
    <x v="0"/>
    <x v="0"/>
    <x v="13"/>
    <x v="13"/>
    <x v="25"/>
    <x v="26"/>
    <x v="104"/>
    <x v="114"/>
    <x v="303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จัดชื้อวัสดุทางการศึกษา"/>
    <s v="งบบริหารจัดการของหน่วยงาน"/>
    <x v="0"/>
    <x v="0"/>
    <m/>
    <x v="0"/>
    <x v="0"/>
    <s v="ค่าวัสดุการศึกษา (คงเหลือจากการไม่จัดสรรให้คณะในกำกับ)"/>
    <n v="861800"/>
    <n v="1"/>
    <s v="ครั้ง"/>
    <n v="1"/>
    <n v="8618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861800"/>
    <n v="0"/>
  </r>
  <r>
    <n v="10"/>
    <x v="0"/>
    <x v="14"/>
    <x v="13"/>
    <n v="1"/>
    <x v="1"/>
    <s v="เงินงบประมาณแผ่นดิน"/>
    <x v="0"/>
    <x v="0"/>
    <x v="1"/>
    <x v="1"/>
    <x v="0"/>
    <x v="0"/>
    <x v="5"/>
    <x v="5"/>
    <x v="30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จัดชื้อวัสดุทางการศึกษา"/>
    <s v="งบบริหารจัดการของหน่วยงาน"/>
    <x v="0"/>
    <x v="3"/>
    <m/>
    <x v="0"/>
    <x v="0"/>
    <s v="ค่าโทรศัพท์"/>
    <n v="320000"/>
    <n v="1"/>
    <s v="ครั้ง"/>
    <n v="1"/>
    <n v="3200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320000"/>
    <n v="0"/>
  </r>
  <r>
    <n v="10"/>
    <x v="0"/>
    <x v="14"/>
    <x v="13"/>
    <n v="1"/>
    <x v="1"/>
    <s v="เงินงบประมาณแผ่นดิน"/>
    <x v="0"/>
    <x v="0"/>
    <x v="1"/>
    <x v="1"/>
    <x v="0"/>
    <x v="0"/>
    <x v="5"/>
    <x v="5"/>
    <x v="304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จัดชื้อวัสดุทางการศึกษา"/>
    <s v="งบบริหารจัดการของหน่วยงาน"/>
    <x v="0"/>
    <x v="3"/>
    <m/>
    <x v="0"/>
    <x v="0"/>
    <s v="ค่าไฟฟ้า"/>
    <n v="4495800"/>
    <n v="1"/>
    <s v="ครั้ง"/>
    <n v="1"/>
    <n v="44958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4495800"/>
    <n v="0"/>
  </r>
  <r>
    <n v="10"/>
    <x v="0"/>
    <x v="14"/>
    <x v="13"/>
    <n v="2"/>
    <x v="0"/>
    <s v="เงินรายได้"/>
    <x v="0"/>
    <x v="0"/>
    <x v="1"/>
    <x v="1"/>
    <x v="0"/>
    <x v="0"/>
    <x v="105"/>
    <x v="115"/>
    <x v="30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2"/>
    <x v="5"/>
    <m/>
    <x v="0"/>
    <x v="0"/>
    <s v="เงินสำรองจ่ายทั่วไปมหาวิทยาลัยอุบลราชธานี"/>
    <n v="7463120"/>
    <n v="1"/>
    <s v="ครั้ง"/>
    <n v="1"/>
    <n v="7555500"/>
    <m/>
    <m/>
    <m/>
    <m/>
    <m/>
    <m/>
    <m/>
    <m/>
    <m/>
    <m/>
    <m/>
    <m/>
    <m/>
    <m/>
    <m/>
    <m/>
    <m/>
    <m/>
    <m/>
    <m/>
    <m/>
    <m/>
    <m/>
    <m/>
    <n v="7463100"/>
    <n v="92400"/>
  </r>
  <r>
    <n v="10"/>
    <x v="0"/>
    <x v="14"/>
    <x v="13"/>
    <n v="2"/>
    <x v="0"/>
    <s v="เงินรายได้"/>
    <x v="0"/>
    <x v="0"/>
    <x v="1"/>
    <x v="1"/>
    <x v="0"/>
    <x v="0"/>
    <x v="106"/>
    <x v="116"/>
    <x v="30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2"/>
    <x v="5"/>
    <m/>
    <x v="0"/>
    <x v="0"/>
    <s v="เงินทุนสำรองมหาวิทยาลัยอุบลราชธานี"/>
    <n v="45038300"/>
    <n v="1"/>
    <s v="ครั้ง"/>
    <n v="1"/>
    <n v="45038300"/>
    <m/>
    <m/>
    <m/>
    <m/>
    <m/>
    <m/>
    <m/>
    <m/>
    <m/>
    <m/>
    <m/>
    <m/>
    <m/>
    <m/>
    <m/>
    <m/>
    <m/>
    <m/>
    <m/>
    <m/>
    <m/>
    <m/>
    <m/>
    <m/>
    <n v="45038300"/>
    <n v="0"/>
  </r>
  <r>
    <n v="10"/>
    <x v="0"/>
    <x v="14"/>
    <x v="13"/>
    <n v="2"/>
    <x v="0"/>
    <s v="เงินรายได้"/>
    <x v="0"/>
    <x v="0"/>
    <x v="1"/>
    <x v="1"/>
    <x v="3"/>
    <x v="0"/>
    <x v="107"/>
    <x v="117"/>
    <x v="30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"/>
    <n v="1800000"/>
    <n v="1"/>
    <s v="ครั้ง"/>
    <n v="1"/>
    <n v="1800000"/>
    <m/>
    <m/>
    <m/>
    <m/>
    <m/>
    <m/>
    <m/>
    <m/>
    <m/>
    <m/>
    <m/>
    <m/>
    <m/>
    <m/>
    <m/>
    <m/>
    <m/>
    <m/>
    <m/>
    <m/>
    <m/>
    <m/>
    <m/>
    <m/>
    <n v="1800000"/>
    <n v="0"/>
  </r>
  <r>
    <n v="10"/>
    <x v="0"/>
    <x v="14"/>
    <x v="13"/>
    <n v="2"/>
    <x v="0"/>
    <s v="เงินรายได้"/>
    <x v="6"/>
    <x v="6"/>
    <x v="10"/>
    <x v="10"/>
    <x v="21"/>
    <x v="22"/>
    <x v="108"/>
    <x v="118"/>
    <x v="308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1"/>
    <m/>
    <x v="0"/>
    <x v="0"/>
    <s v="ค่าใช้จ่ายในการเดินทางไปราชการ"/>
    <n v="330900"/>
    <n v="1"/>
    <s v="ครั้ง"/>
    <n v="1"/>
    <n v="330900"/>
    <m/>
    <m/>
    <m/>
    <m/>
    <m/>
    <m/>
    <m/>
    <m/>
    <m/>
    <m/>
    <m/>
    <m/>
    <m/>
    <m/>
    <m/>
    <m/>
    <m/>
    <m/>
    <m/>
    <m/>
    <m/>
    <m/>
    <m/>
    <m/>
    <n v="330900"/>
    <n v="0"/>
  </r>
  <r>
    <n v="10"/>
    <x v="0"/>
    <x v="14"/>
    <x v="13"/>
    <n v="2"/>
    <x v="0"/>
    <s v="เงินรายได้"/>
    <x v="0"/>
    <x v="0"/>
    <x v="1"/>
    <x v="1"/>
    <x v="0"/>
    <x v="0"/>
    <x v="109"/>
    <x v="119"/>
    <x v="309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25. โครงการพัฒนาระบบบริหารจัดการของมหาวิทยาลัย"/>
    <s v="งานประจำตามภารกิจของหน่วยงาน"/>
    <x v="0"/>
    <x v="2"/>
    <m/>
    <x v="0"/>
    <x v="0"/>
    <s v="ค่าใช้จ่ายเงินประจำตำแหน่ง"/>
    <n v="4300000"/>
    <n v="1"/>
    <s v="ครั้ง"/>
    <n v="1"/>
    <n v="4300000"/>
    <m/>
    <m/>
    <m/>
    <m/>
    <m/>
    <m/>
    <m/>
    <m/>
    <m/>
    <m/>
    <m/>
    <m/>
    <m/>
    <m/>
    <m/>
    <m/>
    <m/>
    <m/>
    <m/>
    <m/>
    <m/>
    <m/>
    <m/>
    <m/>
    <n v="4300000"/>
    <n v="0"/>
  </r>
  <r>
    <n v="10"/>
    <x v="0"/>
    <x v="14"/>
    <x v="13"/>
    <n v="1"/>
    <x v="1"/>
    <s v="เงินงบประมาณแผ่นดิน"/>
    <x v="1"/>
    <x v="0"/>
    <x v="1"/>
    <x v="14"/>
    <x v="20"/>
    <x v="0"/>
    <x v="110"/>
    <x v="120"/>
    <x v="310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ก่อสร้างรั้วรอบมหาวิทยาลัย ระยะที่ 2  ตำบลเมืองศรีไค อำเภอวารินชำราบ จังหวัดอุบลราชธานี 1 รายการ"/>
    <s v="งานพัฒนาตามกลยุทธ์มหาวิทยาลัย"/>
    <x v="1"/>
    <x v="7"/>
    <s v="สิ่งก่อสร้าง."/>
    <x v="10"/>
    <x v="9"/>
    <s v="ก่อสร้างรั้วรอบมหาวิทยาลัย ระยะที่ 2  ตำบลเมืองศรีไค อำเภอวารินชำราบ จังหวัดอุบลราชธานี 1 รายการ"/>
    <n v="4000000"/>
    <n v="1"/>
    <m/>
    <n v="1"/>
    <n v="40000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4000000"/>
    <n v="0"/>
  </r>
  <r>
    <n v="10"/>
    <x v="0"/>
    <x v="14"/>
    <x v="13"/>
    <n v="1"/>
    <x v="1"/>
    <s v="เงินงบประมาณแผ่นดิน"/>
    <x v="1"/>
    <x v="0"/>
    <x v="1"/>
    <x v="14"/>
    <x v="20"/>
    <x v="0"/>
    <x v="111"/>
    <x v="121"/>
    <x v="311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ปรับปรุงอาคาร ระบบประกอบอาคาร และบริเวณโดยรอบกลุ่มอาคารคณะวิชาด้านวิทยาศาสตร์และเทคโนโลยี   ตำบลเมืองศรีไค อำเภอวารินชำราบ จังหวัดอุบลราชธานี 1 รายการ"/>
    <s v="งานพัฒนาตามกลยุทธ์มหาวิทยาลัย"/>
    <x v="1"/>
    <x v="7"/>
    <s v="สิ่งก่อสร้าง."/>
    <x v="11"/>
    <x v="10"/>
    <s v="ปรับปรุงอาคาร ระบบประกอบอาคาร และบริเวณโดยรอบกลุ่มอาคารคณะวิชาด้านวิทยาศาสตร์และเทคโนโลยี   ตำบลเมืองศรีไค อำเภอวารินชำราบ จังหวัดอุบลราชธานี 1 รายการ"/>
    <n v="8000000"/>
    <n v="1"/>
    <m/>
    <n v="1"/>
    <n v="80000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8000000"/>
    <n v="0"/>
  </r>
  <r>
    <n v="10"/>
    <x v="0"/>
    <x v="14"/>
    <x v="13"/>
    <n v="1"/>
    <x v="1"/>
    <s v="เงินงบประมาณแผ่นดิน"/>
    <x v="1"/>
    <x v="0"/>
    <x v="1"/>
    <x v="14"/>
    <x v="20"/>
    <x v="0"/>
    <x v="112"/>
    <x v="122"/>
    <x v="312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 ปรับปรุงระบบไฟฟ้าแสงสว่างภายในมหาวิทยาลัย  ตำบลเมืองศรีไค อำเภอวารินชำราบ จังหวัดอุบลราชธานี 1 รายการ"/>
    <s v="งานพัฒนาตามกลยุทธ์มหาวิทยาลัย"/>
    <x v="1"/>
    <x v="7"/>
    <s v="สิ่งก่อสร้าง."/>
    <x v="12"/>
    <x v="11"/>
    <s v=" ปรับปรุงระบบไฟฟ้าแสงสว่างภายในมหาวิทยาลัย  ตำบลเมืองศรีไค อำเภอวารินชำราบ จังหวัดอุบลราชธานี 1 รายการ"/>
    <n v="4000000"/>
    <n v="1"/>
    <m/>
    <n v="1"/>
    <n v="40000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4000000"/>
    <n v="0"/>
  </r>
  <r>
    <n v="10"/>
    <x v="0"/>
    <x v="14"/>
    <x v="13"/>
    <n v="1"/>
    <x v="1"/>
    <s v="เงินงบประมาณแผ่นดิน"/>
    <x v="1"/>
    <x v="0"/>
    <x v="1"/>
    <x v="14"/>
    <x v="20"/>
    <x v="0"/>
    <x v="113"/>
    <x v="123"/>
    <x v="313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 ปรับปรุงระบบจราจรเขตการศึกษา  ตำบลเมืองศรีไค อำเภอวารินชำราบ จังหวัดอุบลราชธานี 1 รายการ"/>
    <s v="งานพัฒนาตามกลยุทธ์มหาวิทยาลัย"/>
    <x v="1"/>
    <x v="7"/>
    <s v="สิ่งก่อสร้าง."/>
    <x v="13"/>
    <x v="12"/>
    <s v=" ปรับปรุงระบบจราจรเขตการศึกษา  ตำบลเมืองศรีไค อำเภอวารินชำราบ จังหวัดอุบลราชธานี 1 รายการ"/>
    <n v="8000000"/>
    <n v="1"/>
    <m/>
    <n v="1"/>
    <n v="80000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8000000"/>
    <n v="0"/>
  </r>
  <r>
    <n v="10"/>
    <x v="0"/>
    <x v="14"/>
    <x v="13"/>
    <n v="1"/>
    <x v="1"/>
    <s v="เงินงบประมาณแผ่นดิน"/>
    <x v="1"/>
    <x v="0"/>
    <x v="1"/>
    <x v="14"/>
    <x v="20"/>
    <x v="0"/>
    <x v="9"/>
    <x v="124"/>
    <x v="314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 โครงการปรับปรุงกลุ่มอาคารสำนักงานบริหารกายภาพและสิ่งแวดล้อม  ตำบลเมืองศรีไค อำเภอวารินชำราบ จังหวัดอุบลราชธานี 1รายการ"/>
    <s v="งานพัฒนาตามกลยุทธ์มหาวิทยาลัย"/>
    <x v="1"/>
    <x v="7"/>
    <s v="สิ่งก่อสร้าง."/>
    <x v="14"/>
    <x v="13"/>
    <s v="ปรับปรุงกลุ่มอาคารสำนักงานบริหารกายภาพและสิ่งแวดล้อม  ตำบลเมืองศรีไค อำเภอวารินชำราบ จังหวัดอุบลราชธานี 1รายการ"/>
    <n v="2000000"/>
    <n v="1"/>
    <m/>
    <n v="1"/>
    <n v="20000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2000000"/>
    <n v="0"/>
  </r>
  <r>
    <n v="10"/>
    <x v="0"/>
    <x v="14"/>
    <x v="13"/>
    <n v="1"/>
    <x v="1"/>
    <s v="เงินงบประมาณแผ่นดิน"/>
    <x v="1"/>
    <x v="0"/>
    <x v="14"/>
    <x v="14"/>
    <x v="20"/>
    <x v="0"/>
    <x v="114"/>
    <x v="125"/>
    <x v="315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 ปรุงภูมิทัศน์และระบบจราจรสำนักงานอธิการบดี  ตำบลเมืองศรีไค อำเภอวารินชำราบ จังหวัดอุบลราชธานี 1 รายการ"/>
    <s v="งานพัฒนาตามกลยุทธ์มหาวิทยาลัย"/>
    <x v="1"/>
    <x v="7"/>
    <s v="สิ่งก่อสร้าง."/>
    <x v="15"/>
    <x v="14"/>
    <s v="ปรุงภูมิทัศน์และระบบจราจรสำนักงานอธิการบดี  ตำบลเมืองศรีไค อำเภอวารินชำราบ จังหวัดอุบลราชธานี 1 รายการ"/>
    <n v="2720800"/>
    <n v="1"/>
    <m/>
    <n v="1"/>
    <n v="27208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2720800"/>
    <n v="0"/>
  </r>
  <r>
    <n v="10"/>
    <x v="0"/>
    <x v="20"/>
    <x v="19"/>
    <n v="2"/>
    <x v="0"/>
    <s v="เงินรายได้"/>
    <x v="0"/>
    <x v="0"/>
    <x v="1"/>
    <x v="15"/>
    <x v="26"/>
    <x v="0"/>
    <x v="115"/>
    <x v="126"/>
    <x v="316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0"/>
    <m/>
    <x v="0"/>
    <x v="0"/>
    <s v="ค่าน้ำดื่มสำหรับหน่วยงานในสำนักงานอธิการบดี"/>
    <n v="178100"/>
    <n v="1"/>
    <m/>
    <n v="1"/>
    <n v="1781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178100"/>
    <n v="0"/>
  </r>
  <r>
    <n v="10"/>
    <x v="0"/>
    <x v="20"/>
    <x v="19"/>
    <n v="2"/>
    <x v="0"/>
    <s v="เงินรายได้"/>
    <x v="0"/>
    <x v="0"/>
    <x v="1"/>
    <x v="16"/>
    <x v="26"/>
    <x v="0"/>
    <x v="116"/>
    <x v="127"/>
    <x v="317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1"/>
    <m/>
    <x v="0"/>
    <x v="0"/>
    <s v="ค่าจ้างเหมาแรงงานหน่วยงานในสำนกงานอธิการบดี"/>
    <n v="4566700"/>
    <n v="1"/>
    <m/>
    <n v="1"/>
    <n v="45667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4566700"/>
    <n v="0"/>
  </r>
  <r>
    <n v="10"/>
    <x v="0"/>
    <x v="20"/>
    <x v="19"/>
    <n v="2"/>
    <x v="0"/>
    <s v="เงินรายได้"/>
    <x v="0"/>
    <x v="0"/>
    <x v="1"/>
    <x v="17"/>
    <x v="26"/>
    <x v="0"/>
    <x v="103"/>
    <x v="128"/>
    <x v="302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1"/>
    <m/>
    <x v="0"/>
    <x v="0"/>
    <s v="ค่าจ้างเหมาบริการ - ค่าใช้จ่ายในการรักษาความสะอาด (สมทบเงินรายได้เพื่อตั้งจ่ายของสำนักงานอธิการบดี)"/>
    <n v="1592600"/>
    <n v="1"/>
    <m/>
    <n v="1"/>
    <n v="159260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1592600"/>
    <n v="0"/>
  </r>
  <r>
    <n v="10"/>
    <x v="0"/>
    <x v="20"/>
    <x v="19"/>
    <n v="2"/>
    <x v="0"/>
    <s v="เงินรายได้"/>
    <x v="0"/>
    <x v="0"/>
    <x v="1"/>
    <x v="18"/>
    <x v="26"/>
    <x v="0"/>
    <x v="117"/>
    <x v="129"/>
    <x v="318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2"/>
    <x v="8"/>
    <m/>
    <x v="0"/>
    <x v="0"/>
    <s v="เงินเดือนพนักงานเงินรายได้หน่วยงานในสำนักงานอธิการบดี"/>
    <n v="27671300"/>
    <n v="1"/>
    <m/>
    <n v="1"/>
    <n v="276713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27671300"/>
    <n v="0"/>
  </r>
  <r>
    <n v="10"/>
    <x v="0"/>
    <x v="20"/>
    <x v="19"/>
    <n v="2"/>
    <x v="0"/>
    <s v="เงินรายได้"/>
    <x v="0"/>
    <x v="0"/>
    <x v="1"/>
    <x v="18"/>
    <x v="26"/>
    <x v="0"/>
    <x v="117"/>
    <x v="129"/>
    <x v="318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1"/>
    <m/>
    <x v="0"/>
    <x v="0"/>
    <s v="เงินสมทบประกันสังคม"/>
    <n v="1324500"/>
    <n v="1"/>
    <m/>
    <n v="1"/>
    <n v="132450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1324500"/>
    <n v="0"/>
  </r>
  <r>
    <n v="10"/>
    <x v="0"/>
    <x v="20"/>
    <x v="19"/>
    <n v="2"/>
    <x v="0"/>
    <s v="เงินรายได้"/>
    <x v="0"/>
    <x v="0"/>
    <x v="1"/>
    <x v="18"/>
    <x v="26"/>
    <x v="0"/>
    <x v="117"/>
    <x v="129"/>
    <x v="318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4"/>
    <x v="9"/>
    <m/>
    <x v="0"/>
    <x v="0"/>
    <s v="ค่าจ้างชั่วคราว ลูกจ้างชั่วคราวเงินรายได้หน่วยงานในสำนักงานอธิการบดี"/>
    <n v="9387000"/>
    <n v="1"/>
    <m/>
    <n v="1"/>
    <n v="9387000"/>
    <m/>
    <m/>
    <m/>
    <m/>
    <m/>
    <m/>
    <m/>
    <m/>
    <m/>
    <m/>
    <m/>
    <m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s v="1 ตุลาคม 2561 - 30 กันยายน 2562"/>
    <n v="9387000"/>
    <n v="0"/>
  </r>
  <r>
    <n v="10"/>
    <x v="0"/>
    <x v="21"/>
    <x v="20"/>
    <n v="1"/>
    <x v="1"/>
    <s v="เงินงบประมาณแผ่นดิน"/>
    <x v="0"/>
    <x v="0"/>
    <x v="14"/>
    <x v="19"/>
    <x v="2"/>
    <x v="2"/>
    <x v="118"/>
    <x v="130"/>
    <x v="3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และจัดการส่วนกลางด้านวิทยาศาสตร์สุขภาพ"/>
    <s v="งบบริหารจัดการของหน่วยงาน"/>
    <x v="0"/>
    <x v="3"/>
    <m/>
    <x v="0"/>
    <x v="0"/>
    <s v="ค่าโทรศัพท์"/>
    <n v="56000"/>
    <n v="1"/>
    <m/>
    <n v="1"/>
    <n v="560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56000"/>
    <n v="0"/>
  </r>
  <r>
    <n v="10"/>
    <x v="0"/>
    <x v="21"/>
    <x v="20"/>
    <n v="1"/>
    <x v="1"/>
    <s v="เงินงบประมาณแผ่นดิน"/>
    <x v="0"/>
    <x v="0"/>
    <x v="15"/>
    <x v="20"/>
    <x v="25"/>
    <x v="26"/>
    <x v="104"/>
    <x v="114"/>
    <x v="303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จัดชื้อวัสดุทางการศึกษา"/>
    <s v="งบบริหารจัดการของหน่วยงาน"/>
    <x v="0"/>
    <x v="0"/>
    <m/>
    <x v="0"/>
    <x v="0"/>
    <s v="ค่าวัสดุการศึกษา (คงเหลือจากการไม่จัดสรรให้คณะส่วนราชการ)"/>
    <n v="2255700"/>
    <n v="1"/>
    <m/>
    <n v="1"/>
    <n v="22557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2255700"/>
    <n v="0"/>
  </r>
  <r>
    <n v="10"/>
    <x v="0"/>
    <x v="21"/>
    <x v="20"/>
    <n v="1"/>
    <x v="1"/>
    <s v="เงินงบประมาณแผ่นดิน"/>
    <x v="0"/>
    <x v="0"/>
    <x v="15"/>
    <x v="20"/>
    <x v="25"/>
    <x v="26"/>
    <x v="104"/>
    <x v="114"/>
    <x v="303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จัดชื้อวัสดุทางการศึกษา"/>
    <s v="งบบริหารจัดการของหน่วยงาน"/>
    <x v="0"/>
    <x v="0"/>
    <m/>
    <x v="0"/>
    <x v="0"/>
    <s v="ค่าวัสดุการศึกษา (คงเหลือจากการไม่จัดสรรให้คณะในกำกับ)"/>
    <n v="3601700"/>
    <n v="1"/>
    <m/>
    <n v="1"/>
    <n v="36017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3601700"/>
    <n v="0"/>
  </r>
  <r>
    <n v="10"/>
    <x v="0"/>
    <x v="21"/>
    <x v="20"/>
    <n v="1"/>
    <x v="1"/>
    <s v="เงินงบประมาณแผ่นดิน"/>
    <x v="0"/>
    <x v="0"/>
    <x v="14"/>
    <x v="19"/>
    <x v="2"/>
    <x v="2"/>
    <x v="118"/>
    <x v="130"/>
    <x v="319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และจัดการส่วนกลางด้านวิทยาศาสตร์สุขภาพ"/>
    <s v="งบบริหารจัดการของหน่วยงาน"/>
    <x v="0"/>
    <x v="3"/>
    <m/>
    <x v="0"/>
    <x v="0"/>
    <s v="ค่าไฟฟ้า"/>
    <n v="996700"/>
    <n v="1"/>
    <m/>
    <n v="1"/>
    <n v="9967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996700"/>
    <n v="0"/>
  </r>
  <r>
    <n v="10"/>
    <x v="0"/>
    <x v="21"/>
    <x v="20"/>
    <n v="1"/>
    <x v="1"/>
    <s v="เงินงบประมาณแผ่นดิน"/>
    <x v="1"/>
    <x v="0"/>
    <x v="0"/>
    <x v="0"/>
    <x v="20"/>
    <x v="23"/>
    <x v="119"/>
    <x v="131"/>
    <x v="320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 ปรับปรุงอาคาร ระบบประกอบอาคาร และบริเวณโดยรอบกลุ่มอาคารคณะวิชาด้านวิทยาศาสตร์สุขภาพ ตำบลเมืองศรีไค อำเภอวารินชำราบ จังหวัดอุบลราชธานี 1 รายการ"/>
    <s v="งานพัฒนาตามกลยุทธ์มหาวิทยาลัย"/>
    <x v="1"/>
    <x v="7"/>
    <s v="สิ่งก่อสร้าง."/>
    <x v="16"/>
    <x v="15"/>
    <s v=" ปรับปรุงอาคาร ระบบประกอบอาคาร และบริเวณโดยรอบกลุ่มอาคารคณะวิชาด้านวิทยาศาสตร์สุขภาพ ตำบลเมืองศรีไค อำเภอวารินชำราบ จังหวัดอุบลราชธานี 1 รายการ"/>
    <n v="4000000"/>
    <n v="1"/>
    <m/>
    <n v="1"/>
    <n v="40000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4000000"/>
    <n v="0"/>
  </r>
  <r>
    <n v="10"/>
    <x v="0"/>
    <x v="21"/>
    <x v="20"/>
    <n v="1"/>
    <x v="1"/>
    <s v="เงินงบประมาณแผ่นดิน"/>
    <x v="1"/>
    <x v="0"/>
    <x v="0"/>
    <x v="0"/>
    <x v="20"/>
    <x v="23"/>
    <x v="120"/>
    <x v="132"/>
    <x v="321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 ปรับปรุงศูนย์เครื่องมือวิทยาศาสตร์  ตำบลเมืองศรีไค อำเภอวารินชำราบ จังหวัดอุบลราชธานี 1 รายการ"/>
    <s v="งานพัฒนาตามกลยุทธ์มหาวิทยาลัย"/>
    <x v="1"/>
    <x v="7"/>
    <s v="สิ่งก่อสร้าง."/>
    <x v="17"/>
    <x v="16"/>
    <s v="ปรับปรุงศูนย์เครื่องมือวิทยาศาสตร์  ตำบลเมืองศรีไค อำเภอวารินชำราบ จังหวัดอุบลราชธานี 1 รายการ"/>
    <n v="1650000"/>
    <n v="1"/>
    <m/>
    <n v="1"/>
    <n v="16500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1650000"/>
    <n v="0"/>
  </r>
  <r>
    <n v="10"/>
    <x v="0"/>
    <x v="21"/>
    <x v="20"/>
    <n v="1"/>
    <x v="1"/>
    <s v="เงินงบประมาณแผ่นดิน"/>
    <x v="1"/>
    <x v="0"/>
    <x v="0"/>
    <x v="0"/>
    <x v="20"/>
    <x v="23"/>
    <x v="121"/>
    <x v="133"/>
    <x v="322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 ปรับปรุงระบบจราจรบริเวณกลุ่มอาคารโรงพยาบาลมหาวิทยาลัย  ตำบลเมืองศรีไค อำเภอวารินชำราบ จังหวัดอุบลราชธานี 1 รายการ"/>
    <s v="งานพัฒนาตามกลยุทธ์มหาวิทยาลัย"/>
    <x v="1"/>
    <x v="7"/>
    <s v="สิ่งก่อสร้าง."/>
    <x v="17"/>
    <x v="16"/>
    <s v="ปรับปรุงศูนย์เครื่องมือวิทยาศาสตร์  ตำบลเมืองศรีไค อำเภอวารินชำราบ จังหวัดอุบลราชธานี 1 รายการ"/>
    <n v="4000000"/>
    <n v="1"/>
    <m/>
    <n v="1"/>
    <n v="40000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4000000"/>
    <n v="0"/>
  </r>
  <r>
    <n v="10"/>
    <x v="0"/>
    <x v="21"/>
    <x v="20"/>
    <n v="1"/>
    <x v="1"/>
    <s v="เงินงบประมาณแผ่นดิน"/>
    <x v="1"/>
    <x v="0"/>
    <x v="0"/>
    <x v="0"/>
    <x v="20"/>
    <x v="23"/>
    <x v="122"/>
    <x v="134"/>
    <x v="323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ก่อสร้างระบบสาธารณูปโภคบริเวณอุทยานวิทยาศาสตร์  ตำบลเมืองศรีไค อำเภอวารินชำราบ จังหวัดอุบลราชธานี 1 รายการ"/>
    <s v="งานพัฒนาตามกลยุทธ์มหาวิทยาลัย"/>
    <x v="1"/>
    <x v="7"/>
    <s v="สิ่งก่อสร้าง."/>
    <x v="18"/>
    <x v="17"/>
    <s v="ก่อสร้างระบบสาธารณูปโภคบริเวณอุทยานวิทยาศาสตร์  ตำบลเมืองศรีไค อำเภอวารินชำราบ จังหวัดอุบลราชธานี 1 รายการ"/>
    <n v="1786500"/>
    <n v="1"/>
    <m/>
    <n v="1"/>
    <n v="17865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1786500"/>
    <n v="0"/>
  </r>
  <r>
    <n v="10"/>
    <x v="0"/>
    <x v="22"/>
    <x v="21"/>
    <n v="1"/>
    <x v="1"/>
    <s v="เงินงบประมาณแผ่นดิน"/>
    <x v="0"/>
    <x v="0"/>
    <x v="14"/>
    <x v="19"/>
    <x v="27"/>
    <x v="27"/>
    <x v="123"/>
    <x v="135"/>
    <x v="324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4"/>
    <x v="10"/>
    <m/>
    <x v="0"/>
    <x v="0"/>
    <s v="เงินเดือนสำหรับข้าราชการ สนอ"/>
    <n v="22240820"/>
    <n v="1"/>
    <s v="บาท"/>
    <n v="1"/>
    <n v="2224082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22240800"/>
    <n v="20"/>
  </r>
  <r>
    <n v="10"/>
    <x v="0"/>
    <x v="22"/>
    <x v="21"/>
    <n v="1"/>
    <x v="1"/>
    <s v="เงินงบประมาณแผ่นดิน"/>
    <x v="0"/>
    <x v="0"/>
    <x v="14"/>
    <x v="19"/>
    <x v="27"/>
    <x v="27"/>
    <x v="123"/>
    <x v="135"/>
    <x v="324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4"/>
    <x v="10"/>
    <m/>
    <x v="0"/>
    <x v="0"/>
    <s v="เงินประจำตำแหน่ง"/>
    <n v="14630400"/>
    <n v="1"/>
    <s v="บาท"/>
    <n v="1"/>
    <n v="1463040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14630400"/>
    <n v="0"/>
  </r>
  <r>
    <n v="10"/>
    <x v="0"/>
    <x v="22"/>
    <x v="21"/>
    <n v="1"/>
    <x v="1"/>
    <s v="เงินงบประมาณแผ่นดิน"/>
    <x v="0"/>
    <x v="0"/>
    <x v="14"/>
    <x v="19"/>
    <x v="27"/>
    <x v="27"/>
    <x v="123"/>
    <x v="135"/>
    <x v="324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2"/>
    <m/>
    <x v="0"/>
    <x v="0"/>
    <s v="เงินประจำตำแหน่งผู้บริหารไม่มีวาระ"/>
    <n v="11816400"/>
    <n v="1"/>
    <s v="บาท"/>
    <n v="1"/>
    <n v="1181640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11816400"/>
    <n v="0"/>
  </r>
  <r>
    <n v="10"/>
    <x v="0"/>
    <x v="22"/>
    <x v="21"/>
    <n v="1"/>
    <x v="1"/>
    <s v="เงินงบประมาณแผ่นดิน"/>
    <x v="0"/>
    <x v="0"/>
    <x v="14"/>
    <x v="19"/>
    <x v="27"/>
    <x v="27"/>
    <x v="123"/>
    <x v="135"/>
    <x v="324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2"/>
    <m/>
    <x v="0"/>
    <x v="0"/>
    <s v="เงินค่าตอบแทนรายเดือนสำหรับข้าราชการ"/>
    <n v="739200"/>
    <n v="1"/>
    <s v="บาท"/>
    <n v="1"/>
    <n v="73920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739200"/>
    <n v="0"/>
  </r>
  <r>
    <n v="10"/>
    <x v="0"/>
    <x v="22"/>
    <x v="21"/>
    <n v="1"/>
    <x v="1"/>
    <s v="เงินงบประมาณแผ่นดิน"/>
    <x v="0"/>
    <x v="0"/>
    <x v="14"/>
    <x v="19"/>
    <x v="27"/>
    <x v="27"/>
    <x v="123"/>
    <x v="135"/>
    <x v="324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2"/>
    <m/>
    <x v="0"/>
    <x v="0"/>
    <s v="เงินค่าตอบแทนรายเดือนสำหรับผู้บริหารไม่มีวาระ"/>
    <n v="739200"/>
    <n v="1"/>
    <s v="บาท"/>
    <n v="1"/>
    <n v="73920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739200"/>
    <n v="0"/>
  </r>
  <r>
    <n v="10"/>
    <x v="0"/>
    <x v="22"/>
    <x v="21"/>
    <n v="1"/>
    <x v="1"/>
    <s v="เงินงบประมาณแผ่นดิน"/>
    <x v="0"/>
    <x v="0"/>
    <x v="14"/>
    <x v="19"/>
    <x v="27"/>
    <x v="27"/>
    <x v="123"/>
    <x v="135"/>
    <x v="324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4"/>
    <x v="11"/>
    <m/>
    <x v="0"/>
    <x v="0"/>
    <s v="ค่าจ้างประจำอัตราเดิม สนอ"/>
    <n v="9268720"/>
    <n v="1"/>
    <s v="บาท"/>
    <n v="1"/>
    <n v="926872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9268700"/>
    <n v="20"/>
  </r>
  <r>
    <n v="10"/>
    <x v="0"/>
    <x v="22"/>
    <x v="21"/>
    <n v="1"/>
    <x v="1"/>
    <s v="เงินงบประมาณแผ่นดิน"/>
    <x v="0"/>
    <x v="0"/>
    <x v="14"/>
    <x v="19"/>
    <x v="27"/>
    <x v="27"/>
    <x v="123"/>
    <x v="135"/>
    <x v="324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4"/>
    <x v="9"/>
    <m/>
    <x v="0"/>
    <x v="0"/>
    <s v="ค่าจ้างชั่วคราว (ผู้มีความรู้ความสามารถพิเศษเป็นอาจารย์ และลูกจ้างชาวต่างประเทศที่มีสัญญาจ้าง)"/>
    <n v="861250"/>
    <n v="1"/>
    <s v="บาท"/>
    <n v="1"/>
    <n v="86125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861300"/>
    <n v="-50"/>
  </r>
  <r>
    <n v="10"/>
    <x v="0"/>
    <x v="22"/>
    <x v="21"/>
    <n v="1"/>
    <x v="1"/>
    <s v="เงินงบประมาณแผ่นดิน"/>
    <x v="0"/>
    <x v="0"/>
    <x v="16"/>
    <x v="14"/>
    <x v="0"/>
    <x v="0"/>
    <x v="124"/>
    <x v="135"/>
    <x v="32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1"/>
    <m/>
    <x v="0"/>
    <x v="0"/>
    <s v="ค่าเช่าบ้าน"/>
    <n v="4132600"/>
    <n v="1"/>
    <s v="บาท"/>
    <n v="1"/>
    <n v="41326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4132600"/>
    <n v="0"/>
  </r>
  <r>
    <n v="10"/>
    <x v="0"/>
    <x v="22"/>
    <x v="21"/>
    <n v="1"/>
    <x v="1"/>
    <s v="เงินงบประมาณแผ่นดิน"/>
    <x v="0"/>
    <x v="0"/>
    <x v="16"/>
    <x v="14"/>
    <x v="0"/>
    <x v="0"/>
    <x v="124"/>
    <x v="135"/>
    <x v="32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2"/>
    <m/>
    <x v="0"/>
    <x v="0"/>
    <s v="ค่าตอบแทนเหมาจ่ายแทนการจัดหารถยนต์ประจำตำแหน่ง"/>
    <n v="2210400"/>
    <n v="1"/>
    <s v="บาท"/>
    <n v="1"/>
    <n v="22104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2210400"/>
    <n v="0"/>
  </r>
  <r>
    <n v="10"/>
    <x v="0"/>
    <x v="22"/>
    <x v="21"/>
    <n v="1"/>
    <x v="1"/>
    <s v="เงินงบประมาณแผ่นดิน"/>
    <x v="0"/>
    <x v="0"/>
    <x v="16"/>
    <x v="14"/>
    <x v="0"/>
    <x v="0"/>
    <x v="124"/>
    <x v="135"/>
    <x v="325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2"/>
    <m/>
    <x v="0"/>
    <x v="0"/>
    <s v="เงินประจำตำแหน่งผู้บริหารที่มีวาระ"/>
    <n v="8497200"/>
    <n v="1"/>
    <s v="บาท"/>
    <n v="1"/>
    <n v="84972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8497200"/>
    <n v="0"/>
  </r>
  <r>
    <n v="10"/>
    <x v="0"/>
    <x v="22"/>
    <x v="21"/>
    <n v="1"/>
    <x v="1"/>
    <s v="เงินงบประมาณแผ่นดิน"/>
    <x v="0"/>
    <x v="0"/>
    <x v="14"/>
    <x v="19"/>
    <x v="27"/>
    <x v="27"/>
    <x v="123"/>
    <x v="135"/>
    <x v="324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2"/>
    <m/>
    <x v="0"/>
    <x v="0"/>
    <s v="ค่าตอบแทนผู้ปฏิบัติงานให้ราชการ"/>
    <n v="1110000"/>
    <n v="1"/>
    <s v="บาท"/>
    <n v="1"/>
    <n v="111000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1110000"/>
    <n v="0"/>
  </r>
  <r>
    <n v="10"/>
    <x v="0"/>
    <x v="22"/>
    <x v="21"/>
    <n v="1"/>
    <x v="1"/>
    <s v="เงินงบประมาณแผ่นดิน"/>
    <x v="0"/>
    <x v="0"/>
    <x v="14"/>
    <x v="19"/>
    <x v="27"/>
    <x v="27"/>
    <x v="123"/>
    <x v="135"/>
    <x v="324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0"/>
    <x v="2"/>
    <m/>
    <x v="0"/>
    <x v="0"/>
    <s v="ค่าตอบแทนสำหรับกำลังคนด้านสาธารณสุข"/>
    <n v="612000"/>
    <n v="1"/>
    <s v="บาท"/>
    <n v="1"/>
    <n v="61200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612000"/>
    <n v="0"/>
  </r>
  <r>
    <n v="10"/>
    <x v="0"/>
    <x v="22"/>
    <x v="21"/>
    <n v="1"/>
    <x v="1"/>
    <s v="เงินงบประมาณแผ่นดิน"/>
    <x v="0"/>
    <x v="0"/>
    <x v="14"/>
    <x v="19"/>
    <x v="27"/>
    <x v="27"/>
    <x v="123"/>
    <x v="135"/>
    <x v="324"/>
    <n v="1"/>
    <s v="ด้านการผลิตบัณฑิต"/>
    <n v="1.1000000000000001"/>
    <s v="งบบุคลากรและค่าใช้จ่ายเกี่ยวบุคลาก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2"/>
    <x v="8"/>
    <m/>
    <x v="0"/>
    <x v="0"/>
    <s v="ค่าจ้างพนักงานมหาวิทยาลัย (อัตราเดิม สนอ +เงินประจำตำแหน่ง)"/>
    <n v="95862660"/>
    <n v="1"/>
    <s v="บาท"/>
    <n v="1"/>
    <n v="95862660"/>
    <m/>
    <m/>
    <m/>
    <m/>
    <m/>
    <m/>
    <m/>
    <m/>
    <m/>
    <m/>
    <m/>
    <m/>
    <s v="1. โครงการผลิตบัณฑิตด้านวิทยาศาสตร์และเทคโนโลยี"/>
    <s v="1. สร้างบัณฑิตที่มีคุณภาพและสมรรถนะตามมาตรฐานสากล สามารถเรียนรู้และพัฒนาตนเองได้อย่างต่อเนื่อง"/>
    <s v="1. พัฒนาระบบและกลไกการให้บริการ การกำกับดูแลและส่งเสริมสนับสนุนการดำเนินงานตามภารกิจสำนักงานอธิการบดี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95862700"/>
    <n v="-40"/>
  </r>
  <r>
    <n v="10"/>
    <x v="0"/>
    <x v="6"/>
    <x v="5"/>
    <n v="1"/>
    <x v="1"/>
    <s v="เงินงบประมาณแผ่นดิน"/>
    <x v="4"/>
    <x v="4"/>
    <x v="17"/>
    <x v="21"/>
    <x v="28"/>
    <x v="11"/>
    <x v="125"/>
    <x v="136"/>
    <x v="326"/>
    <n v="2"/>
    <s v="ด้านพัฒนาขีดความสามารถด้านการวิจัย"/>
    <n v="2"/>
    <s v="ด้านพัฒนาขีดความสามารถด้านการวิจัย"/>
    <s v="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"/>
    <s v="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"/>
    <s v="โครงการวิจัยพัฒนาโครงสร้างพื้นฐาน บุคลากรและระบบมาตรฐานการวิจัย"/>
    <s v="งานพัฒนาตามกลยุทธ์มหาวิทยาลัย"/>
    <x v="2"/>
    <x v="5"/>
    <m/>
    <x v="0"/>
    <x v="0"/>
    <s v="เงินอุดหนุนทั่วไป"/>
    <n v="2781000"/>
    <m/>
    <m/>
    <m/>
    <n v="2781000"/>
    <m/>
    <m/>
    <m/>
    <m/>
    <m/>
    <m/>
    <m/>
    <m/>
    <m/>
    <m/>
    <m/>
    <m/>
    <m/>
    <m/>
    <m/>
    <m/>
    <m/>
    <m/>
    <m/>
    <m/>
    <m/>
    <m/>
    <m/>
    <s v="1 ตุลาคม 2561_x000a_-_x000a_30 กันยายน 2562"/>
    <n v="0"/>
    <n v="2781000"/>
  </r>
  <r>
    <n v="10"/>
    <x v="0"/>
    <x v="22"/>
    <x v="21"/>
    <n v="1"/>
    <x v="1"/>
    <s v="เงินงบประมาณแผ่นดิน"/>
    <x v="1"/>
    <x v="0"/>
    <x v="16"/>
    <x v="14"/>
    <x v="29"/>
    <x v="0"/>
    <x v="126"/>
    <x v="137"/>
    <x v="327"/>
    <n v="1"/>
    <s v="ด้านการผลิตบัณฑิต"/>
    <n v="1.3"/>
    <s v="งบลงทุนและค่าซ่อมแซมครุภัณฑ์และสิ่งก่อสร้าง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จัดการส่วนกลาง"/>
    <s v="งานประจำตามภารกิจของหน่วยงาน"/>
    <x v="1"/>
    <x v="7"/>
    <s v="สิ่งก่อสร้าง."/>
    <x v="19"/>
    <x v="18"/>
    <s v="อาคารโรงงานต้นแบบด้านการผลิตอาหาร ตำบลเมืองศรีไค อำเภอวารินชำราบ จังหวัดอุบลราชธานี 1 รายการ"/>
    <n v="43189800"/>
    <n v="1"/>
    <s v="บาท"/>
    <n v="1"/>
    <n v="431898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m/>
    <n v="43189800"/>
    <n v="0"/>
  </r>
  <r>
    <n v="10"/>
    <x v="0"/>
    <x v="22"/>
    <x v="21"/>
    <n v="1"/>
    <x v="1"/>
    <s v="เงินงบประมาณแผ่นดิน"/>
    <x v="7"/>
    <x v="7"/>
    <x v="18"/>
    <x v="22"/>
    <x v="30"/>
    <x v="28"/>
    <x v="127"/>
    <x v="138"/>
    <x v="328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พัฒนาเว็บไซต์ อพ.สธ. มหาวิทยาลัย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20000"/>
    <m/>
    <m/>
    <m/>
    <n v="20000"/>
    <m/>
    <m/>
    <m/>
    <m/>
    <m/>
    <m/>
    <m/>
    <m/>
    <m/>
    <m/>
    <m/>
    <m/>
    <m/>
    <m/>
    <m/>
    <m/>
    <m/>
    <s v=" ร้อยละของนักศึกษา บุคลากรและชุมชนที่เข้าร่วมกิจกรรมตามเป้าหมายโครงการ (ร้อยละ 80)"/>
    <m/>
    <m/>
    <m/>
    <m/>
    <s v="รองอธิการบดีฝ่ายวิจัยฯ"/>
    <s v="1 ตุลาคม 2561_x000a_-_x000a_30 กันยายน 2562"/>
    <n v="0"/>
    <n v="20000"/>
  </r>
  <r>
    <n v="10"/>
    <x v="0"/>
    <x v="22"/>
    <x v="21"/>
    <n v="1"/>
    <x v="1"/>
    <s v="เงินงบประมาณแผ่นดิน"/>
    <x v="7"/>
    <x v="7"/>
    <x v="18"/>
    <x v="23"/>
    <x v="30"/>
    <x v="28"/>
    <x v="128"/>
    <x v="139"/>
    <x v="329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เตรียมความพร้อมการจัดงานประชุมวิชาการ นิทรรศการต่างๆ ของหน่วยงานที่ร่วมสนองพระราชดำริฯ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350000"/>
    <m/>
    <m/>
    <m/>
    <n v="350000"/>
    <m/>
    <m/>
    <m/>
    <m/>
    <m/>
    <m/>
    <m/>
    <m/>
    <m/>
    <m/>
    <m/>
    <m/>
    <m/>
    <m/>
    <m/>
    <m/>
    <m/>
    <s v=" จำนวนกิจกรรมที่ดำเนินการร่วมกับหน่วยงานภายนอก (7 กิจกรรม)"/>
    <m/>
    <m/>
    <m/>
    <m/>
    <s v="รองอธิการบดีฝ่ายวิจัยฯ"/>
    <s v="1 ตุลาคม 2561_x000a_-_x000a_30 กันยายน 2562"/>
    <n v="0"/>
    <n v="350000"/>
  </r>
  <r>
    <n v="10"/>
    <x v="0"/>
    <x v="22"/>
    <x v="21"/>
    <n v="1"/>
    <x v="1"/>
    <s v="เงินงบประมาณแผ่นดิน"/>
    <x v="7"/>
    <x v="7"/>
    <x v="18"/>
    <x v="24"/>
    <x v="30"/>
    <x v="28"/>
    <x v="129"/>
    <x v="140"/>
    <x v="330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การบริหารโครงการและสนับสนุนการดำเนินงานในกิจกรรมต่างๆของ อพ.สธ. และเครือข่ายของ อพ.สธ.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200000"/>
    <m/>
    <m/>
    <m/>
    <n v="200000"/>
    <m/>
    <m/>
    <m/>
    <m/>
    <m/>
    <m/>
    <m/>
    <m/>
    <m/>
    <m/>
    <m/>
    <m/>
    <m/>
    <m/>
    <m/>
    <m/>
    <m/>
    <s v="ร้อยละความพึงพอใจของผู้เข้าร่วมโครงการต่อประโยชน์ในการทำนุบำรุงศิลปวัฒนธรรม (ร้อยละ 80)"/>
    <m/>
    <m/>
    <m/>
    <m/>
    <s v="รองอธิการบดีฝ่ายวิจัยฯ"/>
    <s v="1 ตุลาคม 2561_x000a_-_x000a_30 กันยายน 2562"/>
    <n v="0"/>
    <n v="200000"/>
  </r>
  <r>
    <n v="10"/>
    <x v="0"/>
    <x v="22"/>
    <x v="21"/>
    <n v="1"/>
    <x v="1"/>
    <s v="เงินงบประมาณแผ่นดิน"/>
    <x v="7"/>
    <x v="7"/>
    <x v="18"/>
    <x v="25"/>
    <x v="31"/>
    <x v="28"/>
    <x v="130"/>
    <x v="141"/>
    <x v="331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เผยแพร่ ประชาสัมพันธ์ ผลงานโครงการอนุรักษ์พันธุกรรมพืชอันเนื่องมาจากพระราชดำริฯ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200000"/>
    <m/>
    <m/>
    <m/>
    <n v="200000"/>
    <m/>
    <m/>
    <m/>
    <m/>
    <m/>
    <m/>
    <m/>
    <m/>
    <m/>
    <m/>
    <m/>
    <m/>
    <m/>
    <m/>
    <m/>
    <m/>
    <m/>
    <s v="จำนวนผลงานกิจกรรมที่มีการเผยแพร่ด้านศิลปวัฒนธรรม ไม่น้อยกว่า กิจกรรมต่อปี (3 ผลงาน)"/>
    <m/>
    <m/>
    <m/>
    <m/>
    <s v="รองอธิการบดีฝ่ายวิจัยฯ"/>
    <s v="1 ตุลาคม 2561_x000a_-_x000a_30 กันยายน 2562"/>
    <n v="0"/>
    <n v="200000"/>
  </r>
  <r>
    <n v="10"/>
    <x v="0"/>
    <x v="22"/>
    <x v="21"/>
    <n v="1"/>
    <x v="1"/>
    <s v="เงินงบประมาณแผ่นดิน"/>
    <x v="7"/>
    <x v="7"/>
    <x v="18"/>
    <x v="26"/>
    <x v="31"/>
    <x v="28"/>
    <x v="131"/>
    <x v="142"/>
    <x v="332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สานสัมพันธ์มิตรภาพไทย - ลาว ครั้งที่ 15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301900"/>
    <m/>
    <m/>
    <m/>
    <n v="301900"/>
    <m/>
    <m/>
    <m/>
    <m/>
    <m/>
    <m/>
    <m/>
    <m/>
    <m/>
    <m/>
    <m/>
    <m/>
    <m/>
    <m/>
    <m/>
    <m/>
    <m/>
    <s v="1. ร้อยละของนักศึกษาที่เห็นความสำคัญของศิลปวัฒนธรรมไทย (ร้อยละ 80)_x000a_2.  ร้อยละของนักศึกษา บุคลากรและชุมชนที่เข้าร่วมกิจกรรมตามเป้าหมายโครงการ (ร้อยละ 80)"/>
    <m/>
    <m/>
    <m/>
    <m/>
    <s v="นาง อมร วิชัยวงศ์"/>
    <s v="1 ตุลาคม 2561_x000a_-_x000a_30 กันยายน 2562"/>
    <n v="0"/>
    <n v="301900"/>
  </r>
  <r>
    <n v="10"/>
    <x v="0"/>
    <x v="22"/>
    <x v="21"/>
    <n v="1"/>
    <x v="1"/>
    <s v="เงินงบประมาณแผ่นดิน"/>
    <x v="7"/>
    <x v="7"/>
    <x v="18"/>
    <x v="27"/>
    <x v="31"/>
    <x v="28"/>
    <x v="132"/>
    <x v="143"/>
    <x v="333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พิธีบายศรีสู่ขวัญนักศึกษาใหม่ ม.อุบลฯ ประจำปีการศึกษา 2562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103300"/>
    <m/>
    <m/>
    <m/>
    <n v="103300"/>
    <m/>
    <m/>
    <m/>
    <m/>
    <m/>
    <m/>
    <m/>
    <m/>
    <m/>
    <m/>
    <m/>
    <m/>
    <m/>
    <m/>
    <m/>
    <m/>
    <m/>
    <s v="1. ร้อยละของนักศึกษาที่เห็นความสำคัญของศิลปวัฒนธรรมไทย (ร้อยละ 80)_x000a_2.  ร้อยละของนักศึกษา บุคลากรและชุมชนที่เข้าร่วมกิจกรรมตามเป้าหมายโครงการ (ร้อยละ 80)"/>
    <m/>
    <m/>
    <m/>
    <m/>
    <s v="นาง อมร วิชัยวงศ์_x000a_"/>
    <s v="1 ตุลาคม 2561_x000a_-_x000a_30 กันยายน 2562"/>
    <n v="0"/>
    <n v="103300"/>
  </r>
  <r>
    <n v="10"/>
    <x v="0"/>
    <x v="22"/>
    <x v="21"/>
    <n v="1"/>
    <x v="1"/>
    <s v="เงินงบประมาณแผ่นดิน"/>
    <x v="7"/>
    <x v="7"/>
    <x v="18"/>
    <x v="28"/>
    <x v="31"/>
    <x v="28"/>
    <x v="133"/>
    <x v="144"/>
    <x v="334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สดุดีวีรกรรมพระประทุมวรราชสุริยวงศ์ ประจำปี 2562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123000"/>
    <m/>
    <m/>
    <m/>
    <n v="123000"/>
    <m/>
    <m/>
    <m/>
    <m/>
    <m/>
    <m/>
    <m/>
    <m/>
    <m/>
    <m/>
    <m/>
    <m/>
    <m/>
    <m/>
    <m/>
    <m/>
    <m/>
    <s v="1. ร้อยละของนักศึกษาที่เห็นความสำคัญของศิลปวัฒนธรรมไทย (ร้อยละ 80)_x000a_2.  ร้อยละของนักศึกษา บุคลากรและชุมชนที่เข้าร่วมกิจกรรมตามเป้าหมายโครงการ (ร้อยละ 80)"/>
    <m/>
    <m/>
    <m/>
    <m/>
    <s v="นาย ทรงพล อินทเศียร_x000a_"/>
    <s v="1 ตุลาคม 2561_x000a_-_x000a_30 กันยายน 2562"/>
    <n v="0"/>
    <n v="123000"/>
  </r>
  <r>
    <n v="10"/>
    <x v="0"/>
    <x v="22"/>
    <x v="21"/>
    <n v="1"/>
    <x v="1"/>
    <s v="เงินงบประมาณแผ่นดิน"/>
    <x v="7"/>
    <x v="7"/>
    <x v="18"/>
    <x v="29"/>
    <x v="31"/>
    <x v="28"/>
    <x v="134"/>
    <x v="145"/>
    <x v="335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บริหารงานทำนุบำรุงศิลปวัฒนธรรมมหาวิทยาลัย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100000"/>
    <m/>
    <m/>
    <m/>
    <n v="100000"/>
    <m/>
    <m/>
    <m/>
    <m/>
    <m/>
    <m/>
    <m/>
    <m/>
    <m/>
    <m/>
    <m/>
    <m/>
    <m/>
    <m/>
    <m/>
    <m/>
    <m/>
    <s v=" ร้อยละความพึงพอใจของผู้เข้าร่วมโครงการต่อประโยชน์ในการทำนุบำรุงศิลปวัฒนธรรม (ร้อยละ 80)"/>
    <m/>
    <m/>
    <m/>
    <m/>
    <s v="รองอธิการบดีฝ่ายวิจัยฯ"/>
    <s v="1 ตุลาคม 2561_x000a_-_x000a_30 กันยายน 2562"/>
    <n v="0"/>
    <n v="100000"/>
  </r>
  <r>
    <n v="10"/>
    <x v="0"/>
    <x v="22"/>
    <x v="21"/>
    <n v="1"/>
    <x v="1"/>
    <s v="เงินงบประมาณแผ่นดิน"/>
    <x v="7"/>
    <x v="7"/>
    <x v="18"/>
    <x v="30"/>
    <x v="31"/>
    <x v="28"/>
    <x v="135"/>
    <x v="146"/>
    <x v="336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บริหารจัดการอุทยานศิลปวัฒนธรรมอีสานและลุ่มน้ำโขง ปะจำปี 2562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130000"/>
    <m/>
    <m/>
    <m/>
    <n v="130000"/>
    <m/>
    <m/>
    <m/>
    <m/>
    <m/>
    <m/>
    <m/>
    <m/>
    <m/>
    <m/>
    <m/>
    <m/>
    <m/>
    <m/>
    <m/>
    <m/>
    <m/>
    <s v="จำนวนแหล่งเรียนรู้ที่ได้รับการพัฒนาทั้งในและนอกมหาวิทยาลัย (2 แหล่งเรียนรู้)"/>
    <m/>
    <m/>
    <m/>
    <m/>
    <s v="รองอธิการบดีฝ่ายวิจัยฯ"/>
    <s v="1 ตุลาคม 2561_x000a_-_x000a_30 กันยายน 2562"/>
    <n v="0"/>
    <n v="130000"/>
  </r>
  <r>
    <n v="10"/>
    <x v="0"/>
    <x v="22"/>
    <x v="21"/>
    <n v="1"/>
    <x v="1"/>
    <s v="เงินงบประมาณแผ่นดิน"/>
    <x v="7"/>
    <x v="7"/>
    <x v="18"/>
    <x v="31"/>
    <x v="31"/>
    <x v="28"/>
    <x v="136"/>
    <x v="147"/>
    <x v="337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สืบสานประเพณีแห่เทียนพรรษา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460000"/>
    <m/>
    <m/>
    <m/>
    <n v="460000"/>
    <m/>
    <m/>
    <m/>
    <m/>
    <m/>
    <m/>
    <m/>
    <m/>
    <m/>
    <m/>
    <m/>
    <m/>
    <m/>
    <m/>
    <m/>
    <m/>
    <m/>
    <s v="1. ร้อยละของนักศึกษาที่เห็นความสำคัญของศิลปวัฒนธรรมไทย (ร้อยละ 80)_x000a_2.  ร้อยละของนักศึกษา บุคลากรและชุมชนที่เข้าร่วมกิจกรรมตามเป้าหมายโครงการ (ร้อยละ 80)"/>
    <m/>
    <m/>
    <m/>
    <m/>
    <s v="นาง ธัญพัทธ์ ในเกษตรธนพัฒน์_x000a_"/>
    <s v="1 ตุลาคม 2561_x000a_-_x000a_30 กันยายน 2562"/>
    <n v="0"/>
    <n v="460000"/>
  </r>
  <r>
    <n v="10"/>
    <x v="0"/>
    <x v="22"/>
    <x v="21"/>
    <n v="1"/>
    <x v="1"/>
    <s v="เงินงบประมาณแผ่นดิน"/>
    <x v="7"/>
    <x v="7"/>
    <x v="18"/>
    <x v="32"/>
    <x v="31"/>
    <x v="28"/>
    <x v="137"/>
    <x v="148"/>
    <x v="338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วันรำลึกแห่งความดีร่วมกับ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30000"/>
    <m/>
    <m/>
    <m/>
    <n v="30000"/>
    <m/>
    <m/>
    <m/>
    <m/>
    <m/>
    <m/>
    <m/>
    <m/>
    <m/>
    <m/>
    <m/>
    <m/>
    <m/>
    <m/>
    <m/>
    <m/>
    <m/>
    <s v=" ร้อยละความพึงพอใจของผู้เข้าร่วมโครงการต่อประโยชน์ในการทำนุบำรุงศิลปวัฒนธรรม (ร้อยละ 80)"/>
    <m/>
    <m/>
    <m/>
    <m/>
    <s v="นาง ธัญพัทธ์ ในเกษตรธนพัฒน์_x000a_"/>
    <s v="1 ตุลาคม 2561_x000a_-_x000a_30 กันยายน 2562"/>
    <n v="0"/>
    <n v="30000"/>
  </r>
  <r>
    <n v="10"/>
    <x v="0"/>
    <x v="22"/>
    <x v="21"/>
    <n v="1"/>
    <x v="1"/>
    <s v="เงินงบประมาณแผ่นดิน"/>
    <x v="7"/>
    <x v="7"/>
    <x v="18"/>
    <x v="33"/>
    <x v="31"/>
    <x v="28"/>
    <x v="138"/>
    <x v="149"/>
    <x v="339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อนุรักษ์และสืบสานประเพณีไทยสงกรานต์ &quot;ปีใหม่&quot; มหาวิทยาลัย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305600"/>
    <m/>
    <m/>
    <m/>
    <n v="305600"/>
    <m/>
    <m/>
    <m/>
    <m/>
    <m/>
    <m/>
    <m/>
    <m/>
    <m/>
    <m/>
    <m/>
    <m/>
    <m/>
    <m/>
    <m/>
    <m/>
    <m/>
    <s v=" ร้อยละความพึงพอใจของผู้เข้าร่วมโครงการต่อประโยชน์ในการทำนุบำรุงศิลปวัฒนธรรม (ร้อยละ 80)"/>
    <m/>
    <m/>
    <m/>
    <m/>
    <s v="นาย ทรงพล อินทเศียร_x000a_"/>
    <s v="1 ตุลาคม 2561_x000a_-_x000a_30 กันยายน 2562"/>
    <n v="0"/>
    <n v="305600"/>
  </r>
  <r>
    <n v="10"/>
    <x v="0"/>
    <x v="22"/>
    <x v="21"/>
    <n v="1"/>
    <x v="1"/>
    <s v="เงินงบประมาณแผ่นดิน"/>
    <x v="7"/>
    <x v="7"/>
    <x v="18"/>
    <x v="34"/>
    <x v="31"/>
    <x v="28"/>
    <x v="139"/>
    <x v="150"/>
    <x v="340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จิตอาสาทำบุญ ตุนความดี วิธีธรรม ณ วัดหนองป่าพง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165000"/>
    <m/>
    <m/>
    <m/>
    <n v="165000"/>
    <m/>
    <m/>
    <m/>
    <m/>
    <m/>
    <m/>
    <m/>
    <m/>
    <m/>
    <m/>
    <m/>
    <m/>
    <m/>
    <m/>
    <m/>
    <m/>
    <m/>
    <s v="1. ร้อยละของนักศึกษาที่เห็นความสำคัญของศิลปวัฒนธรรมไทย (ร้อยละ 80)_x000a_2.  ร้อยละของนักศึกษา บุคลากรและชุมชนที่เข้าร่วมกิจกรรมตามเป้าหมายโครงการ (ร้อยละ 80)"/>
    <m/>
    <m/>
    <m/>
    <m/>
    <s v="นาง ธัญพัทธ์ ในเกษตรธนพัฒน์_x000a_"/>
    <s v="1 ตุลาคม 2561_x000a_-_x000a_30 กันยายน 2562"/>
    <n v="0"/>
    <n v="165000"/>
  </r>
  <r>
    <n v="10"/>
    <x v="0"/>
    <x v="22"/>
    <x v="21"/>
    <n v="1"/>
    <x v="1"/>
    <s v="เงินงบประมาณแผ่นดิน"/>
    <x v="7"/>
    <x v="7"/>
    <x v="18"/>
    <x v="35"/>
    <x v="31"/>
    <x v="28"/>
    <x v="140"/>
    <x v="151"/>
    <x v="341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ความร่วมมือด้านศิลปวัฒนธรรมกับจังหวัดและภาคประชาชน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228800"/>
    <m/>
    <m/>
    <m/>
    <n v="228800"/>
    <m/>
    <m/>
    <m/>
    <m/>
    <m/>
    <m/>
    <m/>
    <m/>
    <m/>
    <m/>
    <m/>
    <m/>
    <m/>
    <m/>
    <m/>
    <m/>
    <m/>
    <s v="ร้อยละของนักศึกษาที่เห็นความสำคัญของศิลปวัฒนธรรมไทย (ร้อยละ 80)"/>
    <m/>
    <m/>
    <m/>
    <m/>
    <s v="รองอธิการบดีฝ่ายวิจัยฯ"/>
    <s v="1 ตุลาคม 2561_x000a_-_x000a_30 กันยายน 2562"/>
    <n v="0"/>
    <n v="228800"/>
  </r>
  <r>
    <n v="10"/>
    <x v="0"/>
    <x v="22"/>
    <x v="21"/>
    <n v="1"/>
    <x v="1"/>
    <s v="เงินงบประมาณแผ่นดิน"/>
    <x v="7"/>
    <x v="7"/>
    <x v="18"/>
    <x v="36"/>
    <x v="31"/>
    <x v="28"/>
    <x v="141"/>
    <x v="152"/>
    <x v="342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สืบสานงานบุญอีสาน :บุญพระเวส บุญสงกรานต์ บุญจุลกฐิน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300000"/>
    <m/>
    <m/>
    <m/>
    <n v="300000"/>
    <m/>
    <m/>
    <m/>
    <m/>
    <m/>
    <m/>
    <m/>
    <m/>
    <m/>
    <m/>
    <m/>
    <m/>
    <m/>
    <m/>
    <m/>
    <m/>
    <m/>
    <s v="ร้อยละของนักศึกษาที่เห็นความสำคัญของศิลปวัฒนธรรมไทย (ร้อยละ 80)"/>
    <m/>
    <m/>
    <m/>
    <s v="กองบริการการศึกษา"/>
    <s v="รัชดา โสภาคะยัง"/>
    <s v="1 ตุลาคม 2561_x000a_-_x000a_30 กันยายน 2562"/>
    <n v="0"/>
    <n v="300000"/>
  </r>
  <r>
    <n v="10"/>
    <x v="0"/>
    <x v="22"/>
    <x v="21"/>
    <n v="1"/>
    <x v="1"/>
    <s v="เงินงบประมาณแผ่นดิน"/>
    <x v="7"/>
    <x v="7"/>
    <x v="18"/>
    <x v="37"/>
    <x v="31"/>
    <x v="28"/>
    <x v="142"/>
    <x v="153"/>
    <x v="343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สารสนเทศเพื่อสนับสนุนงานประเพณีแห่เทียนพรรษา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200000"/>
    <m/>
    <m/>
    <m/>
    <n v="200000"/>
    <m/>
    <m/>
    <m/>
    <m/>
    <m/>
    <m/>
    <m/>
    <m/>
    <m/>
    <m/>
    <m/>
    <m/>
    <m/>
    <m/>
    <m/>
    <m/>
    <m/>
    <s v="ร้อยละความพึงพอใจของผู้เข้าร่วมโครงการต่อประโยชน์ในการทำนุบำรุงศิลปวัฒนธรรม (ร้อยละ 80)"/>
    <m/>
    <m/>
    <m/>
    <s v="สำนักงานพัฒนานักศึกษา"/>
    <s v="ตรีภพ เดชภิมล"/>
    <s v="1 ตุลาคม 2561_x000a_-_x000a_30 กันยายน 2562"/>
    <n v="0"/>
    <n v="200000"/>
  </r>
  <r>
    <n v="10"/>
    <x v="0"/>
    <x v="22"/>
    <x v="21"/>
    <n v="1"/>
    <x v="1"/>
    <s v="เงินงบประมาณแผ่นดิน"/>
    <x v="7"/>
    <x v="7"/>
    <x v="18"/>
    <x v="38"/>
    <x v="31"/>
    <x v="28"/>
    <x v="143"/>
    <x v="154"/>
    <x v="344"/>
    <n v="4"/>
    <s v="ด้านสืบสานเผยแพร่ฟื้นฟูและอนุรักษ์ศิลปวัฒนธรรม"/>
    <n v="4"/>
    <s v="ด้านสืบสานเผยแพร่ฟื้นฟูและอนุรักษ์ศิลปวัฒนธรรม"/>
    <s v="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"/>
    <s v="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417200"/>
    <m/>
    <m/>
    <m/>
    <n v="417200"/>
    <m/>
    <m/>
    <m/>
    <m/>
    <m/>
    <m/>
    <m/>
    <m/>
    <m/>
    <m/>
    <m/>
    <m/>
    <m/>
    <m/>
    <m/>
    <m/>
    <m/>
    <s v="จำนวนกิจกรรมที่ให้นักศึกษาได้แสดงผลงาน (5 กิจกรรม)"/>
    <m/>
    <m/>
    <m/>
    <s v="สำนักงานวิเทศสัมพันธ์"/>
    <s v="อรนุช ปวงสุข"/>
    <s v="1 ตุลาคม 2561_x000a_-_x000a_30 กันยายน 2562"/>
    <n v="0"/>
    <n v="417200"/>
  </r>
  <r>
    <n v="10"/>
    <x v="0"/>
    <x v="3"/>
    <x v="2"/>
    <n v="1"/>
    <x v="1"/>
    <s v="เงินงบประมาณแผ่นดิน"/>
    <x v="5"/>
    <x v="5"/>
    <x v="9"/>
    <x v="9"/>
    <x v="11"/>
    <x v="11"/>
    <x v="144"/>
    <x v="155"/>
    <x v="345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3510000"/>
    <m/>
    <m/>
    <m/>
    <n v="3510000"/>
    <m/>
    <m/>
    <m/>
    <m/>
    <m/>
    <m/>
    <m/>
    <m/>
    <m/>
    <m/>
    <m/>
    <m/>
    <m/>
    <m/>
    <m/>
    <m/>
    <m/>
    <s v="จำนวนกิจกรรมที่ให้นักศึกษาได้แสดงผลงาน (5 กิจกรรม)"/>
    <m/>
    <m/>
    <m/>
    <s v="สำนักงานส่งเสริมบริหารงานวิจัย บริการวิชาการและศิลปวัฒนธรรม"/>
    <s v="โฉมสอางค์ ไชยยงค์"/>
    <s v="1 ตุลาคม 2561_x000a_-_x000a_30 กันยายน 2562"/>
    <n v="0"/>
    <n v="3510000"/>
  </r>
  <r>
    <n v="10"/>
    <x v="0"/>
    <x v="13"/>
    <x v="12"/>
    <n v="1"/>
    <x v="1"/>
    <s v="เงินงบประมาณแผ่นดิน"/>
    <x v="5"/>
    <x v="5"/>
    <x v="12"/>
    <x v="39"/>
    <x v="12"/>
    <x v="11"/>
    <x v="145"/>
    <x v="156"/>
    <x v="346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 “UBU WATCH ม.อุบลฯ และชุมชน น่าอยู่” ประจำปีงบประมาณ 2562"/>
    <s v="งานประจำตามภารกิจของหน่วยงาน"/>
    <x v="3"/>
    <x v="6"/>
    <m/>
    <x v="0"/>
    <x v="0"/>
    <s v="งบรายจ่ายอื่น-ค่าใช้จ่ายอุดหนุน"/>
    <n v="276600"/>
    <m/>
    <m/>
    <m/>
    <n v="276600"/>
    <m/>
    <m/>
    <m/>
    <m/>
    <m/>
    <m/>
    <m/>
    <m/>
    <m/>
    <m/>
    <m/>
    <m/>
    <m/>
    <m/>
    <m/>
    <m/>
    <m/>
    <m/>
    <m/>
    <m/>
    <m/>
    <s v="สำนักงานส่งเสริมบริหารงานวิจัย บริการวิชาการและศิลปวัฒนธรรม"/>
    <s v="ณัชชา อักษรศรี"/>
    <s v="1 ตุลาคม 2561_x000a_-_x000a_30 กันยายน 2562"/>
    <n v="0"/>
    <n v="276600"/>
  </r>
  <r>
    <n v="10"/>
    <x v="0"/>
    <x v="7"/>
    <x v="6"/>
    <n v="1"/>
    <x v="1"/>
    <s v="เงินงบประมาณแผ่นดิน"/>
    <x v="5"/>
    <x v="5"/>
    <x v="9"/>
    <x v="9"/>
    <x v="11"/>
    <x v="11"/>
    <x v="146"/>
    <x v="157"/>
    <x v="347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1415200"/>
    <m/>
    <m/>
    <m/>
    <n v="1415200"/>
    <m/>
    <m/>
    <m/>
    <m/>
    <m/>
    <m/>
    <m/>
    <m/>
    <m/>
    <m/>
    <m/>
    <m/>
    <m/>
    <m/>
    <m/>
    <m/>
    <m/>
    <m/>
    <m/>
    <m/>
    <m/>
    <s v="สำนักงานส่งเสริมบริหารงานวิจัย บริการวิชาการและศิลปวัฒนธรรม"/>
    <s v="พรทิพย์ ไววุฒิ"/>
    <s v="1 ตุลาคม 2561_x000a_-_x000a_30 กันยายน 2562"/>
    <n v="0"/>
    <n v="1415200"/>
  </r>
  <r>
    <n v="10"/>
    <x v="0"/>
    <x v="6"/>
    <x v="5"/>
    <n v="1"/>
    <x v="1"/>
    <s v="เงินงบประมาณแผ่นดิน"/>
    <x v="5"/>
    <x v="5"/>
    <x v="9"/>
    <x v="9"/>
    <x v="11"/>
    <x v="11"/>
    <x v="147"/>
    <x v="158"/>
    <x v="348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71200"/>
    <m/>
    <m/>
    <m/>
    <n v="71200"/>
    <m/>
    <m/>
    <m/>
    <m/>
    <m/>
    <m/>
    <m/>
    <m/>
    <m/>
    <m/>
    <m/>
    <m/>
    <m/>
    <m/>
    <m/>
    <m/>
    <m/>
    <m/>
    <m/>
    <m/>
    <m/>
    <s v="สำนักงานส่งเสริมบริหารงานวิจัย บริการวิชาการและศิลปวัฒนธรรม"/>
    <s v="พรทิพย์ ไววุฒิ"/>
    <s v="1 ตุลาคม 2561_x000a_-_x000a_30 กันยายน 2562"/>
    <n v="0"/>
    <n v="71200"/>
  </r>
  <r>
    <n v="10"/>
    <x v="0"/>
    <x v="6"/>
    <x v="5"/>
    <n v="1"/>
    <x v="1"/>
    <s v="เงินงบประมาณแผ่นดิน"/>
    <x v="5"/>
    <x v="5"/>
    <x v="9"/>
    <x v="9"/>
    <x v="11"/>
    <x v="11"/>
    <x v="148"/>
    <x v="159"/>
    <x v="349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396300"/>
    <m/>
    <m/>
    <m/>
    <n v="396300"/>
    <m/>
    <m/>
    <m/>
    <m/>
    <m/>
    <m/>
    <m/>
    <m/>
    <m/>
    <m/>
    <m/>
    <m/>
    <m/>
    <m/>
    <m/>
    <m/>
    <m/>
    <m/>
    <m/>
    <m/>
    <m/>
    <s v="สำนักงานส่งเสริมบริหารงานวิจัย บริการวิชาการและศิลปวัฒนธรรม"/>
    <s v="พรทิพย์ ไววุฒิ"/>
    <s v="1 ตุลาคม 2561_x000a_-_x000a_30 กันยายน 2562"/>
    <n v="0"/>
    <n v="396300"/>
  </r>
  <r>
    <n v="10"/>
    <x v="0"/>
    <x v="6"/>
    <x v="5"/>
    <n v="1"/>
    <x v="1"/>
    <s v="เงินงบประมาณแผ่นดิน"/>
    <x v="5"/>
    <x v="5"/>
    <x v="9"/>
    <x v="9"/>
    <x v="11"/>
    <x v="11"/>
    <x v="149"/>
    <x v="160"/>
    <x v="350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3693900"/>
    <m/>
    <m/>
    <m/>
    <n v="3693900"/>
    <m/>
    <m/>
    <m/>
    <m/>
    <m/>
    <m/>
    <m/>
    <m/>
    <m/>
    <m/>
    <m/>
    <m/>
    <m/>
    <m/>
    <m/>
    <m/>
    <m/>
    <m/>
    <m/>
    <m/>
    <m/>
    <s v="สำนักงานส่งเสริมบริหารงานวิจัย บริการวิชาการและศิลปวัฒนธรรม"/>
    <s v="สุภวัฒน์ โสวรรณี"/>
    <s v="1 ตุลาคม 2561_x000a_-_x000a_30 กันยายน 2562"/>
    <n v="0"/>
    <n v="3693900"/>
  </r>
  <r>
    <n v="10"/>
    <x v="0"/>
    <x v="6"/>
    <x v="5"/>
    <n v="1"/>
    <x v="1"/>
    <s v="เงินงบประมาณแผ่นดิน"/>
    <x v="5"/>
    <x v="5"/>
    <x v="9"/>
    <x v="9"/>
    <x v="11"/>
    <x v="11"/>
    <x v="150"/>
    <x v="161"/>
    <x v="351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1500000"/>
    <m/>
    <m/>
    <m/>
    <n v="1500000"/>
    <m/>
    <m/>
    <m/>
    <m/>
    <m/>
    <m/>
    <m/>
    <m/>
    <m/>
    <m/>
    <m/>
    <m/>
    <m/>
    <m/>
    <m/>
    <m/>
    <m/>
    <m/>
    <m/>
    <m/>
    <m/>
    <s v="สำนักงานส่งเสริมบริหารงานวิจัย บริการวิชาการและศิลปวัฒนธรรม"/>
    <s v="สุภวัฒน์ โสวรรณี"/>
    <s v="1 ตุลาคม 2561_x000a_-_x000a_30 กันยายน 2562"/>
    <n v="0"/>
    <n v="1500000"/>
  </r>
  <r>
    <n v="10"/>
    <x v="0"/>
    <x v="6"/>
    <x v="5"/>
    <n v="1"/>
    <x v="1"/>
    <s v="เงินงบประมาณแผ่นดิน"/>
    <x v="5"/>
    <x v="5"/>
    <x v="9"/>
    <x v="9"/>
    <x v="11"/>
    <x v="11"/>
    <x v="151"/>
    <x v="162"/>
    <x v="352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800000"/>
    <m/>
    <m/>
    <m/>
    <n v="800000"/>
    <m/>
    <m/>
    <m/>
    <m/>
    <m/>
    <m/>
    <m/>
    <m/>
    <m/>
    <m/>
    <m/>
    <m/>
    <m/>
    <m/>
    <m/>
    <m/>
    <m/>
    <m/>
    <m/>
    <m/>
    <m/>
    <s v="สำนักงานส่งเสริมบริหารงานวิจัย บริการวิชาการและศิลปวัฒนธรรม"/>
    <s v="สุภวัฒน์ โสวรรณี"/>
    <s v="1 ตุลาคม 2561_x000a_-_x000a_30 กันยายน 2562"/>
    <n v="0"/>
    <n v="800000"/>
  </r>
  <r>
    <n v="10"/>
    <x v="0"/>
    <x v="6"/>
    <x v="5"/>
    <n v="1"/>
    <x v="1"/>
    <s v="เงินงบประมาณแผ่นดิน"/>
    <x v="5"/>
    <x v="5"/>
    <x v="9"/>
    <x v="9"/>
    <x v="11"/>
    <x v="11"/>
    <x v="152"/>
    <x v="163"/>
    <x v="353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300000"/>
    <m/>
    <m/>
    <m/>
    <n v="300000"/>
    <m/>
    <m/>
    <m/>
    <m/>
    <m/>
    <m/>
    <m/>
    <m/>
    <m/>
    <m/>
    <m/>
    <m/>
    <m/>
    <m/>
    <m/>
    <m/>
    <m/>
    <m/>
    <m/>
    <m/>
    <m/>
    <s v="สำนักงานส่งเสริมบริหารงานวิจัย บริการวิชาการและศิลปวัฒนธรรม"/>
    <s v="สุภวัฒน์ โสวรรณี"/>
    <s v="1 ตุลาคม 2561_x000a_-_x000a_30 กันยายน 2562"/>
    <n v="0"/>
    <n v="300000"/>
  </r>
  <r>
    <n v="10"/>
    <x v="0"/>
    <x v="6"/>
    <x v="5"/>
    <n v="1"/>
    <x v="1"/>
    <s v="เงินงบประมาณแผ่นดิน"/>
    <x v="5"/>
    <x v="5"/>
    <x v="9"/>
    <x v="9"/>
    <x v="11"/>
    <x v="11"/>
    <x v="153"/>
    <x v="164"/>
    <x v="354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432400"/>
    <m/>
    <m/>
    <m/>
    <n v="432400"/>
    <m/>
    <m/>
    <m/>
    <m/>
    <m/>
    <m/>
    <m/>
    <m/>
    <m/>
    <m/>
    <m/>
    <m/>
    <m/>
    <m/>
    <m/>
    <m/>
    <m/>
    <m/>
    <m/>
    <m/>
    <m/>
    <s v="สำนักงานส่งเสริมบริหารงานวิจัย บริการวิชาการและศิลปวัฒนธรรม"/>
    <s v="ณัชชา อักษรศรี"/>
    <s v="1 ตุลาคม 2561_x000a_-_x000a_30 กันยายน 2562"/>
    <n v="0"/>
    <n v="432400"/>
  </r>
  <r>
    <n v="10"/>
    <x v="0"/>
    <x v="6"/>
    <x v="5"/>
    <n v="1"/>
    <x v="1"/>
    <s v="เงินงบประมาณแผ่นดิน"/>
    <x v="5"/>
    <x v="5"/>
    <x v="9"/>
    <x v="9"/>
    <x v="11"/>
    <x v="11"/>
    <x v="154"/>
    <x v="165"/>
    <x v="355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100000"/>
    <m/>
    <m/>
    <m/>
    <n v="100000"/>
    <m/>
    <m/>
    <m/>
    <m/>
    <m/>
    <m/>
    <m/>
    <m/>
    <m/>
    <m/>
    <m/>
    <m/>
    <m/>
    <m/>
    <m/>
    <m/>
    <m/>
    <m/>
    <m/>
    <m/>
    <m/>
    <m/>
    <m/>
    <s v="1 ตุลาคม 2561_x000a_-_x000a_30 กันยายน 2562"/>
    <n v="0"/>
    <n v="100000"/>
  </r>
  <r>
    <n v="10"/>
    <x v="0"/>
    <x v="6"/>
    <x v="5"/>
    <n v="1"/>
    <x v="1"/>
    <s v="เงินงบประมาณแผ่นดิน"/>
    <x v="5"/>
    <x v="5"/>
    <x v="9"/>
    <x v="9"/>
    <x v="11"/>
    <x v="11"/>
    <x v="155"/>
    <x v="166"/>
    <x v="356"/>
    <n v="3"/>
    <s v="ด้านให้บริการวิชาการและถ่ายทอดเทคโนโลยี"/>
    <n v="3"/>
    <s v="ด้านให้บริการวิชาการและถ่ายทอดเทคโนโลยี"/>
    <s v="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"/>
    <s v="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"/>
    <s v="โครงการนิทรรศการทางวัฒนธรรม จังหวัดอุบลราชธานี"/>
    <s v="งานพัฒนาตามกลยุทธ์มหาวิทยาลัย"/>
    <x v="3"/>
    <x v="6"/>
    <m/>
    <x v="0"/>
    <x v="0"/>
    <s v="งบรายจ่ายอื่น-ค่าใช้จ่ายอุดหนุน"/>
    <n v="356200"/>
    <m/>
    <m/>
    <m/>
    <n v="356200"/>
    <m/>
    <m/>
    <m/>
    <m/>
    <m/>
    <m/>
    <m/>
    <m/>
    <m/>
    <m/>
    <m/>
    <m/>
    <m/>
    <m/>
    <m/>
    <m/>
    <m/>
    <m/>
    <m/>
    <m/>
    <m/>
    <m/>
    <m/>
    <s v="1 ตุลาคม 2561_x000a_-_x000a_30 กันยายน 2562"/>
    <n v="0"/>
    <n v="356200"/>
  </r>
  <r>
    <n v="10"/>
    <x v="0"/>
    <x v="23"/>
    <x v="22"/>
    <n v="1"/>
    <x v="1"/>
    <s v="เงินงบประมาณแผ่นดิน"/>
    <x v="0"/>
    <x v="0"/>
    <x v="3"/>
    <x v="3"/>
    <x v="2"/>
    <x v="2"/>
    <x v="156"/>
    <x v="167"/>
    <x v="35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และจัดการส่วนกลางด้านสังคมศาสตร์"/>
    <s v="งบบริหารจัดการของหน่วยงาน"/>
    <x v="0"/>
    <x v="3"/>
    <m/>
    <x v="0"/>
    <x v="0"/>
    <s v="ค่าโทรศัพท์"/>
    <n v="400000"/>
    <n v="1"/>
    <m/>
    <n v="1"/>
    <n v="4000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400000"/>
    <n v="0"/>
  </r>
  <r>
    <n v="10"/>
    <x v="0"/>
    <x v="23"/>
    <x v="22"/>
    <n v="1"/>
    <x v="1"/>
    <s v="เงินงบประมาณแผ่นดิน"/>
    <x v="0"/>
    <x v="0"/>
    <x v="2"/>
    <x v="13"/>
    <x v="25"/>
    <x v="26"/>
    <x v="104"/>
    <x v="114"/>
    <x v="303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จัดชื้อวัสดุทางการศึกษา"/>
    <s v="งบบริหารจัดการของหน่วยงาน"/>
    <x v="0"/>
    <x v="0"/>
    <m/>
    <x v="0"/>
    <x v="0"/>
    <s v="ค่าวัสดุการศึกษา (คงเหลือจากการไม่จัดสรรให้คณะส่วนราชการ)"/>
    <n v="541600"/>
    <n v="1"/>
    <m/>
    <n v="1"/>
    <n v="5416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541600"/>
    <n v="0"/>
  </r>
  <r>
    <n v="10"/>
    <x v="0"/>
    <x v="23"/>
    <x v="22"/>
    <n v="1"/>
    <x v="1"/>
    <s v="เงินงบประมาณแผ่นดิน"/>
    <x v="0"/>
    <x v="0"/>
    <x v="2"/>
    <x v="13"/>
    <x v="25"/>
    <x v="26"/>
    <x v="104"/>
    <x v="114"/>
    <x v="303"/>
    <n v="1"/>
    <s v="ด้านการผลิตบัณฑิต"/>
    <n v="1.2"/>
    <s v="งบเพื่อการพัฒนาศึกษาและจัดการศึกษา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จัดชื้อวัสดุทางการศึกษา"/>
    <s v="งบบริหารจัดการของหน่วยงาน"/>
    <x v="0"/>
    <x v="0"/>
    <m/>
    <x v="0"/>
    <x v="0"/>
    <s v="ค่าวัสดุการศึกษา (คงเหลือจากการไม่จัดสรรให้คณะในกำกับ)"/>
    <n v="3240100"/>
    <n v="1"/>
    <m/>
    <n v="1"/>
    <n v="32401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3240100"/>
    <n v="0"/>
  </r>
  <r>
    <n v="10"/>
    <x v="0"/>
    <x v="23"/>
    <x v="22"/>
    <n v="1"/>
    <x v="1"/>
    <s v="เงินงบประมาณแผ่นดิน"/>
    <x v="0"/>
    <x v="0"/>
    <x v="3"/>
    <x v="3"/>
    <x v="2"/>
    <x v="2"/>
    <x v="156"/>
    <x v="167"/>
    <x v="357"/>
    <n v="5"/>
    <s v="ด้านพัฒนาระบบบริหารจัดการ"/>
    <n v="5"/>
    <s v="ด้านพัฒนาระบบบริหารจัดการ"/>
    <s v="1. สร้างบัณฑิตที่มีคุณภาพ มาตรฐาน มุ่งสู่ความเป็นเลิศทางวิชาการและวิชาชีพ"/>
    <s v="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"/>
    <s v="โครงการบริหารและจัดการส่วนกลางด้านสังคมศาสตร์"/>
    <s v="งบบริหารจัดการของหน่วยงาน"/>
    <x v="0"/>
    <x v="3"/>
    <m/>
    <x v="0"/>
    <x v="0"/>
    <s v="ค่าไฟฟ้า"/>
    <n v="7269600"/>
    <n v="1"/>
    <m/>
    <n v="1"/>
    <n v="7269600"/>
    <m/>
    <m/>
    <m/>
    <m/>
    <m/>
    <m/>
    <m/>
    <m/>
    <m/>
    <m/>
    <m/>
    <m/>
    <s v="16. โครงการพัฒนาระบบบริหารจัดการของมหาวิทยาลัย"/>
    <s v="6. พัฒนาระบบบริหารจัดการที่มีธรรมาภิบาลใช้ข้อมูลเป็นฐานในการตัดสินใจ"/>
    <s v="2. พัฒนาระบบบริหารจัดการให้เป็นไปตามหลักธรรมาภิบาล"/>
    <s v="1. สร้างบัณฑิตที่มีคุณภาพมาตรฐานในระดับสากล  มีคุณธรรมนำความรู้  คิดเป็น  ทำเป็น  และดำรงชีวิตบนพื้นฐานความพอเพียง"/>
    <m/>
    <m/>
    <m/>
    <m/>
    <m/>
    <m/>
    <m/>
    <s v="1 ตุลาคม 2561 - 30 กันยายน 2562"/>
    <n v="726960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5" cacheId="14" applyNumberFormats="0" applyBorderFormats="0" applyFontFormats="0" applyPatternFormats="0" applyAlignmentFormats="0" applyWidthHeightFormats="1" dataCaption="ข้อมูล" updatedVersion="3" showMemberPropertyTips="0" useAutoFormatting="1" itemPrintTitles="1" createdVersion="1" indent="0" compact="0" compactData="0" gridDropZones="1">
  <location ref="A5:M827" firstHeaderRow="1" firstDataRow="2" firstDataCol="10" rowPageCount="1" colPageCount="1"/>
  <pivotFields count="61">
    <pivotField compact="0" outline="0" subtotalTop="0" showAll="0" includeNewItemsInFilter="1"/>
    <pivotField compact="0" outline="0" subtotalTop="0" showAll="0" includeNewItemsInFilter="1">
      <items count="2">
        <item x="0"/>
        <item t="default"/>
      </items>
    </pivotField>
    <pivotField axis="axisRow" compact="0" outline="0" subtotalTop="0" showAll="0" includeNewItemsInFilter="1">
      <items count="25">
        <item x="0"/>
        <item x="2"/>
        <item x="3"/>
        <item x="4"/>
        <item x="11"/>
        <item x="5"/>
        <item x="13"/>
        <item x="12"/>
        <item x="7"/>
        <item x="6"/>
        <item x="16"/>
        <item x="18"/>
        <item x="8"/>
        <item x="10"/>
        <item x="14"/>
        <item x="20"/>
        <item x="19"/>
        <item x="15"/>
        <item x="9"/>
        <item x="17"/>
        <item x="22"/>
        <item x="21"/>
        <item x="23"/>
        <item x="1"/>
        <item t="default"/>
      </items>
    </pivotField>
    <pivotField axis="axisPage" subtotalCaption="รวม" compact="0" outline="0" subtotalTop="0" showAll="0" includeNewItemsInFilter="1" sortType="ascending">
      <items count="24">
        <item x="0"/>
        <item x="4"/>
        <item x="1"/>
        <item x="2"/>
        <item x="3"/>
        <item x="21"/>
        <item x="13"/>
        <item x="20"/>
        <item x="22"/>
        <item x="19"/>
        <item x="10"/>
        <item x="9"/>
        <item x="11"/>
        <item x="8"/>
        <item x="7"/>
        <item x="14"/>
        <item x="12"/>
        <item x="16"/>
        <item x="6"/>
        <item x="5"/>
        <item x="15"/>
        <item x="17"/>
        <item x="18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3">
        <item x="1"/>
        <item x="0"/>
        <item t="default"/>
      </items>
    </pivotField>
    <pivotField compact="0" outline="0" subtotalTop="0" showAll="0" includeNewItemsInFilter="1"/>
    <pivotField axis="axisRow" subtotalCaption="รวม" compact="0" outline="0" subtotalTop="0" showAll="0" includeNewItemsInFilter="1">
      <items count="9">
        <item x="0"/>
        <item x="2"/>
        <item x="4"/>
        <item x="5"/>
        <item x="7"/>
        <item x="3"/>
        <item x="1"/>
        <item x="6"/>
        <item t="default"/>
      </items>
    </pivotField>
    <pivotField axis="axisRow" compact="0" outline="0" subtotalTop="0" showAll="0" includeNewItemsInFilter="1" defaultSubtotal="0">
      <items count="8">
        <item x="6"/>
        <item x="2"/>
        <item x="7"/>
        <item x="5"/>
        <item x="0"/>
        <item x="3"/>
        <item x="4"/>
        <item x="1"/>
      </items>
    </pivotField>
    <pivotField axis="axisRow" subtotalCaption="รวม" compact="0" outline="0" subtotalTop="0" showAll="0" includeNewItemsInFilter="1">
      <items count="20">
        <item x="16"/>
        <item x="0"/>
        <item x="11"/>
        <item x="3"/>
        <item x="1"/>
        <item x="15"/>
        <item x="2"/>
        <item x="13"/>
        <item x="14"/>
        <item x="12"/>
        <item x="10"/>
        <item x="6"/>
        <item x="5"/>
        <item x="4"/>
        <item x="17"/>
        <item x="7"/>
        <item x="9"/>
        <item x="8"/>
        <item x="18"/>
        <item t="default"/>
      </items>
    </pivotField>
    <pivotField axis="axisRow" compact="0" outline="0" subtotalTop="0" showAll="0" includeNewItemsInFilter="1" defaultSubtotal="0">
      <items count="40">
        <item x="39"/>
        <item x="24"/>
        <item x="35"/>
        <item x="18"/>
        <item x="16"/>
        <item x="17"/>
        <item x="34"/>
        <item x="23"/>
        <item x="38"/>
        <item x="29"/>
        <item x="30"/>
        <item x="8"/>
        <item x="25"/>
        <item x="27"/>
        <item x="32"/>
        <item x="6"/>
        <item x="21"/>
        <item x="5"/>
        <item x="4"/>
        <item x="28"/>
        <item x="15"/>
        <item x="26"/>
        <item x="37"/>
        <item x="36"/>
        <item x="31"/>
        <item x="33"/>
        <item x="10"/>
        <item x="12"/>
        <item x="22"/>
        <item x="9"/>
        <item x="7"/>
        <item x="20"/>
        <item x="2"/>
        <item x="13"/>
        <item x="11"/>
        <item x="14"/>
        <item x="1"/>
        <item x="0"/>
        <item x="3"/>
        <item x="19"/>
      </items>
    </pivotField>
    <pivotField axis="axisRow" subtotalCaption="รวม" compact="0" outline="0" subtotalTop="0" showAll="0" includeNewItemsInFilter="1">
      <items count="33">
        <item x="22"/>
        <item x="0"/>
        <item x="16"/>
        <item x="4"/>
        <item x="19"/>
        <item x="20"/>
        <item x="5"/>
        <item x="23"/>
        <item x="2"/>
        <item x="3"/>
        <item x="15"/>
        <item x="13"/>
        <item x="14"/>
        <item x="29"/>
        <item x="24"/>
        <item x="1"/>
        <item x="17"/>
        <item x="25"/>
        <item x="18"/>
        <item x="27"/>
        <item x="12"/>
        <item x="21"/>
        <item x="8"/>
        <item x="7"/>
        <item x="6"/>
        <item x="28"/>
        <item x="9"/>
        <item x="11"/>
        <item x="10"/>
        <item x="30"/>
        <item x="31"/>
        <item x="26"/>
        <item t="default"/>
      </items>
    </pivotField>
    <pivotField axis="axisRow" compact="0" outline="0" subtotalTop="0" showAll="0" includeNewItemsInFilter="1" defaultSubtotal="0">
      <items count="29">
        <item x="16"/>
        <item x="27"/>
        <item x="12"/>
        <item x="5"/>
        <item x="26"/>
        <item x="1"/>
        <item x="11"/>
        <item x="18"/>
        <item x="10"/>
        <item x="21"/>
        <item x="23"/>
        <item x="3"/>
        <item x="20"/>
        <item x="9"/>
        <item x="25"/>
        <item x="17"/>
        <item x="4"/>
        <item x="0"/>
        <item x="28"/>
        <item x="14"/>
        <item x="15"/>
        <item x="24"/>
        <item x="8"/>
        <item x="7"/>
        <item x="6"/>
        <item x="13"/>
        <item x="2"/>
        <item x="19"/>
        <item x="22"/>
      </items>
    </pivotField>
    <pivotField axis="axisRow" subtotalCaption="รวม" compact="0" outline="0" subtotalTop="0" showAll="0" includeNewItemsInFilter="1">
      <items count="158">
        <item x="66"/>
        <item x="85"/>
        <item x="49"/>
        <item x="71"/>
        <item x="69"/>
        <item x="84"/>
        <item x="70"/>
        <item x="72"/>
        <item x="95"/>
        <item x="102"/>
        <item x="106"/>
        <item x="105"/>
        <item x="13"/>
        <item x="10"/>
        <item x="0"/>
        <item x="124"/>
        <item x="1"/>
        <item x="8"/>
        <item x="45"/>
        <item x="11"/>
        <item x="61"/>
        <item x="62"/>
        <item x="2"/>
        <item x="7"/>
        <item x="6"/>
        <item x="115"/>
        <item x="5"/>
        <item x="116"/>
        <item x="109"/>
        <item x="113"/>
        <item x="9"/>
        <item x="103"/>
        <item x="117"/>
        <item x="4"/>
        <item x="12"/>
        <item x="3"/>
        <item x="96"/>
        <item x="14"/>
        <item x="94"/>
        <item x="36"/>
        <item x="39"/>
        <item x="97"/>
        <item x="98"/>
        <item x="18"/>
        <item x="19"/>
        <item x="68"/>
        <item x="22"/>
        <item x="21"/>
        <item x="23"/>
        <item x="63"/>
        <item x="64"/>
        <item x="65"/>
        <item x="114"/>
        <item x="119"/>
        <item x="120"/>
        <item x="121"/>
        <item x="122"/>
        <item x="110"/>
        <item x="111"/>
        <item x="112"/>
        <item x="24"/>
        <item x="38"/>
        <item x="118"/>
        <item x="156"/>
        <item x="16"/>
        <item x="100"/>
        <item x="20"/>
        <item x="27"/>
        <item x="25"/>
        <item x="26"/>
        <item x="89"/>
        <item x="107"/>
        <item x="48"/>
        <item x="47"/>
        <item x="44"/>
        <item x="46"/>
        <item x="87"/>
        <item x="50"/>
        <item x="83"/>
        <item x="41"/>
        <item x="42"/>
        <item x="43"/>
        <item x="126"/>
        <item x="92"/>
        <item x="15"/>
        <item x="17"/>
        <item x="51"/>
        <item x="88"/>
        <item x="91"/>
        <item x="52"/>
        <item x="53"/>
        <item x="104"/>
        <item x="54"/>
        <item x="90"/>
        <item x="123"/>
        <item x="80"/>
        <item x="86"/>
        <item x="74"/>
        <item x="75"/>
        <item x="76"/>
        <item x="81"/>
        <item x="145"/>
        <item x="40"/>
        <item x="55"/>
        <item x="56"/>
        <item x="57"/>
        <item x="58"/>
        <item x="73"/>
        <item x="78"/>
        <item x="67"/>
        <item x="99"/>
        <item x="108"/>
        <item x="79"/>
        <item x="82"/>
        <item x="125"/>
        <item x="30"/>
        <item x="28"/>
        <item x="29"/>
        <item x="31"/>
        <item x="34"/>
        <item x="59"/>
        <item x="60"/>
        <item x="101"/>
        <item x="33"/>
        <item x="37"/>
        <item x="35"/>
        <item x="93"/>
        <item x="32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77"/>
        <item x="144"/>
        <item x="146"/>
        <item x="147"/>
        <item x="148"/>
        <item x="149"/>
        <item x="150"/>
        <item x="151"/>
        <item x="152"/>
        <item x="153"/>
        <item x="154"/>
        <item x="155"/>
        <item t="default"/>
      </items>
    </pivotField>
    <pivotField axis="axisRow" subtotalCaption="รวม" compact="0" outline="0" subtotalTop="0" showAll="0" includeNewItemsInFilter="1" defaultSubtotal="0">
      <items count="168">
        <item x="5"/>
        <item x="112"/>
        <item x="13"/>
        <item x="54"/>
        <item x="0"/>
        <item x="44"/>
        <item x="58"/>
        <item x="8"/>
        <item x="33"/>
        <item x="31"/>
        <item x="84"/>
        <item x="83"/>
        <item x="27"/>
        <item x="127"/>
        <item x="119"/>
        <item x="1"/>
        <item x="2"/>
        <item x="3"/>
        <item x="4"/>
        <item x="6"/>
        <item x="7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0"/>
        <item x="32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20"/>
        <item x="121"/>
        <item x="122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6"/>
        <item x="157"/>
        <item x="158"/>
        <item x="159"/>
        <item x="160"/>
        <item x="161"/>
        <item x="163"/>
        <item x="164"/>
        <item x="165"/>
        <item x="166"/>
        <item x="167"/>
        <item x="155"/>
        <item x="162"/>
      </items>
    </pivotField>
    <pivotField subtotalCaption="รวม" compact="0" outline="0" subtotalTop="0" showAll="0" includeNewItemsInFilter="1">
      <items count="359">
        <item x="300"/>
        <item x="114"/>
        <item x="45"/>
        <item x="43"/>
        <item x="1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n="โครงการกองทุนพัฒนาบุคลากร ปี 2562  "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81"/>
        <item x="202"/>
        <item x="320"/>
        <item x="321"/>
        <item x="322"/>
        <item x="32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subtotalCaption="รวม" compact="0" outline="0" subtotalTop="0" showAll="0" includeNewItemsInFilter="1">
      <items count="6">
        <item x="2"/>
        <item x="0"/>
        <item x="4"/>
        <item x="3"/>
        <item x="1"/>
        <item t="default"/>
      </items>
    </pivotField>
    <pivotField name="งบรายจ่าย" axis="axisRow" subtotalCaption="รวม" compact="0" outline="0" subtotalTop="0" showAll="0" includeNewItemsInFilter="1" defaultSubtotal="0">
      <items count="12">
        <item x="4"/>
        <item x="9"/>
        <item x="11"/>
        <item x="1"/>
        <item x="2"/>
        <item x="0"/>
        <item x="3"/>
        <item x="6"/>
        <item x="10"/>
        <item x="5"/>
        <item x="7"/>
        <item x="8"/>
      </items>
    </pivotField>
    <pivotField compact="0" outline="0" showAll="0" includeNewItemsInFilter="1"/>
    <pivotField compact="0" outline="0" subtotalTop="0" showAll="0" includeNewItemsInFilter="1" defaultSubtotal="0">
      <items count="20">
        <item x="3"/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outline="0" subtotalTop="0" showAll="0" includeNewItemsInFilter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includeNewItemsInFilter="1"/>
    <pivotField compact="0" outline="0" showAll="0" includeNewItemsInFilter="1"/>
  </pivotFields>
  <rowFields count="10">
    <field x="2"/>
    <field x="7"/>
    <field x="8"/>
    <field x="9"/>
    <field x="10"/>
    <field x="11"/>
    <field x="12"/>
    <field x="13"/>
    <field x="14"/>
    <field x="25"/>
  </rowFields>
  <rowItems count="821">
    <i>
      <x/>
      <x/>
      <x v="4"/>
      <x v="1"/>
      <x v="37"/>
      <x v="1"/>
      <x v="17"/>
      <x v="14"/>
      <x v="4"/>
      <x v="3"/>
    </i>
    <i r="9">
      <x v="5"/>
    </i>
    <i t="default" r="7">
      <x v="14"/>
    </i>
    <i r="7">
      <x v="16"/>
      <x v="15"/>
      <x v="3"/>
    </i>
    <i t="default" r="7">
      <x v="16"/>
    </i>
    <i r="7">
      <x v="17"/>
      <x v="7"/>
      <x v="3"/>
    </i>
    <i t="default" r="7">
      <x v="17"/>
    </i>
    <i r="7">
      <x v="22"/>
      <x v="16"/>
      <x v="3"/>
    </i>
    <i r="9">
      <x v="4"/>
    </i>
    <i r="9">
      <x v="5"/>
    </i>
    <i t="default" r="7">
      <x v="22"/>
    </i>
    <i r="7">
      <x v="23"/>
      <x v="20"/>
      <x v="3"/>
    </i>
    <i r="9">
      <x v="5"/>
    </i>
    <i t="default" r="7">
      <x v="23"/>
    </i>
    <i r="7">
      <x v="24"/>
      <x v="19"/>
      <x v="3"/>
    </i>
    <i t="default" r="7">
      <x v="24"/>
    </i>
    <i r="7">
      <x v="26"/>
      <x/>
      <x v="3"/>
    </i>
    <i r="9">
      <x v="6"/>
    </i>
    <i t="default" r="7">
      <x v="26"/>
    </i>
    <i r="7">
      <x v="30"/>
      <x v="21"/>
      <x v="3"/>
    </i>
    <i r="9">
      <x v="5"/>
    </i>
    <i t="default" r="7">
      <x v="30"/>
    </i>
    <i r="7">
      <x v="33"/>
      <x v="18"/>
      <x v="3"/>
    </i>
    <i r="9">
      <x v="4"/>
    </i>
    <i r="9">
      <x v="5"/>
    </i>
    <i t="default" r="7">
      <x v="33"/>
    </i>
    <i r="7">
      <x v="35"/>
      <x v="17"/>
      <x v="3"/>
    </i>
    <i r="9">
      <x v="4"/>
    </i>
    <i r="9">
      <x v="5"/>
    </i>
    <i r="9">
      <x v="6"/>
    </i>
    <i t="default" r="7">
      <x v="35"/>
    </i>
    <i t="default" r="5">
      <x v="1"/>
    </i>
    <i t="default" r="3">
      <x v="1"/>
    </i>
    <i t="default" r="1">
      <x/>
    </i>
    <i r="1">
      <x v="6"/>
      <x v="7"/>
      <x v="1"/>
      <x v="37"/>
      <x v="1"/>
      <x v="17"/>
      <x v="13"/>
      <x v="22"/>
      <x/>
    </i>
    <i t="default" r="7">
      <x v="13"/>
    </i>
    <i t="default" r="5">
      <x v="1"/>
    </i>
    <i t="default" r="3">
      <x v="1"/>
    </i>
    <i t="default" r="1">
      <x v="6"/>
    </i>
    <i t="default">
      <x/>
    </i>
    <i>
      <x v="1"/>
      <x/>
      <x v="4"/>
      <x v="4"/>
      <x v="36"/>
      <x v="1"/>
      <x v="17"/>
      <x v="14"/>
      <x v="4"/>
      <x v="3"/>
    </i>
    <i r="9">
      <x v="4"/>
    </i>
    <i r="9">
      <x v="5"/>
    </i>
    <i t="default" r="7">
      <x v="14"/>
    </i>
    <i r="7">
      <x v="19"/>
      <x v="23"/>
      <x v="3"/>
    </i>
    <i r="9">
      <x v="4"/>
    </i>
    <i t="default" r="7">
      <x v="19"/>
    </i>
    <i r="7">
      <x v="34"/>
      <x v="24"/>
      <x v="3"/>
    </i>
    <i r="9">
      <x v="4"/>
    </i>
    <i t="default" r="7">
      <x v="34"/>
    </i>
    <i r="7">
      <x v="37"/>
      <x v="25"/>
      <x v="3"/>
    </i>
    <i r="9">
      <x v="4"/>
    </i>
    <i r="9">
      <x v="5"/>
    </i>
    <i t="default" r="7">
      <x v="37"/>
    </i>
    <i t="default" r="5">
      <x v="1"/>
    </i>
    <i t="default" r="3">
      <x v="4"/>
    </i>
    <i t="default" r="1">
      <x/>
    </i>
    <i r="1">
      <x v="6"/>
      <x v="7"/>
      <x v="4"/>
      <x v="36"/>
      <x v="1"/>
      <x v="17"/>
      <x v="12"/>
      <x v="2"/>
      <x/>
    </i>
    <i t="default" r="7">
      <x v="12"/>
    </i>
    <i t="default" r="5">
      <x v="1"/>
    </i>
    <i t="default" r="3">
      <x v="4"/>
    </i>
    <i t="default" r="1">
      <x v="6"/>
    </i>
    <i t="default">
      <x v="1"/>
    </i>
    <i>
      <x v="2"/>
      <x/>
      <x v="4"/>
      <x v="3"/>
      <x v="38"/>
      <x v="8"/>
      <x v="26"/>
      <x v="64"/>
      <x v="27"/>
      <x v="3"/>
    </i>
    <i r="9">
      <x v="5"/>
    </i>
    <i t="default" r="7">
      <x v="64"/>
    </i>
    <i t="default" r="5">
      <x v="8"/>
    </i>
    <i t="default" r="3">
      <x v="3"/>
    </i>
    <i t="default" r="1">
      <x/>
    </i>
    <i r="1">
      <x v="1"/>
      <x v="1"/>
      <x v="6"/>
      <x v="32"/>
      <x v="15"/>
      <x v="5"/>
      <x v="84"/>
      <x v="26"/>
      <x v="3"/>
    </i>
    <i r="9">
      <x v="4"/>
    </i>
    <i r="9">
      <x v="5"/>
    </i>
    <i t="default" r="7">
      <x v="84"/>
    </i>
    <i r="7">
      <x v="85"/>
      <x v="28"/>
      <x v="3"/>
    </i>
    <i r="9">
      <x v="4"/>
    </i>
    <i r="9">
      <x v="5"/>
    </i>
    <i r="8">
      <x v="29"/>
      <x v="3"/>
    </i>
    <i r="9">
      <x v="4"/>
    </i>
    <i r="8">
      <x v="30"/>
      <x v="3"/>
    </i>
    <i r="9">
      <x v="4"/>
    </i>
    <i r="9">
      <x v="5"/>
    </i>
    <i r="8">
      <x v="31"/>
      <x v="3"/>
    </i>
    <i r="9">
      <x v="4"/>
    </i>
    <i r="9">
      <x v="5"/>
    </i>
    <i r="8">
      <x v="32"/>
      <x v="9"/>
    </i>
    <i r="8">
      <x v="33"/>
      <x v="3"/>
    </i>
    <i r="9">
      <x v="4"/>
    </i>
    <i r="9">
      <x v="5"/>
    </i>
    <i r="8">
      <x v="34"/>
      <x v="3"/>
    </i>
    <i r="9">
      <x v="5"/>
    </i>
    <i t="default" r="7">
      <x v="85"/>
    </i>
    <i t="default" r="5">
      <x v="15"/>
    </i>
    <i t="default" r="3">
      <x v="6"/>
    </i>
    <i t="default" r="1">
      <x v="1"/>
    </i>
    <i r="1">
      <x v="3"/>
      <x v="3"/>
      <x v="16"/>
      <x v="29"/>
      <x v="27"/>
      <x v="6"/>
      <x v="146"/>
      <x v="166"/>
      <x v="7"/>
    </i>
    <i t="default" r="7">
      <x v="146"/>
    </i>
    <i t="default" r="5">
      <x v="27"/>
    </i>
    <i t="default" r="3">
      <x v="16"/>
    </i>
    <i t="default" r="1">
      <x v="3"/>
    </i>
    <i t="default">
      <x v="2"/>
    </i>
    <i>
      <x v="3"/>
      <x/>
      <x v="4"/>
      <x v="4"/>
      <x v="36"/>
      <x v="1"/>
      <x v="17"/>
      <x v="22"/>
      <x v="16"/>
      <x v="3"/>
    </i>
    <i r="9">
      <x v="5"/>
    </i>
    <i r="8">
      <x v="20"/>
      <x v="3"/>
    </i>
    <i t="default" r="7">
      <x v="22"/>
    </i>
    <i r="7">
      <x v="23"/>
      <x v="20"/>
      <x v="3"/>
    </i>
    <i t="default" r="7">
      <x v="23"/>
    </i>
    <i r="7">
      <x v="43"/>
      <x v="35"/>
      <x v="3"/>
    </i>
    <i r="9">
      <x v="5"/>
    </i>
    <i t="default" r="7">
      <x v="43"/>
    </i>
    <i r="6">
      <x v="26"/>
      <x v="14"/>
      <x v="4"/>
      <x v="5"/>
    </i>
    <i t="default" r="7">
      <x v="14"/>
    </i>
    <i t="default" r="5">
      <x v="1"/>
    </i>
    <i r="5">
      <x v="8"/>
      <x v="26"/>
      <x v="14"/>
      <x v="4"/>
      <x v="3"/>
    </i>
    <i r="9">
      <x v="5"/>
    </i>
    <i t="default" r="7">
      <x v="14"/>
    </i>
    <i t="default" r="5">
      <x v="8"/>
    </i>
    <i t="default" r="3">
      <x v="4"/>
    </i>
    <i t="default" r="1">
      <x/>
    </i>
    <i r="1">
      <x v="1"/>
      <x v="1"/>
      <x v="4"/>
      <x v="36"/>
      <x v="1"/>
      <x v="17"/>
      <x v="44"/>
      <x v="36"/>
      <x v="3"/>
    </i>
    <i r="9">
      <x v="5"/>
    </i>
    <i t="default" r="7">
      <x v="44"/>
    </i>
    <i t="default" r="5">
      <x v="1"/>
    </i>
    <i t="default" r="3">
      <x v="4"/>
    </i>
    <i t="default" r="1">
      <x v="1"/>
    </i>
    <i r="1">
      <x v="6"/>
      <x v="7"/>
      <x v="4"/>
      <x v="36"/>
      <x v="1"/>
      <x v="17"/>
      <x v="12"/>
      <x v="2"/>
      <x/>
    </i>
    <i t="default" r="7">
      <x v="12"/>
    </i>
    <i t="default" r="5">
      <x v="1"/>
    </i>
    <i t="default" r="3">
      <x v="4"/>
    </i>
    <i t="default" r="1">
      <x v="6"/>
    </i>
    <i t="default">
      <x v="3"/>
    </i>
    <i>
      <x v="4"/>
      <x/>
      <x v="4"/>
      <x v="4"/>
      <x v="36"/>
      <x v="1"/>
      <x v="17"/>
      <x v="14"/>
      <x v="4"/>
      <x v="3"/>
    </i>
    <i r="9">
      <x v="4"/>
    </i>
    <i r="9">
      <x v="5"/>
    </i>
    <i t="default" r="7">
      <x v="14"/>
    </i>
    <i r="7">
      <x v="21"/>
      <x v="75"/>
      <x v="3"/>
    </i>
    <i r="9">
      <x v="4"/>
    </i>
    <i t="default" r="7">
      <x v="21"/>
    </i>
    <i r="7">
      <x v="22"/>
      <x v="16"/>
      <x v="3"/>
    </i>
    <i r="9">
      <x v="4"/>
    </i>
    <i r="9">
      <x v="5"/>
    </i>
    <i t="default" r="7">
      <x v="22"/>
    </i>
    <i t="default" r="5">
      <x v="1"/>
    </i>
    <i r="5">
      <x v="4"/>
      <x v="12"/>
      <x v="49"/>
      <x v="76"/>
      <x v="3"/>
    </i>
    <i r="9">
      <x v="4"/>
    </i>
    <i t="default" r="7">
      <x v="49"/>
    </i>
    <i t="default" r="5">
      <x v="4"/>
    </i>
    <i t="default" r="3">
      <x v="4"/>
    </i>
    <i t="default" r="1">
      <x/>
    </i>
    <i t="default">
      <x v="4"/>
    </i>
    <i>
      <x v="5"/>
      <x/>
      <x v="4"/>
      <x v="1"/>
      <x v="37"/>
      <x v="1"/>
      <x v="17"/>
      <x v="14"/>
      <x v="4"/>
      <x v="3"/>
    </i>
    <i r="9">
      <x v="5"/>
    </i>
    <i t="default" r="7">
      <x v="14"/>
    </i>
    <i r="7">
      <x v="22"/>
      <x v="16"/>
      <x v="3"/>
    </i>
    <i r="9">
      <x v="4"/>
    </i>
    <i r="9">
      <x v="5"/>
    </i>
    <i t="default" r="7">
      <x v="22"/>
    </i>
    <i t="default" r="5">
      <x v="1"/>
    </i>
    <i r="5">
      <x v="3"/>
      <x v="16"/>
      <x v="46"/>
      <x v="38"/>
      <x v="3"/>
    </i>
    <i r="9">
      <x v="4"/>
    </i>
    <i r="9">
      <x v="5"/>
    </i>
    <i t="default" r="7">
      <x v="46"/>
    </i>
    <i r="7">
      <x v="48"/>
      <x v="39"/>
      <x v="3"/>
    </i>
    <i r="9">
      <x v="4"/>
    </i>
    <i r="9">
      <x v="5"/>
    </i>
    <i t="default" r="7">
      <x v="48"/>
    </i>
    <i t="default" r="5">
      <x v="3"/>
    </i>
    <i t="default" r="3">
      <x v="1"/>
    </i>
    <i t="default" r="1">
      <x/>
    </i>
    <i r="1">
      <x v="5"/>
      <x v="5"/>
      <x v="1"/>
      <x v="37"/>
      <x v="3"/>
      <x v="16"/>
      <x v="47"/>
      <x v="12"/>
      <x v="3"/>
    </i>
    <i r="9">
      <x v="4"/>
    </i>
    <i r="9">
      <x v="5"/>
    </i>
    <i r="9">
      <x v="9"/>
    </i>
    <i t="default" r="7">
      <x v="47"/>
    </i>
    <i t="default" r="5">
      <x v="3"/>
    </i>
    <i r="5">
      <x v="6"/>
      <x v="3"/>
      <x v="60"/>
      <x v="40"/>
      <x v="3"/>
    </i>
    <i r="9">
      <x v="4"/>
    </i>
    <i r="9">
      <x v="5"/>
    </i>
    <i t="default" r="7">
      <x v="60"/>
    </i>
    <i t="default" r="5">
      <x v="6"/>
    </i>
    <i r="5">
      <x v="9"/>
      <x v="11"/>
      <x v="66"/>
      <x v="37"/>
      <x v="9"/>
    </i>
    <i t="default" r="7">
      <x v="66"/>
    </i>
    <i r="7">
      <x v="67"/>
      <x v="8"/>
      <x v="3"/>
    </i>
    <i t="default" r="7">
      <x v="67"/>
    </i>
    <i r="7">
      <x v="68"/>
      <x v="9"/>
      <x v="3"/>
    </i>
    <i r="9">
      <x v="4"/>
    </i>
    <i r="9">
      <x v="5"/>
    </i>
    <i t="default" r="7">
      <x v="68"/>
    </i>
    <i r="7">
      <x v="69"/>
      <x v="41"/>
      <x v="3"/>
    </i>
    <i r="9">
      <x v="4"/>
    </i>
    <i r="9">
      <x v="5"/>
    </i>
    <i t="default" r="7">
      <x v="69"/>
    </i>
    <i t="default" r="5">
      <x v="9"/>
    </i>
    <i t="default" r="3">
      <x v="1"/>
    </i>
    <i t="default" r="1">
      <x v="5"/>
    </i>
    <i t="default">
      <x v="5"/>
    </i>
    <i>
      <x v="6"/>
      <x/>
      <x/>
      <x v="9"/>
      <x v="27"/>
      <x v="20"/>
      <x v="28"/>
      <x v="4"/>
      <x v="82"/>
      <x v="3"/>
    </i>
    <i r="9">
      <x v="5"/>
    </i>
    <i t="default" r="7">
      <x v="4"/>
    </i>
    <i t="default" r="5">
      <x v="20"/>
    </i>
    <i t="default" r="3">
      <x v="9"/>
    </i>
    <i r="2">
      <x v="4"/>
      <x v="3"/>
      <x v="38"/>
      <x v="1"/>
      <x v="17"/>
      <x/>
      <x v="79"/>
      <x v="3"/>
    </i>
    <i r="9">
      <x v="4"/>
    </i>
    <i r="9">
      <x v="5"/>
    </i>
    <i t="default" r="7">
      <x/>
    </i>
    <i r="7">
      <x v="1"/>
      <x v="16"/>
      <x v="3"/>
    </i>
    <i r="9">
      <x v="4"/>
    </i>
    <i t="default" r="7">
      <x v="1"/>
    </i>
    <i r="7">
      <x v="14"/>
      <x v="4"/>
      <x v="3"/>
    </i>
    <i r="9">
      <x v="4"/>
    </i>
    <i r="9">
      <x v="5"/>
    </i>
    <i t="default" r="7">
      <x v="14"/>
    </i>
    <i r="7">
      <x v="45"/>
      <x v="81"/>
      <x v="3"/>
    </i>
    <i t="default" r="7">
      <x v="45"/>
    </i>
    <i t="default" r="5">
      <x v="1"/>
    </i>
    <i r="5">
      <x v="5"/>
      <x v="10"/>
      <x v="3"/>
      <x v="84"/>
      <x v="5"/>
    </i>
    <i t="default" r="7">
      <x v="3"/>
    </i>
    <i t="default" r="5">
      <x v="5"/>
    </i>
    <i r="5">
      <x v="10"/>
      <x/>
      <x v="78"/>
      <x v="93"/>
      <x v="3"/>
    </i>
    <i t="default" r="7">
      <x v="78"/>
    </i>
    <i t="default" r="5">
      <x v="10"/>
    </i>
    <i t="default" r="3">
      <x v="3"/>
    </i>
    <i t="default" r="1">
      <x/>
    </i>
    <i r="1">
      <x v="3"/>
      <x v="3"/>
      <x v="9"/>
      <x/>
      <x v="20"/>
      <x v="6"/>
      <x v="101"/>
      <x v="155"/>
      <x v="7"/>
    </i>
    <i t="default" r="7">
      <x v="101"/>
    </i>
    <i t="default" r="5">
      <x v="20"/>
    </i>
    <i t="default" r="3">
      <x v="9"/>
    </i>
    <i t="default" r="1">
      <x v="3"/>
    </i>
    <i r="1">
      <x v="6"/>
      <x v="7"/>
      <x v="3"/>
      <x v="38"/>
      <x v="1"/>
      <x v="17"/>
      <x v="13"/>
      <x v="95"/>
      <x/>
    </i>
    <i t="default" r="7">
      <x v="13"/>
    </i>
    <i t="default" r="5">
      <x v="1"/>
    </i>
    <i t="default" r="3">
      <x v="3"/>
    </i>
    <i t="default" r="1">
      <x v="6"/>
    </i>
    <i r="1">
      <x v="7"/>
      <x/>
      <x v="9"/>
      <x v="27"/>
      <x v="20"/>
      <x v="25"/>
      <x v="5"/>
      <x v="94"/>
      <x v="3"/>
    </i>
    <i t="default" r="7">
      <x v="5"/>
    </i>
    <i r="7">
      <x v="6"/>
      <x v="83"/>
      <x v="5"/>
    </i>
    <i t="default" r="7">
      <x v="6"/>
    </i>
    <i r="7">
      <x v="95"/>
      <x v="90"/>
      <x v="3"/>
    </i>
    <i r="9">
      <x v="4"/>
    </i>
    <i r="9">
      <x v="5"/>
    </i>
    <i t="default" r="7">
      <x v="95"/>
    </i>
    <i r="7">
      <x v="96"/>
      <x v="96"/>
      <x v="3"/>
    </i>
    <i r="9">
      <x v="4"/>
    </i>
    <i r="8">
      <x v="97"/>
      <x v="3"/>
    </i>
    <i r="9">
      <x v="5"/>
    </i>
    <i t="default" r="7">
      <x v="96"/>
    </i>
    <i r="7">
      <x v="109"/>
      <x v="80"/>
      <x v="4"/>
    </i>
    <i t="default" r="7">
      <x v="109"/>
    </i>
    <i r="7">
      <x v="145"/>
      <x v="11"/>
      <x v="9"/>
    </i>
    <i t="default" r="7">
      <x v="145"/>
    </i>
    <i r="6">
      <x v="28"/>
      <x v="97"/>
      <x v="87"/>
      <x v="3"/>
    </i>
    <i r="9">
      <x v="5"/>
    </i>
    <i t="default" r="7">
      <x v="97"/>
    </i>
    <i r="7">
      <x v="98"/>
      <x v="87"/>
      <x v="3"/>
    </i>
    <i t="default" r="7">
      <x v="98"/>
    </i>
    <i r="7">
      <x v="99"/>
      <x v="87"/>
      <x v="3"/>
    </i>
    <i t="default" r="7">
      <x v="99"/>
    </i>
    <i r="7">
      <x v="107"/>
      <x v="86"/>
      <x v="3"/>
    </i>
    <i t="default" r="7">
      <x v="107"/>
    </i>
    <i t="default" r="5">
      <x v="20"/>
    </i>
    <i r="5">
      <x v="21"/>
      <x v="28"/>
      <x v="108"/>
      <x v="10"/>
      <x v="9"/>
    </i>
    <i r="8">
      <x v="88"/>
      <x v="3"/>
    </i>
    <i t="default" r="7">
      <x v="108"/>
    </i>
    <i r="7">
      <x v="109"/>
      <x v="80"/>
      <x v="4"/>
    </i>
    <i r="9">
      <x v="5"/>
    </i>
    <i t="default" r="7">
      <x v="109"/>
    </i>
    <i r="7">
      <x v="112"/>
      <x v="89"/>
      <x v="3"/>
    </i>
    <i t="default" r="7">
      <x v="112"/>
    </i>
    <i t="default" r="5">
      <x v="21"/>
    </i>
    <i t="default" r="3">
      <x v="9"/>
    </i>
    <i r="3">
      <x v="10"/>
      <x v="26"/>
      <x/>
      <x v="28"/>
      <x v="7"/>
      <x v="85"/>
      <x v="3"/>
    </i>
    <i t="default" r="7">
      <x v="7"/>
    </i>
    <i t="default" r="5">
      <x/>
    </i>
    <i r="5">
      <x v="20"/>
      <x v="25"/>
      <x v="100"/>
      <x v="91"/>
      <x v="9"/>
    </i>
    <i t="default" r="7">
      <x v="100"/>
    </i>
    <i t="default" r="5">
      <x v="20"/>
    </i>
    <i t="default" r="3">
      <x v="10"/>
    </i>
    <i t="default" r="1">
      <x v="7"/>
    </i>
    <i t="default">
      <x v="6"/>
    </i>
    <i>
      <x v="7"/>
      <x/>
      <x v="4"/>
      <x v="1"/>
      <x v="37"/>
      <x v="1"/>
      <x v="17"/>
      <x v="14"/>
      <x v="4"/>
      <x v="3"/>
    </i>
    <i r="9">
      <x v="5"/>
    </i>
    <i r="9">
      <x v="6"/>
    </i>
    <i t="default" r="7">
      <x v="14"/>
    </i>
    <i r="7">
      <x v="16"/>
      <x v="15"/>
      <x v="3"/>
    </i>
    <i t="default" r="7">
      <x v="16"/>
    </i>
    <i r="7">
      <x v="22"/>
      <x v="16"/>
      <x v="3"/>
    </i>
    <i r="9">
      <x v="4"/>
    </i>
    <i r="9">
      <x v="5"/>
    </i>
    <i t="default" r="7">
      <x v="22"/>
    </i>
    <i t="default" r="5">
      <x v="1"/>
    </i>
    <i r="5">
      <x v="5"/>
      <x v="9"/>
      <x v="50"/>
      <x v="77"/>
      <x v="3"/>
    </i>
    <i r="9">
      <x v="4"/>
    </i>
    <i r="9">
      <x v="5"/>
    </i>
    <i t="default" r="7">
      <x v="50"/>
    </i>
    <i r="7">
      <x v="51"/>
      <x v="78"/>
      <x v="3"/>
    </i>
    <i r="9">
      <x v="4"/>
    </i>
    <i r="9">
      <x v="5"/>
    </i>
    <i t="default" r="7">
      <x v="51"/>
    </i>
    <i t="default" r="5">
      <x v="5"/>
    </i>
    <i t="default" r="3">
      <x v="1"/>
    </i>
    <i t="default" r="1">
      <x/>
    </i>
    <i t="default">
      <x v="7"/>
    </i>
    <i>
      <x v="8"/>
      <x/>
      <x v="4"/>
      <x v="4"/>
      <x v="36"/>
      <x v="8"/>
      <x v="26"/>
      <x v="14"/>
      <x v="5"/>
      <x v="4"/>
    </i>
    <i t="default" r="7">
      <x v="14"/>
    </i>
    <i t="default" r="5">
      <x v="8"/>
    </i>
    <i t="default" r="3">
      <x v="4"/>
    </i>
    <i t="default" r="1">
      <x/>
    </i>
    <i r="1">
      <x v="1"/>
      <x v="1"/>
      <x v="2"/>
      <x v="34"/>
      <x v="11"/>
      <x v="19"/>
      <x v="79"/>
      <x v="55"/>
      <x v="9"/>
    </i>
    <i t="default" r="7">
      <x v="79"/>
    </i>
    <i t="default" r="5">
      <x v="11"/>
    </i>
    <i r="5">
      <x v="12"/>
      <x v="20"/>
      <x v="80"/>
      <x v="56"/>
      <x v="3"/>
    </i>
    <i r="9">
      <x v="4"/>
    </i>
    <i r="9">
      <x v="5"/>
    </i>
    <i r="8">
      <x v="57"/>
      <x v="4"/>
    </i>
    <i t="default" r="7">
      <x v="80"/>
    </i>
    <i r="7">
      <x v="81"/>
      <x v="57"/>
      <x v="3"/>
    </i>
    <i r="9">
      <x v="5"/>
    </i>
    <i t="default" r="7">
      <x v="81"/>
    </i>
    <i t="default" r="5">
      <x v="12"/>
    </i>
    <i t="default" r="3">
      <x v="2"/>
    </i>
    <i r="3">
      <x v="4"/>
      <x v="36"/>
      <x v="8"/>
      <x v="26"/>
      <x v="24"/>
      <x v="53"/>
      <x v="3"/>
    </i>
    <i t="default" r="7">
      <x v="24"/>
    </i>
    <i r="7">
      <x v="40"/>
      <x v="52"/>
      <x v="3"/>
    </i>
    <i r="9">
      <x v="4"/>
    </i>
    <i r="9">
      <x v="5"/>
    </i>
    <i t="default" r="7">
      <x v="40"/>
    </i>
    <i r="7">
      <x v="61"/>
      <x v="5"/>
      <x v="3"/>
    </i>
    <i r="9">
      <x v="5"/>
    </i>
    <i t="default" r="7">
      <x v="61"/>
    </i>
    <i t="default" r="5">
      <x v="8"/>
    </i>
    <i t="default" r="3">
      <x v="4"/>
    </i>
    <i t="default" r="1">
      <x v="1"/>
    </i>
    <i r="1">
      <x v="3"/>
      <x v="3"/>
      <x v="16"/>
      <x v="29"/>
      <x v="27"/>
      <x v="6"/>
      <x v="147"/>
      <x v="156"/>
      <x v="7"/>
    </i>
    <i t="default" r="7">
      <x v="147"/>
    </i>
    <i t="default" r="5">
      <x v="27"/>
    </i>
    <i t="default" r="3">
      <x v="16"/>
    </i>
    <i t="default" r="1">
      <x v="3"/>
    </i>
    <i r="1">
      <x v="6"/>
      <x v="4"/>
      <x v="4"/>
      <x v="36"/>
      <x v="8"/>
      <x v="26"/>
      <x v="12"/>
      <x v="2"/>
      <x/>
    </i>
    <i t="default" r="7">
      <x v="12"/>
    </i>
    <i t="default" r="5">
      <x v="8"/>
    </i>
    <i t="default" r="3">
      <x v="4"/>
    </i>
    <i t="default" r="1">
      <x v="6"/>
    </i>
    <i r="1">
      <x v="7"/>
      <x/>
      <x v="10"/>
      <x v="26"/>
      <x v="20"/>
      <x v="25"/>
      <x v="102"/>
      <x v="54"/>
      <x v="3"/>
    </i>
    <i r="9">
      <x v="4"/>
    </i>
    <i r="9">
      <x v="5"/>
    </i>
    <i t="default" r="7">
      <x v="102"/>
    </i>
    <i t="default" r="5">
      <x v="20"/>
    </i>
    <i t="default" r="3">
      <x v="10"/>
    </i>
    <i t="default" r="1">
      <x v="7"/>
    </i>
    <i t="default">
      <x v="8"/>
    </i>
    <i>
      <x v="9"/>
      <x/>
      <x v="4"/>
      <x v="4"/>
      <x v="36"/>
      <x v="1"/>
      <x v="17"/>
      <x v="39"/>
      <x v="50"/>
      <x v="3"/>
    </i>
    <i r="9">
      <x v="4"/>
    </i>
    <i r="9">
      <x v="5"/>
    </i>
    <i t="default" r="7">
      <x v="39"/>
    </i>
    <i t="default" r="5">
      <x v="1"/>
    </i>
    <i t="default" r="3">
      <x v="4"/>
    </i>
    <i t="default" r="1">
      <x/>
    </i>
    <i r="1">
      <x v="2"/>
      <x v="6"/>
      <x v="11"/>
      <x v="15"/>
      <x v="22"/>
      <x v="22"/>
      <x v="116"/>
      <x v="42"/>
      <x v="9"/>
    </i>
    <i t="default" r="7">
      <x v="116"/>
    </i>
    <i t="default" r="5">
      <x v="22"/>
    </i>
    <i t="default" r="3">
      <x v="11"/>
    </i>
    <i r="3">
      <x v="12"/>
      <x v="17"/>
      <x v="23"/>
      <x v="23"/>
      <x v="116"/>
      <x v="42"/>
      <x v="9"/>
    </i>
    <i t="default" r="7">
      <x v="116"/>
    </i>
    <i t="default" r="5">
      <x v="23"/>
    </i>
    <i t="default" r="3">
      <x v="12"/>
    </i>
    <i r="3">
      <x v="13"/>
      <x v="18"/>
      <x v="24"/>
      <x v="24"/>
      <x v="22"/>
      <x v="16"/>
      <x v="3"/>
    </i>
    <i r="9">
      <x v="4"/>
    </i>
    <i t="default" r="7">
      <x v="22"/>
    </i>
    <i r="7">
      <x v="116"/>
      <x v="42"/>
      <x v="9"/>
    </i>
    <i t="default" r="7">
      <x v="116"/>
    </i>
    <i t="default" r="5">
      <x v="24"/>
    </i>
    <i t="default" r="3">
      <x v="13"/>
    </i>
    <i r="3">
      <x v="14"/>
      <x v="16"/>
      <x v="25"/>
      <x v="6"/>
      <x v="114"/>
      <x v="136"/>
      <x v="9"/>
    </i>
    <i t="default" r="7">
      <x v="114"/>
    </i>
    <i t="default" r="5">
      <x v="25"/>
    </i>
    <i t="default" r="3">
      <x v="14"/>
    </i>
    <i r="3">
      <x v="15"/>
      <x v="30"/>
      <x v="26"/>
      <x v="13"/>
      <x v="115"/>
      <x v="44"/>
      <x v="3"/>
    </i>
    <i r="9">
      <x v="4"/>
    </i>
    <i r="9">
      <x v="5"/>
    </i>
    <i t="default" r="7">
      <x v="115"/>
    </i>
    <i r="7">
      <x v="117"/>
      <x v="43"/>
      <x v="3"/>
    </i>
    <i r="9">
      <x v="4"/>
    </i>
    <i t="default" r="7">
      <x v="117"/>
    </i>
    <i r="7">
      <x v="118"/>
      <x v="45"/>
      <x v="3"/>
    </i>
    <i r="9">
      <x v="4"/>
    </i>
    <i t="default" r="7">
      <x v="118"/>
    </i>
    <i t="default" r="5">
      <x v="26"/>
    </i>
    <i t="default" r="3">
      <x v="15"/>
    </i>
    <i r="3">
      <x v="17"/>
      <x v="11"/>
      <x v="28"/>
      <x v="8"/>
      <x v="117"/>
      <x v="43"/>
      <x v="3"/>
    </i>
    <i r="9">
      <x v="4"/>
    </i>
    <i t="default" r="7">
      <x v="117"/>
    </i>
    <i t="default" r="5">
      <x v="28"/>
    </i>
    <i t="default" r="3">
      <x v="17"/>
    </i>
    <i t="default" r="1">
      <x v="2"/>
    </i>
    <i r="1">
      <x v="3"/>
      <x v="3"/>
      <x v="16"/>
      <x v="29"/>
      <x v="27"/>
      <x v="2"/>
      <x v="123"/>
      <x v="47"/>
      <x v="3"/>
    </i>
    <i t="default" r="7">
      <x v="123"/>
    </i>
    <i r="7">
      <x v="125"/>
      <x v="49"/>
      <x v="3"/>
    </i>
    <i t="default" r="7">
      <x v="125"/>
    </i>
    <i r="6">
      <x v="6"/>
      <x v="119"/>
      <x v="48"/>
      <x v="3"/>
    </i>
    <i t="default" r="7">
      <x v="119"/>
    </i>
    <i r="7">
      <x v="124"/>
      <x v="51"/>
      <x v="9"/>
    </i>
    <i t="default" r="7">
      <x v="124"/>
    </i>
    <i r="7">
      <x v="127"/>
      <x v="46"/>
      <x v="3"/>
    </i>
    <i r="9">
      <x v="5"/>
    </i>
    <i t="default" r="7">
      <x v="127"/>
    </i>
    <i r="7">
      <x v="148"/>
      <x v="157"/>
      <x v="7"/>
    </i>
    <i t="default" r="7">
      <x v="148"/>
    </i>
    <i r="7">
      <x v="149"/>
      <x v="158"/>
      <x v="7"/>
    </i>
    <i t="default" r="7">
      <x v="149"/>
    </i>
    <i r="7">
      <x v="150"/>
      <x v="159"/>
      <x v="7"/>
    </i>
    <i t="default" r="7">
      <x v="150"/>
    </i>
    <i r="7">
      <x v="151"/>
      <x v="160"/>
      <x v="7"/>
    </i>
    <i t="default" r="7">
      <x v="151"/>
    </i>
    <i r="7">
      <x v="152"/>
      <x v="167"/>
      <x v="7"/>
    </i>
    <i t="default" r="7">
      <x v="152"/>
    </i>
    <i r="7">
      <x v="153"/>
      <x v="161"/>
      <x v="7"/>
    </i>
    <i t="default" r="7">
      <x v="153"/>
    </i>
    <i r="7">
      <x v="154"/>
      <x v="162"/>
      <x v="7"/>
    </i>
    <i t="default" r="7">
      <x v="154"/>
    </i>
    <i r="7">
      <x v="155"/>
      <x v="163"/>
      <x v="7"/>
    </i>
    <i t="default" r="7">
      <x v="155"/>
    </i>
    <i r="7">
      <x v="156"/>
      <x v="164"/>
      <x v="7"/>
    </i>
    <i t="default" r="7">
      <x v="156"/>
    </i>
    <i t="default" r="5">
      <x v="27"/>
    </i>
    <i t="default" r="3">
      <x v="16"/>
    </i>
    <i t="default" r="1">
      <x v="3"/>
    </i>
    <i t="default">
      <x v="9"/>
    </i>
    <i>
      <x v="10"/>
      <x/>
      <x v="4"/>
      <x v="4"/>
      <x v="36"/>
      <x v="1"/>
      <x v="17"/>
      <x v="14"/>
      <x v="4"/>
      <x v="4"/>
    </i>
    <i r="9">
      <x v="5"/>
    </i>
    <i t="default" r="7">
      <x v="14"/>
    </i>
    <i r="7">
      <x v="22"/>
      <x v="16"/>
      <x v="3"/>
    </i>
    <i r="9">
      <x v="4"/>
    </i>
    <i r="9">
      <x v="5"/>
    </i>
    <i t="default" r="7">
      <x v="22"/>
    </i>
    <i r="7">
      <x v="23"/>
      <x v="20"/>
      <x v="3"/>
    </i>
    <i t="default" r="7">
      <x v="23"/>
    </i>
    <i r="7">
      <x v="38"/>
      <x v="105"/>
      <x v="3"/>
    </i>
    <i r="9">
      <x v="4"/>
    </i>
    <i r="9">
      <x v="5"/>
    </i>
    <i t="default" r="7">
      <x v="38"/>
    </i>
    <i t="default" r="5">
      <x v="1"/>
    </i>
    <i t="default" r="3">
      <x v="4"/>
    </i>
    <i r="3">
      <x v="17"/>
      <x v="11"/>
      <x v="28"/>
      <x v="8"/>
      <x v="126"/>
      <x v="104"/>
      <x v="3"/>
    </i>
    <i r="9">
      <x v="4"/>
    </i>
    <i r="9">
      <x v="5"/>
    </i>
    <i t="default" r="7">
      <x v="126"/>
    </i>
    <i t="default" r="5">
      <x v="28"/>
    </i>
    <i t="default" r="3">
      <x v="17"/>
    </i>
    <i t="default" r="1">
      <x/>
    </i>
    <i t="default">
      <x v="10"/>
    </i>
    <i>
      <x v="11"/>
      <x/>
      <x v="4"/>
      <x v="4"/>
      <x v="36"/>
      <x v="1"/>
      <x v="17"/>
      <x v="14"/>
      <x v="4"/>
      <x v="3"/>
    </i>
    <i r="9">
      <x v="5"/>
    </i>
    <i t="default" r="7">
      <x v="14"/>
    </i>
    <i r="7">
      <x v="22"/>
      <x v="16"/>
      <x v="3"/>
    </i>
    <i r="9">
      <x v="4"/>
    </i>
    <i t="default" r="7">
      <x v="22"/>
    </i>
    <i r="7">
      <x v="24"/>
      <x v="19"/>
      <x v="9"/>
    </i>
    <i t="default" r="7">
      <x v="24"/>
    </i>
    <i t="default" r="5">
      <x v="1"/>
    </i>
    <i t="default" r="3">
      <x v="4"/>
    </i>
    <i t="default" r="1">
      <x/>
    </i>
    <i t="default">
      <x v="11"/>
    </i>
    <i>
      <x v="12"/>
      <x/>
      <x v="4"/>
      <x v="4"/>
      <x v="36"/>
      <x v="1"/>
      <x v="17"/>
      <x v="14"/>
      <x v="3"/>
      <x v="5"/>
    </i>
    <i r="8">
      <x v="4"/>
      <x v="3"/>
    </i>
    <i r="9">
      <x v="5"/>
    </i>
    <i t="default" r="7">
      <x v="14"/>
    </i>
    <i r="7">
      <x v="18"/>
      <x v="59"/>
      <x v="3"/>
    </i>
    <i r="9">
      <x v="4"/>
    </i>
    <i t="default" r="7">
      <x v="18"/>
    </i>
    <i t="default" r="5">
      <x v="1"/>
    </i>
    <i r="5">
      <x v="2"/>
      <x v="15"/>
      <x v="2"/>
      <x v="63"/>
      <x v="3"/>
    </i>
    <i t="default" r="7">
      <x v="2"/>
    </i>
    <i t="default" r="5">
      <x v="2"/>
    </i>
    <i r="5">
      <x v="10"/>
      <x/>
      <x v="72"/>
      <x v="62"/>
      <x v="3"/>
    </i>
    <i r="9">
      <x v="4"/>
    </i>
    <i r="9">
      <x v="5"/>
    </i>
    <i t="default" r="7">
      <x v="72"/>
    </i>
    <i r="7">
      <x v="73"/>
      <x v="61"/>
      <x v="3"/>
    </i>
    <i r="9">
      <x v="4"/>
    </i>
    <i r="9">
      <x v="5"/>
    </i>
    <i t="default" r="7">
      <x v="73"/>
    </i>
    <i r="7">
      <x v="74"/>
      <x v="58"/>
      <x v="3"/>
    </i>
    <i r="9">
      <x v="4"/>
    </i>
    <i t="default" r="7">
      <x v="74"/>
    </i>
    <i r="7">
      <x v="75"/>
      <x v="60"/>
      <x v="3"/>
    </i>
    <i t="default" r="7">
      <x v="75"/>
    </i>
    <i t="default" r="5">
      <x v="10"/>
    </i>
    <i t="default" r="3">
      <x v="4"/>
    </i>
    <i t="default" r="1">
      <x/>
    </i>
    <i t="default">
      <x v="12"/>
    </i>
    <i>
      <x v="13"/>
      <x/>
      <x v="4"/>
      <x v="4"/>
      <x v="36"/>
      <x v="1"/>
      <x v="17"/>
      <x v="14"/>
      <x v="4"/>
      <x v="3"/>
    </i>
    <i r="9">
      <x v="4"/>
    </i>
    <i r="9">
      <x v="5"/>
    </i>
    <i t="default" r="7">
      <x v="14"/>
    </i>
    <i r="7">
      <x v="22"/>
      <x v="16"/>
      <x v="3"/>
    </i>
    <i r="9">
      <x v="4"/>
    </i>
    <i r="9">
      <x v="5"/>
    </i>
    <i t="default" r="7">
      <x v="22"/>
    </i>
    <i t="default" r="5">
      <x v="1"/>
    </i>
    <i t="default" r="3">
      <x v="4"/>
    </i>
    <i t="default" r="1">
      <x/>
    </i>
    <i r="1">
      <x v="5"/>
      <x v="5"/>
      <x v="4"/>
      <x v="36"/>
      <x v="1"/>
      <x v="17"/>
      <x v="20"/>
      <x v="74"/>
      <x v="3"/>
    </i>
    <i r="9">
      <x v="4"/>
    </i>
    <i t="default" r="7">
      <x v="20"/>
    </i>
    <i t="default" r="5">
      <x v="1"/>
    </i>
    <i t="default" r="3">
      <x v="4"/>
    </i>
    <i t="default" r="1">
      <x v="5"/>
    </i>
    <i t="default">
      <x v="13"/>
    </i>
    <i>
      <x v="14"/>
      <x/>
      <x v="4"/>
      <x v="4"/>
      <x v="36"/>
      <x v="1"/>
      <x v="17"/>
      <x v="9"/>
      <x v="114"/>
      <x v="9"/>
    </i>
    <i t="default" r="7">
      <x v="9"/>
    </i>
    <i r="7">
      <x v="10"/>
      <x v="118"/>
      <x v="9"/>
    </i>
    <i t="default" r="7">
      <x v="10"/>
    </i>
    <i r="7">
      <x v="11"/>
      <x v="117"/>
      <x v="9"/>
    </i>
    <i t="default" r="7">
      <x v="11"/>
    </i>
    <i r="7">
      <x v="26"/>
      <x/>
      <x v="6"/>
    </i>
    <i r="8">
      <x v="1"/>
      <x v="6"/>
    </i>
    <i t="default" r="7">
      <x v="26"/>
    </i>
    <i r="7">
      <x v="28"/>
      <x v="14"/>
      <x v="4"/>
    </i>
    <i t="default" r="7">
      <x v="28"/>
    </i>
    <i r="7">
      <x v="31"/>
      <x v="115"/>
      <x v="3"/>
    </i>
    <i t="default" r="7">
      <x v="31"/>
    </i>
    <i r="7">
      <x v="36"/>
      <x v="108"/>
      <x v="3"/>
    </i>
    <i t="default" r="7">
      <x v="36"/>
    </i>
    <i r="7">
      <x v="41"/>
      <x v="109"/>
      <x v="3"/>
    </i>
    <i r="9">
      <x v="4"/>
    </i>
    <i t="default" r="7">
      <x v="41"/>
    </i>
    <i r="7">
      <x v="42"/>
      <x v="110"/>
      <x v="3"/>
    </i>
    <i r="9">
      <x v="4"/>
    </i>
    <i r="9">
      <x v="5"/>
    </i>
    <i t="default" r="7">
      <x v="42"/>
    </i>
    <i t="default" r="5">
      <x v="1"/>
    </i>
    <i r="5">
      <x v="8"/>
      <x v="26"/>
      <x v="65"/>
      <x v="112"/>
      <x v="9"/>
    </i>
    <i t="default" r="7">
      <x v="65"/>
    </i>
    <i t="default" r="5">
      <x v="8"/>
    </i>
    <i r="5">
      <x v="9"/>
      <x v="17"/>
      <x v="71"/>
      <x v="119"/>
      <x v="3"/>
    </i>
    <i t="default" r="7">
      <x v="71"/>
    </i>
    <i t="default" r="5">
      <x v="9"/>
    </i>
    <i r="5">
      <x v="17"/>
      <x v="4"/>
      <x v="91"/>
      <x v="116"/>
      <x v="5"/>
    </i>
    <i t="default" r="7">
      <x v="91"/>
    </i>
    <i t="default" r="5">
      <x v="17"/>
    </i>
    <i r="4">
      <x v="38"/>
      <x v="1"/>
      <x v="17"/>
      <x v="31"/>
      <x v="115"/>
      <x v="3"/>
    </i>
    <i t="default" r="7">
      <x v="31"/>
    </i>
    <i t="default" r="5">
      <x v="1"/>
    </i>
    <i t="default" r="3">
      <x v="4"/>
    </i>
    <i r="3">
      <x v="7"/>
      <x v="33"/>
      <x v="17"/>
      <x v="4"/>
      <x v="91"/>
      <x v="116"/>
      <x v="5"/>
    </i>
    <i t="default" r="7">
      <x v="91"/>
    </i>
    <i t="default" r="5">
      <x v="17"/>
    </i>
    <i t="default" r="3">
      <x v="7"/>
    </i>
    <i t="default" r="1">
      <x/>
    </i>
    <i r="1">
      <x v="3"/>
      <x v="3"/>
      <x v="16"/>
      <x v="29"/>
      <x v="27"/>
      <x v="6"/>
      <x v="122"/>
      <x v="113"/>
      <x v="9"/>
    </i>
    <i t="default" r="7">
      <x v="122"/>
    </i>
    <i t="default" r="5">
      <x v="27"/>
    </i>
    <i t="default" r="3">
      <x v="16"/>
    </i>
    <i t="default" r="1">
      <x v="3"/>
    </i>
    <i r="1">
      <x v="6"/>
      <x v="4"/>
      <x v="4"/>
      <x v="35"/>
      <x v="5"/>
      <x v="17"/>
      <x v="29"/>
      <x v="124"/>
      <x v="10"/>
    </i>
    <i t="default" r="7">
      <x v="29"/>
    </i>
    <i r="7">
      <x v="30"/>
      <x v="125"/>
      <x v="10"/>
    </i>
    <i t="default" r="7">
      <x v="30"/>
    </i>
    <i r="7">
      <x v="57"/>
      <x v="121"/>
      <x v="10"/>
    </i>
    <i t="default" r="7">
      <x v="57"/>
    </i>
    <i r="7">
      <x v="58"/>
      <x v="122"/>
      <x v="10"/>
    </i>
    <i t="default" r="7">
      <x v="58"/>
    </i>
    <i r="7">
      <x v="59"/>
      <x v="123"/>
      <x v="10"/>
    </i>
    <i t="default" r="7">
      <x v="59"/>
    </i>
    <i t="default" r="5">
      <x v="5"/>
    </i>
    <i t="default" r="3">
      <x v="4"/>
    </i>
    <i r="3">
      <x v="8"/>
      <x v="35"/>
      <x v="5"/>
      <x v="17"/>
      <x v="52"/>
      <x v="126"/>
      <x v="10"/>
    </i>
    <i t="default" r="7">
      <x v="52"/>
    </i>
    <i t="default" r="5">
      <x v="5"/>
    </i>
    <i t="default" r="3">
      <x v="8"/>
    </i>
    <i t="default" r="1">
      <x v="6"/>
    </i>
    <i r="1">
      <x v="7"/>
      <x/>
      <x v="10"/>
      <x v="26"/>
      <x v="21"/>
      <x v="28"/>
      <x v="110"/>
      <x v="111"/>
      <x v="9"/>
    </i>
    <i t="default" r="7">
      <x v="110"/>
    </i>
    <i r="7">
      <x v="111"/>
      <x v="120"/>
      <x v="3"/>
    </i>
    <i t="default" r="7">
      <x v="111"/>
    </i>
    <i r="7">
      <x v="113"/>
      <x v="92"/>
      <x v="7"/>
    </i>
    <i t="default" r="7">
      <x v="113"/>
    </i>
    <i t="default" r="5">
      <x v="21"/>
    </i>
    <i t="default" r="3">
      <x v="10"/>
    </i>
    <i t="default" r="1">
      <x v="7"/>
    </i>
    <i t="default">
      <x v="14"/>
    </i>
    <i>
      <x v="15"/>
      <x/>
      <x v="4"/>
      <x v="4"/>
      <x v="3"/>
      <x v="31"/>
      <x v="17"/>
      <x v="32"/>
      <x v="129"/>
      <x v="1"/>
    </i>
    <i r="9">
      <x v="3"/>
    </i>
    <i r="9">
      <x v="11"/>
    </i>
    <i t="default" r="7">
      <x v="32"/>
    </i>
    <i t="default" r="5">
      <x v="31"/>
    </i>
    <i r="4">
      <x v="4"/>
      <x v="31"/>
      <x v="17"/>
      <x v="27"/>
      <x v="13"/>
      <x v="3"/>
    </i>
    <i t="default" r="7">
      <x v="27"/>
    </i>
    <i t="default" r="5">
      <x v="31"/>
    </i>
    <i r="4">
      <x v="5"/>
      <x v="31"/>
      <x v="17"/>
      <x v="31"/>
      <x v="128"/>
      <x v="3"/>
    </i>
    <i t="default" r="7">
      <x v="31"/>
    </i>
    <i t="default" r="5">
      <x v="31"/>
    </i>
    <i r="4">
      <x v="20"/>
      <x v="31"/>
      <x v="17"/>
      <x v="25"/>
      <x v="127"/>
      <x v="5"/>
    </i>
    <i t="default" r="7">
      <x v="25"/>
    </i>
    <i t="default" r="5">
      <x v="31"/>
    </i>
    <i t="default" r="3">
      <x v="4"/>
    </i>
    <i t="default" r="1">
      <x/>
    </i>
    <i t="default">
      <x v="15"/>
    </i>
    <i>
      <x v="16"/>
      <x/>
      <x v="4"/>
      <x v="4"/>
      <x v="36"/>
      <x v="1"/>
      <x v="17"/>
      <x v="14"/>
      <x v="4"/>
      <x v="3"/>
    </i>
    <i r="9">
      <x v="5"/>
    </i>
    <i t="default" r="7">
      <x v="14"/>
    </i>
    <i t="default" r="5">
      <x v="1"/>
    </i>
    <i t="default" r="3">
      <x v="4"/>
    </i>
    <i t="default" r="1">
      <x/>
    </i>
    <i t="default">
      <x v="16"/>
    </i>
    <i>
      <x v="17"/>
      <x/>
      <x v="4"/>
      <x v="3"/>
      <x v="38"/>
      <x v="1"/>
      <x v="17"/>
      <x v="14"/>
      <x v="4"/>
      <x v="3"/>
    </i>
    <i r="9">
      <x v="5"/>
    </i>
    <i t="default" r="7">
      <x v="14"/>
    </i>
    <i r="7">
      <x v="22"/>
      <x v="16"/>
      <x v="3"/>
    </i>
    <i r="9">
      <x v="4"/>
    </i>
    <i t="default" r="7">
      <x v="22"/>
    </i>
    <i r="7">
      <x v="88"/>
      <x v="102"/>
      <x v="3"/>
    </i>
    <i t="default" r="7">
      <x v="88"/>
    </i>
    <i t="default" r="5">
      <x v="1"/>
    </i>
    <i r="5">
      <x v="7"/>
      <x v="21"/>
      <x v="70"/>
      <x v="100"/>
      <x v="3"/>
    </i>
    <i r="9">
      <x v="4"/>
    </i>
    <i t="default" r="7">
      <x v="70"/>
    </i>
    <i t="default" r="5">
      <x v="7"/>
    </i>
    <i r="5">
      <x v="10"/>
      <x/>
      <x v="76"/>
      <x v="98"/>
      <x v="3"/>
    </i>
    <i r="9">
      <x v="5"/>
    </i>
    <i t="default" r="7">
      <x v="76"/>
    </i>
    <i t="default" r="5">
      <x v="10"/>
    </i>
    <i r="5">
      <x v="14"/>
      <x v="14"/>
      <x v="83"/>
      <x v="103"/>
      <x v="3"/>
    </i>
    <i r="9">
      <x v="4"/>
    </i>
    <i r="9">
      <x v="5"/>
    </i>
    <i t="default" r="7">
      <x v="83"/>
    </i>
    <i t="default" r="5">
      <x v="14"/>
    </i>
    <i r="5">
      <x v="16"/>
      <x v="7"/>
      <x v="87"/>
      <x v="99"/>
      <x v="3"/>
    </i>
    <i r="9">
      <x v="4"/>
    </i>
    <i t="default" r="7">
      <x v="87"/>
    </i>
    <i t="default" r="5">
      <x v="16"/>
    </i>
    <i r="5">
      <x v="18"/>
      <x v="27"/>
      <x v="93"/>
      <x v="101"/>
      <x v="3"/>
    </i>
    <i t="default" r="7">
      <x v="93"/>
    </i>
    <i t="default" r="5">
      <x v="18"/>
    </i>
    <i t="default" r="3">
      <x v="3"/>
    </i>
    <i t="default" r="1">
      <x/>
    </i>
    <i t="default">
      <x v="17"/>
    </i>
    <i>
      <x v="18"/>
      <x/>
      <x v="4"/>
      <x v="3"/>
      <x v="38"/>
      <x v="1"/>
      <x v="17"/>
      <x v="14"/>
      <x v="4"/>
      <x v="3"/>
    </i>
    <i r="9">
      <x v="5"/>
    </i>
    <i r="8">
      <x v="16"/>
      <x v="3"/>
    </i>
    <i t="default" r="7">
      <x v="14"/>
    </i>
    <i t="default" r="5">
      <x v="1"/>
    </i>
    <i r="5">
      <x v="10"/>
      <x/>
      <x v="77"/>
      <x v="6"/>
      <x v="3"/>
    </i>
    <i r="9">
      <x v="5"/>
    </i>
    <i t="default" r="7">
      <x v="77"/>
    </i>
    <i t="default" r="5">
      <x v="10"/>
    </i>
    <i t="default" r="3">
      <x v="3"/>
    </i>
    <i t="default" r="1">
      <x/>
    </i>
    <i r="1">
      <x v="1"/>
      <x v="1"/>
      <x v="6"/>
      <x v="32"/>
      <x v="15"/>
      <x v="5"/>
      <x v="86"/>
      <x v="64"/>
      <x v="5"/>
    </i>
    <i t="default" r="7">
      <x v="86"/>
    </i>
    <i t="default" r="5">
      <x v="15"/>
    </i>
    <i r="5">
      <x v="16"/>
      <x v="7"/>
      <x v="89"/>
      <x v="65"/>
      <x v="5"/>
    </i>
    <i t="default" r="7">
      <x v="89"/>
    </i>
    <i r="7">
      <x v="90"/>
      <x v="66"/>
      <x v="5"/>
    </i>
    <i t="default" r="7">
      <x v="90"/>
    </i>
    <i t="default" r="5">
      <x v="16"/>
    </i>
    <i r="5">
      <x v="18"/>
      <x v="27"/>
      <x v="92"/>
      <x v="67"/>
      <x v="4"/>
    </i>
    <i r="9">
      <x v="5"/>
    </i>
    <i t="default" r="7">
      <x v="92"/>
    </i>
    <i t="default" r="5">
      <x v="18"/>
    </i>
    <i t="default" r="3">
      <x v="6"/>
    </i>
    <i t="default" r="1">
      <x v="1"/>
    </i>
    <i r="1">
      <x v="2"/>
      <x v="6"/>
      <x v="15"/>
      <x v="30"/>
      <x v="26"/>
      <x v="13"/>
      <x v="120"/>
      <x v="72"/>
      <x v="3"/>
    </i>
    <i r="9">
      <x v="4"/>
    </i>
    <i r="9">
      <x v="5"/>
    </i>
    <i t="default" r="7">
      <x v="120"/>
    </i>
    <i r="7">
      <x v="121"/>
      <x v="73"/>
      <x v="3"/>
    </i>
    <i t="default" r="7">
      <x v="121"/>
    </i>
    <i t="default" r="5">
      <x v="26"/>
    </i>
    <i t="default" r="3">
      <x v="15"/>
    </i>
    <i t="default" r="1">
      <x v="2"/>
    </i>
    <i r="1">
      <x v="7"/>
      <x/>
      <x v="9"/>
      <x v="27"/>
      <x v="20"/>
      <x v="25"/>
      <x v="103"/>
      <x v="68"/>
      <x v="3"/>
    </i>
    <i r="9">
      <x v="5"/>
    </i>
    <i t="default" r="7">
      <x v="103"/>
    </i>
    <i r="7">
      <x v="104"/>
      <x v="69"/>
      <x v="3"/>
    </i>
    <i r="9">
      <x v="5"/>
    </i>
    <i t="default" r="7">
      <x v="104"/>
    </i>
    <i r="7">
      <x v="105"/>
      <x v="70"/>
      <x v="3"/>
    </i>
    <i r="9">
      <x v="5"/>
    </i>
    <i t="default" r="7">
      <x v="105"/>
    </i>
    <i r="7">
      <x v="106"/>
      <x v="71"/>
      <x v="3"/>
    </i>
    <i r="9">
      <x v="4"/>
    </i>
    <i r="9">
      <x v="5"/>
    </i>
    <i t="default" r="7">
      <x v="106"/>
    </i>
    <i t="default" r="5">
      <x v="20"/>
    </i>
    <i t="default" r="3">
      <x v="9"/>
    </i>
    <i t="default" r="1">
      <x v="7"/>
    </i>
    <i t="default">
      <x v="18"/>
    </i>
    <i>
      <x v="19"/>
      <x/>
      <x v="4"/>
      <x v="4"/>
      <x v="36"/>
      <x v="1"/>
      <x v="17"/>
      <x v="8"/>
      <x v="106"/>
      <x v="3"/>
    </i>
    <i r="9">
      <x v="4"/>
    </i>
    <i r="9">
      <x v="5"/>
    </i>
    <i t="default" r="7">
      <x v="8"/>
    </i>
    <i t="default" r="5">
      <x v="1"/>
    </i>
    <i t="default" r="3">
      <x v="4"/>
    </i>
    <i t="default" r="1">
      <x/>
    </i>
    <i r="1">
      <x v="1"/>
      <x v="1"/>
      <x v="4"/>
      <x v="36"/>
      <x v="1"/>
      <x v="17"/>
      <x v="8"/>
      <x v="106"/>
      <x v="5"/>
    </i>
    <i t="default" r="7">
      <x v="8"/>
    </i>
    <i t="default" r="5">
      <x v="1"/>
    </i>
    <i t="default" r="3">
      <x v="4"/>
    </i>
    <i t="default" r="1">
      <x v="1"/>
    </i>
    <i r="1">
      <x v="6"/>
      <x v="7"/>
      <x v="4"/>
      <x v="36"/>
      <x v="1"/>
      <x v="17"/>
      <x v="8"/>
      <x v="106"/>
      <x/>
    </i>
    <i r="8">
      <x v="107"/>
      <x/>
    </i>
    <i t="default" r="7">
      <x v="8"/>
    </i>
    <i t="default" r="5">
      <x v="1"/>
    </i>
    <i t="default" r="3">
      <x v="4"/>
    </i>
    <i t="default" r="1">
      <x v="6"/>
    </i>
    <i t="default">
      <x v="19"/>
    </i>
    <i>
      <x v="20"/>
      <x/>
      <x v="4"/>
      <x/>
      <x v="35"/>
      <x v="1"/>
      <x v="17"/>
      <x v="15"/>
      <x v="135"/>
      <x v="3"/>
    </i>
    <i r="9">
      <x v="4"/>
    </i>
    <i t="default" r="7">
      <x v="15"/>
    </i>
    <i t="default" r="5">
      <x v="1"/>
    </i>
    <i t="default" r="3">
      <x/>
    </i>
    <i r="3">
      <x v="8"/>
      <x v="39"/>
      <x v="19"/>
      <x v="1"/>
      <x v="94"/>
      <x v="135"/>
      <x v="1"/>
    </i>
    <i r="9">
      <x v="2"/>
    </i>
    <i r="9">
      <x v="4"/>
    </i>
    <i r="9">
      <x v="8"/>
    </i>
    <i r="9">
      <x v="11"/>
    </i>
    <i t="default" r="7">
      <x v="94"/>
    </i>
    <i t="default" r="5">
      <x v="19"/>
    </i>
    <i t="default" r="3">
      <x v="8"/>
    </i>
    <i t="default" r="1">
      <x/>
    </i>
    <i r="1">
      <x v="4"/>
      <x v="2"/>
      <x v="18"/>
      <x v="1"/>
      <x v="29"/>
      <x v="18"/>
      <x v="130"/>
      <x v="140"/>
      <x v="7"/>
    </i>
    <i t="default" r="7">
      <x v="130"/>
    </i>
    <i t="default" r="5">
      <x v="29"/>
    </i>
    <i r="4">
      <x v="2"/>
      <x v="30"/>
      <x v="18"/>
      <x v="141"/>
      <x v="151"/>
      <x v="7"/>
    </i>
    <i t="default" r="7">
      <x v="141"/>
    </i>
    <i t="default" r="5">
      <x v="30"/>
    </i>
    <i r="4">
      <x v="6"/>
      <x v="30"/>
      <x v="18"/>
      <x v="140"/>
      <x v="150"/>
      <x v="7"/>
    </i>
    <i t="default" r="7">
      <x v="140"/>
    </i>
    <i t="default" r="5">
      <x v="30"/>
    </i>
    <i r="4">
      <x v="7"/>
      <x v="29"/>
      <x v="18"/>
      <x v="129"/>
      <x v="139"/>
      <x v="7"/>
    </i>
    <i t="default" r="7">
      <x v="129"/>
    </i>
    <i t="default" r="5">
      <x v="29"/>
    </i>
    <i r="4">
      <x v="8"/>
      <x v="30"/>
      <x v="18"/>
      <x v="144"/>
      <x v="154"/>
      <x v="7"/>
    </i>
    <i t="default" r="7">
      <x v="144"/>
    </i>
    <i t="default" r="5">
      <x v="30"/>
    </i>
    <i r="4">
      <x v="9"/>
      <x v="30"/>
      <x v="18"/>
      <x v="135"/>
      <x v="145"/>
      <x v="7"/>
    </i>
    <i t="default" r="7">
      <x v="135"/>
    </i>
    <i t="default" r="5">
      <x v="30"/>
    </i>
    <i r="4">
      <x v="10"/>
      <x v="30"/>
      <x v="18"/>
      <x v="136"/>
      <x v="146"/>
      <x v="7"/>
    </i>
    <i t="default" r="7">
      <x v="136"/>
    </i>
    <i t="default" r="5">
      <x v="30"/>
    </i>
    <i r="4">
      <x v="12"/>
      <x v="30"/>
      <x v="18"/>
      <x v="131"/>
      <x v="141"/>
      <x v="7"/>
    </i>
    <i t="default" r="7">
      <x v="131"/>
    </i>
    <i t="default" r="5">
      <x v="30"/>
    </i>
    <i r="4">
      <x v="13"/>
      <x v="30"/>
      <x v="18"/>
      <x v="133"/>
      <x v="143"/>
      <x v="7"/>
    </i>
    <i t="default" r="7">
      <x v="133"/>
    </i>
    <i t="default" r="5">
      <x v="30"/>
    </i>
    <i r="4">
      <x v="14"/>
      <x v="30"/>
      <x v="18"/>
      <x v="138"/>
      <x v="148"/>
      <x v="7"/>
    </i>
    <i t="default" r="7">
      <x v="138"/>
    </i>
    <i t="default" r="5">
      <x v="30"/>
    </i>
    <i r="4">
      <x v="19"/>
      <x v="30"/>
      <x v="18"/>
      <x v="134"/>
      <x v="144"/>
      <x v="7"/>
    </i>
    <i t="default" r="7">
      <x v="134"/>
    </i>
    <i t="default" r="5">
      <x v="30"/>
    </i>
    <i r="4">
      <x v="21"/>
      <x v="30"/>
      <x v="18"/>
      <x v="132"/>
      <x v="142"/>
      <x v="7"/>
    </i>
    <i t="default" r="7">
      <x v="132"/>
    </i>
    <i t="default" r="5">
      <x v="30"/>
    </i>
    <i r="4">
      <x v="22"/>
      <x v="30"/>
      <x v="18"/>
      <x v="143"/>
      <x v="153"/>
      <x v="7"/>
    </i>
    <i t="default" r="7">
      <x v="143"/>
    </i>
    <i t="default" r="5">
      <x v="30"/>
    </i>
    <i r="4">
      <x v="23"/>
      <x v="30"/>
      <x v="18"/>
      <x v="142"/>
      <x v="152"/>
      <x v="7"/>
    </i>
    <i t="default" r="7">
      <x v="142"/>
    </i>
    <i t="default" r="5">
      <x v="30"/>
    </i>
    <i r="4">
      <x v="24"/>
      <x v="30"/>
      <x v="18"/>
      <x v="137"/>
      <x v="147"/>
      <x v="7"/>
    </i>
    <i t="default" r="7">
      <x v="137"/>
    </i>
    <i t="default" r="5">
      <x v="30"/>
    </i>
    <i r="4">
      <x v="25"/>
      <x v="30"/>
      <x v="18"/>
      <x v="139"/>
      <x v="149"/>
      <x v="7"/>
    </i>
    <i t="default" r="7">
      <x v="139"/>
    </i>
    <i t="default" r="5">
      <x v="30"/>
    </i>
    <i r="4">
      <x v="28"/>
      <x v="29"/>
      <x v="18"/>
      <x v="128"/>
      <x v="138"/>
      <x v="7"/>
    </i>
    <i t="default" r="7">
      <x v="128"/>
    </i>
    <i t="default" r="5">
      <x v="29"/>
    </i>
    <i t="default" r="3">
      <x v="18"/>
    </i>
    <i t="default" r="1">
      <x v="4"/>
    </i>
    <i r="1">
      <x v="6"/>
      <x v="4"/>
      <x/>
      <x v="35"/>
      <x v="13"/>
      <x v="17"/>
      <x v="82"/>
      <x v="137"/>
      <x v="10"/>
    </i>
    <i t="default" r="7">
      <x v="82"/>
    </i>
    <i t="default" r="5">
      <x v="13"/>
    </i>
    <i t="default" r="3">
      <x/>
    </i>
    <i t="default" r="1">
      <x v="6"/>
    </i>
    <i t="default">
      <x v="20"/>
    </i>
    <i>
      <x v="21"/>
      <x/>
      <x v="4"/>
      <x v="5"/>
      <x v="31"/>
      <x v="17"/>
      <x v="4"/>
      <x v="91"/>
      <x v="116"/>
      <x v="5"/>
    </i>
    <i t="default" r="7">
      <x v="91"/>
    </i>
    <i t="default" r="5">
      <x v="17"/>
    </i>
    <i t="default" r="3">
      <x v="5"/>
    </i>
    <i r="3">
      <x v="8"/>
      <x v="39"/>
      <x v="8"/>
      <x v="26"/>
      <x v="62"/>
      <x v="130"/>
      <x v="6"/>
    </i>
    <i t="default" r="7">
      <x v="62"/>
    </i>
    <i t="default" r="5">
      <x v="8"/>
    </i>
    <i t="default" r="3">
      <x v="8"/>
    </i>
    <i t="default" r="1">
      <x/>
    </i>
    <i r="1">
      <x v="6"/>
      <x v="4"/>
      <x v="1"/>
      <x v="37"/>
      <x v="5"/>
      <x v="10"/>
      <x v="53"/>
      <x v="131"/>
      <x v="10"/>
    </i>
    <i t="default" r="7">
      <x v="53"/>
    </i>
    <i r="7">
      <x v="54"/>
      <x v="132"/>
      <x v="10"/>
    </i>
    <i t="default" r="7">
      <x v="54"/>
    </i>
    <i r="7">
      <x v="55"/>
      <x v="133"/>
      <x v="10"/>
    </i>
    <i t="default" r="7">
      <x v="55"/>
    </i>
    <i r="7">
      <x v="56"/>
      <x v="134"/>
      <x v="10"/>
    </i>
    <i t="default" r="7">
      <x v="56"/>
    </i>
    <i t="default" r="5">
      <x v="5"/>
    </i>
    <i t="default" r="3">
      <x v="1"/>
    </i>
    <i t="default" r="1">
      <x v="6"/>
    </i>
    <i t="default">
      <x v="21"/>
    </i>
    <i>
      <x v="22"/>
      <x/>
      <x v="4"/>
      <x v="3"/>
      <x v="38"/>
      <x v="8"/>
      <x v="26"/>
      <x v="63"/>
      <x v="165"/>
      <x v="6"/>
    </i>
    <i t="default" r="7">
      <x v="63"/>
    </i>
    <i t="default" r="5">
      <x v="8"/>
    </i>
    <i t="default" r="3">
      <x v="3"/>
    </i>
    <i r="3">
      <x v="6"/>
      <x v="33"/>
      <x v="17"/>
      <x v="4"/>
      <x v="91"/>
      <x v="116"/>
      <x v="5"/>
    </i>
    <i t="default" r="7">
      <x v="91"/>
    </i>
    <i t="default" r="5">
      <x v="17"/>
    </i>
    <i t="default" r="3">
      <x v="6"/>
    </i>
    <i t="default" r="1">
      <x/>
    </i>
    <i t="default">
      <x v="22"/>
    </i>
    <i>
      <x v="23"/>
      <x/>
      <x v="4"/>
      <x v="1"/>
      <x v="37"/>
      <x v="5"/>
      <x v="9"/>
      <x v="50"/>
      <x v="77"/>
      <x v="5"/>
    </i>
    <i t="default" r="7">
      <x v="50"/>
    </i>
    <i t="default" r="5">
      <x v="5"/>
    </i>
    <i t="default" r="3">
      <x v="1"/>
    </i>
    <i r="3">
      <x v="4"/>
      <x v="36"/>
      <x v="1"/>
      <x v="17"/>
      <x v="14"/>
      <x v="4"/>
      <x v="5"/>
    </i>
    <i t="default" r="7">
      <x v="14"/>
    </i>
    <i t="default" r="5">
      <x v="1"/>
    </i>
    <i t="default" r="3">
      <x v="4"/>
    </i>
    <i t="default" r="1">
      <x/>
    </i>
    <i t="default">
      <x v="23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1">
    <pageField fld="3" hier="-1"/>
  </pageFields>
  <dataFields count="1">
    <dataField name="ผลรวม ของ งบประมาณ (บาท)" fld="34" baseField="1" baseItem="3" numFmtId="188"/>
  </dataFields>
  <formats count="99">
    <format dxfId="287">
      <pivotArea outline="0" fieldPosition="0"/>
    </format>
    <format dxfId="288">
      <pivotArea field="5" type="button" dataOnly="0" labelOnly="1" outline="0" axis="axisCol" fieldPosition="0"/>
    </format>
    <format dxfId="289">
      <pivotArea type="topRight" dataOnly="0" labelOnly="1" outline="0" fieldPosition="0"/>
    </format>
    <format dxfId="290">
      <pivotArea dataOnly="0" labelOnly="1" outline="0" fieldPosition="0">
        <references count="1">
          <reference field="5" count="0"/>
        </references>
      </pivotArea>
    </format>
    <format dxfId="291">
      <pivotArea dataOnly="0" labelOnly="1" grandCol="1" outline="0" fieldPosition="0"/>
    </format>
    <format dxfId="292">
      <pivotArea grandRow="1" outline="0" fieldPosition="0"/>
    </format>
    <format dxfId="293">
      <pivotArea dataOnly="0" labelOnly="1" grandRow="1" outline="0" fieldPosition="0"/>
    </format>
    <format dxfId="294">
      <pivotArea dataOnly="0" outline="0" fieldPosition="0">
        <references count="1">
          <reference field="14" count="0" defaultSubtotal="1"/>
        </references>
      </pivotArea>
    </format>
    <format dxfId="295">
      <pivotArea field="3" type="button" dataOnly="0" labelOnly="1" outline="0" axis="axisPage" fieldPosition="0"/>
    </format>
    <format dxfId="296">
      <pivotArea field="14" type="button" dataOnly="0" labelOnly="1" outline="0" axis="axisRow" fieldPosition="8"/>
    </format>
    <format dxfId="297">
      <pivotArea field="15" type="button" dataOnly="0" labelOnly="1" outline="0"/>
    </format>
    <format dxfId="298">
      <pivotArea field="24" type="button" dataOnly="0" labelOnly="1" outline="0"/>
    </format>
    <format dxfId="299">
      <pivotArea field="25" type="button" dataOnly="0" labelOnly="1" outline="0" axis="axisRow" fieldPosition="9"/>
    </format>
    <format dxfId="300">
      <pivotArea dataOnly="0" labelOnly="1" outline="0" fieldPosition="0">
        <references count="1">
          <reference field="5" count="0"/>
        </references>
      </pivotArea>
    </format>
    <format dxfId="301">
      <pivotArea dataOnly="0" labelOnly="1" grandCol="1" outline="0" fieldPosition="0"/>
    </format>
    <format dxfId="302">
      <pivotArea type="all" dataOnly="0" outline="0" fieldPosition="0"/>
    </format>
    <format dxfId="303">
      <pivotArea type="all" dataOnly="0" outline="0" fieldPosition="0"/>
    </format>
    <format dxfId="304">
      <pivotArea type="all" dataOnly="0" outline="0" fieldPosition="0"/>
    </format>
    <format dxfId="305">
      <pivotArea type="all" dataOnly="0" outline="0" fieldPosition="0"/>
    </format>
    <format dxfId="306">
      <pivotArea field="28" type="button" dataOnly="0" labelOnly="1" outline="0"/>
    </format>
    <format dxfId="307">
      <pivotArea field="27" type="button" dataOnly="0" labelOnly="1" outline="0"/>
    </format>
    <format dxfId="308">
      <pivotArea field="3" type="button" dataOnly="0" labelOnly="1" outline="0" axis="axisPage" fieldPosition="0"/>
    </format>
    <format dxfId="309">
      <pivotArea field="14" type="button" dataOnly="0" labelOnly="1" outline="0" axis="axisRow" fieldPosition="8"/>
    </format>
    <format dxfId="310">
      <pivotArea field="15" type="button" dataOnly="0" labelOnly="1" outline="0"/>
    </format>
    <format dxfId="311">
      <pivotArea field="24" type="button" dataOnly="0" labelOnly="1" outline="0"/>
    </format>
    <format dxfId="312">
      <pivotArea field="25" type="button" dataOnly="0" labelOnly="1" outline="0" axis="axisRow" fieldPosition="9"/>
    </format>
    <format dxfId="313">
      <pivotArea field="27" type="button" dataOnly="0" labelOnly="1" outline="0"/>
    </format>
    <format dxfId="314">
      <pivotArea field="28" type="button" dataOnly="0" labelOnly="1" outline="0"/>
    </format>
    <format dxfId="315">
      <pivotArea dataOnly="0" labelOnly="1" outline="0" fieldPosition="0">
        <references count="1">
          <reference field="5" count="0"/>
        </references>
      </pivotArea>
    </format>
    <format dxfId="316">
      <pivotArea dataOnly="0" labelOnly="1" grandCol="1" outline="0" fieldPosition="0"/>
    </format>
    <format dxfId="317">
      <pivotArea dataOnly="0" labelOnly="1" outline="0" fieldPosition="0">
        <references count="1">
          <reference field="25" count="0"/>
        </references>
      </pivotArea>
    </format>
    <format dxfId="318">
      <pivotArea type="all" dataOnly="0" outline="0" fieldPosition="0"/>
    </format>
    <format dxfId="319">
      <pivotArea type="all" dataOnly="0" outline="0" fieldPosition="0"/>
    </format>
    <format dxfId="320">
      <pivotArea field="3" type="button" dataOnly="0" labelOnly="1" outline="0" axis="axisPage" fieldPosition="0"/>
    </format>
    <format dxfId="321">
      <pivotArea field="14" type="button" dataOnly="0" labelOnly="1" outline="0" axis="axisRow" fieldPosition="8"/>
    </format>
    <format dxfId="322">
      <pivotArea field="15" type="button" dataOnly="0" labelOnly="1" outline="0"/>
    </format>
    <format dxfId="323">
      <pivotArea field="24" type="button" dataOnly="0" labelOnly="1" outline="0"/>
    </format>
    <format dxfId="324">
      <pivotArea field="25" type="button" dataOnly="0" labelOnly="1" outline="0" axis="axisRow" fieldPosition="9"/>
    </format>
    <format dxfId="325">
      <pivotArea field="27" type="button" dataOnly="0" labelOnly="1" outline="0"/>
    </format>
    <format dxfId="326">
      <pivotArea dataOnly="0" labelOnly="1" outline="0" fieldPosition="0">
        <references count="1">
          <reference field="5" count="0"/>
        </references>
      </pivotArea>
    </format>
    <format dxfId="327">
      <pivotArea dataOnly="0" labelOnly="1" grandCol="1" outline="0" fieldPosition="0"/>
    </format>
    <format dxfId="328">
      <pivotArea field="3" type="button" dataOnly="0" labelOnly="1" outline="0" axis="axisPage" fieldPosition="0"/>
    </format>
    <format dxfId="329">
      <pivotArea field="14" type="button" dataOnly="0" labelOnly="1" outline="0" axis="axisRow" fieldPosition="8"/>
    </format>
    <format dxfId="330">
      <pivotArea field="15" type="button" dataOnly="0" labelOnly="1" outline="0"/>
    </format>
    <format dxfId="331">
      <pivotArea field="24" type="button" dataOnly="0" labelOnly="1" outline="0"/>
    </format>
    <format dxfId="332">
      <pivotArea field="25" type="button" dataOnly="0" labelOnly="1" outline="0" axis="axisRow" fieldPosition="9"/>
    </format>
    <format dxfId="333">
      <pivotArea field="27" type="button" dataOnly="0" labelOnly="1" outline="0"/>
    </format>
    <format dxfId="334">
      <pivotArea dataOnly="0" labelOnly="1" outline="0" fieldPosition="0">
        <references count="1">
          <reference field="5" count="0"/>
        </references>
      </pivotArea>
    </format>
    <format dxfId="335">
      <pivotArea dataOnly="0" labelOnly="1" grandCol="1" outline="0" fieldPosition="0"/>
    </format>
    <format dxfId="336">
      <pivotArea dataOnly="0" labelOnly="1" outline="0" fieldPosition="0">
        <references count="1">
          <reference field="25" count="0"/>
        </references>
      </pivotArea>
    </format>
    <format dxfId="337">
      <pivotArea dataOnly="0" labelOnly="1" outline="0" fieldPosition="0">
        <references count="1">
          <reference field="25" count="0"/>
        </references>
      </pivotArea>
    </format>
    <format dxfId="338">
      <pivotArea field="3" type="button" dataOnly="0" labelOnly="1" outline="0" axis="axisPage" fieldPosition="0"/>
    </format>
    <format dxfId="339">
      <pivotArea field="7" type="button" dataOnly="0" labelOnly="1" outline="0" axis="axisRow" fieldPosition="1"/>
    </format>
    <format dxfId="340">
      <pivotArea field="8" type="button" dataOnly="0" labelOnly="1" outline="0" axis="axisRow" fieldPosition="2"/>
    </format>
    <format dxfId="341">
      <pivotArea field="9" type="button" dataOnly="0" labelOnly="1" outline="0" axis="axisRow" fieldPosition="3"/>
    </format>
    <format dxfId="342">
      <pivotArea field="10" type="button" dataOnly="0" labelOnly="1" outline="0" axis="axisRow" fieldPosition="4"/>
    </format>
    <format dxfId="343">
      <pivotArea field="11" type="button" dataOnly="0" labelOnly="1" outline="0" axis="axisRow" fieldPosition="5"/>
    </format>
    <format dxfId="344">
      <pivotArea field="12" type="button" dataOnly="0" labelOnly="1" outline="0" axis="axisRow" fieldPosition="6"/>
    </format>
    <format dxfId="345">
      <pivotArea field="13" type="button" dataOnly="0" labelOnly="1" outline="0" axis="axisRow" fieldPosition="7"/>
    </format>
    <format dxfId="346">
      <pivotArea field="14" type="button" dataOnly="0" labelOnly="1" outline="0" axis="axisRow" fieldPosition="8"/>
    </format>
    <format dxfId="347">
      <pivotArea field="25" type="button" dataOnly="0" labelOnly="1" outline="0" axis="axisRow" fieldPosition="9"/>
    </format>
    <format dxfId="348">
      <pivotArea dataOnly="0" labelOnly="1" outline="0" fieldPosition="0">
        <references count="1">
          <reference field="5" count="1">
            <x v="1"/>
          </reference>
        </references>
      </pivotArea>
    </format>
    <format dxfId="349">
      <pivotArea dataOnly="0" labelOnly="1" grandCol="1" outline="0" fieldPosition="0"/>
    </format>
    <format dxfId="350">
      <pivotArea field="3" type="button" dataOnly="0" labelOnly="1" outline="0" axis="axisPage" fieldPosition="0"/>
    </format>
    <format dxfId="351">
      <pivotArea field="7" type="button" dataOnly="0" labelOnly="1" outline="0" axis="axisRow" fieldPosition="1"/>
    </format>
    <format dxfId="352">
      <pivotArea field="8" type="button" dataOnly="0" labelOnly="1" outline="0" axis="axisRow" fieldPosition="2"/>
    </format>
    <format dxfId="353">
      <pivotArea field="9" type="button" dataOnly="0" labelOnly="1" outline="0" axis="axisRow" fieldPosition="3"/>
    </format>
    <format dxfId="354">
      <pivotArea field="10" type="button" dataOnly="0" labelOnly="1" outline="0" axis="axisRow" fieldPosition="4"/>
    </format>
    <format dxfId="355">
      <pivotArea field="11" type="button" dataOnly="0" labelOnly="1" outline="0" axis="axisRow" fieldPosition="5"/>
    </format>
    <format dxfId="356">
      <pivotArea field="12" type="button" dataOnly="0" labelOnly="1" outline="0" axis="axisRow" fieldPosition="6"/>
    </format>
    <format dxfId="357">
      <pivotArea field="13" type="button" dataOnly="0" labelOnly="1" outline="0" axis="axisRow" fieldPosition="7"/>
    </format>
    <format dxfId="358">
      <pivotArea field="14" type="button" dataOnly="0" labelOnly="1" outline="0" axis="axisRow" fieldPosition="8"/>
    </format>
    <format dxfId="359">
      <pivotArea field="25" type="button" dataOnly="0" labelOnly="1" outline="0" axis="axisRow" fieldPosition="9"/>
    </format>
    <format dxfId="360">
      <pivotArea dataOnly="0" labelOnly="1" outline="0" fieldPosition="0">
        <references count="1">
          <reference field="5" count="1">
            <x v="1"/>
          </reference>
        </references>
      </pivotArea>
    </format>
    <format dxfId="361">
      <pivotArea dataOnly="0" labelOnly="1" grandCol="1" outline="0" fieldPosition="0"/>
    </format>
    <format dxfId="362">
      <pivotArea field="7" type="button" dataOnly="0" labelOnly="1" outline="0" axis="axisRow" fieldPosition="1"/>
    </format>
    <format dxfId="363">
      <pivotArea field="8" type="button" dataOnly="0" labelOnly="1" outline="0" axis="axisRow" fieldPosition="2"/>
    </format>
    <format dxfId="364">
      <pivotArea field="9" type="button" dataOnly="0" labelOnly="1" outline="0" axis="axisRow" fieldPosition="3"/>
    </format>
    <format dxfId="365">
      <pivotArea field="10" type="button" dataOnly="0" labelOnly="1" outline="0" axis="axisRow" fieldPosition="4"/>
    </format>
    <format dxfId="366">
      <pivotArea field="11" type="button" dataOnly="0" labelOnly="1" outline="0" axis="axisRow" fieldPosition="5"/>
    </format>
    <format dxfId="367">
      <pivotArea field="12" type="button" dataOnly="0" labelOnly="1" outline="0" axis="axisRow" fieldPosition="6"/>
    </format>
    <format dxfId="368">
      <pivotArea field="13" type="button" dataOnly="0" labelOnly="1" outline="0" axis="axisRow" fieldPosition="7"/>
    </format>
    <format dxfId="369">
      <pivotArea field="14" type="button" dataOnly="0" labelOnly="1" outline="0" axis="axisRow" fieldPosition="8"/>
    </format>
    <format dxfId="370">
      <pivotArea field="25" type="button" dataOnly="0" labelOnly="1" outline="0" axis="axisRow" fieldPosition="9"/>
    </format>
    <format dxfId="371">
      <pivotArea dataOnly="0" labelOnly="1" outline="0" fieldPosition="0">
        <references count="1">
          <reference field="5" count="1">
            <x v="1"/>
          </reference>
        </references>
      </pivotArea>
    </format>
    <format dxfId="372">
      <pivotArea dataOnly="0" labelOnly="1" grandCol="1" outline="0" fieldPosition="0"/>
    </format>
    <format dxfId="373">
      <pivotArea outline="0" fieldPosition="0"/>
    </format>
    <format dxfId="374">
      <pivotArea field="1" type="button" dataOnly="0" labelOnly="1" outline="0"/>
    </format>
    <format dxfId="375">
      <pivotArea field="2" type="button" dataOnly="0" labelOnly="1" outline="0" axis="axisRow" fieldPosition="0"/>
    </format>
    <format dxfId="376">
      <pivotArea field="2" type="button" dataOnly="0" labelOnly="1" outline="0" axis="axisRow" fieldPosition="0"/>
    </format>
    <format dxfId="377">
      <pivotArea dataOnly="0" labelOnly="1" outline="0" fieldPosition="0">
        <references count="1">
          <reference field="2" count="1">
            <x v="0"/>
          </reference>
        </references>
      </pivotArea>
    </format>
    <format dxfId="378">
      <pivotArea field="2" type="button" dataOnly="0" labelOnly="1" outline="0" axis="axisRow" fieldPosition="0"/>
    </format>
    <format dxfId="100">
      <pivotArea field="3" type="button" dataOnly="0" labelOnly="1" outline="0" axis="axisPage" fieldPosition="0"/>
    </format>
    <format dxfId="5">
      <pivotArea dataOnly="0" labelOnly="1" outline="0" fieldPosition="0">
        <references count="1">
          <reference field="3" count="0"/>
        </references>
      </pivotArea>
    </format>
    <format dxfId="4">
      <pivotArea dataOnly="0" labelOnly="1" outline="0" fieldPosition="0">
        <references count="1">
          <reference field="3" count="0"/>
        </references>
      </pivotArea>
    </format>
    <format dxfId="3">
      <pivotArea field="3" type="button" dataOnly="0" labelOnly="1" outline="0" axis="axisPage" fieldPosition="0"/>
    </format>
    <format dxfId="2">
      <pivotArea dataOnly="0" labelOnly="1" outline="0" fieldPosition="0">
        <references count="1">
          <reference field="3" count="0"/>
        </references>
      </pivotArea>
    </format>
    <format dxfId="1">
      <pivotArea field="3" type="button" dataOnly="0" labelOnly="1" outline="0" axis="axisPage" fieldPosition="0"/>
    </format>
    <format dxfId="0">
      <pivotArea dataOnly="0" labelOnly="1" outline="0" fieldPosition="0">
        <references count="1">
          <reference field="3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S4434"/>
  <sheetViews>
    <sheetView tabSelected="1" zoomScaleNormal="100" workbookViewId="0">
      <selection sqref="A1:J1"/>
    </sheetView>
  </sheetViews>
  <sheetFormatPr defaultColWidth="15.75" defaultRowHeight="15.75"/>
  <cols>
    <col min="1" max="1" width="16.125" style="2" customWidth="1"/>
    <col min="2" max="2" width="16.875" style="2" customWidth="1"/>
    <col min="3" max="3" width="12.375" style="2" customWidth="1"/>
    <col min="4" max="4" width="8.125" style="2" customWidth="1"/>
    <col min="5" max="5" width="14.75" style="2" customWidth="1"/>
    <col min="6" max="6" width="9.875" style="2" customWidth="1"/>
    <col min="7" max="7" width="14" style="2" customWidth="1"/>
    <col min="8" max="8" width="11.875" style="2" customWidth="1"/>
    <col min="9" max="10" width="10.5" style="2" customWidth="1"/>
    <col min="11" max="12" width="12.5" style="2" customWidth="1"/>
    <col min="13" max="13" width="9.5" style="2" customWidth="1"/>
    <col min="14" max="15" width="9.625" style="2" customWidth="1"/>
    <col min="16" max="16" width="10.125" style="2" customWidth="1"/>
    <col min="17" max="19" width="13" style="2" customWidth="1"/>
    <col min="20" max="16384" width="15.75" style="2"/>
  </cols>
  <sheetData>
    <row r="1" spans="1:19" s="1" customFormat="1" ht="21">
      <c r="A1" s="503" t="s">
        <v>0</v>
      </c>
      <c r="B1" s="503"/>
      <c r="C1" s="503"/>
      <c r="D1" s="503"/>
      <c r="E1" s="503"/>
      <c r="F1" s="503"/>
      <c r="G1" s="503"/>
      <c r="H1" s="503"/>
      <c r="I1" s="503"/>
      <c r="J1" s="503"/>
    </row>
    <row r="2" spans="1:19" s="1" customFormat="1" ht="21">
      <c r="A2" s="503" t="s">
        <v>1</v>
      </c>
      <c r="B2" s="503"/>
      <c r="C2" s="503"/>
      <c r="D2" s="503"/>
      <c r="E2" s="503"/>
      <c r="F2" s="503"/>
      <c r="G2" s="503"/>
      <c r="H2" s="503"/>
      <c r="I2" s="503"/>
      <c r="J2" s="503"/>
    </row>
    <row r="3" spans="1:19" s="537" customFormat="1" ht="23.25">
      <c r="A3" s="534" t="s">
        <v>5</v>
      </c>
      <c r="B3" s="535" t="s">
        <v>1840</v>
      </c>
      <c r="C3" s="533" t="s">
        <v>1841</v>
      </c>
      <c r="D3" s="536"/>
    </row>
    <row r="5" spans="1:19" ht="31.5">
      <c r="A5" s="507" t="s">
        <v>3</v>
      </c>
      <c r="B5" s="508"/>
      <c r="C5" s="508"/>
      <c r="D5" s="508"/>
      <c r="E5" s="508"/>
      <c r="F5" s="508"/>
      <c r="G5" s="508"/>
      <c r="H5" s="508"/>
      <c r="I5" s="508"/>
      <c r="J5" s="508"/>
      <c r="K5" s="509" t="s">
        <v>4</v>
      </c>
      <c r="L5" s="510"/>
      <c r="M5" s="511"/>
      <c r="N5"/>
      <c r="O5"/>
      <c r="P5"/>
      <c r="Q5"/>
      <c r="R5"/>
      <c r="S5"/>
    </row>
    <row r="6" spans="1:19" s="3" customFormat="1" ht="31.5">
      <c r="A6" s="520" t="s">
        <v>524</v>
      </c>
      <c r="B6" s="516" t="s">
        <v>527</v>
      </c>
      <c r="C6" s="516" t="s">
        <v>528</v>
      </c>
      <c r="D6" s="516" t="s">
        <v>529</v>
      </c>
      <c r="E6" s="516" t="s">
        <v>530</v>
      </c>
      <c r="F6" s="516" t="s">
        <v>531</v>
      </c>
      <c r="G6" s="516" t="s">
        <v>532</v>
      </c>
      <c r="H6" s="516" t="s">
        <v>533</v>
      </c>
      <c r="I6" s="516" t="s">
        <v>6</v>
      </c>
      <c r="J6" s="516" t="s">
        <v>9</v>
      </c>
      <c r="K6" s="517" t="s">
        <v>11</v>
      </c>
      <c r="L6" s="518" t="s">
        <v>12</v>
      </c>
      <c r="M6" s="519" t="s">
        <v>1811</v>
      </c>
      <c r="N6"/>
      <c r="O6" s="521"/>
      <c r="P6" s="521"/>
      <c r="Q6" s="521"/>
      <c r="R6" s="521"/>
      <c r="S6" s="521"/>
    </row>
    <row r="7" spans="1:19" ht="47.25">
      <c r="A7" s="522">
        <v>1001</v>
      </c>
      <c r="B7" s="512">
        <v>1</v>
      </c>
      <c r="C7" s="512" t="s">
        <v>734</v>
      </c>
      <c r="D7" s="512">
        <v>110</v>
      </c>
      <c r="E7" s="512" t="s">
        <v>1263</v>
      </c>
      <c r="F7" s="512">
        <v>1000003</v>
      </c>
      <c r="G7" s="512" t="s">
        <v>229</v>
      </c>
      <c r="H7" s="512">
        <v>10000030036</v>
      </c>
      <c r="I7" s="512" t="s">
        <v>21</v>
      </c>
      <c r="J7" s="474" t="s">
        <v>20</v>
      </c>
      <c r="K7" s="523"/>
      <c r="L7" s="524">
        <v>33000</v>
      </c>
      <c r="M7" s="525">
        <v>33000</v>
      </c>
      <c r="N7"/>
      <c r="O7"/>
      <c r="P7"/>
      <c r="Q7"/>
      <c r="R7"/>
      <c r="S7"/>
    </row>
    <row r="8" spans="1:19">
      <c r="A8" s="532"/>
      <c r="B8" s="513"/>
      <c r="C8" s="513"/>
      <c r="D8" s="513"/>
      <c r="E8" s="513"/>
      <c r="F8" s="513"/>
      <c r="G8" s="513"/>
      <c r="H8" s="513"/>
      <c r="I8" s="513"/>
      <c r="J8" s="474" t="s">
        <v>23</v>
      </c>
      <c r="K8" s="526"/>
      <c r="L8" s="527">
        <v>108000</v>
      </c>
      <c r="M8" s="528">
        <v>108000</v>
      </c>
      <c r="N8"/>
      <c r="O8"/>
      <c r="P8"/>
      <c r="Q8"/>
      <c r="R8"/>
      <c r="S8"/>
    </row>
    <row r="9" spans="1:19">
      <c r="A9" s="532"/>
      <c r="B9" s="513"/>
      <c r="C9" s="513"/>
      <c r="D9" s="513"/>
      <c r="E9" s="513"/>
      <c r="F9" s="513"/>
      <c r="G9" s="513"/>
      <c r="H9" s="512" t="s">
        <v>18</v>
      </c>
      <c r="I9" s="508"/>
      <c r="J9" s="508"/>
      <c r="K9" s="526"/>
      <c r="L9" s="527">
        <v>141000</v>
      </c>
      <c r="M9" s="528">
        <v>141000</v>
      </c>
      <c r="N9"/>
      <c r="O9"/>
      <c r="P9"/>
      <c r="Q9"/>
      <c r="R9"/>
      <c r="S9"/>
    </row>
    <row r="10" spans="1:19" ht="63">
      <c r="A10" s="532"/>
      <c r="B10" s="513"/>
      <c r="C10" s="513"/>
      <c r="D10" s="513"/>
      <c r="E10" s="513"/>
      <c r="F10" s="513"/>
      <c r="G10" s="513"/>
      <c r="H10" s="512">
        <v>10000030044</v>
      </c>
      <c r="I10" s="512" t="s">
        <v>33</v>
      </c>
      <c r="J10" s="474" t="s">
        <v>20</v>
      </c>
      <c r="K10" s="526"/>
      <c r="L10" s="527">
        <v>212000</v>
      </c>
      <c r="M10" s="528">
        <v>212000</v>
      </c>
      <c r="N10"/>
      <c r="O10"/>
      <c r="P10"/>
      <c r="Q10"/>
      <c r="R10"/>
      <c r="S10"/>
    </row>
    <row r="11" spans="1:19">
      <c r="A11" s="532"/>
      <c r="B11" s="513"/>
      <c r="C11" s="513"/>
      <c r="D11" s="513"/>
      <c r="E11" s="513"/>
      <c r="F11" s="513"/>
      <c r="G11" s="513"/>
      <c r="H11" s="512" t="s">
        <v>18</v>
      </c>
      <c r="I11" s="508"/>
      <c r="J11" s="508"/>
      <c r="K11" s="526"/>
      <c r="L11" s="527">
        <v>212000</v>
      </c>
      <c r="M11" s="528">
        <v>212000</v>
      </c>
      <c r="N11"/>
      <c r="O11"/>
      <c r="P11"/>
      <c r="Q11"/>
      <c r="R11"/>
      <c r="S11"/>
    </row>
    <row r="12" spans="1:19" ht="47.25">
      <c r="A12" s="532"/>
      <c r="B12" s="513"/>
      <c r="C12" s="513"/>
      <c r="D12" s="513"/>
      <c r="E12" s="513"/>
      <c r="F12" s="513"/>
      <c r="G12" s="513"/>
      <c r="H12" s="512">
        <v>10000030050</v>
      </c>
      <c r="I12" s="512" t="s">
        <v>26</v>
      </c>
      <c r="J12" s="474" t="s">
        <v>20</v>
      </c>
      <c r="K12" s="526"/>
      <c r="L12" s="527">
        <v>155200</v>
      </c>
      <c r="M12" s="528">
        <v>155200</v>
      </c>
      <c r="N12"/>
      <c r="O12"/>
      <c r="P12"/>
      <c r="Q12"/>
      <c r="R12"/>
      <c r="S12"/>
    </row>
    <row r="13" spans="1:19">
      <c r="A13" s="532"/>
      <c r="B13" s="513"/>
      <c r="C13" s="513"/>
      <c r="D13" s="513"/>
      <c r="E13" s="513"/>
      <c r="F13" s="513"/>
      <c r="G13" s="513"/>
      <c r="H13" s="512" t="s">
        <v>18</v>
      </c>
      <c r="I13" s="508"/>
      <c r="J13" s="508"/>
      <c r="K13" s="526"/>
      <c r="L13" s="527">
        <v>155200</v>
      </c>
      <c r="M13" s="528">
        <v>155200</v>
      </c>
      <c r="N13"/>
      <c r="O13"/>
      <c r="P13"/>
      <c r="Q13"/>
      <c r="R13"/>
      <c r="S13"/>
    </row>
    <row r="14" spans="1:19" ht="94.5">
      <c r="A14" s="532"/>
      <c r="B14" s="513"/>
      <c r="C14" s="513"/>
      <c r="D14" s="513"/>
      <c r="E14" s="513"/>
      <c r="F14" s="513"/>
      <c r="G14" s="513"/>
      <c r="H14" s="512">
        <v>10000030071</v>
      </c>
      <c r="I14" s="512" t="s">
        <v>36</v>
      </c>
      <c r="J14" s="474" t="s">
        <v>20</v>
      </c>
      <c r="K14" s="526"/>
      <c r="L14" s="527">
        <v>233100</v>
      </c>
      <c r="M14" s="528">
        <v>233100</v>
      </c>
      <c r="N14"/>
      <c r="O14"/>
      <c r="P14"/>
      <c r="Q14"/>
      <c r="R14"/>
      <c r="S14"/>
    </row>
    <row r="15" spans="1:19">
      <c r="A15" s="532"/>
      <c r="B15" s="513"/>
      <c r="C15" s="513"/>
      <c r="D15" s="513"/>
      <c r="E15" s="513"/>
      <c r="F15" s="513"/>
      <c r="G15" s="513"/>
      <c r="H15" s="513"/>
      <c r="I15" s="513"/>
      <c r="J15" s="474" t="s">
        <v>28</v>
      </c>
      <c r="K15" s="526"/>
      <c r="L15" s="527">
        <v>166400</v>
      </c>
      <c r="M15" s="528">
        <v>166400</v>
      </c>
      <c r="N15"/>
      <c r="O15"/>
      <c r="P15"/>
      <c r="Q15"/>
      <c r="R15"/>
      <c r="S15"/>
    </row>
    <row r="16" spans="1:19">
      <c r="A16" s="532"/>
      <c r="B16" s="513"/>
      <c r="C16" s="513"/>
      <c r="D16" s="513"/>
      <c r="E16" s="513"/>
      <c r="F16" s="513"/>
      <c r="G16" s="513"/>
      <c r="H16" s="513"/>
      <c r="I16" s="513"/>
      <c r="J16" s="474" t="s">
        <v>23</v>
      </c>
      <c r="K16" s="526"/>
      <c r="L16" s="527">
        <v>60000</v>
      </c>
      <c r="M16" s="528">
        <v>60000</v>
      </c>
      <c r="N16"/>
      <c r="O16"/>
      <c r="P16"/>
      <c r="Q16"/>
      <c r="R16"/>
      <c r="S16"/>
    </row>
    <row r="17" spans="1:19">
      <c r="A17" s="532"/>
      <c r="B17" s="513"/>
      <c r="C17" s="513"/>
      <c r="D17" s="513"/>
      <c r="E17" s="513"/>
      <c r="F17" s="513"/>
      <c r="G17" s="513"/>
      <c r="H17" s="512" t="s">
        <v>18</v>
      </c>
      <c r="I17" s="508"/>
      <c r="J17" s="508"/>
      <c r="K17" s="526"/>
      <c r="L17" s="527">
        <v>459500</v>
      </c>
      <c r="M17" s="528">
        <v>459500</v>
      </c>
      <c r="N17"/>
      <c r="O17"/>
      <c r="P17"/>
      <c r="Q17"/>
      <c r="R17"/>
      <c r="S17"/>
    </row>
    <row r="18" spans="1:19" ht="78.75">
      <c r="A18" s="532"/>
      <c r="B18" s="513"/>
      <c r="C18" s="513"/>
      <c r="D18" s="513"/>
      <c r="E18" s="513"/>
      <c r="F18" s="513"/>
      <c r="G18" s="513"/>
      <c r="H18" s="512">
        <v>10000030072</v>
      </c>
      <c r="I18" s="512" t="s">
        <v>52</v>
      </c>
      <c r="J18" s="474" t="s">
        <v>20</v>
      </c>
      <c r="K18" s="526"/>
      <c r="L18" s="527">
        <v>222000</v>
      </c>
      <c r="M18" s="528">
        <v>222000</v>
      </c>
      <c r="N18"/>
      <c r="O18"/>
      <c r="P18"/>
      <c r="Q18"/>
      <c r="R18"/>
      <c r="S18"/>
    </row>
    <row r="19" spans="1:19">
      <c r="A19" s="532"/>
      <c r="B19" s="513"/>
      <c r="C19" s="513"/>
      <c r="D19" s="513"/>
      <c r="E19" s="513"/>
      <c r="F19" s="513"/>
      <c r="G19" s="513"/>
      <c r="H19" s="513"/>
      <c r="I19" s="513"/>
      <c r="J19" s="474" t="s">
        <v>23</v>
      </c>
      <c r="K19" s="526"/>
      <c r="L19" s="527">
        <v>60000</v>
      </c>
      <c r="M19" s="528">
        <v>60000</v>
      </c>
      <c r="N19"/>
      <c r="O19"/>
      <c r="P19"/>
      <c r="Q19"/>
      <c r="R19"/>
      <c r="S19"/>
    </row>
    <row r="20" spans="1:19">
      <c r="A20" s="532"/>
      <c r="B20" s="513"/>
      <c r="C20" s="513"/>
      <c r="D20" s="513"/>
      <c r="E20" s="513"/>
      <c r="F20" s="513"/>
      <c r="G20" s="513"/>
      <c r="H20" s="512" t="s">
        <v>18</v>
      </c>
      <c r="I20" s="508"/>
      <c r="J20" s="508"/>
      <c r="K20" s="526"/>
      <c r="L20" s="527">
        <v>282000</v>
      </c>
      <c r="M20" s="528">
        <v>282000</v>
      </c>
      <c r="N20"/>
      <c r="O20"/>
      <c r="P20"/>
      <c r="Q20"/>
      <c r="R20"/>
      <c r="S20"/>
    </row>
    <row r="21" spans="1:19" ht="94.5">
      <c r="A21" s="532"/>
      <c r="B21" s="513"/>
      <c r="C21" s="513"/>
      <c r="D21" s="513"/>
      <c r="E21" s="513"/>
      <c r="F21" s="513"/>
      <c r="G21" s="513"/>
      <c r="H21" s="512">
        <v>10000030077</v>
      </c>
      <c r="I21" s="512" t="s">
        <v>49</v>
      </c>
      <c r="J21" s="474" t="s">
        <v>20</v>
      </c>
      <c r="K21" s="526"/>
      <c r="L21" s="527">
        <v>60000</v>
      </c>
      <c r="M21" s="528">
        <v>60000</v>
      </c>
      <c r="N21"/>
      <c r="O21"/>
      <c r="P21"/>
      <c r="Q21"/>
      <c r="R21"/>
      <c r="S21"/>
    </row>
    <row r="22" spans="1:19">
      <c r="A22" s="532"/>
      <c r="B22" s="513"/>
      <c r="C22" s="513"/>
      <c r="D22" s="513"/>
      <c r="E22" s="513"/>
      <c r="F22" s="513"/>
      <c r="G22" s="513"/>
      <c r="H22" s="512" t="s">
        <v>18</v>
      </c>
      <c r="I22" s="508"/>
      <c r="J22" s="508"/>
      <c r="K22" s="526"/>
      <c r="L22" s="527">
        <v>60000</v>
      </c>
      <c r="M22" s="528">
        <v>60000</v>
      </c>
      <c r="N22"/>
      <c r="O22"/>
      <c r="P22"/>
      <c r="Q22"/>
      <c r="R22"/>
      <c r="S22"/>
    </row>
    <row r="23" spans="1:19" ht="47.25">
      <c r="A23" s="532"/>
      <c r="B23" s="513"/>
      <c r="C23" s="513"/>
      <c r="D23" s="513"/>
      <c r="E23" s="513"/>
      <c r="F23" s="513"/>
      <c r="G23" s="513"/>
      <c r="H23" s="512">
        <v>10000030105</v>
      </c>
      <c r="I23" s="512" t="s">
        <v>14</v>
      </c>
      <c r="J23" s="474" t="s">
        <v>20</v>
      </c>
      <c r="K23" s="526"/>
      <c r="L23" s="527">
        <v>48000</v>
      </c>
      <c r="M23" s="528">
        <v>48000</v>
      </c>
      <c r="N23"/>
      <c r="O23"/>
      <c r="P23"/>
      <c r="Q23"/>
      <c r="R23"/>
      <c r="S23"/>
    </row>
    <row r="24" spans="1:19">
      <c r="A24" s="532"/>
      <c r="B24" s="513"/>
      <c r="C24" s="513"/>
      <c r="D24" s="513"/>
      <c r="E24" s="513"/>
      <c r="F24" s="513"/>
      <c r="G24" s="513"/>
      <c r="H24" s="513"/>
      <c r="I24" s="513"/>
      <c r="J24" s="474" t="s">
        <v>17</v>
      </c>
      <c r="K24" s="526"/>
      <c r="L24" s="527">
        <v>2028000</v>
      </c>
      <c r="M24" s="528">
        <v>2028000</v>
      </c>
      <c r="N24"/>
      <c r="O24"/>
      <c r="P24"/>
      <c r="Q24"/>
      <c r="R24"/>
      <c r="S24"/>
    </row>
    <row r="25" spans="1:19">
      <c r="A25" s="532"/>
      <c r="B25" s="513"/>
      <c r="C25" s="513"/>
      <c r="D25" s="513"/>
      <c r="E25" s="513"/>
      <c r="F25" s="513"/>
      <c r="G25" s="513"/>
      <c r="H25" s="512" t="s">
        <v>18</v>
      </c>
      <c r="I25" s="508"/>
      <c r="J25" s="508"/>
      <c r="K25" s="526"/>
      <c r="L25" s="527">
        <v>2076000</v>
      </c>
      <c r="M25" s="528">
        <v>2076000</v>
      </c>
      <c r="N25"/>
      <c r="O25"/>
      <c r="P25"/>
      <c r="Q25"/>
      <c r="R25"/>
      <c r="S25"/>
    </row>
    <row r="26" spans="1:19" ht="78.75">
      <c r="A26" s="532"/>
      <c r="B26" s="513"/>
      <c r="C26" s="513"/>
      <c r="D26" s="513"/>
      <c r="E26" s="513"/>
      <c r="F26" s="513"/>
      <c r="G26" s="513"/>
      <c r="H26" s="512">
        <v>10000030132</v>
      </c>
      <c r="I26" s="512" t="s">
        <v>57</v>
      </c>
      <c r="J26" s="474" t="s">
        <v>20</v>
      </c>
      <c r="K26" s="526"/>
      <c r="L26" s="527">
        <v>378400</v>
      </c>
      <c r="M26" s="528">
        <v>378400</v>
      </c>
      <c r="N26"/>
      <c r="O26"/>
      <c r="P26"/>
      <c r="Q26"/>
      <c r="R26"/>
      <c r="S26"/>
    </row>
    <row r="27" spans="1:19">
      <c r="A27" s="532"/>
      <c r="B27" s="513"/>
      <c r="C27" s="513"/>
      <c r="D27" s="513"/>
      <c r="E27" s="513"/>
      <c r="F27" s="513"/>
      <c r="G27" s="513"/>
      <c r="H27" s="513"/>
      <c r="I27" s="513"/>
      <c r="J27" s="474" t="s">
        <v>23</v>
      </c>
      <c r="K27" s="526">
        <v>450000</v>
      </c>
      <c r="L27" s="527">
        <v>750000</v>
      </c>
      <c r="M27" s="528">
        <v>1200000</v>
      </c>
      <c r="N27"/>
      <c r="O27"/>
      <c r="P27"/>
      <c r="Q27"/>
      <c r="R27"/>
      <c r="S27"/>
    </row>
    <row r="28" spans="1:19">
      <c r="A28" s="532"/>
      <c r="B28" s="513"/>
      <c r="C28" s="513"/>
      <c r="D28" s="513"/>
      <c r="E28" s="513"/>
      <c r="F28" s="513"/>
      <c r="G28" s="513"/>
      <c r="H28" s="512" t="s">
        <v>18</v>
      </c>
      <c r="I28" s="508"/>
      <c r="J28" s="508"/>
      <c r="K28" s="526">
        <v>450000</v>
      </c>
      <c r="L28" s="527">
        <v>1128400</v>
      </c>
      <c r="M28" s="528">
        <v>1578400</v>
      </c>
      <c r="N28"/>
      <c r="O28"/>
      <c r="P28"/>
      <c r="Q28"/>
      <c r="R28"/>
      <c r="S28"/>
    </row>
    <row r="29" spans="1:19" ht="63">
      <c r="A29" s="532"/>
      <c r="B29" s="513"/>
      <c r="C29" s="513"/>
      <c r="D29" s="513"/>
      <c r="E29" s="513"/>
      <c r="F29" s="513"/>
      <c r="G29" s="513"/>
      <c r="H29" s="512">
        <v>10000030160</v>
      </c>
      <c r="I29" s="512" t="s">
        <v>45</v>
      </c>
      <c r="J29" s="474" t="s">
        <v>20</v>
      </c>
      <c r="K29" s="526"/>
      <c r="L29" s="527">
        <v>232250</v>
      </c>
      <c r="M29" s="528">
        <v>232250</v>
      </c>
      <c r="N29"/>
      <c r="O29"/>
      <c r="P29"/>
      <c r="Q29"/>
      <c r="R29"/>
      <c r="S29"/>
    </row>
    <row r="30" spans="1:19">
      <c r="A30" s="532"/>
      <c r="B30" s="513"/>
      <c r="C30" s="513"/>
      <c r="D30" s="513"/>
      <c r="E30" s="513"/>
      <c r="F30" s="513"/>
      <c r="G30" s="513"/>
      <c r="H30" s="513"/>
      <c r="I30" s="513"/>
      <c r="J30" s="474" t="s">
        <v>28</v>
      </c>
      <c r="K30" s="526"/>
      <c r="L30" s="527">
        <v>3150</v>
      </c>
      <c r="M30" s="528">
        <v>3150</v>
      </c>
      <c r="N30"/>
      <c r="O30"/>
      <c r="P30"/>
      <c r="Q30"/>
      <c r="R30"/>
      <c r="S30"/>
    </row>
    <row r="31" spans="1:19">
      <c r="A31" s="532"/>
      <c r="B31" s="513"/>
      <c r="C31" s="513"/>
      <c r="D31" s="513"/>
      <c r="E31" s="513"/>
      <c r="F31" s="513"/>
      <c r="G31" s="513"/>
      <c r="H31" s="513"/>
      <c r="I31" s="513"/>
      <c r="J31" s="474" t="s">
        <v>23</v>
      </c>
      <c r="K31" s="526"/>
      <c r="L31" s="527">
        <v>20000</v>
      </c>
      <c r="M31" s="528">
        <v>20000</v>
      </c>
      <c r="N31"/>
      <c r="O31"/>
      <c r="P31"/>
      <c r="Q31"/>
      <c r="R31"/>
      <c r="S31"/>
    </row>
    <row r="32" spans="1:19">
      <c r="A32" s="532"/>
      <c r="B32" s="513"/>
      <c r="C32" s="513"/>
      <c r="D32" s="513"/>
      <c r="E32" s="513"/>
      <c r="F32" s="513"/>
      <c r="G32" s="513"/>
      <c r="H32" s="512" t="s">
        <v>18</v>
      </c>
      <c r="I32" s="508"/>
      <c r="J32" s="508"/>
      <c r="K32" s="526"/>
      <c r="L32" s="527">
        <v>255400</v>
      </c>
      <c r="M32" s="528">
        <v>255400</v>
      </c>
      <c r="N32"/>
      <c r="O32"/>
      <c r="P32"/>
      <c r="Q32"/>
      <c r="R32"/>
      <c r="S32"/>
    </row>
    <row r="33" spans="1:19" ht="47.25">
      <c r="A33" s="532"/>
      <c r="B33" s="513"/>
      <c r="C33" s="513"/>
      <c r="D33" s="513"/>
      <c r="E33" s="513"/>
      <c r="F33" s="513"/>
      <c r="G33" s="513"/>
      <c r="H33" s="512">
        <v>10000030206</v>
      </c>
      <c r="I33" s="512" t="s">
        <v>43</v>
      </c>
      <c r="J33" s="474" t="s">
        <v>20</v>
      </c>
      <c r="K33" s="526"/>
      <c r="L33" s="527">
        <v>88000</v>
      </c>
      <c r="M33" s="528">
        <v>88000</v>
      </c>
      <c r="N33"/>
      <c r="O33"/>
      <c r="P33"/>
      <c r="Q33"/>
      <c r="R33"/>
      <c r="S33"/>
    </row>
    <row r="34" spans="1:19">
      <c r="A34" s="532"/>
      <c r="B34" s="513"/>
      <c r="C34" s="513"/>
      <c r="D34" s="513"/>
      <c r="E34" s="513"/>
      <c r="F34" s="513"/>
      <c r="G34" s="513"/>
      <c r="H34" s="513"/>
      <c r="I34" s="513"/>
      <c r="J34" s="474" t="s">
        <v>28</v>
      </c>
      <c r="K34" s="526"/>
      <c r="L34" s="527">
        <v>76700</v>
      </c>
      <c r="M34" s="528">
        <v>76700</v>
      </c>
      <c r="N34"/>
      <c r="O34"/>
      <c r="P34"/>
      <c r="Q34"/>
      <c r="R34"/>
      <c r="S34"/>
    </row>
    <row r="35" spans="1:19">
      <c r="A35" s="532"/>
      <c r="B35" s="513"/>
      <c r="C35" s="513"/>
      <c r="D35" s="513"/>
      <c r="E35" s="513"/>
      <c r="F35" s="513"/>
      <c r="G35" s="513"/>
      <c r="H35" s="513"/>
      <c r="I35" s="513"/>
      <c r="J35" s="474" t="s">
        <v>23</v>
      </c>
      <c r="K35" s="526"/>
      <c r="L35" s="527">
        <v>12000</v>
      </c>
      <c r="M35" s="528">
        <v>12000</v>
      </c>
      <c r="N35"/>
      <c r="O35"/>
      <c r="P35"/>
      <c r="Q35"/>
      <c r="R35"/>
      <c r="S35"/>
    </row>
    <row r="36" spans="1:19">
      <c r="A36" s="532"/>
      <c r="B36" s="513"/>
      <c r="C36" s="513"/>
      <c r="D36" s="513"/>
      <c r="E36" s="513"/>
      <c r="F36" s="513"/>
      <c r="G36" s="513"/>
      <c r="H36" s="513"/>
      <c r="I36" s="513"/>
      <c r="J36" s="474" t="s">
        <v>17</v>
      </c>
      <c r="K36" s="526"/>
      <c r="L36" s="527">
        <v>30000</v>
      </c>
      <c r="M36" s="528">
        <v>30000</v>
      </c>
      <c r="N36"/>
      <c r="O36"/>
      <c r="P36"/>
      <c r="Q36"/>
      <c r="R36"/>
      <c r="S36"/>
    </row>
    <row r="37" spans="1:19">
      <c r="A37" s="532"/>
      <c r="B37" s="513"/>
      <c r="C37" s="513"/>
      <c r="D37" s="513"/>
      <c r="E37" s="513"/>
      <c r="F37" s="513"/>
      <c r="G37" s="513"/>
      <c r="H37" s="512" t="s">
        <v>18</v>
      </c>
      <c r="I37" s="508"/>
      <c r="J37" s="508"/>
      <c r="K37" s="526"/>
      <c r="L37" s="527">
        <v>206700</v>
      </c>
      <c r="M37" s="528">
        <v>206700</v>
      </c>
      <c r="N37"/>
      <c r="O37"/>
      <c r="P37"/>
      <c r="Q37"/>
      <c r="R37"/>
      <c r="S37"/>
    </row>
    <row r="38" spans="1:19">
      <c r="A38" s="532"/>
      <c r="B38" s="513"/>
      <c r="C38" s="513"/>
      <c r="D38" s="513"/>
      <c r="E38" s="513"/>
      <c r="F38" s="512" t="s">
        <v>18</v>
      </c>
      <c r="G38" s="508"/>
      <c r="H38" s="508"/>
      <c r="I38" s="508"/>
      <c r="J38" s="508"/>
      <c r="K38" s="526">
        <v>450000</v>
      </c>
      <c r="L38" s="527">
        <v>4976200</v>
      </c>
      <c r="M38" s="528">
        <v>5426200</v>
      </c>
      <c r="N38"/>
      <c r="O38"/>
      <c r="P38"/>
      <c r="Q38"/>
      <c r="R38"/>
      <c r="S38"/>
    </row>
    <row r="39" spans="1:19">
      <c r="A39" s="532"/>
      <c r="B39" s="513"/>
      <c r="C39" s="513"/>
      <c r="D39" s="512" t="s">
        <v>18</v>
      </c>
      <c r="E39" s="508"/>
      <c r="F39" s="508"/>
      <c r="G39" s="508"/>
      <c r="H39" s="508"/>
      <c r="I39" s="508"/>
      <c r="J39" s="508"/>
      <c r="K39" s="526">
        <v>450000</v>
      </c>
      <c r="L39" s="527">
        <v>4976200</v>
      </c>
      <c r="M39" s="528">
        <v>5426200</v>
      </c>
      <c r="N39"/>
      <c r="O39"/>
      <c r="P39"/>
      <c r="Q39"/>
      <c r="R39"/>
      <c r="S39"/>
    </row>
    <row r="40" spans="1:19">
      <c r="A40" s="532"/>
      <c r="B40" s="512" t="s">
        <v>18</v>
      </c>
      <c r="C40" s="508"/>
      <c r="D40" s="508"/>
      <c r="E40" s="508"/>
      <c r="F40" s="508"/>
      <c r="G40" s="508"/>
      <c r="H40" s="508"/>
      <c r="I40" s="508"/>
      <c r="J40" s="508"/>
      <c r="K40" s="526">
        <v>450000</v>
      </c>
      <c r="L40" s="527">
        <v>4976200</v>
      </c>
      <c r="M40" s="528">
        <v>5426200</v>
      </c>
      <c r="N40"/>
      <c r="O40"/>
      <c r="P40"/>
      <c r="Q40"/>
      <c r="R40"/>
      <c r="S40"/>
    </row>
    <row r="41" spans="1:19" ht="47.25">
      <c r="A41" s="532"/>
      <c r="B41" s="512">
        <v>7</v>
      </c>
      <c r="C41" s="512" t="s">
        <v>825</v>
      </c>
      <c r="D41" s="512">
        <v>110</v>
      </c>
      <c r="E41" s="512" t="s">
        <v>1263</v>
      </c>
      <c r="F41" s="512">
        <v>1000003</v>
      </c>
      <c r="G41" s="512" t="s">
        <v>229</v>
      </c>
      <c r="H41" s="512">
        <v>10000030023</v>
      </c>
      <c r="I41" s="512" t="s">
        <v>65</v>
      </c>
      <c r="J41" s="474" t="s">
        <v>67</v>
      </c>
      <c r="K41" s="526"/>
      <c r="L41" s="527">
        <v>71000</v>
      </c>
      <c r="M41" s="528">
        <v>71000</v>
      </c>
      <c r="N41"/>
      <c r="O41"/>
      <c r="P41"/>
      <c r="Q41"/>
      <c r="R41"/>
      <c r="S41"/>
    </row>
    <row r="42" spans="1:19">
      <c r="A42" s="532"/>
      <c r="B42" s="513"/>
      <c r="C42" s="513"/>
      <c r="D42" s="513"/>
      <c r="E42" s="513"/>
      <c r="F42" s="513"/>
      <c r="G42" s="513"/>
      <c r="H42" s="512" t="s">
        <v>18</v>
      </c>
      <c r="I42" s="508"/>
      <c r="J42" s="508"/>
      <c r="K42" s="526"/>
      <c r="L42" s="527">
        <v>71000</v>
      </c>
      <c r="M42" s="528">
        <v>71000</v>
      </c>
      <c r="N42"/>
      <c r="O42"/>
      <c r="P42"/>
      <c r="Q42"/>
      <c r="R42"/>
      <c r="S42"/>
    </row>
    <row r="43" spans="1:19">
      <c r="A43" s="532"/>
      <c r="B43" s="513"/>
      <c r="C43" s="513"/>
      <c r="D43" s="513"/>
      <c r="E43" s="513"/>
      <c r="F43" s="512" t="s">
        <v>18</v>
      </c>
      <c r="G43" s="508"/>
      <c r="H43" s="508"/>
      <c r="I43" s="508"/>
      <c r="J43" s="508"/>
      <c r="K43" s="526"/>
      <c r="L43" s="527">
        <v>71000</v>
      </c>
      <c r="M43" s="528">
        <v>71000</v>
      </c>
      <c r="N43"/>
      <c r="O43"/>
      <c r="P43"/>
      <c r="Q43"/>
      <c r="R43"/>
      <c r="S43"/>
    </row>
    <row r="44" spans="1:19">
      <c r="A44" s="532"/>
      <c r="B44" s="513"/>
      <c r="C44" s="513"/>
      <c r="D44" s="512" t="s">
        <v>18</v>
      </c>
      <c r="E44" s="508"/>
      <c r="F44" s="508"/>
      <c r="G44" s="508"/>
      <c r="H44" s="508"/>
      <c r="I44" s="508"/>
      <c r="J44" s="508"/>
      <c r="K44" s="526"/>
      <c r="L44" s="527">
        <v>71000</v>
      </c>
      <c r="M44" s="528">
        <v>71000</v>
      </c>
      <c r="N44"/>
      <c r="O44"/>
      <c r="P44"/>
      <c r="Q44"/>
      <c r="R44"/>
      <c r="S44"/>
    </row>
    <row r="45" spans="1:19">
      <c r="A45" s="532"/>
      <c r="B45" s="512" t="s">
        <v>18</v>
      </c>
      <c r="C45" s="508"/>
      <c r="D45" s="508"/>
      <c r="E45" s="508"/>
      <c r="F45" s="508"/>
      <c r="G45" s="508"/>
      <c r="H45" s="508"/>
      <c r="I45" s="508"/>
      <c r="J45" s="508"/>
      <c r="K45" s="526"/>
      <c r="L45" s="527">
        <v>71000</v>
      </c>
      <c r="M45" s="528">
        <v>71000</v>
      </c>
      <c r="N45"/>
      <c r="O45"/>
      <c r="P45"/>
      <c r="Q45"/>
      <c r="R45"/>
      <c r="S45"/>
    </row>
    <row r="46" spans="1:19">
      <c r="A46" s="512" t="s">
        <v>1817</v>
      </c>
      <c r="B46" s="508"/>
      <c r="C46" s="508"/>
      <c r="D46" s="508"/>
      <c r="E46" s="508"/>
      <c r="F46" s="508"/>
      <c r="G46" s="508"/>
      <c r="H46" s="508"/>
      <c r="I46" s="508"/>
      <c r="J46" s="508"/>
      <c r="K46" s="526">
        <v>450000</v>
      </c>
      <c r="L46" s="527">
        <v>5047200</v>
      </c>
      <c r="M46" s="528">
        <v>5497200</v>
      </c>
      <c r="N46"/>
      <c r="O46"/>
      <c r="P46"/>
      <c r="Q46"/>
      <c r="R46"/>
      <c r="S46"/>
    </row>
    <row r="47" spans="1:19" ht="63">
      <c r="A47" s="512">
        <v>1002</v>
      </c>
      <c r="B47" s="512">
        <v>1</v>
      </c>
      <c r="C47" s="512" t="s">
        <v>734</v>
      </c>
      <c r="D47" s="512">
        <v>150</v>
      </c>
      <c r="E47" s="512" t="s">
        <v>787</v>
      </c>
      <c r="F47" s="512">
        <v>1000003</v>
      </c>
      <c r="G47" s="512" t="s">
        <v>229</v>
      </c>
      <c r="H47" s="512">
        <v>10000030036</v>
      </c>
      <c r="I47" s="512" t="s">
        <v>21</v>
      </c>
      <c r="J47" s="474" t="s">
        <v>20</v>
      </c>
      <c r="K47" s="526"/>
      <c r="L47" s="527">
        <v>412800</v>
      </c>
      <c r="M47" s="528">
        <v>412800</v>
      </c>
      <c r="N47"/>
      <c r="O47"/>
      <c r="P47"/>
      <c r="Q47"/>
      <c r="R47"/>
      <c r="S47"/>
    </row>
    <row r="48" spans="1:19">
      <c r="A48" s="513"/>
      <c r="B48" s="513"/>
      <c r="C48" s="513"/>
      <c r="D48" s="513"/>
      <c r="E48" s="513"/>
      <c r="F48" s="513"/>
      <c r="G48" s="513"/>
      <c r="H48" s="513"/>
      <c r="I48" s="513"/>
      <c r="J48" s="474" t="s">
        <v>28</v>
      </c>
      <c r="K48" s="526"/>
      <c r="L48" s="527">
        <v>20900</v>
      </c>
      <c r="M48" s="528">
        <v>20900</v>
      </c>
      <c r="N48"/>
      <c r="O48"/>
      <c r="P48"/>
      <c r="Q48"/>
      <c r="R48"/>
      <c r="S48"/>
    </row>
    <row r="49" spans="1:19">
      <c r="A49" s="513"/>
      <c r="B49" s="513"/>
      <c r="C49" s="513"/>
      <c r="D49" s="513"/>
      <c r="E49" s="513"/>
      <c r="F49" s="513"/>
      <c r="G49" s="513"/>
      <c r="H49" s="513"/>
      <c r="I49" s="513"/>
      <c r="J49" s="474" t="s">
        <v>23</v>
      </c>
      <c r="K49" s="526"/>
      <c r="L49" s="527">
        <v>215000</v>
      </c>
      <c r="M49" s="528">
        <v>215000</v>
      </c>
      <c r="N49"/>
      <c r="O49"/>
      <c r="P49"/>
      <c r="Q49"/>
      <c r="R49"/>
      <c r="S49"/>
    </row>
    <row r="50" spans="1:19">
      <c r="A50" s="513"/>
      <c r="B50" s="513"/>
      <c r="C50" s="513"/>
      <c r="D50" s="513"/>
      <c r="E50" s="513"/>
      <c r="F50" s="513"/>
      <c r="G50" s="513"/>
      <c r="H50" s="512" t="s">
        <v>18</v>
      </c>
      <c r="I50" s="508"/>
      <c r="J50" s="508"/>
      <c r="K50" s="526"/>
      <c r="L50" s="527">
        <v>648700</v>
      </c>
      <c r="M50" s="528">
        <v>648700</v>
      </c>
      <c r="N50"/>
      <c r="O50"/>
      <c r="P50"/>
      <c r="Q50"/>
      <c r="R50"/>
      <c r="S50"/>
    </row>
    <row r="51" spans="1:19" ht="173.25">
      <c r="A51" s="513"/>
      <c r="B51" s="513"/>
      <c r="C51" s="513"/>
      <c r="D51" s="513"/>
      <c r="E51" s="513"/>
      <c r="F51" s="513"/>
      <c r="G51" s="513"/>
      <c r="H51" s="512">
        <v>10000030054</v>
      </c>
      <c r="I51" s="512" t="s">
        <v>130</v>
      </c>
      <c r="J51" s="474" t="s">
        <v>20</v>
      </c>
      <c r="K51" s="526"/>
      <c r="L51" s="527">
        <v>317000</v>
      </c>
      <c r="M51" s="528">
        <v>317000</v>
      </c>
      <c r="N51"/>
      <c r="O51"/>
      <c r="P51"/>
      <c r="Q51"/>
      <c r="R51"/>
      <c r="S51"/>
    </row>
    <row r="52" spans="1:19">
      <c r="A52" s="513"/>
      <c r="B52" s="513"/>
      <c r="C52" s="513"/>
      <c r="D52" s="513"/>
      <c r="E52" s="513"/>
      <c r="F52" s="513"/>
      <c r="G52" s="513"/>
      <c r="H52" s="513"/>
      <c r="I52" s="513"/>
      <c r="J52" s="474" t="s">
        <v>28</v>
      </c>
      <c r="K52" s="526"/>
      <c r="L52" s="527">
        <v>27000</v>
      </c>
      <c r="M52" s="528">
        <v>27000</v>
      </c>
      <c r="N52"/>
      <c r="O52"/>
      <c r="P52"/>
      <c r="Q52"/>
      <c r="R52"/>
      <c r="S52"/>
    </row>
    <row r="53" spans="1:19">
      <c r="A53" s="513"/>
      <c r="B53" s="513"/>
      <c r="C53" s="513"/>
      <c r="D53" s="513"/>
      <c r="E53" s="513"/>
      <c r="F53" s="513"/>
      <c r="G53" s="513"/>
      <c r="H53" s="512" t="s">
        <v>18</v>
      </c>
      <c r="I53" s="508"/>
      <c r="J53" s="508"/>
      <c r="K53" s="526"/>
      <c r="L53" s="527">
        <v>344000</v>
      </c>
      <c r="M53" s="528">
        <v>344000</v>
      </c>
      <c r="N53"/>
      <c r="O53"/>
      <c r="P53"/>
      <c r="Q53"/>
      <c r="R53"/>
      <c r="S53"/>
    </row>
    <row r="54" spans="1:19" ht="94.5">
      <c r="A54" s="513"/>
      <c r="B54" s="513"/>
      <c r="C54" s="513"/>
      <c r="D54" s="513"/>
      <c r="E54" s="513"/>
      <c r="F54" s="513"/>
      <c r="G54" s="513"/>
      <c r="H54" s="512">
        <v>10000030161</v>
      </c>
      <c r="I54" s="512" t="s">
        <v>132</v>
      </c>
      <c r="J54" s="474" t="s">
        <v>20</v>
      </c>
      <c r="K54" s="526"/>
      <c r="L54" s="527">
        <v>155400</v>
      </c>
      <c r="M54" s="528">
        <v>155400</v>
      </c>
      <c r="N54"/>
      <c r="O54"/>
      <c r="P54"/>
      <c r="Q54"/>
      <c r="R54"/>
      <c r="S54"/>
    </row>
    <row r="55" spans="1:19">
      <c r="A55" s="513"/>
      <c r="B55" s="513"/>
      <c r="C55" s="513"/>
      <c r="D55" s="513"/>
      <c r="E55" s="513"/>
      <c r="F55" s="513"/>
      <c r="G55" s="513"/>
      <c r="H55" s="513"/>
      <c r="I55" s="513"/>
      <c r="J55" s="474" t="s">
        <v>28</v>
      </c>
      <c r="K55" s="526"/>
      <c r="L55" s="527">
        <v>20200</v>
      </c>
      <c r="M55" s="528">
        <v>20200</v>
      </c>
      <c r="N55"/>
      <c r="O55"/>
      <c r="P55"/>
      <c r="Q55"/>
      <c r="R55"/>
      <c r="S55"/>
    </row>
    <row r="56" spans="1:19">
      <c r="A56" s="513"/>
      <c r="B56" s="513"/>
      <c r="C56" s="513"/>
      <c r="D56" s="513"/>
      <c r="E56" s="513"/>
      <c r="F56" s="513"/>
      <c r="G56" s="513"/>
      <c r="H56" s="512" t="s">
        <v>18</v>
      </c>
      <c r="I56" s="508"/>
      <c r="J56" s="508"/>
      <c r="K56" s="526"/>
      <c r="L56" s="527">
        <v>175600</v>
      </c>
      <c r="M56" s="528">
        <v>175600</v>
      </c>
      <c r="N56"/>
      <c r="O56"/>
      <c r="P56"/>
      <c r="Q56"/>
      <c r="R56"/>
      <c r="S56"/>
    </row>
    <row r="57" spans="1:19" ht="47.25">
      <c r="A57" s="513"/>
      <c r="B57" s="513"/>
      <c r="C57" s="513"/>
      <c r="D57" s="513"/>
      <c r="E57" s="513"/>
      <c r="F57" s="513"/>
      <c r="G57" s="513"/>
      <c r="H57" s="512">
        <v>10000030231</v>
      </c>
      <c r="I57" s="512" t="s">
        <v>134</v>
      </c>
      <c r="J57" s="474" t="s">
        <v>20</v>
      </c>
      <c r="K57" s="526"/>
      <c r="L57" s="527">
        <v>217800</v>
      </c>
      <c r="M57" s="528">
        <v>217800</v>
      </c>
      <c r="N57"/>
      <c r="O57"/>
      <c r="P57"/>
      <c r="Q57"/>
      <c r="R57"/>
      <c r="S57"/>
    </row>
    <row r="58" spans="1:19">
      <c r="A58" s="513"/>
      <c r="B58" s="513"/>
      <c r="C58" s="513"/>
      <c r="D58" s="513"/>
      <c r="E58" s="513"/>
      <c r="F58" s="513"/>
      <c r="G58" s="513"/>
      <c r="H58" s="513"/>
      <c r="I58" s="513"/>
      <c r="J58" s="474" t="s">
        <v>28</v>
      </c>
      <c r="K58" s="526"/>
      <c r="L58" s="527">
        <v>141500</v>
      </c>
      <c r="M58" s="528">
        <v>141500</v>
      </c>
      <c r="N58"/>
      <c r="O58"/>
      <c r="P58"/>
      <c r="Q58"/>
      <c r="R58"/>
      <c r="S58"/>
    </row>
    <row r="59" spans="1:19">
      <c r="A59" s="513"/>
      <c r="B59" s="513"/>
      <c r="C59" s="513"/>
      <c r="D59" s="513"/>
      <c r="E59" s="513"/>
      <c r="F59" s="513"/>
      <c r="G59" s="513"/>
      <c r="H59" s="513"/>
      <c r="I59" s="513"/>
      <c r="J59" s="474" t="s">
        <v>23</v>
      </c>
      <c r="K59" s="526"/>
      <c r="L59" s="527">
        <v>30000</v>
      </c>
      <c r="M59" s="528">
        <v>30000</v>
      </c>
      <c r="N59"/>
      <c r="O59"/>
      <c r="P59"/>
      <c r="Q59"/>
      <c r="R59"/>
      <c r="S59"/>
    </row>
    <row r="60" spans="1:19">
      <c r="A60" s="513"/>
      <c r="B60" s="513"/>
      <c r="C60" s="513"/>
      <c r="D60" s="513"/>
      <c r="E60" s="513"/>
      <c r="F60" s="513"/>
      <c r="G60" s="513"/>
      <c r="H60" s="512" t="s">
        <v>18</v>
      </c>
      <c r="I60" s="508"/>
      <c r="J60" s="508"/>
      <c r="K60" s="526"/>
      <c r="L60" s="527">
        <v>389300</v>
      </c>
      <c r="M60" s="528">
        <v>389300</v>
      </c>
      <c r="N60"/>
      <c r="O60"/>
      <c r="P60"/>
      <c r="Q60"/>
      <c r="R60"/>
      <c r="S60"/>
    </row>
    <row r="61" spans="1:19">
      <c r="A61" s="513"/>
      <c r="B61" s="513"/>
      <c r="C61" s="513"/>
      <c r="D61" s="513"/>
      <c r="E61" s="513"/>
      <c r="F61" s="512" t="s">
        <v>18</v>
      </c>
      <c r="G61" s="508"/>
      <c r="H61" s="508"/>
      <c r="I61" s="508"/>
      <c r="J61" s="508"/>
      <c r="K61" s="526"/>
      <c r="L61" s="527">
        <v>1557600</v>
      </c>
      <c r="M61" s="528">
        <v>1557600</v>
      </c>
      <c r="N61"/>
      <c r="O61"/>
      <c r="P61"/>
      <c r="Q61"/>
      <c r="R61"/>
      <c r="S61"/>
    </row>
    <row r="62" spans="1:19">
      <c r="A62" s="513"/>
      <c r="B62" s="513"/>
      <c r="C62" s="513"/>
      <c r="D62" s="512" t="s">
        <v>18</v>
      </c>
      <c r="E62" s="508"/>
      <c r="F62" s="508"/>
      <c r="G62" s="508"/>
      <c r="H62" s="508"/>
      <c r="I62" s="508"/>
      <c r="J62" s="508"/>
      <c r="K62" s="526"/>
      <c r="L62" s="527">
        <v>1557600</v>
      </c>
      <c r="M62" s="528">
        <v>1557600</v>
      </c>
      <c r="N62"/>
      <c r="O62"/>
      <c r="P62"/>
      <c r="Q62"/>
      <c r="R62"/>
      <c r="S62"/>
    </row>
    <row r="63" spans="1:19">
      <c r="A63" s="513"/>
      <c r="B63" s="512" t="s">
        <v>18</v>
      </c>
      <c r="C63" s="508"/>
      <c r="D63" s="508"/>
      <c r="E63" s="508"/>
      <c r="F63" s="508"/>
      <c r="G63" s="508"/>
      <c r="H63" s="508"/>
      <c r="I63" s="508"/>
      <c r="J63" s="508"/>
      <c r="K63" s="526"/>
      <c r="L63" s="527">
        <v>1557600</v>
      </c>
      <c r="M63" s="528">
        <v>1557600</v>
      </c>
      <c r="N63"/>
      <c r="O63"/>
      <c r="P63"/>
      <c r="Q63"/>
      <c r="R63"/>
      <c r="S63"/>
    </row>
    <row r="64" spans="1:19" ht="63">
      <c r="A64" s="513"/>
      <c r="B64" s="512">
        <v>7</v>
      </c>
      <c r="C64" s="512" t="s">
        <v>825</v>
      </c>
      <c r="D64" s="512">
        <v>150</v>
      </c>
      <c r="E64" s="512" t="s">
        <v>787</v>
      </c>
      <c r="F64" s="512">
        <v>1000003</v>
      </c>
      <c r="G64" s="512" t="s">
        <v>229</v>
      </c>
      <c r="H64" s="512">
        <v>10000030019</v>
      </c>
      <c r="I64" s="512" t="s">
        <v>122</v>
      </c>
      <c r="J64" s="474" t="s">
        <v>67</v>
      </c>
      <c r="K64" s="526"/>
      <c r="L64" s="527">
        <v>58500</v>
      </c>
      <c r="M64" s="528">
        <v>58500</v>
      </c>
      <c r="N64"/>
      <c r="O64"/>
      <c r="P64"/>
      <c r="Q64"/>
      <c r="R64"/>
      <c r="S64"/>
    </row>
    <row r="65" spans="1:19">
      <c r="A65" s="513"/>
      <c r="B65" s="513"/>
      <c r="C65" s="513"/>
      <c r="D65" s="513"/>
      <c r="E65" s="513"/>
      <c r="F65" s="513"/>
      <c r="G65" s="513"/>
      <c r="H65" s="512" t="s">
        <v>18</v>
      </c>
      <c r="I65" s="508"/>
      <c r="J65" s="508"/>
      <c r="K65" s="526"/>
      <c r="L65" s="527">
        <v>58500</v>
      </c>
      <c r="M65" s="528">
        <v>58500</v>
      </c>
      <c r="N65"/>
      <c r="O65"/>
      <c r="P65"/>
      <c r="Q65"/>
      <c r="R65"/>
      <c r="S65"/>
    </row>
    <row r="66" spans="1:19">
      <c r="A66" s="513"/>
      <c r="B66" s="513"/>
      <c r="C66" s="513"/>
      <c r="D66" s="513"/>
      <c r="E66" s="513"/>
      <c r="F66" s="512" t="s">
        <v>18</v>
      </c>
      <c r="G66" s="508"/>
      <c r="H66" s="508"/>
      <c r="I66" s="508"/>
      <c r="J66" s="508"/>
      <c r="K66" s="526"/>
      <c r="L66" s="527">
        <v>58500</v>
      </c>
      <c r="M66" s="528">
        <v>58500</v>
      </c>
      <c r="N66"/>
      <c r="O66"/>
      <c r="P66"/>
      <c r="Q66"/>
      <c r="R66"/>
      <c r="S66"/>
    </row>
    <row r="67" spans="1:19">
      <c r="A67" s="513"/>
      <c r="B67" s="513"/>
      <c r="C67" s="513"/>
      <c r="D67" s="512" t="s">
        <v>18</v>
      </c>
      <c r="E67" s="508"/>
      <c r="F67" s="508"/>
      <c r="G67" s="508"/>
      <c r="H67" s="508"/>
      <c r="I67" s="508"/>
      <c r="J67" s="508"/>
      <c r="K67" s="526"/>
      <c r="L67" s="527">
        <v>58500</v>
      </c>
      <c r="M67" s="528">
        <v>58500</v>
      </c>
      <c r="N67"/>
      <c r="O67"/>
      <c r="P67"/>
      <c r="Q67"/>
      <c r="R67"/>
      <c r="S67"/>
    </row>
    <row r="68" spans="1:19">
      <c r="A68" s="513"/>
      <c r="B68" s="512" t="s">
        <v>18</v>
      </c>
      <c r="C68" s="508"/>
      <c r="D68" s="508"/>
      <c r="E68" s="508"/>
      <c r="F68" s="508"/>
      <c r="G68" s="508"/>
      <c r="H68" s="508"/>
      <c r="I68" s="508"/>
      <c r="J68" s="508"/>
      <c r="K68" s="526"/>
      <c r="L68" s="527">
        <v>58500</v>
      </c>
      <c r="M68" s="528">
        <v>58500</v>
      </c>
      <c r="N68"/>
      <c r="O68"/>
      <c r="P68"/>
      <c r="Q68"/>
      <c r="R68"/>
      <c r="S68"/>
    </row>
    <row r="69" spans="1:19">
      <c r="A69" s="512" t="s">
        <v>1818</v>
      </c>
      <c r="B69" s="508"/>
      <c r="C69" s="508"/>
      <c r="D69" s="508"/>
      <c r="E69" s="508"/>
      <c r="F69" s="508"/>
      <c r="G69" s="508"/>
      <c r="H69" s="508"/>
      <c r="I69" s="508"/>
      <c r="J69" s="508"/>
      <c r="K69" s="526"/>
      <c r="L69" s="527">
        <v>1616100</v>
      </c>
      <c r="M69" s="528">
        <v>1616100</v>
      </c>
      <c r="N69"/>
      <c r="O69"/>
      <c r="P69"/>
      <c r="Q69"/>
      <c r="R69"/>
      <c r="S69"/>
    </row>
    <row r="70" spans="1:19" ht="47.25">
      <c r="A70" s="512">
        <v>1003</v>
      </c>
      <c r="B70" s="512">
        <v>1</v>
      </c>
      <c r="C70" s="512" t="s">
        <v>734</v>
      </c>
      <c r="D70" s="512">
        <v>120</v>
      </c>
      <c r="E70" s="512" t="s">
        <v>717</v>
      </c>
      <c r="F70" s="512">
        <v>1000010</v>
      </c>
      <c r="G70" s="512" t="s">
        <v>709</v>
      </c>
      <c r="H70" s="512">
        <v>10000100005</v>
      </c>
      <c r="I70" s="512" t="s">
        <v>147</v>
      </c>
      <c r="J70" s="474" t="s">
        <v>20</v>
      </c>
      <c r="K70" s="526"/>
      <c r="L70" s="527">
        <v>508200</v>
      </c>
      <c r="M70" s="528">
        <v>508200</v>
      </c>
      <c r="N70"/>
      <c r="O70"/>
      <c r="P70"/>
      <c r="Q70"/>
      <c r="R70"/>
      <c r="S70"/>
    </row>
    <row r="71" spans="1:19">
      <c r="A71" s="513"/>
      <c r="B71" s="513"/>
      <c r="C71" s="513"/>
      <c r="D71" s="513"/>
      <c r="E71" s="513"/>
      <c r="F71" s="513"/>
      <c r="G71" s="513"/>
      <c r="H71" s="513"/>
      <c r="I71" s="513"/>
      <c r="J71" s="474" t="s">
        <v>23</v>
      </c>
      <c r="K71" s="526"/>
      <c r="L71" s="527">
        <v>500000</v>
      </c>
      <c r="M71" s="528">
        <v>500000</v>
      </c>
      <c r="N71"/>
      <c r="O71"/>
      <c r="P71"/>
      <c r="Q71"/>
      <c r="R71"/>
      <c r="S71"/>
    </row>
    <row r="72" spans="1:19">
      <c r="A72" s="513"/>
      <c r="B72" s="513"/>
      <c r="C72" s="513"/>
      <c r="D72" s="513"/>
      <c r="E72" s="513"/>
      <c r="F72" s="513"/>
      <c r="G72" s="513"/>
      <c r="H72" s="512" t="s">
        <v>18</v>
      </c>
      <c r="I72" s="508"/>
      <c r="J72" s="508"/>
      <c r="K72" s="526"/>
      <c r="L72" s="527">
        <v>1008200</v>
      </c>
      <c r="M72" s="528">
        <v>1008200</v>
      </c>
      <c r="N72"/>
      <c r="O72"/>
      <c r="P72"/>
      <c r="Q72"/>
      <c r="R72"/>
      <c r="S72"/>
    </row>
    <row r="73" spans="1:19">
      <c r="A73" s="513"/>
      <c r="B73" s="513"/>
      <c r="C73" s="513"/>
      <c r="D73" s="513"/>
      <c r="E73" s="513"/>
      <c r="F73" s="512" t="s">
        <v>18</v>
      </c>
      <c r="G73" s="508"/>
      <c r="H73" s="508"/>
      <c r="I73" s="508"/>
      <c r="J73" s="508"/>
      <c r="K73" s="526"/>
      <c r="L73" s="527">
        <v>1008200</v>
      </c>
      <c r="M73" s="528">
        <v>1008200</v>
      </c>
      <c r="N73"/>
      <c r="O73"/>
      <c r="P73"/>
      <c r="Q73"/>
      <c r="R73"/>
      <c r="S73"/>
    </row>
    <row r="74" spans="1:19">
      <c r="A74" s="513"/>
      <c r="B74" s="513"/>
      <c r="C74" s="513"/>
      <c r="D74" s="512" t="s">
        <v>18</v>
      </c>
      <c r="E74" s="508"/>
      <c r="F74" s="508"/>
      <c r="G74" s="508"/>
      <c r="H74" s="508"/>
      <c r="I74" s="508"/>
      <c r="J74" s="508"/>
      <c r="K74" s="526"/>
      <c r="L74" s="527">
        <v>1008200</v>
      </c>
      <c r="M74" s="528">
        <v>1008200</v>
      </c>
      <c r="N74"/>
      <c r="O74"/>
      <c r="P74"/>
      <c r="Q74"/>
      <c r="R74"/>
      <c r="S74"/>
    </row>
    <row r="75" spans="1:19">
      <c r="A75" s="513"/>
      <c r="B75" s="512" t="s">
        <v>18</v>
      </c>
      <c r="C75" s="508"/>
      <c r="D75" s="508"/>
      <c r="E75" s="508"/>
      <c r="F75" s="508"/>
      <c r="G75" s="508"/>
      <c r="H75" s="508"/>
      <c r="I75" s="508"/>
      <c r="J75" s="508"/>
      <c r="K75" s="526"/>
      <c r="L75" s="527">
        <v>1008200</v>
      </c>
      <c r="M75" s="528">
        <v>1008200</v>
      </c>
      <c r="N75"/>
      <c r="O75"/>
      <c r="P75"/>
      <c r="Q75"/>
      <c r="R75"/>
      <c r="S75"/>
    </row>
    <row r="76" spans="1:19" ht="78.75">
      <c r="A76" s="513"/>
      <c r="B76" s="512">
        <v>2</v>
      </c>
      <c r="C76" s="512" t="s">
        <v>721</v>
      </c>
      <c r="D76" s="512">
        <v>312</v>
      </c>
      <c r="E76" s="512" t="s">
        <v>834</v>
      </c>
      <c r="F76" s="512">
        <v>3010002</v>
      </c>
      <c r="G76" s="512" t="s">
        <v>835</v>
      </c>
      <c r="H76" s="512">
        <v>30100020001</v>
      </c>
      <c r="I76" s="512" t="s">
        <v>137</v>
      </c>
      <c r="J76" s="474" t="s">
        <v>20</v>
      </c>
      <c r="K76" s="526"/>
      <c r="L76" s="527">
        <v>1644100</v>
      </c>
      <c r="M76" s="528">
        <v>1644100</v>
      </c>
      <c r="N76"/>
      <c r="O76"/>
      <c r="P76"/>
      <c r="Q76"/>
      <c r="R76"/>
      <c r="S76"/>
    </row>
    <row r="77" spans="1:19">
      <c r="A77" s="513"/>
      <c r="B77" s="513"/>
      <c r="C77" s="513"/>
      <c r="D77" s="513"/>
      <c r="E77" s="513"/>
      <c r="F77" s="513"/>
      <c r="G77" s="513"/>
      <c r="H77" s="513"/>
      <c r="I77" s="513"/>
      <c r="J77" s="474" t="s">
        <v>28</v>
      </c>
      <c r="K77" s="526"/>
      <c r="L77" s="527">
        <v>751800</v>
      </c>
      <c r="M77" s="528">
        <v>751800</v>
      </c>
      <c r="N77"/>
      <c r="O77"/>
      <c r="P77"/>
      <c r="Q77"/>
      <c r="R77"/>
      <c r="S77"/>
    </row>
    <row r="78" spans="1:19">
      <c r="A78" s="513"/>
      <c r="B78" s="513"/>
      <c r="C78" s="513"/>
      <c r="D78" s="513"/>
      <c r="E78" s="513"/>
      <c r="F78" s="513"/>
      <c r="G78" s="513"/>
      <c r="H78" s="513"/>
      <c r="I78" s="513"/>
      <c r="J78" s="474" t="s">
        <v>23</v>
      </c>
      <c r="K78" s="526"/>
      <c r="L78" s="527">
        <v>475000</v>
      </c>
      <c r="M78" s="528">
        <v>475000</v>
      </c>
      <c r="N78"/>
      <c r="O78"/>
      <c r="P78"/>
      <c r="Q78"/>
      <c r="R78"/>
      <c r="S78"/>
    </row>
    <row r="79" spans="1:19">
      <c r="A79" s="513"/>
      <c r="B79" s="513"/>
      <c r="C79" s="513"/>
      <c r="D79" s="513"/>
      <c r="E79" s="513"/>
      <c r="F79" s="513"/>
      <c r="G79" s="513"/>
      <c r="H79" s="512" t="s">
        <v>18</v>
      </c>
      <c r="I79" s="508"/>
      <c r="J79" s="508"/>
      <c r="K79" s="526"/>
      <c r="L79" s="527">
        <v>2870900</v>
      </c>
      <c r="M79" s="528">
        <v>2870900</v>
      </c>
      <c r="N79"/>
      <c r="O79"/>
      <c r="P79"/>
      <c r="Q79"/>
      <c r="R79"/>
      <c r="S79"/>
    </row>
    <row r="80" spans="1:19" ht="126">
      <c r="A80" s="513"/>
      <c r="B80" s="513"/>
      <c r="C80" s="513"/>
      <c r="D80" s="513"/>
      <c r="E80" s="513"/>
      <c r="F80" s="513"/>
      <c r="G80" s="513"/>
      <c r="H80" s="512">
        <v>30100020002</v>
      </c>
      <c r="I80" s="512" t="s">
        <v>151</v>
      </c>
      <c r="J80" s="474" t="s">
        <v>20</v>
      </c>
      <c r="K80" s="526"/>
      <c r="L80" s="527">
        <v>26000</v>
      </c>
      <c r="M80" s="528">
        <v>26000</v>
      </c>
      <c r="N80"/>
      <c r="O80"/>
      <c r="P80"/>
      <c r="Q80"/>
      <c r="R80"/>
      <c r="S80"/>
    </row>
    <row r="81" spans="1:19">
      <c r="A81" s="513"/>
      <c r="B81" s="513"/>
      <c r="C81" s="513"/>
      <c r="D81" s="513"/>
      <c r="E81" s="513"/>
      <c r="F81" s="513"/>
      <c r="G81" s="513"/>
      <c r="H81" s="513"/>
      <c r="I81" s="513"/>
      <c r="J81" s="474" t="s">
        <v>28</v>
      </c>
      <c r="K81" s="526"/>
      <c r="L81" s="527">
        <v>7200</v>
      </c>
      <c r="M81" s="528">
        <v>7200</v>
      </c>
      <c r="N81"/>
      <c r="O81"/>
      <c r="P81"/>
      <c r="Q81"/>
      <c r="R81"/>
      <c r="S81"/>
    </row>
    <row r="82" spans="1:19">
      <c r="A82" s="513"/>
      <c r="B82" s="513"/>
      <c r="C82" s="513"/>
      <c r="D82" s="513"/>
      <c r="E82" s="513"/>
      <c r="F82" s="513"/>
      <c r="G82" s="513"/>
      <c r="H82" s="513"/>
      <c r="I82" s="513"/>
      <c r="J82" s="474" t="s">
        <v>23</v>
      </c>
      <c r="K82" s="526"/>
      <c r="L82" s="527">
        <v>10000</v>
      </c>
      <c r="M82" s="528">
        <v>10000</v>
      </c>
      <c r="N82"/>
      <c r="O82"/>
      <c r="P82"/>
      <c r="Q82"/>
      <c r="R82"/>
      <c r="S82"/>
    </row>
    <row r="83" spans="1:19" ht="78.75">
      <c r="A83" s="513"/>
      <c r="B83" s="513"/>
      <c r="C83" s="513"/>
      <c r="D83" s="513"/>
      <c r="E83" s="513"/>
      <c r="F83" s="513"/>
      <c r="G83" s="513"/>
      <c r="H83" s="513"/>
      <c r="I83" s="512" t="s">
        <v>153</v>
      </c>
      <c r="J83" s="474" t="s">
        <v>20</v>
      </c>
      <c r="K83" s="526"/>
      <c r="L83" s="527">
        <v>396200</v>
      </c>
      <c r="M83" s="528">
        <v>396200</v>
      </c>
      <c r="N83"/>
      <c r="O83"/>
      <c r="P83"/>
      <c r="Q83"/>
      <c r="R83"/>
      <c r="S83"/>
    </row>
    <row r="84" spans="1:19">
      <c r="A84" s="513"/>
      <c r="B84" s="513"/>
      <c r="C84" s="513"/>
      <c r="D84" s="513"/>
      <c r="E84" s="513"/>
      <c r="F84" s="513"/>
      <c r="G84" s="513"/>
      <c r="H84" s="513"/>
      <c r="I84" s="513"/>
      <c r="J84" s="474" t="s">
        <v>28</v>
      </c>
      <c r="K84" s="526"/>
      <c r="L84" s="527">
        <v>56300</v>
      </c>
      <c r="M84" s="528">
        <v>56300</v>
      </c>
      <c r="N84"/>
      <c r="O84"/>
      <c r="P84"/>
      <c r="Q84"/>
      <c r="R84"/>
      <c r="S84"/>
    </row>
    <row r="85" spans="1:19" ht="141.75">
      <c r="A85" s="513"/>
      <c r="B85" s="513"/>
      <c r="C85" s="513"/>
      <c r="D85" s="513"/>
      <c r="E85" s="513"/>
      <c r="F85" s="513"/>
      <c r="G85" s="513"/>
      <c r="H85" s="513"/>
      <c r="I85" s="512" t="s">
        <v>154</v>
      </c>
      <c r="J85" s="474" t="s">
        <v>20</v>
      </c>
      <c r="K85" s="526"/>
      <c r="L85" s="527">
        <v>383300</v>
      </c>
      <c r="M85" s="528">
        <v>383300</v>
      </c>
      <c r="N85"/>
      <c r="O85"/>
      <c r="P85"/>
      <c r="Q85"/>
      <c r="R85"/>
      <c r="S85"/>
    </row>
    <row r="86" spans="1:19">
      <c r="A86" s="513"/>
      <c r="B86" s="513"/>
      <c r="C86" s="513"/>
      <c r="D86" s="513"/>
      <c r="E86" s="513"/>
      <c r="F86" s="513"/>
      <c r="G86" s="513"/>
      <c r="H86" s="513"/>
      <c r="I86" s="513"/>
      <c r="J86" s="474" t="s">
        <v>28</v>
      </c>
      <c r="K86" s="526"/>
      <c r="L86" s="527">
        <v>23000</v>
      </c>
      <c r="M86" s="528">
        <v>23000</v>
      </c>
      <c r="N86"/>
      <c r="O86"/>
      <c r="P86"/>
      <c r="Q86"/>
      <c r="R86"/>
      <c r="S86"/>
    </row>
    <row r="87" spans="1:19">
      <c r="A87" s="513"/>
      <c r="B87" s="513"/>
      <c r="C87" s="513"/>
      <c r="D87" s="513"/>
      <c r="E87" s="513"/>
      <c r="F87" s="513"/>
      <c r="G87" s="513"/>
      <c r="H87" s="513"/>
      <c r="I87" s="513"/>
      <c r="J87" s="474" t="s">
        <v>23</v>
      </c>
      <c r="K87" s="526"/>
      <c r="L87" s="527">
        <v>30000</v>
      </c>
      <c r="M87" s="528">
        <v>30000</v>
      </c>
      <c r="N87"/>
      <c r="O87"/>
      <c r="P87"/>
      <c r="Q87"/>
      <c r="R87"/>
      <c r="S87"/>
    </row>
    <row r="88" spans="1:19" ht="94.5">
      <c r="A88" s="513"/>
      <c r="B88" s="513"/>
      <c r="C88" s="513"/>
      <c r="D88" s="513"/>
      <c r="E88" s="513"/>
      <c r="F88" s="513"/>
      <c r="G88" s="513"/>
      <c r="H88" s="513"/>
      <c r="I88" s="512" t="s">
        <v>156</v>
      </c>
      <c r="J88" s="474" t="s">
        <v>20</v>
      </c>
      <c r="K88" s="526"/>
      <c r="L88" s="527">
        <v>131900</v>
      </c>
      <c r="M88" s="528">
        <v>131900</v>
      </c>
      <c r="N88"/>
      <c r="O88"/>
      <c r="P88"/>
      <c r="Q88"/>
      <c r="R88"/>
      <c r="S88"/>
    </row>
    <row r="89" spans="1:19">
      <c r="A89" s="513"/>
      <c r="B89" s="513"/>
      <c r="C89" s="513"/>
      <c r="D89" s="513"/>
      <c r="E89" s="513"/>
      <c r="F89" s="513"/>
      <c r="G89" s="513"/>
      <c r="H89" s="513"/>
      <c r="I89" s="513"/>
      <c r="J89" s="474" t="s">
        <v>28</v>
      </c>
      <c r="K89" s="526"/>
      <c r="L89" s="527">
        <v>13100</v>
      </c>
      <c r="M89" s="528">
        <v>13100</v>
      </c>
      <c r="N89"/>
      <c r="O89"/>
      <c r="P89"/>
      <c r="Q89"/>
      <c r="R89"/>
      <c r="S89"/>
    </row>
    <row r="90" spans="1:19">
      <c r="A90" s="513"/>
      <c r="B90" s="513"/>
      <c r="C90" s="513"/>
      <c r="D90" s="513"/>
      <c r="E90" s="513"/>
      <c r="F90" s="513"/>
      <c r="G90" s="513"/>
      <c r="H90" s="513"/>
      <c r="I90" s="513"/>
      <c r="J90" s="474" t="s">
        <v>23</v>
      </c>
      <c r="K90" s="526"/>
      <c r="L90" s="527">
        <v>60000</v>
      </c>
      <c r="M90" s="528">
        <v>60000</v>
      </c>
      <c r="N90"/>
      <c r="O90"/>
      <c r="P90"/>
      <c r="Q90"/>
      <c r="R90"/>
      <c r="S90"/>
    </row>
    <row r="91" spans="1:19" ht="78.75">
      <c r="A91" s="513"/>
      <c r="B91" s="513"/>
      <c r="C91" s="513"/>
      <c r="D91" s="513"/>
      <c r="E91" s="513"/>
      <c r="F91" s="513"/>
      <c r="G91" s="513"/>
      <c r="H91" s="513"/>
      <c r="I91" s="512" t="s">
        <v>158</v>
      </c>
      <c r="J91" s="474" t="s">
        <v>85</v>
      </c>
      <c r="K91" s="526"/>
      <c r="L91" s="527">
        <v>11000000</v>
      </c>
      <c r="M91" s="528">
        <v>11000000</v>
      </c>
      <c r="N91"/>
      <c r="O91"/>
      <c r="P91"/>
      <c r="Q91"/>
      <c r="R91"/>
      <c r="S91"/>
    </row>
    <row r="92" spans="1:19" ht="110.25">
      <c r="A92" s="513"/>
      <c r="B92" s="513"/>
      <c r="C92" s="513"/>
      <c r="D92" s="513"/>
      <c r="E92" s="513"/>
      <c r="F92" s="513"/>
      <c r="G92" s="513"/>
      <c r="H92" s="513"/>
      <c r="I92" s="512" t="s">
        <v>161</v>
      </c>
      <c r="J92" s="474" t="s">
        <v>20</v>
      </c>
      <c r="K92" s="526"/>
      <c r="L92" s="527">
        <v>724200</v>
      </c>
      <c r="M92" s="528">
        <v>724200</v>
      </c>
      <c r="N92"/>
      <c r="O92"/>
      <c r="P92"/>
      <c r="Q92"/>
      <c r="R92"/>
      <c r="S92"/>
    </row>
    <row r="93" spans="1:19">
      <c r="A93" s="513"/>
      <c r="B93" s="513"/>
      <c r="C93" s="513"/>
      <c r="D93" s="513"/>
      <c r="E93" s="513"/>
      <c r="F93" s="513"/>
      <c r="G93" s="513"/>
      <c r="H93" s="513"/>
      <c r="I93" s="513"/>
      <c r="J93" s="474" t="s">
        <v>28</v>
      </c>
      <c r="K93" s="526"/>
      <c r="L93" s="527">
        <v>892200</v>
      </c>
      <c r="M93" s="528">
        <v>892200</v>
      </c>
      <c r="N93"/>
      <c r="O93"/>
      <c r="P93"/>
      <c r="Q93"/>
      <c r="R93"/>
      <c r="S93"/>
    </row>
    <row r="94" spans="1:19">
      <c r="A94" s="513"/>
      <c r="B94" s="513"/>
      <c r="C94" s="513"/>
      <c r="D94" s="513"/>
      <c r="E94" s="513"/>
      <c r="F94" s="513"/>
      <c r="G94" s="513"/>
      <c r="H94" s="513"/>
      <c r="I94" s="513"/>
      <c r="J94" s="474" t="s">
        <v>23</v>
      </c>
      <c r="K94" s="526"/>
      <c r="L94" s="527">
        <v>120000</v>
      </c>
      <c r="M94" s="528">
        <v>120000</v>
      </c>
      <c r="N94"/>
      <c r="O94"/>
      <c r="P94"/>
      <c r="Q94"/>
      <c r="R94"/>
      <c r="S94"/>
    </row>
    <row r="95" spans="1:19" ht="141.75">
      <c r="A95" s="513"/>
      <c r="B95" s="513"/>
      <c r="C95" s="513"/>
      <c r="D95" s="513"/>
      <c r="E95" s="513"/>
      <c r="F95" s="513"/>
      <c r="G95" s="513"/>
      <c r="H95" s="513"/>
      <c r="I95" s="512" t="s">
        <v>163</v>
      </c>
      <c r="J95" s="474" t="s">
        <v>20</v>
      </c>
      <c r="K95" s="526"/>
      <c r="L95" s="527">
        <v>1400000</v>
      </c>
      <c r="M95" s="528">
        <v>1400000</v>
      </c>
      <c r="N95"/>
      <c r="O95"/>
      <c r="P95"/>
      <c r="Q95"/>
      <c r="R95"/>
      <c r="S95"/>
    </row>
    <row r="96" spans="1:19">
      <c r="A96" s="513"/>
      <c r="B96" s="513"/>
      <c r="C96" s="513"/>
      <c r="D96" s="513"/>
      <c r="E96" s="513"/>
      <c r="F96" s="513"/>
      <c r="G96" s="513"/>
      <c r="H96" s="513"/>
      <c r="I96" s="513"/>
      <c r="J96" s="474" t="s">
        <v>23</v>
      </c>
      <c r="K96" s="526"/>
      <c r="L96" s="527">
        <v>100000</v>
      </c>
      <c r="M96" s="528">
        <v>100000</v>
      </c>
      <c r="N96"/>
      <c r="O96"/>
      <c r="P96"/>
      <c r="Q96"/>
      <c r="R96"/>
      <c r="S96"/>
    </row>
    <row r="97" spans="1:19">
      <c r="A97" s="513"/>
      <c r="B97" s="513"/>
      <c r="C97" s="513"/>
      <c r="D97" s="513"/>
      <c r="E97" s="513"/>
      <c r="F97" s="513"/>
      <c r="G97" s="513"/>
      <c r="H97" s="512" t="s">
        <v>18</v>
      </c>
      <c r="I97" s="508"/>
      <c r="J97" s="508"/>
      <c r="K97" s="526"/>
      <c r="L97" s="527">
        <v>15373400</v>
      </c>
      <c r="M97" s="528">
        <v>15373400</v>
      </c>
      <c r="N97"/>
      <c r="O97"/>
      <c r="P97"/>
      <c r="Q97"/>
      <c r="R97"/>
      <c r="S97"/>
    </row>
    <row r="98" spans="1:19">
      <c r="A98" s="513"/>
      <c r="B98" s="513"/>
      <c r="C98" s="513"/>
      <c r="D98" s="513"/>
      <c r="E98" s="513"/>
      <c r="F98" s="512" t="s">
        <v>18</v>
      </c>
      <c r="G98" s="508"/>
      <c r="H98" s="508"/>
      <c r="I98" s="508"/>
      <c r="J98" s="508"/>
      <c r="K98" s="526"/>
      <c r="L98" s="527">
        <v>18244300</v>
      </c>
      <c r="M98" s="528">
        <v>18244300</v>
      </c>
      <c r="N98"/>
      <c r="O98"/>
      <c r="P98"/>
      <c r="Q98"/>
      <c r="R98"/>
      <c r="S98"/>
    </row>
    <row r="99" spans="1:19">
      <c r="A99" s="513"/>
      <c r="B99" s="513"/>
      <c r="C99" s="513"/>
      <c r="D99" s="512" t="s">
        <v>18</v>
      </c>
      <c r="E99" s="508"/>
      <c r="F99" s="508"/>
      <c r="G99" s="508"/>
      <c r="H99" s="508"/>
      <c r="I99" s="508"/>
      <c r="J99" s="508"/>
      <c r="K99" s="526"/>
      <c r="L99" s="527">
        <v>18244300</v>
      </c>
      <c r="M99" s="528">
        <v>18244300</v>
      </c>
      <c r="N99"/>
      <c r="O99"/>
      <c r="P99"/>
      <c r="Q99"/>
      <c r="R99"/>
      <c r="S99"/>
    </row>
    <row r="100" spans="1:19">
      <c r="A100" s="513"/>
      <c r="B100" s="512" t="s">
        <v>18</v>
      </c>
      <c r="C100" s="508"/>
      <c r="D100" s="508"/>
      <c r="E100" s="508"/>
      <c r="F100" s="508"/>
      <c r="G100" s="508"/>
      <c r="H100" s="508"/>
      <c r="I100" s="508"/>
      <c r="J100" s="508"/>
      <c r="K100" s="526"/>
      <c r="L100" s="527">
        <v>18244300</v>
      </c>
      <c r="M100" s="528">
        <v>18244300</v>
      </c>
      <c r="N100"/>
      <c r="O100"/>
      <c r="P100"/>
      <c r="Q100"/>
      <c r="R100"/>
      <c r="S100"/>
    </row>
    <row r="101" spans="1:19" ht="110.25">
      <c r="A101" s="513"/>
      <c r="B101" s="512">
        <v>4</v>
      </c>
      <c r="C101" s="512" t="s">
        <v>716</v>
      </c>
      <c r="D101" s="512">
        <v>611</v>
      </c>
      <c r="E101" s="512" t="s">
        <v>975</v>
      </c>
      <c r="F101" s="512">
        <v>6010002</v>
      </c>
      <c r="G101" s="512" t="s">
        <v>630</v>
      </c>
      <c r="H101" s="512" t="s">
        <v>1769</v>
      </c>
      <c r="I101" s="512" t="s">
        <v>1770</v>
      </c>
      <c r="J101" s="474" t="s">
        <v>167</v>
      </c>
      <c r="K101" s="526">
        <v>3510000</v>
      </c>
      <c r="L101" s="527"/>
      <c r="M101" s="528">
        <v>3510000</v>
      </c>
      <c r="N101"/>
      <c r="O101"/>
      <c r="P101"/>
      <c r="Q101"/>
      <c r="R101"/>
      <c r="S101"/>
    </row>
    <row r="102" spans="1:19">
      <c r="A102" s="513"/>
      <c r="B102" s="513"/>
      <c r="C102" s="513"/>
      <c r="D102" s="513"/>
      <c r="E102" s="513"/>
      <c r="F102" s="513"/>
      <c r="G102" s="513"/>
      <c r="H102" s="512" t="s">
        <v>18</v>
      </c>
      <c r="I102" s="508"/>
      <c r="J102" s="508"/>
      <c r="K102" s="526">
        <v>3510000</v>
      </c>
      <c r="L102" s="527"/>
      <c r="M102" s="528">
        <v>3510000</v>
      </c>
      <c r="N102"/>
      <c r="O102"/>
      <c r="P102"/>
      <c r="Q102"/>
      <c r="R102"/>
      <c r="S102"/>
    </row>
    <row r="103" spans="1:19">
      <c r="A103" s="513"/>
      <c r="B103" s="513"/>
      <c r="C103" s="513"/>
      <c r="D103" s="513"/>
      <c r="E103" s="513"/>
      <c r="F103" s="512" t="s">
        <v>18</v>
      </c>
      <c r="G103" s="508"/>
      <c r="H103" s="508"/>
      <c r="I103" s="508"/>
      <c r="J103" s="508"/>
      <c r="K103" s="526">
        <v>3510000</v>
      </c>
      <c r="L103" s="527"/>
      <c r="M103" s="528">
        <v>3510000</v>
      </c>
      <c r="N103"/>
      <c r="O103"/>
      <c r="P103"/>
      <c r="Q103"/>
      <c r="R103"/>
      <c r="S103"/>
    </row>
    <row r="104" spans="1:19">
      <c r="A104" s="513"/>
      <c r="B104" s="513"/>
      <c r="C104" s="513"/>
      <c r="D104" s="512" t="s">
        <v>18</v>
      </c>
      <c r="E104" s="508"/>
      <c r="F104" s="508"/>
      <c r="G104" s="508"/>
      <c r="H104" s="508"/>
      <c r="I104" s="508"/>
      <c r="J104" s="508"/>
      <c r="K104" s="526">
        <v>3510000</v>
      </c>
      <c r="L104" s="527"/>
      <c r="M104" s="528">
        <v>3510000</v>
      </c>
      <c r="N104"/>
      <c r="O104"/>
      <c r="P104"/>
      <c r="Q104"/>
      <c r="R104"/>
      <c r="S104"/>
    </row>
    <row r="105" spans="1:19">
      <c r="A105" s="513"/>
      <c r="B105" s="512" t="s">
        <v>18</v>
      </c>
      <c r="C105" s="508"/>
      <c r="D105" s="508"/>
      <c r="E105" s="508"/>
      <c r="F105" s="508"/>
      <c r="G105" s="508"/>
      <c r="H105" s="508"/>
      <c r="I105" s="508"/>
      <c r="J105" s="508"/>
      <c r="K105" s="526">
        <v>3510000</v>
      </c>
      <c r="L105" s="527"/>
      <c r="M105" s="528">
        <v>3510000</v>
      </c>
      <c r="N105"/>
      <c r="O105"/>
      <c r="P105"/>
      <c r="Q105"/>
      <c r="R105"/>
      <c r="S105"/>
    </row>
    <row r="106" spans="1:19">
      <c r="A106" s="512" t="s">
        <v>1819</v>
      </c>
      <c r="B106" s="508"/>
      <c r="C106" s="508"/>
      <c r="D106" s="508"/>
      <c r="E106" s="508"/>
      <c r="F106" s="508"/>
      <c r="G106" s="508"/>
      <c r="H106" s="508"/>
      <c r="I106" s="508"/>
      <c r="J106" s="508"/>
      <c r="K106" s="526">
        <v>3510000</v>
      </c>
      <c r="L106" s="527">
        <v>19252500</v>
      </c>
      <c r="M106" s="528">
        <v>22762500</v>
      </c>
      <c r="N106"/>
      <c r="O106"/>
      <c r="P106"/>
      <c r="Q106"/>
      <c r="R106"/>
      <c r="S106"/>
    </row>
    <row r="107" spans="1:19" ht="94.5">
      <c r="A107" s="512">
        <v>1004</v>
      </c>
      <c r="B107" s="512">
        <v>1</v>
      </c>
      <c r="C107" s="512" t="s">
        <v>734</v>
      </c>
      <c r="D107" s="512">
        <v>150</v>
      </c>
      <c r="E107" s="512" t="s">
        <v>787</v>
      </c>
      <c r="F107" s="512">
        <v>1000003</v>
      </c>
      <c r="G107" s="512" t="s">
        <v>229</v>
      </c>
      <c r="H107" s="512">
        <v>10000030071</v>
      </c>
      <c r="I107" s="512" t="s">
        <v>36</v>
      </c>
      <c r="J107" s="474" t="s">
        <v>20</v>
      </c>
      <c r="K107" s="526"/>
      <c r="L107" s="527">
        <v>39600</v>
      </c>
      <c r="M107" s="528">
        <v>39600</v>
      </c>
      <c r="N107"/>
      <c r="O107"/>
      <c r="P107"/>
      <c r="Q107"/>
      <c r="R107"/>
      <c r="S107"/>
    </row>
    <row r="108" spans="1:19">
      <c r="A108" s="513"/>
      <c r="B108" s="513"/>
      <c r="C108" s="513"/>
      <c r="D108" s="513"/>
      <c r="E108" s="513"/>
      <c r="F108" s="513"/>
      <c r="G108" s="513"/>
      <c r="H108" s="513"/>
      <c r="I108" s="513"/>
      <c r="J108" s="474" t="s">
        <v>23</v>
      </c>
      <c r="K108" s="526"/>
      <c r="L108" s="527">
        <v>6500</v>
      </c>
      <c r="M108" s="528">
        <v>6500</v>
      </c>
      <c r="N108"/>
      <c r="O108"/>
      <c r="P108"/>
      <c r="Q108"/>
      <c r="R108"/>
      <c r="S108"/>
    </row>
    <row r="109" spans="1:19" ht="78.75">
      <c r="A109" s="513"/>
      <c r="B109" s="513"/>
      <c r="C109" s="513"/>
      <c r="D109" s="513"/>
      <c r="E109" s="513"/>
      <c r="F109" s="513"/>
      <c r="G109" s="513"/>
      <c r="H109" s="513"/>
      <c r="I109" s="512" t="s">
        <v>52</v>
      </c>
      <c r="J109" s="474" t="s">
        <v>20</v>
      </c>
      <c r="K109" s="526"/>
      <c r="L109" s="527">
        <v>12500</v>
      </c>
      <c r="M109" s="528">
        <v>12500</v>
      </c>
      <c r="N109"/>
      <c r="O109"/>
      <c r="P109"/>
      <c r="Q109"/>
      <c r="R109"/>
      <c r="S109"/>
    </row>
    <row r="110" spans="1:19">
      <c r="A110" s="513"/>
      <c r="B110" s="513"/>
      <c r="C110" s="513"/>
      <c r="D110" s="513"/>
      <c r="E110" s="513"/>
      <c r="F110" s="513"/>
      <c r="G110" s="513"/>
      <c r="H110" s="512" t="s">
        <v>18</v>
      </c>
      <c r="I110" s="508"/>
      <c r="J110" s="508"/>
      <c r="K110" s="526"/>
      <c r="L110" s="527">
        <v>58600</v>
      </c>
      <c r="M110" s="528">
        <v>58600</v>
      </c>
      <c r="N110"/>
      <c r="O110"/>
      <c r="P110"/>
      <c r="Q110"/>
      <c r="R110"/>
      <c r="S110"/>
    </row>
    <row r="111" spans="1:19" ht="78.75">
      <c r="A111" s="513"/>
      <c r="B111" s="513"/>
      <c r="C111" s="513"/>
      <c r="D111" s="513"/>
      <c r="E111" s="513"/>
      <c r="F111" s="513"/>
      <c r="G111" s="513"/>
      <c r="H111" s="512">
        <v>10000030072</v>
      </c>
      <c r="I111" s="512" t="s">
        <v>52</v>
      </c>
      <c r="J111" s="474" t="s">
        <v>20</v>
      </c>
      <c r="K111" s="526"/>
      <c r="L111" s="527">
        <v>17500</v>
      </c>
      <c r="M111" s="528">
        <v>17500</v>
      </c>
      <c r="N111"/>
      <c r="O111"/>
      <c r="P111"/>
      <c r="Q111"/>
      <c r="R111"/>
      <c r="S111"/>
    </row>
    <row r="112" spans="1:19">
      <c r="A112" s="513"/>
      <c r="B112" s="513"/>
      <c r="C112" s="513"/>
      <c r="D112" s="513"/>
      <c r="E112" s="513"/>
      <c r="F112" s="513"/>
      <c r="G112" s="513"/>
      <c r="H112" s="512" t="s">
        <v>18</v>
      </c>
      <c r="I112" s="508"/>
      <c r="J112" s="508"/>
      <c r="K112" s="526"/>
      <c r="L112" s="527">
        <v>17500</v>
      </c>
      <c r="M112" s="528">
        <v>17500</v>
      </c>
      <c r="N112"/>
      <c r="O112"/>
      <c r="P112"/>
      <c r="Q112"/>
      <c r="R112"/>
      <c r="S112"/>
    </row>
    <row r="113" spans="1:19" ht="63">
      <c r="A113" s="513"/>
      <c r="B113" s="513"/>
      <c r="C113" s="513"/>
      <c r="D113" s="513"/>
      <c r="E113" s="513"/>
      <c r="F113" s="513"/>
      <c r="G113" s="513"/>
      <c r="H113" s="512">
        <v>10000030288</v>
      </c>
      <c r="I113" s="512" t="s">
        <v>187</v>
      </c>
      <c r="J113" s="474" t="s">
        <v>20</v>
      </c>
      <c r="K113" s="526"/>
      <c r="L113" s="527">
        <v>16400</v>
      </c>
      <c r="M113" s="528">
        <v>16400</v>
      </c>
      <c r="N113"/>
      <c r="O113"/>
      <c r="P113"/>
      <c r="Q113"/>
      <c r="R113"/>
      <c r="S113"/>
    </row>
    <row r="114" spans="1:19">
      <c r="A114" s="513"/>
      <c r="B114" s="513"/>
      <c r="C114" s="513"/>
      <c r="D114" s="513"/>
      <c r="E114" s="513"/>
      <c r="F114" s="513"/>
      <c r="G114" s="513"/>
      <c r="H114" s="513"/>
      <c r="I114" s="513"/>
      <c r="J114" s="474" t="s">
        <v>23</v>
      </c>
      <c r="K114" s="526"/>
      <c r="L114" s="527">
        <v>1000</v>
      </c>
      <c r="M114" s="528">
        <v>1000</v>
      </c>
      <c r="N114"/>
      <c r="O114"/>
      <c r="P114"/>
      <c r="Q114"/>
      <c r="R114"/>
      <c r="S114"/>
    </row>
    <row r="115" spans="1:19">
      <c r="A115" s="513"/>
      <c r="B115" s="513"/>
      <c r="C115" s="513"/>
      <c r="D115" s="513"/>
      <c r="E115" s="513"/>
      <c r="F115" s="513"/>
      <c r="G115" s="513"/>
      <c r="H115" s="512" t="s">
        <v>18</v>
      </c>
      <c r="I115" s="508"/>
      <c r="J115" s="508"/>
      <c r="K115" s="526"/>
      <c r="L115" s="527">
        <v>17400</v>
      </c>
      <c r="M115" s="528">
        <v>17400</v>
      </c>
      <c r="N115"/>
      <c r="O115"/>
      <c r="P115"/>
      <c r="Q115"/>
      <c r="R115"/>
      <c r="S115"/>
    </row>
    <row r="116" spans="1:19" ht="31.5">
      <c r="A116" s="513"/>
      <c r="B116" s="513"/>
      <c r="C116" s="513"/>
      <c r="D116" s="513"/>
      <c r="E116" s="513"/>
      <c r="F116" s="513"/>
      <c r="G116" s="512" t="s">
        <v>709</v>
      </c>
      <c r="H116" s="512">
        <v>10000030036</v>
      </c>
      <c r="I116" s="512" t="s">
        <v>21</v>
      </c>
      <c r="J116" s="474" t="s">
        <v>23</v>
      </c>
      <c r="K116" s="526"/>
      <c r="L116" s="527">
        <v>39600</v>
      </c>
      <c r="M116" s="528">
        <v>39600</v>
      </c>
      <c r="N116"/>
      <c r="O116"/>
      <c r="P116"/>
      <c r="Q116"/>
      <c r="R116"/>
      <c r="S116"/>
    </row>
    <row r="117" spans="1:19">
      <c r="A117" s="513"/>
      <c r="B117" s="513"/>
      <c r="C117" s="513"/>
      <c r="D117" s="513"/>
      <c r="E117" s="513"/>
      <c r="F117" s="513"/>
      <c r="G117" s="513"/>
      <c r="H117" s="512" t="s">
        <v>18</v>
      </c>
      <c r="I117" s="508"/>
      <c r="J117" s="508"/>
      <c r="K117" s="526"/>
      <c r="L117" s="527">
        <v>39600</v>
      </c>
      <c r="M117" s="528">
        <v>39600</v>
      </c>
      <c r="N117"/>
      <c r="O117"/>
      <c r="P117"/>
      <c r="Q117"/>
      <c r="R117"/>
      <c r="S117"/>
    </row>
    <row r="118" spans="1:19">
      <c r="A118" s="513"/>
      <c r="B118" s="513"/>
      <c r="C118" s="513"/>
      <c r="D118" s="513"/>
      <c r="E118" s="513"/>
      <c r="F118" s="512" t="s">
        <v>18</v>
      </c>
      <c r="G118" s="508"/>
      <c r="H118" s="508"/>
      <c r="I118" s="508"/>
      <c r="J118" s="508"/>
      <c r="K118" s="526"/>
      <c r="L118" s="527">
        <v>133100</v>
      </c>
      <c r="M118" s="528">
        <v>133100</v>
      </c>
      <c r="N118"/>
      <c r="O118"/>
      <c r="P118"/>
      <c r="Q118"/>
      <c r="R118"/>
      <c r="S118"/>
    </row>
    <row r="119" spans="1:19" ht="31.5">
      <c r="A119" s="513"/>
      <c r="B119" s="513"/>
      <c r="C119" s="513"/>
      <c r="D119" s="513"/>
      <c r="E119" s="513"/>
      <c r="F119" s="512">
        <v>1000010</v>
      </c>
      <c r="G119" s="512" t="s">
        <v>709</v>
      </c>
      <c r="H119" s="512">
        <v>10000030036</v>
      </c>
      <c r="I119" s="512" t="s">
        <v>21</v>
      </c>
      <c r="J119" s="474" t="s">
        <v>20</v>
      </c>
      <c r="K119" s="526"/>
      <c r="L119" s="527">
        <v>232000</v>
      </c>
      <c r="M119" s="528">
        <v>232000</v>
      </c>
      <c r="N119"/>
      <c r="O119"/>
      <c r="P119"/>
      <c r="Q119"/>
      <c r="R119"/>
      <c r="S119"/>
    </row>
    <row r="120" spans="1:19">
      <c r="A120" s="513"/>
      <c r="B120" s="513"/>
      <c r="C120" s="513"/>
      <c r="D120" s="513"/>
      <c r="E120" s="513"/>
      <c r="F120" s="513"/>
      <c r="G120" s="513"/>
      <c r="H120" s="513"/>
      <c r="I120" s="513"/>
      <c r="J120" s="474" t="s">
        <v>23</v>
      </c>
      <c r="K120" s="526"/>
      <c r="L120" s="527">
        <v>68000</v>
      </c>
      <c r="M120" s="528">
        <v>68000</v>
      </c>
      <c r="N120"/>
      <c r="O120"/>
      <c r="P120"/>
      <c r="Q120"/>
      <c r="R120"/>
      <c r="S120"/>
    </row>
    <row r="121" spans="1:19">
      <c r="A121" s="513"/>
      <c r="B121" s="513"/>
      <c r="C121" s="513"/>
      <c r="D121" s="513"/>
      <c r="E121" s="513"/>
      <c r="F121" s="513"/>
      <c r="G121" s="513"/>
      <c r="H121" s="512" t="s">
        <v>18</v>
      </c>
      <c r="I121" s="508"/>
      <c r="J121" s="508"/>
      <c r="K121" s="526"/>
      <c r="L121" s="527">
        <v>300000</v>
      </c>
      <c r="M121" s="528">
        <v>300000</v>
      </c>
      <c r="N121"/>
      <c r="O121"/>
      <c r="P121"/>
      <c r="Q121"/>
      <c r="R121"/>
      <c r="S121"/>
    </row>
    <row r="122" spans="1:19">
      <c r="A122" s="513"/>
      <c r="B122" s="513"/>
      <c r="C122" s="513"/>
      <c r="D122" s="513"/>
      <c r="E122" s="513"/>
      <c r="F122" s="512" t="s">
        <v>18</v>
      </c>
      <c r="G122" s="508"/>
      <c r="H122" s="508"/>
      <c r="I122" s="508"/>
      <c r="J122" s="508"/>
      <c r="K122" s="526"/>
      <c r="L122" s="527">
        <v>300000</v>
      </c>
      <c r="M122" s="528">
        <v>300000</v>
      </c>
      <c r="N122"/>
      <c r="O122"/>
      <c r="P122"/>
      <c r="Q122"/>
      <c r="R122"/>
      <c r="S122"/>
    </row>
    <row r="123" spans="1:19">
      <c r="A123" s="513"/>
      <c r="B123" s="513"/>
      <c r="C123" s="513"/>
      <c r="D123" s="512" t="s">
        <v>18</v>
      </c>
      <c r="E123" s="508"/>
      <c r="F123" s="508"/>
      <c r="G123" s="508"/>
      <c r="H123" s="508"/>
      <c r="I123" s="508"/>
      <c r="J123" s="508"/>
      <c r="K123" s="526"/>
      <c r="L123" s="527">
        <v>433100</v>
      </c>
      <c r="M123" s="528">
        <v>433100</v>
      </c>
      <c r="N123"/>
      <c r="O123"/>
      <c r="P123"/>
      <c r="Q123"/>
      <c r="R123"/>
      <c r="S123"/>
    </row>
    <row r="124" spans="1:19">
      <c r="A124" s="513"/>
      <c r="B124" s="512" t="s">
        <v>18</v>
      </c>
      <c r="C124" s="508"/>
      <c r="D124" s="508"/>
      <c r="E124" s="508"/>
      <c r="F124" s="508"/>
      <c r="G124" s="508"/>
      <c r="H124" s="508"/>
      <c r="I124" s="508"/>
      <c r="J124" s="508"/>
      <c r="K124" s="526"/>
      <c r="L124" s="527">
        <v>433100</v>
      </c>
      <c r="M124" s="528">
        <v>433100</v>
      </c>
      <c r="N124"/>
      <c r="O124"/>
      <c r="P124"/>
      <c r="Q124"/>
      <c r="R124"/>
      <c r="S124"/>
    </row>
    <row r="125" spans="1:19" ht="63">
      <c r="A125" s="513"/>
      <c r="B125" s="512">
        <v>2</v>
      </c>
      <c r="C125" s="512" t="s">
        <v>721</v>
      </c>
      <c r="D125" s="512">
        <v>150</v>
      </c>
      <c r="E125" s="512" t="s">
        <v>787</v>
      </c>
      <c r="F125" s="512">
        <v>1000003</v>
      </c>
      <c r="G125" s="512" t="s">
        <v>229</v>
      </c>
      <c r="H125" s="512">
        <v>10000030289</v>
      </c>
      <c r="I125" s="512" t="s">
        <v>190</v>
      </c>
      <c r="J125" s="474" t="s">
        <v>20</v>
      </c>
      <c r="K125" s="526"/>
      <c r="L125" s="527">
        <v>20200</v>
      </c>
      <c r="M125" s="528">
        <v>20200</v>
      </c>
      <c r="N125"/>
      <c r="O125"/>
      <c r="P125"/>
      <c r="Q125"/>
      <c r="R125"/>
      <c r="S125"/>
    </row>
    <row r="126" spans="1:19">
      <c r="A126" s="513"/>
      <c r="B126" s="513"/>
      <c r="C126" s="513"/>
      <c r="D126" s="513"/>
      <c r="E126" s="513"/>
      <c r="F126" s="513"/>
      <c r="G126" s="513"/>
      <c r="H126" s="513"/>
      <c r="I126" s="513"/>
      <c r="J126" s="474" t="s">
        <v>23</v>
      </c>
      <c r="K126" s="526"/>
      <c r="L126" s="527">
        <v>3000</v>
      </c>
      <c r="M126" s="528">
        <v>3000</v>
      </c>
      <c r="N126"/>
      <c r="O126"/>
      <c r="P126"/>
      <c r="Q126"/>
      <c r="R126"/>
      <c r="S126"/>
    </row>
    <row r="127" spans="1:19">
      <c r="A127" s="513"/>
      <c r="B127" s="513"/>
      <c r="C127" s="513"/>
      <c r="D127" s="513"/>
      <c r="E127" s="513"/>
      <c r="F127" s="513"/>
      <c r="G127" s="513"/>
      <c r="H127" s="512" t="s">
        <v>18</v>
      </c>
      <c r="I127" s="508"/>
      <c r="J127" s="508"/>
      <c r="K127" s="526"/>
      <c r="L127" s="527">
        <v>23200</v>
      </c>
      <c r="M127" s="528">
        <v>23200</v>
      </c>
      <c r="N127"/>
      <c r="O127"/>
      <c r="P127"/>
      <c r="Q127"/>
      <c r="R127"/>
      <c r="S127"/>
    </row>
    <row r="128" spans="1:19">
      <c r="A128" s="513"/>
      <c r="B128" s="513"/>
      <c r="C128" s="513"/>
      <c r="D128" s="513"/>
      <c r="E128" s="513"/>
      <c r="F128" s="512" t="s">
        <v>18</v>
      </c>
      <c r="G128" s="508"/>
      <c r="H128" s="508"/>
      <c r="I128" s="508"/>
      <c r="J128" s="508"/>
      <c r="K128" s="526"/>
      <c r="L128" s="527">
        <v>23200</v>
      </c>
      <c r="M128" s="528">
        <v>23200</v>
      </c>
      <c r="N128"/>
      <c r="O128"/>
      <c r="P128"/>
      <c r="Q128"/>
      <c r="R128"/>
      <c r="S128"/>
    </row>
    <row r="129" spans="1:19">
      <c r="A129" s="513"/>
      <c r="B129" s="513"/>
      <c r="C129" s="513"/>
      <c r="D129" s="512" t="s">
        <v>18</v>
      </c>
      <c r="E129" s="508"/>
      <c r="F129" s="508"/>
      <c r="G129" s="508"/>
      <c r="H129" s="508"/>
      <c r="I129" s="508"/>
      <c r="J129" s="508"/>
      <c r="K129" s="526"/>
      <c r="L129" s="527">
        <v>23200</v>
      </c>
      <c r="M129" s="528">
        <v>23200</v>
      </c>
      <c r="N129"/>
      <c r="O129"/>
      <c r="P129"/>
      <c r="Q129"/>
      <c r="R129"/>
      <c r="S129"/>
    </row>
    <row r="130" spans="1:19">
      <c r="A130" s="513"/>
      <c r="B130" s="512" t="s">
        <v>18</v>
      </c>
      <c r="C130" s="508"/>
      <c r="D130" s="508"/>
      <c r="E130" s="508"/>
      <c r="F130" s="508"/>
      <c r="G130" s="508"/>
      <c r="H130" s="508"/>
      <c r="I130" s="508"/>
      <c r="J130" s="508"/>
      <c r="K130" s="526"/>
      <c r="L130" s="527">
        <v>23200</v>
      </c>
      <c r="M130" s="528">
        <v>23200</v>
      </c>
      <c r="N130"/>
      <c r="O130"/>
      <c r="P130"/>
      <c r="Q130"/>
      <c r="R130"/>
      <c r="S130"/>
    </row>
    <row r="131" spans="1:19" ht="63">
      <c r="A131" s="513"/>
      <c r="B131" s="512">
        <v>7</v>
      </c>
      <c r="C131" s="512" t="s">
        <v>825</v>
      </c>
      <c r="D131" s="512">
        <v>150</v>
      </c>
      <c r="E131" s="512" t="s">
        <v>787</v>
      </c>
      <c r="F131" s="512">
        <v>1000003</v>
      </c>
      <c r="G131" s="512" t="s">
        <v>229</v>
      </c>
      <c r="H131" s="512">
        <v>10000030019</v>
      </c>
      <c r="I131" s="512" t="s">
        <v>122</v>
      </c>
      <c r="J131" s="474" t="s">
        <v>67</v>
      </c>
      <c r="K131" s="526"/>
      <c r="L131" s="527">
        <v>10600</v>
      </c>
      <c r="M131" s="528">
        <v>10600</v>
      </c>
      <c r="N131"/>
      <c r="O131"/>
      <c r="P131"/>
      <c r="Q131"/>
      <c r="R131"/>
      <c r="S131"/>
    </row>
    <row r="132" spans="1:19">
      <c r="A132" s="513"/>
      <c r="B132" s="513"/>
      <c r="C132" s="513"/>
      <c r="D132" s="513"/>
      <c r="E132" s="513"/>
      <c r="F132" s="513"/>
      <c r="G132" s="513"/>
      <c r="H132" s="512" t="s">
        <v>18</v>
      </c>
      <c r="I132" s="508"/>
      <c r="J132" s="508"/>
      <c r="K132" s="526"/>
      <c r="L132" s="527">
        <v>10600</v>
      </c>
      <c r="M132" s="528">
        <v>10600</v>
      </c>
      <c r="N132"/>
      <c r="O132"/>
      <c r="P132"/>
      <c r="Q132"/>
      <c r="R132"/>
      <c r="S132"/>
    </row>
    <row r="133" spans="1:19">
      <c r="A133" s="513"/>
      <c r="B133" s="513"/>
      <c r="C133" s="513"/>
      <c r="D133" s="513"/>
      <c r="E133" s="513"/>
      <c r="F133" s="512" t="s">
        <v>18</v>
      </c>
      <c r="G133" s="508"/>
      <c r="H133" s="508"/>
      <c r="I133" s="508"/>
      <c r="J133" s="508"/>
      <c r="K133" s="526"/>
      <c r="L133" s="527">
        <v>10600</v>
      </c>
      <c r="M133" s="528">
        <v>10600</v>
      </c>
      <c r="N133"/>
      <c r="O133"/>
      <c r="P133"/>
      <c r="Q133"/>
      <c r="R133"/>
      <c r="S133"/>
    </row>
    <row r="134" spans="1:19">
      <c r="A134" s="513"/>
      <c r="B134" s="513"/>
      <c r="C134" s="513"/>
      <c r="D134" s="512" t="s">
        <v>18</v>
      </c>
      <c r="E134" s="508"/>
      <c r="F134" s="508"/>
      <c r="G134" s="508"/>
      <c r="H134" s="508"/>
      <c r="I134" s="508"/>
      <c r="J134" s="508"/>
      <c r="K134" s="526"/>
      <c r="L134" s="527">
        <v>10600</v>
      </c>
      <c r="M134" s="528">
        <v>10600</v>
      </c>
      <c r="N134"/>
      <c r="O134"/>
      <c r="P134"/>
      <c r="Q134"/>
      <c r="R134"/>
      <c r="S134"/>
    </row>
    <row r="135" spans="1:19">
      <c r="A135" s="513"/>
      <c r="B135" s="512" t="s">
        <v>18</v>
      </c>
      <c r="C135" s="508"/>
      <c r="D135" s="508"/>
      <c r="E135" s="508"/>
      <c r="F135" s="508"/>
      <c r="G135" s="508"/>
      <c r="H135" s="508"/>
      <c r="I135" s="508"/>
      <c r="J135" s="508"/>
      <c r="K135" s="526"/>
      <c r="L135" s="527">
        <v>10600</v>
      </c>
      <c r="M135" s="528">
        <v>10600</v>
      </c>
      <c r="N135"/>
      <c r="O135"/>
      <c r="P135"/>
      <c r="Q135"/>
      <c r="R135"/>
      <c r="S135"/>
    </row>
    <row r="136" spans="1:19">
      <c r="A136" s="512" t="s">
        <v>1820</v>
      </c>
      <c r="B136" s="508"/>
      <c r="C136" s="508"/>
      <c r="D136" s="508"/>
      <c r="E136" s="508"/>
      <c r="F136" s="508"/>
      <c r="G136" s="508"/>
      <c r="H136" s="508"/>
      <c r="I136" s="508"/>
      <c r="J136" s="508"/>
      <c r="K136" s="526"/>
      <c r="L136" s="527">
        <v>466900</v>
      </c>
      <c r="M136" s="528">
        <v>466900</v>
      </c>
      <c r="N136"/>
      <c r="O136"/>
      <c r="P136"/>
      <c r="Q136"/>
      <c r="R136"/>
      <c r="S136"/>
    </row>
    <row r="137" spans="1:19" ht="63">
      <c r="A137" s="512">
        <v>1005</v>
      </c>
      <c r="B137" s="512">
        <v>1</v>
      </c>
      <c r="C137" s="512" t="s">
        <v>734</v>
      </c>
      <c r="D137" s="512">
        <v>150</v>
      </c>
      <c r="E137" s="512" t="s">
        <v>787</v>
      </c>
      <c r="F137" s="512">
        <v>1000003</v>
      </c>
      <c r="G137" s="512" t="s">
        <v>229</v>
      </c>
      <c r="H137" s="512">
        <v>10000030036</v>
      </c>
      <c r="I137" s="512" t="s">
        <v>21</v>
      </c>
      <c r="J137" s="474" t="s">
        <v>20</v>
      </c>
      <c r="K137" s="526"/>
      <c r="L137" s="527">
        <v>3600</v>
      </c>
      <c r="M137" s="528">
        <v>3600</v>
      </c>
      <c r="N137"/>
      <c r="O137"/>
      <c r="P137"/>
      <c r="Q137"/>
      <c r="R137"/>
      <c r="S137"/>
    </row>
    <row r="138" spans="1:19">
      <c r="A138" s="513"/>
      <c r="B138" s="513"/>
      <c r="C138" s="513"/>
      <c r="D138" s="513"/>
      <c r="E138" s="513"/>
      <c r="F138" s="513"/>
      <c r="G138" s="513"/>
      <c r="H138" s="513"/>
      <c r="I138" s="513"/>
      <c r="J138" s="474" t="s">
        <v>28</v>
      </c>
      <c r="K138" s="526"/>
      <c r="L138" s="527">
        <v>500</v>
      </c>
      <c r="M138" s="528">
        <v>500</v>
      </c>
      <c r="N138"/>
      <c r="O138"/>
      <c r="P138"/>
      <c r="Q138"/>
      <c r="R138"/>
      <c r="S138"/>
    </row>
    <row r="139" spans="1:19">
      <c r="A139" s="513"/>
      <c r="B139" s="513"/>
      <c r="C139" s="513"/>
      <c r="D139" s="513"/>
      <c r="E139" s="513"/>
      <c r="F139" s="513"/>
      <c r="G139" s="513"/>
      <c r="H139" s="513"/>
      <c r="I139" s="513"/>
      <c r="J139" s="474" t="s">
        <v>23</v>
      </c>
      <c r="K139" s="526"/>
      <c r="L139" s="527">
        <v>55500</v>
      </c>
      <c r="M139" s="528">
        <v>55500</v>
      </c>
      <c r="N139"/>
      <c r="O139"/>
      <c r="P139"/>
      <c r="Q139"/>
      <c r="R139"/>
      <c r="S139"/>
    </row>
    <row r="140" spans="1:19">
      <c r="A140" s="513"/>
      <c r="B140" s="513"/>
      <c r="C140" s="513"/>
      <c r="D140" s="513"/>
      <c r="E140" s="513"/>
      <c r="F140" s="513"/>
      <c r="G140" s="513"/>
      <c r="H140" s="512" t="s">
        <v>18</v>
      </c>
      <c r="I140" s="508"/>
      <c r="J140" s="508"/>
      <c r="K140" s="526"/>
      <c r="L140" s="527">
        <v>59600</v>
      </c>
      <c r="M140" s="528">
        <v>59600</v>
      </c>
      <c r="N140"/>
      <c r="O140"/>
      <c r="P140"/>
      <c r="Q140"/>
      <c r="R140"/>
      <c r="S140"/>
    </row>
    <row r="141" spans="1:19" ht="63">
      <c r="A141" s="513"/>
      <c r="B141" s="513"/>
      <c r="C141" s="513"/>
      <c r="D141" s="513"/>
      <c r="E141" s="513"/>
      <c r="F141" s="513"/>
      <c r="G141" s="513"/>
      <c r="H141" s="512">
        <v>10000030070</v>
      </c>
      <c r="I141" s="512" t="s">
        <v>284</v>
      </c>
      <c r="J141" s="474" t="s">
        <v>20</v>
      </c>
      <c r="K141" s="526"/>
      <c r="L141" s="527">
        <v>99000</v>
      </c>
      <c r="M141" s="528">
        <v>99000</v>
      </c>
      <c r="N141"/>
      <c r="O141"/>
      <c r="P141"/>
      <c r="Q141"/>
      <c r="R141"/>
      <c r="S141"/>
    </row>
    <row r="142" spans="1:19">
      <c r="A142" s="513"/>
      <c r="B142" s="513"/>
      <c r="C142" s="513"/>
      <c r="D142" s="513"/>
      <c r="E142" s="513"/>
      <c r="F142" s="513"/>
      <c r="G142" s="513"/>
      <c r="H142" s="513"/>
      <c r="I142" s="513"/>
      <c r="J142" s="474" t="s">
        <v>28</v>
      </c>
      <c r="K142" s="526"/>
      <c r="L142" s="527">
        <v>1000</v>
      </c>
      <c r="M142" s="528">
        <v>1000</v>
      </c>
      <c r="N142"/>
      <c r="O142"/>
      <c r="P142"/>
      <c r="Q142"/>
      <c r="R142"/>
      <c r="S142"/>
    </row>
    <row r="143" spans="1:19">
      <c r="A143" s="513"/>
      <c r="B143" s="513"/>
      <c r="C143" s="513"/>
      <c r="D143" s="513"/>
      <c r="E143" s="513"/>
      <c r="F143" s="513"/>
      <c r="G143" s="513"/>
      <c r="H143" s="512" t="s">
        <v>18</v>
      </c>
      <c r="I143" s="508"/>
      <c r="J143" s="508"/>
      <c r="K143" s="526"/>
      <c r="L143" s="527">
        <v>100000</v>
      </c>
      <c r="M143" s="528">
        <v>100000</v>
      </c>
      <c r="N143"/>
      <c r="O143"/>
      <c r="P143"/>
      <c r="Q143"/>
      <c r="R143"/>
      <c r="S143"/>
    </row>
    <row r="144" spans="1:19" ht="94.5">
      <c r="A144" s="513"/>
      <c r="B144" s="513"/>
      <c r="C144" s="513"/>
      <c r="D144" s="513"/>
      <c r="E144" s="513"/>
      <c r="F144" s="513"/>
      <c r="G144" s="513"/>
      <c r="H144" s="512">
        <v>10000030071</v>
      </c>
      <c r="I144" s="512" t="s">
        <v>36</v>
      </c>
      <c r="J144" s="474" t="s">
        <v>20</v>
      </c>
      <c r="K144" s="526"/>
      <c r="L144" s="527">
        <v>97500</v>
      </c>
      <c r="M144" s="528">
        <v>97500</v>
      </c>
      <c r="N144"/>
      <c r="O144"/>
      <c r="P144"/>
      <c r="Q144"/>
      <c r="R144"/>
      <c r="S144"/>
    </row>
    <row r="145" spans="1:19">
      <c r="A145" s="513"/>
      <c r="B145" s="513"/>
      <c r="C145" s="513"/>
      <c r="D145" s="513"/>
      <c r="E145" s="513"/>
      <c r="F145" s="513"/>
      <c r="G145" s="513"/>
      <c r="H145" s="513"/>
      <c r="I145" s="513"/>
      <c r="J145" s="474" t="s">
        <v>28</v>
      </c>
      <c r="K145" s="526"/>
      <c r="L145" s="527">
        <v>232500</v>
      </c>
      <c r="M145" s="528">
        <v>232500</v>
      </c>
      <c r="N145"/>
      <c r="O145"/>
      <c r="P145"/>
      <c r="Q145"/>
      <c r="R145"/>
      <c r="S145"/>
    </row>
    <row r="146" spans="1:19">
      <c r="A146" s="513"/>
      <c r="B146" s="513"/>
      <c r="C146" s="513"/>
      <c r="D146" s="513"/>
      <c r="E146" s="513"/>
      <c r="F146" s="513"/>
      <c r="G146" s="513"/>
      <c r="H146" s="513"/>
      <c r="I146" s="513"/>
      <c r="J146" s="474" t="s">
        <v>23</v>
      </c>
      <c r="K146" s="526"/>
      <c r="L146" s="527">
        <v>36000</v>
      </c>
      <c r="M146" s="528">
        <v>36000</v>
      </c>
      <c r="N146"/>
      <c r="O146"/>
      <c r="P146"/>
      <c r="Q146"/>
      <c r="R146"/>
      <c r="S146"/>
    </row>
    <row r="147" spans="1:19">
      <c r="A147" s="513"/>
      <c r="B147" s="513"/>
      <c r="C147" s="513"/>
      <c r="D147" s="513"/>
      <c r="E147" s="513"/>
      <c r="F147" s="513"/>
      <c r="G147" s="513"/>
      <c r="H147" s="512" t="s">
        <v>18</v>
      </c>
      <c r="I147" s="508"/>
      <c r="J147" s="508"/>
      <c r="K147" s="526"/>
      <c r="L147" s="527">
        <v>366000</v>
      </c>
      <c r="M147" s="528">
        <v>366000</v>
      </c>
      <c r="N147"/>
      <c r="O147"/>
      <c r="P147"/>
      <c r="Q147"/>
      <c r="R147"/>
      <c r="S147"/>
    </row>
    <row r="148" spans="1:19">
      <c r="A148" s="513"/>
      <c r="B148" s="513"/>
      <c r="C148" s="513"/>
      <c r="D148" s="513"/>
      <c r="E148" s="513"/>
      <c r="F148" s="512" t="s">
        <v>18</v>
      </c>
      <c r="G148" s="508"/>
      <c r="H148" s="508"/>
      <c r="I148" s="508"/>
      <c r="J148" s="508"/>
      <c r="K148" s="526"/>
      <c r="L148" s="527">
        <v>525600</v>
      </c>
      <c r="M148" s="528">
        <v>525600</v>
      </c>
      <c r="N148"/>
      <c r="O148"/>
      <c r="P148"/>
      <c r="Q148"/>
      <c r="R148"/>
      <c r="S148"/>
    </row>
    <row r="149" spans="1:19" ht="94.5">
      <c r="A149" s="513"/>
      <c r="B149" s="513"/>
      <c r="C149" s="513"/>
      <c r="D149" s="513"/>
      <c r="E149" s="513"/>
      <c r="F149" s="512">
        <v>1000006</v>
      </c>
      <c r="G149" s="512" t="s">
        <v>649</v>
      </c>
      <c r="H149" s="512">
        <v>10000060008</v>
      </c>
      <c r="I149" s="512" t="s">
        <v>285</v>
      </c>
      <c r="J149" s="474" t="s">
        <v>20</v>
      </c>
      <c r="K149" s="526"/>
      <c r="L149" s="527">
        <v>87700</v>
      </c>
      <c r="M149" s="528">
        <v>87700</v>
      </c>
      <c r="N149"/>
      <c r="O149"/>
      <c r="P149"/>
      <c r="Q149"/>
      <c r="R149"/>
      <c r="S149"/>
    </row>
    <row r="150" spans="1:19">
      <c r="A150" s="513"/>
      <c r="B150" s="513"/>
      <c r="C150" s="513"/>
      <c r="D150" s="513"/>
      <c r="E150" s="513"/>
      <c r="F150" s="513"/>
      <c r="G150" s="513"/>
      <c r="H150" s="513"/>
      <c r="I150" s="513"/>
      <c r="J150" s="474" t="s">
        <v>28</v>
      </c>
      <c r="K150" s="526"/>
      <c r="L150" s="527">
        <v>8600</v>
      </c>
      <c r="M150" s="528">
        <v>8600</v>
      </c>
      <c r="N150"/>
      <c r="O150"/>
      <c r="P150"/>
      <c r="Q150"/>
      <c r="R150"/>
      <c r="S150"/>
    </row>
    <row r="151" spans="1:19">
      <c r="A151" s="513"/>
      <c r="B151" s="513"/>
      <c r="C151" s="513"/>
      <c r="D151" s="513"/>
      <c r="E151" s="513"/>
      <c r="F151" s="513"/>
      <c r="G151" s="513"/>
      <c r="H151" s="512" t="s">
        <v>18</v>
      </c>
      <c r="I151" s="508"/>
      <c r="J151" s="508"/>
      <c r="K151" s="526"/>
      <c r="L151" s="527">
        <v>96300</v>
      </c>
      <c r="M151" s="528">
        <v>96300</v>
      </c>
      <c r="N151"/>
      <c r="O151"/>
      <c r="P151"/>
      <c r="Q151"/>
      <c r="R151"/>
      <c r="S151"/>
    </row>
    <row r="152" spans="1:19">
      <c r="A152" s="513"/>
      <c r="B152" s="513"/>
      <c r="C152" s="513"/>
      <c r="D152" s="513"/>
      <c r="E152" s="513"/>
      <c r="F152" s="512" t="s">
        <v>18</v>
      </c>
      <c r="G152" s="508"/>
      <c r="H152" s="508"/>
      <c r="I152" s="508"/>
      <c r="J152" s="508"/>
      <c r="K152" s="526"/>
      <c r="L152" s="527">
        <v>96300</v>
      </c>
      <c r="M152" s="528">
        <v>96300</v>
      </c>
      <c r="N152"/>
      <c r="O152"/>
      <c r="P152"/>
      <c r="Q152"/>
      <c r="R152"/>
      <c r="S152"/>
    </row>
    <row r="153" spans="1:19">
      <c r="A153" s="513"/>
      <c r="B153" s="513"/>
      <c r="C153" s="513"/>
      <c r="D153" s="512" t="s">
        <v>18</v>
      </c>
      <c r="E153" s="508"/>
      <c r="F153" s="508"/>
      <c r="G153" s="508"/>
      <c r="H153" s="508"/>
      <c r="I153" s="508"/>
      <c r="J153" s="508"/>
      <c r="K153" s="526"/>
      <c r="L153" s="527">
        <v>621900</v>
      </c>
      <c r="M153" s="528">
        <v>621900</v>
      </c>
      <c r="N153"/>
      <c r="O153"/>
      <c r="P153"/>
      <c r="Q153"/>
      <c r="R153"/>
      <c r="S153"/>
    </row>
    <row r="154" spans="1:19">
      <c r="A154" s="513"/>
      <c r="B154" s="512" t="s">
        <v>18</v>
      </c>
      <c r="C154" s="508"/>
      <c r="D154" s="508"/>
      <c r="E154" s="508"/>
      <c r="F154" s="508"/>
      <c r="G154" s="508"/>
      <c r="H154" s="508"/>
      <c r="I154" s="508"/>
      <c r="J154" s="508"/>
      <c r="K154" s="526"/>
      <c r="L154" s="527">
        <v>621900</v>
      </c>
      <c r="M154" s="528">
        <v>621900</v>
      </c>
      <c r="N154"/>
      <c r="O154"/>
      <c r="P154"/>
      <c r="Q154"/>
      <c r="R154"/>
      <c r="S154"/>
    </row>
    <row r="155" spans="1:19">
      <c r="A155" s="512" t="s">
        <v>1821</v>
      </c>
      <c r="B155" s="508"/>
      <c r="C155" s="508"/>
      <c r="D155" s="508"/>
      <c r="E155" s="508"/>
      <c r="F155" s="508"/>
      <c r="G155" s="508"/>
      <c r="H155" s="508"/>
      <c r="I155" s="508"/>
      <c r="J155" s="508"/>
      <c r="K155" s="526"/>
      <c r="L155" s="527">
        <v>621900</v>
      </c>
      <c r="M155" s="528">
        <v>621900</v>
      </c>
      <c r="N155"/>
      <c r="O155"/>
      <c r="P155"/>
      <c r="Q155"/>
      <c r="R155"/>
      <c r="S155"/>
    </row>
    <row r="156" spans="1:19" ht="47.25">
      <c r="A156" s="512">
        <v>1006</v>
      </c>
      <c r="B156" s="512">
        <v>1</v>
      </c>
      <c r="C156" s="512" t="s">
        <v>734</v>
      </c>
      <c r="D156" s="512">
        <v>110</v>
      </c>
      <c r="E156" s="512" t="s">
        <v>1263</v>
      </c>
      <c r="F156" s="512">
        <v>1000003</v>
      </c>
      <c r="G156" s="512" t="s">
        <v>229</v>
      </c>
      <c r="H156" s="512">
        <v>10000030036</v>
      </c>
      <c r="I156" s="512" t="s">
        <v>21</v>
      </c>
      <c r="J156" s="474" t="s">
        <v>20</v>
      </c>
      <c r="K156" s="526"/>
      <c r="L156" s="527">
        <v>85000</v>
      </c>
      <c r="M156" s="528">
        <v>85000</v>
      </c>
      <c r="N156"/>
      <c r="O156"/>
      <c r="P156"/>
      <c r="Q156"/>
      <c r="R156"/>
      <c r="S156"/>
    </row>
    <row r="157" spans="1:19">
      <c r="A157" s="513"/>
      <c r="B157" s="513"/>
      <c r="C157" s="513"/>
      <c r="D157" s="513"/>
      <c r="E157" s="513"/>
      <c r="F157" s="513"/>
      <c r="G157" s="513"/>
      <c r="H157" s="513"/>
      <c r="I157" s="513"/>
      <c r="J157" s="474" t="s">
        <v>23</v>
      </c>
      <c r="K157" s="526">
        <v>110400</v>
      </c>
      <c r="L157" s="527"/>
      <c r="M157" s="528">
        <v>110400</v>
      </c>
      <c r="N157"/>
      <c r="O157"/>
      <c r="P157"/>
      <c r="Q157"/>
      <c r="R157"/>
      <c r="S157"/>
    </row>
    <row r="158" spans="1:19">
      <c r="A158" s="513"/>
      <c r="B158" s="513"/>
      <c r="C158" s="513"/>
      <c r="D158" s="513"/>
      <c r="E158" s="513"/>
      <c r="F158" s="513"/>
      <c r="G158" s="513"/>
      <c r="H158" s="512" t="s">
        <v>18</v>
      </c>
      <c r="I158" s="508"/>
      <c r="J158" s="508"/>
      <c r="K158" s="526">
        <v>110400</v>
      </c>
      <c r="L158" s="527">
        <v>85000</v>
      </c>
      <c r="M158" s="528">
        <v>195400</v>
      </c>
      <c r="N158"/>
      <c r="O158"/>
      <c r="P158"/>
      <c r="Q158"/>
      <c r="R158"/>
      <c r="S158"/>
    </row>
    <row r="159" spans="1:19" ht="94.5">
      <c r="A159" s="513"/>
      <c r="B159" s="513"/>
      <c r="C159" s="513"/>
      <c r="D159" s="513"/>
      <c r="E159" s="513"/>
      <c r="F159" s="513"/>
      <c r="G159" s="513"/>
      <c r="H159" s="512">
        <v>10000030071</v>
      </c>
      <c r="I159" s="512" t="s">
        <v>36</v>
      </c>
      <c r="J159" s="474" t="s">
        <v>20</v>
      </c>
      <c r="K159" s="526"/>
      <c r="L159" s="527">
        <v>1228400</v>
      </c>
      <c r="M159" s="528">
        <v>1228400</v>
      </c>
      <c r="N159"/>
      <c r="O159"/>
      <c r="P159"/>
      <c r="Q159"/>
      <c r="R159"/>
      <c r="S159"/>
    </row>
    <row r="160" spans="1:19">
      <c r="A160" s="513"/>
      <c r="B160" s="513"/>
      <c r="C160" s="513"/>
      <c r="D160" s="513"/>
      <c r="E160" s="513"/>
      <c r="F160" s="513"/>
      <c r="G160" s="513"/>
      <c r="H160" s="513"/>
      <c r="I160" s="513"/>
      <c r="J160" s="474" t="s">
        <v>28</v>
      </c>
      <c r="K160" s="526"/>
      <c r="L160" s="527">
        <v>925700</v>
      </c>
      <c r="M160" s="528">
        <v>925700</v>
      </c>
      <c r="N160"/>
      <c r="O160"/>
      <c r="P160"/>
      <c r="Q160"/>
      <c r="R160"/>
      <c r="S160"/>
    </row>
    <row r="161" spans="1:19">
      <c r="A161" s="513"/>
      <c r="B161" s="513"/>
      <c r="C161" s="513"/>
      <c r="D161" s="513"/>
      <c r="E161" s="513"/>
      <c r="F161" s="513"/>
      <c r="G161" s="513"/>
      <c r="H161" s="513"/>
      <c r="I161" s="513"/>
      <c r="J161" s="474" t="s">
        <v>23</v>
      </c>
      <c r="K161" s="526">
        <v>37500</v>
      </c>
      <c r="L161" s="527">
        <v>28800</v>
      </c>
      <c r="M161" s="528">
        <v>66300</v>
      </c>
      <c r="N161"/>
      <c r="O161"/>
      <c r="P161"/>
      <c r="Q161"/>
      <c r="R161"/>
      <c r="S161"/>
    </row>
    <row r="162" spans="1:19">
      <c r="A162" s="513"/>
      <c r="B162" s="513"/>
      <c r="C162" s="513"/>
      <c r="D162" s="513"/>
      <c r="E162" s="513"/>
      <c r="F162" s="513"/>
      <c r="G162" s="513"/>
      <c r="H162" s="512" t="s">
        <v>18</v>
      </c>
      <c r="I162" s="508"/>
      <c r="J162" s="508"/>
      <c r="K162" s="526">
        <v>37500</v>
      </c>
      <c r="L162" s="527">
        <v>2182900</v>
      </c>
      <c r="M162" s="528">
        <v>2220400</v>
      </c>
      <c r="N162"/>
      <c r="O162"/>
      <c r="P162"/>
      <c r="Q162"/>
      <c r="R162"/>
      <c r="S162"/>
    </row>
    <row r="163" spans="1:19">
      <c r="A163" s="513"/>
      <c r="B163" s="513"/>
      <c r="C163" s="513"/>
      <c r="D163" s="513"/>
      <c r="E163" s="513"/>
      <c r="F163" s="512" t="s">
        <v>18</v>
      </c>
      <c r="G163" s="508"/>
      <c r="H163" s="508"/>
      <c r="I163" s="508"/>
      <c r="J163" s="508"/>
      <c r="K163" s="526">
        <v>147900</v>
      </c>
      <c r="L163" s="527">
        <v>2267900</v>
      </c>
      <c r="M163" s="528">
        <v>2415800</v>
      </c>
      <c r="N163"/>
      <c r="O163"/>
      <c r="P163"/>
      <c r="Q163"/>
      <c r="R163"/>
      <c r="S163"/>
    </row>
    <row r="164" spans="1:19" ht="31.5">
      <c r="A164" s="513"/>
      <c r="B164" s="513"/>
      <c r="C164" s="513"/>
      <c r="D164" s="513"/>
      <c r="E164" s="513"/>
      <c r="F164" s="512">
        <v>1000005</v>
      </c>
      <c r="G164" s="512" t="s">
        <v>1813</v>
      </c>
      <c r="H164" s="512">
        <v>10000050001</v>
      </c>
      <c r="I164" s="512" t="s">
        <v>110</v>
      </c>
      <c r="J164" s="474" t="s">
        <v>20</v>
      </c>
      <c r="K164" s="526"/>
      <c r="L164" s="527">
        <v>69300</v>
      </c>
      <c r="M164" s="528">
        <v>69300</v>
      </c>
      <c r="N164"/>
      <c r="O164"/>
      <c r="P164"/>
      <c r="Q164"/>
      <c r="R164"/>
      <c r="S164"/>
    </row>
    <row r="165" spans="1:19">
      <c r="A165" s="513"/>
      <c r="B165" s="513"/>
      <c r="C165" s="513"/>
      <c r="D165" s="513"/>
      <c r="E165" s="513"/>
      <c r="F165" s="513"/>
      <c r="G165" s="513"/>
      <c r="H165" s="513"/>
      <c r="I165" s="513"/>
      <c r="J165" s="474" t="s">
        <v>28</v>
      </c>
      <c r="K165" s="526"/>
      <c r="L165" s="527">
        <v>90000</v>
      </c>
      <c r="M165" s="528">
        <v>90000</v>
      </c>
      <c r="N165"/>
      <c r="O165"/>
      <c r="P165"/>
      <c r="Q165"/>
      <c r="R165"/>
      <c r="S165"/>
    </row>
    <row r="166" spans="1:19">
      <c r="A166" s="513"/>
      <c r="B166" s="513"/>
      <c r="C166" s="513"/>
      <c r="D166" s="513"/>
      <c r="E166" s="513"/>
      <c r="F166" s="513"/>
      <c r="G166" s="513"/>
      <c r="H166" s="513"/>
      <c r="I166" s="513"/>
      <c r="J166" s="474" t="s">
        <v>23</v>
      </c>
      <c r="K166" s="526"/>
      <c r="L166" s="527">
        <v>2500</v>
      </c>
      <c r="M166" s="528">
        <v>2500</v>
      </c>
      <c r="N166"/>
      <c r="O166"/>
      <c r="P166"/>
      <c r="Q166"/>
      <c r="R166"/>
      <c r="S166"/>
    </row>
    <row r="167" spans="1:19">
      <c r="A167" s="513"/>
      <c r="B167" s="513"/>
      <c r="C167" s="513"/>
      <c r="D167" s="513"/>
      <c r="E167" s="513"/>
      <c r="F167" s="513"/>
      <c r="G167" s="513"/>
      <c r="H167" s="512" t="s">
        <v>18</v>
      </c>
      <c r="I167" s="508"/>
      <c r="J167" s="508"/>
      <c r="K167" s="526"/>
      <c r="L167" s="527">
        <v>161800</v>
      </c>
      <c r="M167" s="528">
        <v>161800</v>
      </c>
      <c r="N167"/>
      <c r="O167"/>
      <c r="P167"/>
      <c r="Q167"/>
      <c r="R167"/>
      <c r="S167"/>
    </row>
    <row r="168" spans="1:19" ht="94.5">
      <c r="A168" s="513"/>
      <c r="B168" s="513"/>
      <c r="C168" s="513"/>
      <c r="D168" s="513"/>
      <c r="E168" s="513"/>
      <c r="F168" s="513"/>
      <c r="G168" s="513"/>
      <c r="H168" s="512">
        <v>10000050011</v>
      </c>
      <c r="I168" s="512" t="s">
        <v>111</v>
      </c>
      <c r="J168" s="474" t="s">
        <v>20</v>
      </c>
      <c r="K168" s="526"/>
      <c r="L168" s="527">
        <v>97100</v>
      </c>
      <c r="M168" s="528">
        <v>97100</v>
      </c>
      <c r="N168"/>
      <c r="O168"/>
      <c r="P168"/>
      <c r="Q168"/>
      <c r="R168"/>
      <c r="S168"/>
    </row>
    <row r="169" spans="1:19">
      <c r="A169" s="513"/>
      <c r="B169" s="513"/>
      <c r="C169" s="513"/>
      <c r="D169" s="513"/>
      <c r="E169" s="513"/>
      <c r="F169" s="513"/>
      <c r="G169" s="513"/>
      <c r="H169" s="513"/>
      <c r="I169" s="513"/>
      <c r="J169" s="474" t="s">
        <v>28</v>
      </c>
      <c r="K169" s="526"/>
      <c r="L169" s="527">
        <v>8500</v>
      </c>
      <c r="M169" s="528">
        <v>8500</v>
      </c>
      <c r="N169"/>
      <c r="O169"/>
      <c r="P169"/>
      <c r="Q169"/>
      <c r="R169"/>
      <c r="S169"/>
    </row>
    <row r="170" spans="1:19">
      <c r="A170" s="513"/>
      <c r="B170" s="513"/>
      <c r="C170" s="513"/>
      <c r="D170" s="513"/>
      <c r="E170" s="513"/>
      <c r="F170" s="513"/>
      <c r="G170" s="513"/>
      <c r="H170" s="513"/>
      <c r="I170" s="513"/>
      <c r="J170" s="474" t="s">
        <v>23</v>
      </c>
      <c r="K170" s="526"/>
      <c r="L170" s="527">
        <v>95200</v>
      </c>
      <c r="M170" s="528">
        <v>95200</v>
      </c>
      <c r="N170"/>
      <c r="O170"/>
      <c r="P170"/>
      <c r="Q170"/>
      <c r="R170"/>
      <c r="S170"/>
    </row>
    <row r="171" spans="1:19">
      <c r="A171" s="513"/>
      <c r="B171" s="513"/>
      <c r="C171" s="513"/>
      <c r="D171" s="513"/>
      <c r="E171" s="513"/>
      <c r="F171" s="513"/>
      <c r="G171" s="513"/>
      <c r="H171" s="512" t="s">
        <v>18</v>
      </c>
      <c r="I171" s="508"/>
      <c r="J171" s="508"/>
      <c r="K171" s="526"/>
      <c r="L171" s="527">
        <v>200800</v>
      </c>
      <c r="M171" s="528">
        <v>200800</v>
      </c>
      <c r="N171"/>
      <c r="O171"/>
      <c r="P171"/>
      <c r="Q171"/>
      <c r="R171"/>
      <c r="S171"/>
    </row>
    <row r="172" spans="1:19">
      <c r="A172" s="513"/>
      <c r="B172" s="513"/>
      <c r="C172" s="513"/>
      <c r="D172" s="513"/>
      <c r="E172" s="513"/>
      <c r="F172" s="512" t="s">
        <v>18</v>
      </c>
      <c r="G172" s="508"/>
      <c r="H172" s="508"/>
      <c r="I172" s="508"/>
      <c r="J172" s="508"/>
      <c r="K172" s="526"/>
      <c r="L172" s="527">
        <v>362600</v>
      </c>
      <c r="M172" s="528">
        <v>362600</v>
      </c>
      <c r="N172"/>
      <c r="O172"/>
      <c r="P172"/>
      <c r="Q172"/>
      <c r="R172"/>
      <c r="S172"/>
    </row>
    <row r="173" spans="1:19">
      <c r="A173" s="513"/>
      <c r="B173" s="513"/>
      <c r="C173" s="513"/>
      <c r="D173" s="512" t="s">
        <v>18</v>
      </c>
      <c r="E173" s="508"/>
      <c r="F173" s="508"/>
      <c r="G173" s="508"/>
      <c r="H173" s="508"/>
      <c r="I173" s="508"/>
      <c r="J173" s="508"/>
      <c r="K173" s="526">
        <v>147900</v>
      </c>
      <c r="L173" s="527">
        <v>2630500</v>
      </c>
      <c r="M173" s="528">
        <v>2778400</v>
      </c>
      <c r="N173"/>
      <c r="O173"/>
      <c r="P173"/>
      <c r="Q173"/>
      <c r="R173"/>
      <c r="S173"/>
    </row>
    <row r="174" spans="1:19">
      <c r="A174" s="513"/>
      <c r="B174" s="512" t="s">
        <v>18</v>
      </c>
      <c r="C174" s="508"/>
      <c r="D174" s="508"/>
      <c r="E174" s="508"/>
      <c r="F174" s="508"/>
      <c r="G174" s="508"/>
      <c r="H174" s="508"/>
      <c r="I174" s="508"/>
      <c r="J174" s="508"/>
      <c r="K174" s="526">
        <v>147900</v>
      </c>
      <c r="L174" s="527">
        <v>2630500</v>
      </c>
      <c r="M174" s="528">
        <v>2778400</v>
      </c>
      <c r="N174"/>
      <c r="O174"/>
      <c r="P174"/>
      <c r="Q174"/>
      <c r="R174"/>
      <c r="S174"/>
    </row>
    <row r="175" spans="1:19" ht="78.75">
      <c r="A175" s="513"/>
      <c r="B175" s="512">
        <v>6</v>
      </c>
      <c r="C175" s="512" t="s">
        <v>1229</v>
      </c>
      <c r="D175" s="512">
        <v>110</v>
      </c>
      <c r="E175" s="512" t="s">
        <v>1263</v>
      </c>
      <c r="F175" s="512">
        <v>1000005</v>
      </c>
      <c r="G175" s="512" t="s">
        <v>1813</v>
      </c>
      <c r="H175" s="512">
        <v>10000050005</v>
      </c>
      <c r="I175" s="512" t="s">
        <v>79</v>
      </c>
      <c r="J175" s="474" t="s">
        <v>20</v>
      </c>
      <c r="K175" s="526"/>
      <c r="L175" s="527">
        <v>569600</v>
      </c>
      <c r="M175" s="528">
        <v>569600</v>
      </c>
      <c r="N175"/>
      <c r="O175"/>
      <c r="P175"/>
      <c r="Q175"/>
      <c r="R175"/>
      <c r="S175"/>
    </row>
    <row r="176" spans="1:19">
      <c r="A176" s="513"/>
      <c r="B176" s="513"/>
      <c r="C176" s="513"/>
      <c r="D176" s="513"/>
      <c r="E176" s="513"/>
      <c r="F176" s="513"/>
      <c r="G176" s="513"/>
      <c r="H176" s="513"/>
      <c r="I176" s="513"/>
      <c r="J176" s="474" t="s">
        <v>28</v>
      </c>
      <c r="K176" s="526"/>
      <c r="L176" s="527">
        <v>26400</v>
      </c>
      <c r="M176" s="528">
        <v>26400</v>
      </c>
      <c r="N176"/>
      <c r="O176"/>
      <c r="P176"/>
      <c r="Q176"/>
      <c r="R176"/>
      <c r="S176"/>
    </row>
    <row r="177" spans="1:19">
      <c r="A177" s="513"/>
      <c r="B177" s="513"/>
      <c r="C177" s="513"/>
      <c r="D177" s="513"/>
      <c r="E177" s="513"/>
      <c r="F177" s="513"/>
      <c r="G177" s="513"/>
      <c r="H177" s="513"/>
      <c r="I177" s="513"/>
      <c r="J177" s="474" t="s">
        <v>23</v>
      </c>
      <c r="K177" s="526">
        <v>41500</v>
      </c>
      <c r="L177" s="527">
        <v>71400</v>
      </c>
      <c r="M177" s="528">
        <v>112900</v>
      </c>
      <c r="N177"/>
      <c r="O177"/>
      <c r="P177"/>
      <c r="Q177"/>
      <c r="R177"/>
      <c r="S177"/>
    </row>
    <row r="178" spans="1:19">
      <c r="A178" s="513"/>
      <c r="B178" s="513"/>
      <c r="C178" s="513"/>
      <c r="D178" s="513"/>
      <c r="E178" s="513"/>
      <c r="F178" s="513"/>
      <c r="G178" s="513"/>
      <c r="H178" s="513"/>
      <c r="I178" s="513"/>
      <c r="J178" s="474" t="s">
        <v>85</v>
      </c>
      <c r="K178" s="526"/>
      <c r="L178" s="527">
        <v>100000</v>
      </c>
      <c r="M178" s="528">
        <v>100000</v>
      </c>
      <c r="N178"/>
      <c r="O178"/>
      <c r="P178"/>
      <c r="Q178"/>
      <c r="R178"/>
      <c r="S178"/>
    </row>
    <row r="179" spans="1:19">
      <c r="A179" s="513"/>
      <c r="B179" s="513"/>
      <c r="C179" s="513"/>
      <c r="D179" s="513"/>
      <c r="E179" s="513"/>
      <c r="F179" s="513"/>
      <c r="G179" s="513"/>
      <c r="H179" s="512" t="s">
        <v>18</v>
      </c>
      <c r="I179" s="508"/>
      <c r="J179" s="508"/>
      <c r="K179" s="526">
        <v>41500</v>
      </c>
      <c r="L179" s="527">
        <v>767400</v>
      </c>
      <c r="M179" s="528">
        <v>808900</v>
      </c>
      <c r="N179"/>
      <c r="O179"/>
      <c r="P179"/>
      <c r="Q179"/>
      <c r="R179"/>
      <c r="S179"/>
    </row>
    <row r="180" spans="1:19">
      <c r="A180" s="513"/>
      <c r="B180" s="513"/>
      <c r="C180" s="513"/>
      <c r="D180" s="513"/>
      <c r="E180" s="513"/>
      <c r="F180" s="512" t="s">
        <v>18</v>
      </c>
      <c r="G180" s="508"/>
      <c r="H180" s="508"/>
      <c r="I180" s="508"/>
      <c r="J180" s="508"/>
      <c r="K180" s="526">
        <v>41500</v>
      </c>
      <c r="L180" s="527">
        <v>767400</v>
      </c>
      <c r="M180" s="528">
        <v>808900</v>
      </c>
      <c r="N180"/>
      <c r="O180"/>
      <c r="P180"/>
      <c r="Q180"/>
      <c r="R180"/>
      <c r="S180"/>
    </row>
    <row r="181" spans="1:19" ht="47.25">
      <c r="A181" s="513"/>
      <c r="B181" s="513"/>
      <c r="C181" s="513"/>
      <c r="D181" s="513"/>
      <c r="E181" s="513"/>
      <c r="F181" s="512">
        <v>1000008</v>
      </c>
      <c r="G181" s="512" t="s">
        <v>1814</v>
      </c>
      <c r="H181" s="512">
        <v>10000080005</v>
      </c>
      <c r="I181" s="512" t="s">
        <v>113</v>
      </c>
      <c r="J181" s="474" t="s">
        <v>20</v>
      </c>
      <c r="K181" s="526"/>
      <c r="L181" s="527">
        <v>91700</v>
      </c>
      <c r="M181" s="528">
        <v>91700</v>
      </c>
      <c r="N181"/>
      <c r="O181"/>
      <c r="P181"/>
      <c r="Q181"/>
      <c r="R181"/>
      <c r="S181"/>
    </row>
    <row r="182" spans="1:19">
      <c r="A182" s="513"/>
      <c r="B182" s="513"/>
      <c r="C182" s="513"/>
      <c r="D182" s="513"/>
      <c r="E182" s="513"/>
      <c r="F182" s="513"/>
      <c r="G182" s="513"/>
      <c r="H182" s="513"/>
      <c r="I182" s="513"/>
      <c r="J182" s="474" t="s">
        <v>28</v>
      </c>
      <c r="K182" s="526"/>
      <c r="L182" s="527">
        <v>27000</v>
      </c>
      <c r="M182" s="528">
        <v>27000</v>
      </c>
      <c r="N182"/>
      <c r="O182"/>
      <c r="P182"/>
      <c r="Q182"/>
      <c r="R182"/>
      <c r="S182"/>
    </row>
    <row r="183" spans="1:19">
      <c r="A183" s="513"/>
      <c r="B183" s="513"/>
      <c r="C183" s="513"/>
      <c r="D183" s="513"/>
      <c r="E183" s="513"/>
      <c r="F183" s="513"/>
      <c r="G183" s="513"/>
      <c r="H183" s="513"/>
      <c r="I183" s="513"/>
      <c r="J183" s="474" t="s">
        <v>23</v>
      </c>
      <c r="K183" s="526">
        <v>15000</v>
      </c>
      <c r="L183" s="527"/>
      <c r="M183" s="528">
        <v>15000</v>
      </c>
      <c r="N183"/>
      <c r="O183"/>
      <c r="P183"/>
      <c r="Q183"/>
      <c r="R183"/>
      <c r="S183"/>
    </row>
    <row r="184" spans="1:19">
      <c r="A184" s="513"/>
      <c r="B184" s="513"/>
      <c r="C184" s="513"/>
      <c r="D184" s="513"/>
      <c r="E184" s="513"/>
      <c r="F184" s="513"/>
      <c r="G184" s="513"/>
      <c r="H184" s="512" t="s">
        <v>18</v>
      </c>
      <c r="I184" s="508"/>
      <c r="J184" s="508"/>
      <c r="K184" s="526">
        <v>15000</v>
      </c>
      <c r="L184" s="527">
        <v>118700</v>
      </c>
      <c r="M184" s="528">
        <v>133700</v>
      </c>
      <c r="N184"/>
      <c r="O184"/>
      <c r="P184"/>
      <c r="Q184"/>
      <c r="R184"/>
      <c r="S184"/>
    </row>
    <row r="185" spans="1:19">
      <c r="A185" s="513"/>
      <c r="B185" s="513"/>
      <c r="C185" s="513"/>
      <c r="D185" s="513"/>
      <c r="E185" s="513"/>
      <c r="F185" s="512" t="s">
        <v>18</v>
      </c>
      <c r="G185" s="508"/>
      <c r="H185" s="508"/>
      <c r="I185" s="508"/>
      <c r="J185" s="508"/>
      <c r="K185" s="526">
        <v>15000</v>
      </c>
      <c r="L185" s="527">
        <v>118700</v>
      </c>
      <c r="M185" s="528">
        <v>133700</v>
      </c>
      <c r="N185"/>
      <c r="O185"/>
      <c r="P185"/>
      <c r="Q185"/>
      <c r="R185"/>
      <c r="S185"/>
    </row>
    <row r="186" spans="1:19" ht="31.5">
      <c r="A186" s="513"/>
      <c r="B186" s="513"/>
      <c r="C186" s="513"/>
      <c r="D186" s="513"/>
      <c r="E186" s="513"/>
      <c r="F186" s="512">
        <v>1000011</v>
      </c>
      <c r="G186" s="512" t="s">
        <v>74</v>
      </c>
      <c r="H186" s="512">
        <v>10000110001</v>
      </c>
      <c r="I186" s="512" t="s">
        <v>109</v>
      </c>
      <c r="J186" s="474" t="s">
        <v>85</v>
      </c>
      <c r="K186" s="526"/>
      <c r="L186" s="527">
        <v>1088300</v>
      </c>
      <c r="M186" s="528">
        <v>1088300</v>
      </c>
      <c r="N186"/>
      <c r="O186"/>
      <c r="P186"/>
      <c r="Q186"/>
      <c r="R186"/>
      <c r="S186"/>
    </row>
    <row r="187" spans="1:19">
      <c r="A187" s="513"/>
      <c r="B187" s="513"/>
      <c r="C187" s="513"/>
      <c r="D187" s="513"/>
      <c r="E187" s="513"/>
      <c r="F187" s="513"/>
      <c r="G187" s="513"/>
      <c r="H187" s="512" t="s">
        <v>18</v>
      </c>
      <c r="I187" s="508"/>
      <c r="J187" s="508"/>
      <c r="K187" s="526"/>
      <c r="L187" s="527">
        <v>1088300</v>
      </c>
      <c r="M187" s="528">
        <v>1088300</v>
      </c>
      <c r="N187"/>
      <c r="O187"/>
      <c r="P187"/>
      <c r="Q187"/>
      <c r="R187"/>
      <c r="S187"/>
    </row>
    <row r="188" spans="1:19" ht="31.5">
      <c r="A188" s="513"/>
      <c r="B188" s="513"/>
      <c r="C188" s="513"/>
      <c r="D188" s="513"/>
      <c r="E188" s="513"/>
      <c r="F188" s="513"/>
      <c r="G188" s="513"/>
      <c r="H188" s="512">
        <v>10000110004</v>
      </c>
      <c r="I188" s="512" t="s">
        <v>74</v>
      </c>
      <c r="J188" s="474" t="s">
        <v>20</v>
      </c>
      <c r="K188" s="526"/>
      <c r="L188" s="527">
        <v>500000</v>
      </c>
      <c r="M188" s="528">
        <v>500000</v>
      </c>
      <c r="N188"/>
      <c r="O188"/>
      <c r="P188"/>
      <c r="Q188"/>
      <c r="R188"/>
      <c r="S188"/>
    </row>
    <row r="189" spans="1:19">
      <c r="A189" s="513"/>
      <c r="B189" s="513"/>
      <c r="C189" s="513"/>
      <c r="D189" s="513"/>
      <c r="E189" s="513"/>
      <c r="F189" s="513"/>
      <c r="G189" s="513"/>
      <c r="H189" s="512" t="s">
        <v>18</v>
      </c>
      <c r="I189" s="508"/>
      <c r="J189" s="508"/>
      <c r="K189" s="526"/>
      <c r="L189" s="527">
        <v>500000</v>
      </c>
      <c r="M189" s="528">
        <v>500000</v>
      </c>
      <c r="N189"/>
      <c r="O189"/>
      <c r="P189"/>
      <c r="Q189"/>
      <c r="R189"/>
      <c r="S189"/>
    </row>
    <row r="190" spans="1:19" ht="63">
      <c r="A190" s="513"/>
      <c r="B190" s="513"/>
      <c r="C190" s="513"/>
      <c r="D190" s="513"/>
      <c r="E190" s="513"/>
      <c r="F190" s="513"/>
      <c r="G190" s="513"/>
      <c r="H190" s="512">
        <v>10000110006</v>
      </c>
      <c r="I190" s="512" t="s">
        <v>76</v>
      </c>
      <c r="J190" s="474" t="s">
        <v>20</v>
      </c>
      <c r="K190" s="526"/>
      <c r="L190" s="527">
        <v>23900</v>
      </c>
      <c r="M190" s="528">
        <v>23900</v>
      </c>
      <c r="N190"/>
      <c r="O190"/>
      <c r="P190"/>
      <c r="Q190"/>
      <c r="R190"/>
      <c r="S190"/>
    </row>
    <row r="191" spans="1:19">
      <c r="A191" s="513"/>
      <c r="B191" s="513"/>
      <c r="C191" s="513"/>
      <c r="D191" s="513"/>
      <c r="E191" s="513"/>
      <c r="F191" s="513"/>
      <c r="G191" s="513"/>
      <c r="H191" s="513"/>
      <c r="I191" s="513"/>
      <c r="J191" s="474" t="s">
        <v>28</v>
      </c>
      <c r="K191" s="526"/>
      <c r="L191" s="527">
        <v>86400</v>
      </c>
      <c r="M191" s="528">
        <v>86400</v>
      </c>
      <c r="N191"/>
      <c r="O191"/>
      <c r="P191"/>
      <c r="Q191"/>
      <c r="R191"/>
      <c r="S191"/>
    </row>
    <row r="192" spans="1:19">
      <c r="A192" s="513"/>
      <c r="B192" s="513"/>
      <c r="C192" s="513"/>
      <c r="D192" s="513"/>
      <c r="E192" s="513"/>
      <c r="F192" s="513"/>
      <c r="G192" s="513"/>
      <c r="H192" s="513"/>
      <c r="I192" s="513"/>
      <c r="J192" s="474" t="s">
        <v>23</v>
      </c>
      <c r="K192" s="526">
        <v>17500</v>
      </c>
      <c r="L192" s="527"/>
      <c r="M192" s="528">
        <v>17500</v>
      </c>
      <c r="N192"/>
      <c r="O192"/>
      <c r="P192"/>
      <c r="Q192"/>
      <c r="R192"/>
      <c r="S192"/>
    </row>
    <row r="193" spans="1:19">
      <c r="A193" s="513"/>
      <c r="B193" s="513"/>
      <c r="C193" s="513"/>
      <c r="D193" s="513"/>
      <c r="E193" s="513"/>
      <c r="F193" s="513"/>
      <c r="G193" s="513"/>
      <c r="H193" s="512" t="s">
        <v>18</v>
      </c>
      <c r="I193" s="508"/>
      <c r="J193" s="508"/>
      <c r="K193" s="526">
        <v>17500</v>
      </c>
      <c r="L193" s="527">
        <v>110300</v>
      </c>
      <c r="M193" s="528">
        <v>127800</v>
      </c>
      <c r="N193"/>
      <c r="O193"/>
      <c r="P193"/>
      <c r="Q193"/>
      <c r="R193"/>
      <c r="S193"/>
    </row>
    <row r="194" spans="1:19" ht="47.25">
      <c r="A194" s="513"/>
      <c r="B194" s="513"/>
      <c r="C194" s="513"/>
      <c r="D194" s="513"/>
      <c r="E194" s="513"/>
      <c r="F194" s="513"/>
      <c r="G194" s="513"/>
      <c r="H194" s="512">
        <v>10000110013</v>
      </c>
      <c r="I194" s="512" t="s">
        <v>115</v>
      </c>
      <c r="J194" s="474" t="s">
        <v>20</v>
      </c>
      <c r="K194" s="526"/>
      <c r="L194" s="527">
        <v>360500</v>
      </c>
      <c r="M194" s="528">
        <v>360500</v>
      </c>
      <c r="N194"/>
      <c r="O194"/>
      <c r="P194"/>
      <c r="Q194"/>
      <c r="R194"/>
      <c r="S194"/>
    </row>
    <row r="195" spans="1:19">
      <c r="A195" s="513"/>
      <c r="B195" s="513"/>
      <c r="C195" s="513"/>
      <c r="D195" s="513"/>
      <c r="E195" s="513"/>
      <c r="F195" s="513"/>
      <c r="G195" s="513"/>
      <c r="H195" s="513"/>
      <c r="I195" s="513"/>
      <c r="J195" s="474" t="s">
        <v>28</v>
      </c>
      <c r="K195" s="526"/>
      <c r="L195" s="527">
        <v>46800</v>
      </c>
      <c r="M195" s="528">
        <v>46800</v>
      </c>
      <c r="N195"/>
      <c r="O195"/>
      <c r="P195"/>
      <c r="Q195"/>
      <c r="R195"/>
      <c r="S195"/>
    </row>
    <row r="196" spans="1:19">
      <c r="A196" s="513"/>
      <c r="B196" s="513"/>
      <c r="C196" s="513"/>
      <c r="D196" s="513"/>
      <c r="E196" s="513"/>
      <c r="F196" s="513"/>
      <c r="G196" s="513"/>
      <c r="H196" s="513"/>
      <c r="I196" s="513"/>
      <c r="J196" s="474" t="s">
        <v>23</v>
      </c>
      <c r="K196" s="526">
        <v>13000</v>
      </c>
      <c r="L196" s="527"/>
      <c r="M196" s="528">
        <v>13000</v>
      </c>
      <c r="N196"/>
      <c r="O196"/>
      <c r="P196"/>
      <c r="Q196"/>
      <c r="R196"/>
      <c r="S196"/>
    </row>
    <row r="197" spans="1:19">
      <c r="A197" s="513"/>
      <c r="B197" s="513"/>
      <c r="C197" s="513"/>
      <c r="D197" s="513"/>
      <c r="E197" s="513"/>
      <c r="F197" s="513"/>
      <c r="G197" s="513"/>
      <c r="H197" s="512" t="s">
        <v>18</v>
      </c>
      <c r="I197" s="508"/>
      <c r="J197" s="508"/>
      <c r="K197" s="526">
        <v>13000</v>
      </c>
      <c r="L197" s="527">
        <v>407300</v>
      </c>
      <c r="M197" s="528">
        <v>420300</v>
      </c>
      <c r="N197"/>
      <c r="O197"/>
      <c r="P197"/>
      <c r="Q197"/>
      <c r="R197"/>
      <c r="S197"/>
    </row>
    <row r="198" spans="1:19">
      <c r="A198" s="513"/>
      <c r="B198" s="513"/>
      <c r="C198" s="513"/>
      <c r="D198" s="513"/>
      <c r="E198" s="513"/>
      <c r="F198" s="512" t="s">
        <v>18</v>
      </c>
      <c r="G198" s="508"/>
      <c r="H198" s="508"/>
      <c r="I198" s="508"/>
      <c r="J198" s="508"/>
      <c r="K198" s="526">
        <v>30500</v>
      </c>
      <c r="L198" s="527">
        <v>2105900</v>
      </c>
      <c r="M198" s="528">
        <v>2136400</v>
      </c>
      <c r="N198"/>
      <c r="O198"/>
      <c r="P198"/>
      <c r="Q198"/>
      <c r="R198"/>
      <c r="S198"/>
    </row>
    <row r="199" spans="1:19">
      <c r="A199" s="513"/>
      <c r="B199" s="513"/>
      <c r="C199" s="513"/>
      <c r="D199" s="512" t="s">
        <v>18</v>
      </c>
      <c r="E199" s="508"/>
      <c r="F199" s="508"/>
      <c r="G199" s="508"/>
      <c r="H199" s="508"/>
      <c r="I199" s="508"/>
      <c r="J199" s="508"/>
      <c r="K199" s="526">
        <v>87000</v>
      </c>
      <c r="L199" s="527">
        <v>2992000</v>
      </c>
      <c r="M199" s="528">
        <v>3079000</v>
      </c>
      <c r="N199"/>
      <c r="O199"/>
      <c r="P199"/>
      <c r="Q199"/>
      <c r="R199"/>
      <c r="S199"/>
    </row>
    <row r="200" spans="1:19">
      <c r="A200" s="513"/>
      <c r="B200" s="512" t="s">
        <v>18</v>
      </c>
      <c r="C200" s="508"/>
      <c r="D200" s="508"/>
      <c r="E200" s="508"/>
      <c r="F200" s="508"/>
      <c r="G200" s="508"/>
      <c r="H200" s="508"/>
      <c r="I200" s="508"/>
      <c r="J200" s="508"/>
      <c r="K200" s="526">
        <v>87000</v>
      </c>
      <c r="L200" s="527">
        <v>2992000</v>
      </c>
      <c r="M200" s="528">
        <v>3079000</v>
      </c>
      <c r="N200"/>
      <c r="O200"/>
      <c r="P200"/>
      <c r="Q200"/>
      <c r="R200"/>
      <c r="S200"/>
    </row>
    <row r="201" spans="1:19">
      <c r="A201" s="512" t="s">
        <v>1822</v>
      </c>
      <c r="B201" s="508"/>
      <c r="C201" s="508"/>
      <c r="D201" s="508"/>
      <c r="E201" s="508"/>
      <c r="F201" s="508"/>
      <c r="G201" s="508"/>
      <c r="H201" s="508"/>
      <c r="I201" s="508"/>
      <c r="J201" s="508"/>
      <c r="K201" s="526">
        <v>234900</v>
      </c>
      <c r="L201" s="527">
        <v>5622500</v>
      </c>
      <c r="M201" s="528">
        <v>5857400</v>
      </c>
      <c r="N201"/>
      <c r="O201"/>
      <c r="P201"/>
      <c r="Q201"/>
      <c r="R201"/>
      <c r="S201"/>
    </row>
    <row r="202" spans="1:19" ht="78.75">
      <c r="A202" s="512">
        <v>1007</v>
      </c>
      <c r="B202" s="512">
        <v>1</v>
      </c>
      <c r="C202" s="512" t="s">
        <v>1045</v>
      </c>
      <c r="D202" s="512">
        <v>412</v>
      </c>
      <c r="E202" s="512" t="s">
        <v>1188</v>
      </c>
      <c r="F202" s="512">
        <v>4010001</v>
      </c>
      <c r="G202" s="512" t="s">
        <v>412</v>
      </c>
      <c r="H202" s="512">
        <v>4010001002</v>
      </c>
      <c r="I202" s="512" t="s">
        <v>405</v>
      </c>
      <c r="J202" s="474" t="s">
        <v>20</v>
      </c>
      <c r="K202" s="526"/>
      <c r="L202" s="527">
        <v>30000</v>
      </c>
      <c r="M202" s="528">
        <v>30000</v>
      </c>
      <c r="N202"/>
      <c r="O202"/>
      <c r="P202"/>
      <c r="Q202"/>
      <c r="R202"/>
      <c r="S202"/>
    </row>
    <row r="203" spans="1:19">
      <c r="A203" s="513"/>
      <c r="B203" s="513"/>
      <c r="C203" s="513"/>
      <c r="D203" s="513"/>
      <c r="E203" s="513"/>
      <c r="F203" s="513"/>
      <c r="G203" s="513"/>
      <c r="H203" s="513"/>
      <c r="I203" s="513"/>
      <c r="J203" s="474" t="s">
        <v>23</v>
      </c>
      <c r="K203" s="526"/>
      <c r="L203" s="527">
        <v>20000</v>
      </c>
      <c r="M203" s="528">
        <v>20000</v>
      </c>
      <c r="N203"/>
      <c r="O203"/>
      <c r="P203"/>
      <c r="Q203"/>
      <c r="R203"/>
      <c r="S203"/>
    </row>
    <row r="204" spans="1:19">
      <c r="A204" s="513"/>
      <c r="B204" s="513"/>
      <c r="C204" s="513"/>
      <c r="D204" s="513"/>
      <c r="E204" s="513"/>
      <c r="F204" s="513"/>
      <c r="G204" s="513"/>
      <c r="H204" s="512" t="s">
        <v>18</v>
      </c>
      <c r="I204" s="508"/>
      <c r="J204" s="508"/>
      <c r="K204" s="526"/>
      <c r="L204" s="527">
        <v>50000</v>
      </c>
      <c r="M204" s="528">
        <v>50000</v>
      </c>
      <c r="N204"/>
      <c r="O204"/>
      <c r="P204"/>
      <c r="Q204"/>
      <c r="R204"/>
      <c r="S204"/>
    </row>
    <row r="205" spans="1:19">
      <c r="A205" s="513"/>
      <c r="B205" s="513"/>
      <c r="C205" s="513"/>
      <c r="D205" s="513"/>
      <c r="E205" s="513"/>
      <c r="F205" s="512" t="s">
        <v>18</v>
      </c>
      <c r="G205" s="508"/>
      <c r="H205" s="508"/>
      <c r="I205" s="508"/>
      <c r="J205" s="508"/>
      <c r="K205" s="526"/>
      <c r="L205" s="527">
        <v>50000</v>
      </c>
      <c r="M205" s="528">
        <v>50000</v>
      </c>
      <c r="N205"/>
      <c r="O205"/>
      <c r="P205"/>
      <c r="Q205"/>
      <c r="R205"/>
      <c r="S205"/>
    </row>
    <row r="206" spans="1:19">
      <c r="A206" s="513"/>
      <c r="B206" s="513"/>
      <c r="C206" s="513"/>
      <c r="D206" s="512" t="s">
        <v>18</v>
      </c>
      <c r="E206" s="508"/>
      <c r="F206" s="508"/>
      <c r="G206" s="508"/>
      <c r="H206" s="508"/>
      <c r="I206" s="508"/>
      <c r="J206" s="508"/>
      <c r="K206" s="526"/>
      <c r="L206" s="527">
        <v>50000</v>
      </c>
      <c r="M206" s="528">
        <v>50000</v>
      </c>
      <c r="N206"/>
      <c r="O206"/>
      <c r="P206"/>
      <c r="Q206"/>
      <c r="R206"/>
      <c r="S206"/>
    </row>
    <row r="207" spans="1:19" ht="47.25">
      <c r="A207" s="513"/>
      <c r="B207" s="513"/>
      <c r="C207" s="512" t="s">
        <v>734</v>
      </c>
      <c r="D207" s="512">
        <v>120</v>
      </c>
      <c r="E207" s="512" t="s">
        <v>717</v>
      </c>
      <c r="F207" s="512">
        <v>1000003</v>
      </c>
      <c r="G207" s="512" t="s">
        <v>229</v>
      </c>
      <c r="H207" s="512">
        <v>1000003043</v>
      </c>
      <c r="I207" s="512" t="s">
        <v>402</v>
      </c>
      <c r="J207" s="474" t="s">
        <v>20</v>
      </c>
      <c r="K207" s="526"/>
      <c r="L207" s="527">
        <v>30000</v>
      </c>
      <c r="M207" s="528">
        <v>30000</v>
      </c>
      <c r="N207"/>
      <c r="O207"/>
      <c r="P207"/>
      <c r="Q207"/>
      <c r="R207"/>
      <c r="S207"/>
    </row>
    <row r="208" spans="1:19">
      <c r="A208" s="513"/>
      <c r="B208" s="513"/>
      <c r="C208" s="513"/>
      <c r="D208" s="513"/>
      <c r="E208" s="513"/>
      <c r="F208" s="513"/>
      <c r="G208" s="513"/>
      <c r="H208" s="513"/>
      <c r="I208" s="513"/>
      <c r="J208" s="474" t="s">
        <v>28</v>
      </c>
      <c r="K208" s="526"/>
      <c r="L208" s="527">
        <v>150000</v>
      </c>
      <c r="M208" s="528">
        <v>150000</v>
      </c>
      <c r="N208"/>
      <c r="O208"/>
      <c r="P208"/>
      <c r="Q208"/>
      <c r="R208"/>
      <c r="S208"/>
    </row>
    <row r="209" spans="1:19">
      <c r="A209" s="513"/>
      <c r="B209" s="513"/>
      <c r="C209" s="513"/>
      <c r="D209" s="513"/>
      <c r="E209" s="513"/>
      <c r="F209" s="513"/>
      <c r="G209" s="513"/>
      <c r="H209" s="513"/>
      <c r="I209" s="513"/>
      <c r="J209" s="474" t="s">
        <v>23</v>
      </c>
      <c r="K209" s="526"/>
      <c r="L209" s="527">
        <v>215400</v>
      </c>
      <c r="M209" s="528">
        <v>215400</v>
      </c>
      <c r="N209"/>
      <c r="O209"/>
      <c r="P209"/>
      <c r="Q209"/>
      <c r="R209"/>
      <c r="S209"/>
    </row>
    <row r="210" spans="1:19">
      <c r="A210" s="513"/>
      <c r="B210" s="513"/>
      <c r="C210" s="513"/>
      <c r="D210" s="513"/>
      <c r="E210" s="513"/>
      <c r="F210" s="513"/>
      <c r="G210" s="513"/>
      <c r="H210" s="512" t="s">
        <v>18</v>
      </c>
      <c r="I210" s="508"/>
      <c r="J210" s="508"/>
      <c r="K210" s="526"/>
      <c r="L210" s="527">
        <v>395400</v>
      </c>
      <c r="M210" s="528">
        <v>395400</v>
      </c>
      <c r="N210"/>
      <c r="O210"/>
      <c r="P210"/>
      <c r="Q210"/>
      <c r="R210"/>
      <c r="S210"/>
    </row>
    <row r="211" spans="1:19" ht="94.5">
      <c r="A211" s="513"/>
      <c r="B211" s="513"/>
      <c r="C211" s="513"/>
      <c r="D211" s="513"/>
      <c r="E211" s="513"/>
      <c r="F211" s="513"/>
      <c r="G211" s="513"/>
      <c r="H211" s="512">
        <v>1000030071</v>
      </c>
      <c r="I211" s="512" t="s">
        <v>36</v>
      </c>
      <c r="J211" s="474" t="s">
        <v>20</v>
      </c>
      <c r="K211" s="526"/>
      <c r="L211" s="527">
        <v>76500</v>
      </c>
      <c r="M211" s="528">
        <v>76500</v>
      </c>
      <c r="N211"/>
      <c r="O211"/>
      <c r="P211"/>
      <c r="Q211"/>
      <c r="R211"/>
      <c r="S211"/>
    </row>
    <row r="212" spans="1:19">
      <c r="A212" s="513"/>
      <c r="B212" s="513"/>
      <c r="C212" s="513"/>
      <c r="D212" s="513"/>
      <c r="E212" s="513"/>
      <c r="F212" s="513"/>
      <c r="G212" s="513"/>
      <c r="H212" s="513"/>
      <c r="I212" s="513"/>
      <c r="J212" s="474" t="s">
        <v>28</v>
      </c>
      <c r="K212" s="526"/>
      <c r="L212" s="527">
        <v>40000</v>
      </c>
      <c r="M212" s="528">
        <v>40000</v>
      </c>
      <c r="N212"/>
      <c r="O212"/>
      <c r="P212"/>
      <c r="Q212"/>
      <c r="R212"/>
      <c r="S212"/>
    </row>
    <row r="213" spans="1:19">
      <c r="A213" s="513"/>
      <c r="B213" s="513"/>
      <c r="C213" s="513"/>
      <c r="D213" s="513"/>
      <c r="E213" s="513"/>
      <c r="F213" s="513"/>
      <c r="G213" s="513"/>
      <c r="H213" s="512" t="s">
        <v>18</v>
      </c>
      <c r="I213" s="508"/>
      <c r="J213" s="508"/>
      <c r="K213" s="526"/>
      <c r="L213" s="527">
        <v>116500</v>
      </c>
      <c r="M213" s="528">
        <v>116500</v>
      </c>
      <c r="N213"/>
      <c r="O213"/>
      <c r="P213"/>
      <c r="Q213"/>
      <c r="R213"/>
      <c r="S213"/>
    </row>
    <row r="214" spans="1:19" ht="31.5">
      <c r="A214" s="513"/>
      <c r="B214" s="513"/>
      <c r="C214" s="513"/>
      <c r="D214" s="513"/>
      <c r="E214" s="513"/>
      <c r="F214" s="513"/>
      <c r="G214" s="513"/>
      <c r="H214" s="512">
        <v>10000030036</v>
      </c>
      <c r="I214" s="512" t="s">
        <v>21</v>
      </c>
      <c r="J214" s="474" t="s">
        <v>20</v>
      </c>
      <c r="K214" s="526"/>
      <c r="L214" s="527">
        <v>255000</v>
      </c>
      <c r="M214" s="528">
        <v>255000</v>
      </c>
      <c r="N214"/>
      <c r="O214"/>
      <c r="P214"/>
      <c r="Q214"/>
      <c r="R214"/>
      <c r="S214"/>
    </row>
    <row r="215" spans="1:19">
      <c r="A215" s="513"/>
      <c r="B215" s="513"/>
      <c r="C215" s="513"/>
      <c r="D215" s="513"/>
      <c r="E215" s="513"/>
      <c r="F215" s="513"/>
      <c r="G215" s="513"/>
      <c r="H215" s="513"/>
      <c r="I215" s="513"/>
      <c r="J215" s="474" t="s">
        <v>28</v>
      </c>
      <c r="K215" s="526"/>
      <c r="L215" s="527">
        <v>55800</v>
      </c>
      <c r="M215" s="528">
        <v>55800</v>
      </c>
      <c r="N215"/>
      <c r="O215"/>
      <c r="P215"/>
      <c r="Q215"/>
      <c r="R215"/>
      <c r="S215"/>
    </row>
    <row r="216" spans="1:19">
      <c r="A216" s="513"/>
      <c r="B216" s="513"/>
      <c r="C216" s="513"/>
      <c r="D216" s="513"/>
      <c r="E216" s="513"/>
      <c r="F216" s="513"/>
      <c r="G216" s="513"/>
      <c r="H216" s="513"/>
      <c r="I216" s="513"/>
      <c r="J216" s="474" t="s">
        <v>23</v>
      </c>
      <c r="K216" s="526"/>
      <c r="L216" s="527">
        <v>300000</v>
      </c>
      <c r="M216" s="528">
        <v>300000</v>
      </c>
      <c r="N216"/>
      <c r="O216"/>
      <c r="P216"/>
      <c r="Q216"/>
      <c r="R216"/>
      <c r="S216"/>
    </row>
    <row r="217" spans="1:19">
      <c r="A217" s="513"/>
      <c r="B217" s="513"/>
      <c r="C217" s="513"/>
      <c r="D217" s="513"/>
      <c r="E217" s="513"/>
      <c r="F217" s="513"/>
      <c r="G217" s="513"/>
      <c r="H217" s="512" t="s">
        <v>18</v>
      </c>
      <c r="I217" s="508"/>
      <c r="J217" s="508"/>
      <c r="K217" s="526"/>
      <c r="L217" s="527">
        <v>610800</v>
      </c>
      <c r="M217" s="528">
        <v>610800</v>
      </c>
      <c r="N217"/>
      <c r="O217"/>
      <c r="P217"/>
      <c r="Q217"/>
      <c r="R217"/>
      <c r="S217"/>
    </row>
    <row r="218" spans="1:19" ht="47.25">
      <c r="A218" s="513"/>
      <c r="B218" s="513"/>
      <c r="C218" s="513"/>
      <c r="D218" s="513"/>
      <c r="E218" s="513"/>
      <c r="F218" s="513"/>
      <c r="G218" s="513"/>
      <c r="H218" s="512">
        <v>10000030290</v>
      </c>
      <c r="I218" s="512" t="s">
        <v>404</v>
      </c>
      <c r="J218" s="474" t="s">
        <v>20</v>
      </c>
      <c r="K218" s="526"/>
      <c r="L218" s="527">
        <v>30000</v>
      </c>
      <c r="M218" s="528">
        <v>30000</v>
      </c>
      <c r="N218"/>
      <c r="O218"/>
      <c r="P218"/>
      <c r="Q218"/>
      <c r="R218"/>
      <c r="S218"/>
    </row>
    <row r="219" spans="1:19">
      <c r="A219" s="513"/>
      <c r="B219" s="513"/>
      <c r="C219" s="513"/>
      <c r="D219" s="513"/>
      <c r="E219" s="513"/>
      <c r="F219" s="513"/>
      <c r="G219" s="513"/>
      <c r="H219" s="512" t="s">
        <v>18</v>
      </c>
      <c r="I219" s="508"/>
      <c r="J219" s="508"/>
      <c r="K219" s="526"/>
      <c r="L219" s="527">
        <v>30000</v>
      </c>
      <c r="M219" s="528">
        <v>30000</v>
      </c>
      <c r="N219"/>
      <c r="O219"/>
      <c r="P219"/>
      <c r="Q219"/>
      <c r="R219"/>
      <c r="S219"/>
    </row>
    <row r="220" spans="1:19">
      <c r="A220" s="513"/>
      <c r="B220" s="513"/>
      <c r="C220" s="513"/>
      <c r="D220" s="513"/>
      <c r="E220" s="513"/>
      <c r="F220" s="512" t="s">
        <v>18</v>
      </c>
      <c r="G220" s="508"/>
      <c r="H220" s="508"/>
      <c r="I220" s="508"/>
      <c r="J220" s="508"/>
      <c r="K220" s="526"/>
      <c r="L220" s="527">
        <v>1152700</v>
      </c>
      <c r="M220" s="528">
        <v>1152700</v>
      </c>
      <c r="N220"/>
      <c r="O220"/>
      <c r="P220"/>
      <c r="Q220"/>
      <c r="R220"/>
      <c r="S220"/>
    </row>
    <row r="221" spans="1:19" ht="78.75">
      <c r="A221" s="513"/>
      <c r="B221" s="513"/>
      <c r="C221" s="513"/>
      <c r="D221" s="513"/>
      <c r="E221" s="513"/>
      <c r="F221" s="512">
        <v>1000007</v>
      </c>
      <c r="G221" s="512" t="s">
        <v>708</v>
      </c>
      <c r="H221" s="512">
        <v>1000070007</v>
      </c>
      <c r="I221" s="512" t="s">
        <v>408</v>
      </c>
      <c r="J221" s="474" t="s">
        <v>23</v>
      </c>
      <c r="K221" s="526"/>
      <c r="L221" s="527">
        <v>52000</v>
      </c>
      <c r="M221" s="528">
        <v>52000</v>
      </c>
      <c r="N221"/>
      <c r="O221"/>
      <c r="P221"/>
      <c r="Q221"/>
      <c r="R221"/>
      <c r="S221"/>
    </row>
    <row r="222" spans="1:19">
      <c r="A222" s="513"/>
      <c r="B222" s="513"/>
      <c r="C222" s="513"/>
      <c r="D222" s="513"/>
      <c r="E222" s="513"/>
      <c r="F222" s="513"/>
      <c r="G222" s="513"/>
      <c r="H222" s="512" t="s">
        <v>18</v>
      </c>
      <c r="I222" s="508"/>
      <c r="J222" s="508"/>
      <c r="K222" s="526"/>
      <c r="L222" s="527">
        <v>52000</v>
      </c>
      <c r="M222" s="528">
        <v>52000</v>
      </c>
      <c r="N222"/>
      <c r="O222"/>
      <c r="P222"/>
      <c r="Q222"/>
      <c r="R222"/>
      <c r="S222"/>
    </row>
    <row r="223" spans="1:19">
      <c r="A223" s="513"/>
      <c r="B223" s="513"/>
      <c r="C223" s="513"/>
      <c r="D223" s="513"/>
      <c r="E223" s="513"/>
      <c r="F223" s="512" t="s">
        <v>18</v>
      </c>
      <c r="G223" s="508"/>
      <c r="H223" s="508"/>
      <c r="I223" s="508"/>
      <c r="J223" s="508"/>
      <c r="K223" s="526"/>
      <c r="L223" s="527">
        <v>52000</v>
      </c>
      <c r="M223" s="528">
        <v>52000</v>
      </c>
      <c r="N223"/>
      <c r="O223"/>
      <c r="P223"/>
      <c r="Q223"/>
      <c r="R223"/>
      <c r="S223"/>
    </row>
    <row r="224" spans="1:19" ht="63">
      <c r="A224" s="513"/>
      <c r="B224" s="513"/>
      <c r="C224" s="513"/>
      <c r="D224" s="513"/>
      <c r="E224" s="513"/>
      <c r="F224" s="512">
        <v>1000012</v>
      </c>
      <c r="G224" s="512" t="s">
        <v>634</v>
      </c>
      <c r="H224" s="512">
        <v>10000120031</v>
      </c>
      <c r="I224" s="512" t="s">
        <v>420</v>
      </c>
      <c r="J224" s="474" t="s">
        <v>20</v>
      </c>
      <c r="K224" s="526"/>
      <c r="L224" s="527">
        <v>25000</v>
      </c>
      <c r="M224" s="528">
        <v>25000</v>
      </c>
      <c r="N224"/>
      <c r="O224"/>
      <c r="P224"/>
      <c r="Q224"/>
      <c r="R224"/>
      <c r="S224"/>
    </row>
    <row r="225" spans="1:19">
      <c r="A225" s="513"/>
      <c r="B225" s="513"/>
      <c r="C225" s="513"/>
      <c r="D225" s="513"/>
      <c r="E225" s="513"/>
      <c r="F225" s="513"/>
      <c r="G225" s="513"/>
      <c r="H225" s="512" t="s">
        <v>18</v>
      </c>
      <c r="I225" s="508"/>
      <c r="J225" s="508"/>
      <c r="K225" s="526"/>
      <c r="L225" s="527">
        <v>25000</v>
      </c>
      <c r="M225" s="528">
        <v>25000</v>
      </c>
      <c r="N225"/>
      <c r="O225"/>
      <c r="P225"/>
      <c r="Q225"/>
      <c r="R225"/>
      <c r="S225"/>
    </row>
    <row r="226" spans="1:19">
      <c r="A226" s="513"/>
      <c r="B226" s="513"/>
      <c r="C226" s="513"/>
      <c r="D226" s="513"/>
      <c r="E226" s="513"/>
      <c r="F226" s="512" t="s">
        <v>18</v>
      </c>
      <c r="G226" s="508"/>
      <c r="H226" s="508"/>
      <c r="I226" s="508"/>
      <c r="J226" s="508"/>
      <c r="K226" s="526"/>
      <c r="L226" s="527">
        <v>25000</v>
      </c>
      <c r="M226" s="528">
        <v>25000</v>
      </c>
      <c r="N226"/>
      <c r="O226"/>
      <c r="P226"/>
      <c r="Q226"/>
      <c r="R226"/>
      <c r="S226"/>
    </row>
    <row r="227" spans="1:19">
      <c r="A227" s="513"/>
      <c r="B227" s="513"/>
      <c r="C227" s="513"/>
      <c r="D227" s="512" t="s">
        <v>18</v>
      </c>
      <c r="E227" s="508"/>
      <c r="F227" s="508"/>
      <c r="G227" s="508"/>
      <c r="H227" s="508"/>
      <c r="I227" s="508"/>
      <c r="J227" s="508"/>
      <c r="K227" s="526"/>
      <c r="L227" s="527">
        <v>1229700</v>
      </c>
      <c r="M227" s="528">
        <v>1229700</v>
      </c>
      <c r="N227"/>
      <c r="O227"/>
      <c r="P227"/>
      <c r="Q227"/>
      <c r="R227"/>
      <c r="S227"/>
    </row>
    <row r="228" spans="1:19">
      <c r="A228" s="513"/>
      <c r="B228" s="512" t="s">
        <v>18</v>
      </c>
      <c r="C228" s="508"/>
      <c r="D228" s="508"/>
      <c r="E228" s="508"/>
      <c r="F228" s="508"/>
      <c r="G228" s="508"/>
      <c r="H228" s="508"/>
      <c r="I228" s="508"/>
      <c r="J228" s="508"/>
      <c r="K228" s="526"/>
      <c r="L228" s="527">
        <v>1279700</v>
      </c>
      <c r="M228" s="528">
        <v>1279700</v>
      </c>
      <c r="N228"/>
      <c r="O228"/>
      <c r="P228"/>
      <c r="Q228"/>
      <c r="R228"/>
      <c r="S228"/>
    </row>
    <row r="229" spans="1:19" ht="78.75">
      <c r="A229" s="513"/>
      <c r="B229" s="512">
        <v>4</v>
      </c>
      <c r="C229" s="512" t="s">
        <v>716</v>
      </c>
      <c r="D229" s="512">
        <v>412</v>
      </c>
      <c r="E229" s="512" t="s">
        <v>428</v>
      </c>
      <c r="F229" s="512">
        <v>4010001</v>
      </c>
      <c r="G229" s="512" t="s">
        <v>630</v>
      </c>
      <c r="H229" s="512">
        <v>40100010059</v>
      </c>
      <c r="I229" s="512" t="s">
        <v>428</v>
      </c>
      <c r="J229" s="474" t="s">
        <v>167</v>
      </c>
      <c r="K229" s="526">
        <v>276600</v>
      </c>
      <c r="L229" s="527"/>
      <c r="M229" s="528">
        <v>276600</v>
      </c>
      <c r="N229"/>
      <c r="O229"/>
      <c r="P229"/>
      <c r="Q229"/>
      <c r="R229"/>
      <c r="S229"/>
    </row>
    <row r="230" spans="1:19">
      <c r="A230" s="513"/>
      <c r="B230" s="513"/>
      <c r="C230" s="513"/>
      <c r="D230" s="513"/>
      <c r="E230" s="513"/>
      <c r="F230" s="513"/>
      <c r="G230" s="513"/>
      <c r="H230" s="512" t="s">
        <v>18</v>
      </c>
      <c r="I230" s="508"/>
      <c r="J230" s="508"/>
      <c r="K230" s="526">
        <v>276600</v>
      </c>
      <c r="L230" s="527"/>
      <c r="M230" s="528">
        <v>276600</v>
      </c>
      <c r="N230"/>
      <c r="O230"/>
      <c r="P230"/>
      <c r="Q230"/>
      <c r="R230"/>
      <c r="S230"/>
    </row>
    <row r="231" spans="1:19">
      <c r="A231" s="513"/>
      <c r="B231" s="513"/>
      <c r="C231" s="513"/>
      <c r="D231" s="513"/>
      <c r="E231" s="513"/>
      <c r="F231" s="512" t="s">
        <v>18</v>
      </c>
      <c r="G231" s="508"/>
      <c r="H231" s="508"/>
      <c r="I231" s="508"/>
      <c r="J231" s="508"/>
      <c r="K231" s="526">
        <v>276600</v>
      </c>
      <c r="L231" s="527"/>
      <c r="M231" s="528">
        <v>276600</v>
      </c>
      <c r="N231"/>
      <c r="O231"/>
      <c r="P231"/>
      <c r="Q231"/>
      <c r="R231"/>
      <c r="S231"/>
    </row>
    <row r="232" spans="1:19">
      <c r="A232" s="513"/>
      <c r="B232" s="513"/>
      <c r="C232" s="513"/>
      <c r="D232" s="512" t="s">
        <v>18</v>
      </c>
      <c r="E232" s="508"/>
      <c r="F232" s="508"/>
      <c r="G232" s="508"/>
      <c r="H232" s="508"/>
      <c r="I232" s="508"/>
      <c r="J232" s="508"/>
      <c r="K232" s="526">
        <v>276600</v>
      </c>
      <c r="L232" s="527"/>
      <c r="M232" s="528">
        <v>276600</v>
      </c>
      <c r="N232"/>
      <c r="O232"/>
      <c r="P232"/>
      <c r="Q232"/>
      <c r="R232"/>
      <c r="S232"/>
    </row>
    <row r="233" spans="1:19">
      <c r="A233" s="513"/>
      <c r="B233" s="512" t="s">
        <v>18</v>
      </c>
      <c r="C233" s="508"/>
      <c r="D233" s="508"/>
      <c r="E233" s="508"/>
      <c r="F233" s="508"/>
      <c r="G233" s="508"/>
      <c r="H233" s="508"/>
      <c r="I233" s="508"/>
      <c r="J233" s="508"/>
      <c r="K233" s="526">
        <v>276600</v>
      </c>
      <c r="L233" s="527"/>
      <c r="M233" s="528">
        <v>276600</v>
      </c>
      <c r="N233"/>
      <c r="O233"/>
      <c r="P233"/>
      <c r="Q233"/>
      <c r="R233"/>
      <c r="S233"/>
    </row>
    <row r="234" spans="1:19" ht="47.25">
      <c r="A234" s="513"/>
      <c r="B234" s="512">
        <v>7</v>
      </c>
      <c r="C234" s="512" t="s">
        <v>825</v>
      </c>
      <c r="D234" s="512">
        <v>120</v>
      </c>
      <c r="E234" s="512" t="s">
        <v>717</v>
      </c>
      <c r="F234" s="512">
        <v>1000003</v>
      </c>
      <c r="G234" s="512" t="s">
        <v>229</v>
      </c>
      <c r="H234" s="512">
        <v>10000030023</v>
      </c>
      <c r="I234" s="512" t="s">
        <v>422</v>
      </c>
      <c r="J234" s="474" t="s">
        <v>67</v>
      </c>
      <c r="K234" s="526"/>
      <c r="L234" s="527">
        <v>20000</v>
      </c>
      <c r="M234" s="528">
        <v>20000</v>
      </c>
      <c r="N234"/>
      <c r="O234"/>
      <c r="P234"/>
      <c r="Q234"/>
      <c r="R234"/>
      <c r="S234"/>
    </row>
    <row r="235" spans="1:19">
      <c r="A235" s="513"/>
      <c r="B235" s="513"/>
      <c r="C235" s="513"/>
      <c r="D235" s="513"/>
      <c r="E235" s="513"/>
      <c r="F235" s="513"/>
      <c r="G235" s="513"/>
      <c r="H235" s="512" t="s">
        <v>18</v>
      </c>
      <c r="I235" s="508"/>
      <c r="J235" s="508"/>
      <c r="K235" s="526"/>
      <c r="L235" s="527">
        <v>20000</v>
      </c>
      <c r="M235" s="528">
        <v>20000</v>
      </c>
      <c r="N235"/>
      <c r="O235"/>
      <c r="P235"/>
      <c r="Q235"/>
      <c r="R235"/>
      <c r="S235"/>
    </row>
    <row r="236" spans="1:19">
      <c r="A236" s="513"/>
      <c r="B236" s="513"/>
      <c r="C236" s="513"/>
      <c r="D236" s="513"/>
      <c r="E236" s="513"/>
      <c r="F236" s="512" t="s">
        <v>18</v>
      </c>
      <c r="G236" s="508"/>
      <c r="H236" s="508"/>
      <c r="I236" s="508"/>
      <c r="J236" s="508"/>
      <c r="K236" s="526"/>
      <c r="L236" s="527">
        <v>20000</v>
      </c>
      <c r="M236" s="528">
        <v>20000</v>
      </c>
      <c r="N236"/>
      <c r="O236"/>
      <c r="P236"/>
      <c r="Q236"/>
      <c r="R236"/>
      <c r="S236"/>
    </row>
    <row r="237" spans="1:19">
      <c r="A237" s="513"/>
      <c r="B237" s="513"/>
      <c r="C237" s="513"/>
      <c r="D237" s="512" t="s">
        <v>18</v>
      </c>
      <c r="E237" s="508"/>
      <c r="F237" s="508"/>
      <c r="G237" s="508"/>
      <c r="H237" s="508"/>
      <c r="I237" s="508"/>
      <c r="J237" s="508"/>
      <c r="K237" s="526"/>
      <c r="L237" s="527">
        <v>20000</v>
      </c>
      <c r="M237" s="528">
        <v>20000</v>
      </c>
      <c r="N237"/>
      <c r="O237"/>
      <c r="P237"/>
      <c r="Q237"/>
      <c r="R237"/>
      <c r="S237"/>
    </row>
    <row r="238" spans="1:19">
      <c r="A238" s="513"/>
      <c r="B238" s="512" t="s">
        <v>18</v>
      </c>
      <c r="C238" s="508"/>
      <c r="D238" s="508"/>
      <c r="E238" s="508"/>
      <c r="F238" s="508"/>
      <c r="G238" s="508"/>
      <c r="H238" s="508"/>
      <c r="I238" s="508"/>
      <c r="J238" s="508"/>
      <c r="K238" s="526"/>
      <c r="L238" s="527">
        <v>20000</v>
      </c>
      <c r="M238" s="528">
        <v>20000</v>
      </c>
      <c r="N238"/>
      <c r="O238"/>
      <c r="P238"/>
      <c r="Q238"/>
      <c r="R238"/>
      <c r="S238"/>
    </row>
    <row r="239" spans="1:19" ht="63">
      <c r="A239" s="513"/>
      <c r="B239" s="512">
        <v>8</v>
      </c>
      <c r="C239" s="512" t="s">
        <v>1045</v>
      </c>
      <c r="D239" s="512">
        <v>412</v>
      </c>
      <c r="E239" s="512" t="s">
        <v>1188</v>
      </c>
      <c r="F239" s="512">
        <v>4010001</v>
      </c>
      <c r="G239" s="512" t="s">
        <v>671</v>
      </c>
      <c r="H239" s="512">
        <v>4010001006</v>
      </c>
      <c r="I239" s="512" t="s">
        <v>421</v>
      </c>
      <c r="J239" s="474" t="s">
        <v>20</v>
      </c>
      <c r="K239" s="526"/>
      <c r="L239" s="527">
        <v>288000</v>
      </c>
      <c r="M239" s="528">
        <v>288000</v>
      </c>
      <c r="N239"/>
      <c r="O239"/>
      <c r="P239"/>
      <c r="Q239"/>
      <c r="R239"/>
      <c r="S239"/>
    </row>
    <row r="240" spans="1:19">
      <c r="A240" s="513"/>
      <c r="B240" s="513"/>
      <c r="C240" s="513"/>
      <c r="D240" s="513"/>
      <c r="E240" s="513"/>
      <c r="F240" s="513"/>
      <c r="G240" s="513"/>
      <c r="H240" s="512" t="s">
        <v>18</v>
      </c>
      <c r="I240" s="508"/>
      <c r="J240" s="508"/>
      <c r="K240" s="526"/>
      <c r="L240" s="527">
        <v>288000</v>
      </c>
      <c r="M240" s="528">
        <v>288000</v>
      </c>
      <c r="N240"/>
      <c r="O240"/>
      <c r="P240"/>
      <c r="Q240"/>
      <c r="R240"/>
      <c r="S240"/>
    </row>
    <row r="241" spans="1:19" ht="47.25">
      <c r="A241" s="513"/>
      <c r="B241" s="513"/>
      <c r="C241" s="513"/>
      <c r="D241" s="513"/>
      <c r="E241" s="513"/>
      <c r="F241" s="513"/>
      <c r="G241" s="513"/>
      <c r="H241" s="512">
        <v>4010001007</v>
      </c>
      <c r="I241" s="512" t="s">
        <v>406</v>
      </c>
      <c r="J241" s="474" t="s">
        <v>23</v>
      </c>
      <c r="K241" s="526"/>
      <c r="L241" s="527">
        <v>140000</v>
      </c>
      <c r="M241" s="528">
        <v>140000</v>
      </c>
      <c r="N241"/>
      <c r="O241"/>
      <c r="P241"/>
      <c r="Q241"/>
      <c r="R241"/>
      <c r="S241"/>
    </row>
    <row r="242" spans="1:19">
      <c r="A242" s="513"/>
      <c r="B242" s="513"/>
      <c r="C242" s="513"/>
      <c r="D242" s="513"/>
      <c r="E242" s="513"/>
      <c r="F242" s="513"/>
      <c r="G242" s="513"/>
      <c r="H242" s="512" t="s">
        <v>18</v>
      </c>
      <c r="I242" s="508"/>
      <c r="J242" s="508"/>
      <c r="K242" s="526"/>
      <c r="L242" s="527">
        <v>140000</v>
      </c>
      <c r="M242" s="528">
        <v>140000</v>
      </c>
      <c r="N242"/>
      <c r="O242"/>
      <c r="P242"/>
      <c r="Q242"/>
      <c r="R242"/>
      <c r="S242"/>
    </row>
    <row r="243" spans="1:19" ht="47.25">
      <c r="A243" s="513"/>
      <c r="B243" s="513"/>
      <c r="C243" s="513"/>
      <c r="D243" s="513"/>
      <c r="E243" s="513"/>
      <c r="F243" s="513"/>
      <c r="G243" s="513"/>
      <c r="H243" s="512">
        <v>40100010001</v>
      </c>
      <c r="I243" s="512" t="s">
        <v>418</v>
      </c>
      <c r="J243" s="474" t="s">
        <v>20</v>
      </c>
      <c r="K243" s="526"/>
      <c r="L243" s="527">
        <v>4635000</v>
      </c>
      <c r="M243" s="528">
        <v>4635000</v>
      </c>
      <c r="N243"/>
      <c r="O243"/>
      <c r="P243"/>
      <c r="Q243"/>
      <c r="R243"/>
      <c r="S243"/>
    </row>
    <row r="244" spans="1:19">
      <c r="A244" s="513"/>
      <c r="B244" s="513"/>
      <c r="C244" s="513"/>
      <c r="D244" s="513"/>
      <c r="E244" s="513"/>
      <c r="F244" s="513"/>
      <c r="G244" s="513"/>
      <c r="H244" s="513"/>
      <c r="I244" s="513"/>
      <c r="J244" s="474" t="s">
        <v>28</v>
      </c>
      <c r="K244" s="526"/>
      <c r="L244" s="527">
        <v>465000</v>
      </c>
      <c r="M244" s="528">
        <v>465000</v>
      </c>
      <c r="N244"/>
      <c r="O244"/>
      <c r="P244"/>
      <c r="Q244"/>
      <c r="R244"/>
      <c r="S244"/>
    </row>
    <row r="245" spans="1:19">
      <c r="A245" s="513"/>
      <c r="B245" s="513"/>
      <c r="C245" s="513"/>
      <c r="D245" s="513"/>
      <c r="E245" s="513"/>
      <c r="F245" s="513"/>
      <c r="G245" s="513"/>
      <c r="H245" s="513"/>
      <c r="I245" s="513"/>
      <c r="J245" s="474" t="s">
        <v>23</v>
      </c>
      <c r="K245" s="526"/>
      <c r="L245" s="527">
        <v>2400000</v>
      </c>
      <c r="M245" s="528">
        <v>2400000</v>
      </c>
      <c r="N245"/>
      <c r="O245"/>
      <c r="P245"/>
      <c r="Q245"/>
      <c r="R245"/>
      <c r="S245"/>
    </row>
    <row r="246" spans="1:19">
      <c r="A246" s="513"/>
      <c r="B246" s="513"/>
      <c r="C246" s="513"/>
      <c r="D246" s="513"/>
      <c r="E246" s="513"/>
      <c r="F246" s="513"/>
      <c r="G246" s="513"/>
      <c r="H246" s="512" t="s">
        <v>18</v>
      </c>
      <c r="I246" s="508"/>
      <c r="J246" s="508"/>
      <c r="K246" s="526"/>
      <c r="L246" s="527">
        <v>7500000</v>
      </c>
      <c r="M246" s="528">
        <v>7500000</v>
      </c>
      <c r="N246"/>
      <c r="O246"/>
      <c r="P246"/>
      <c r="Q246"/>
      <c r="R246"/>
      <c r="S246"/>
    </row>
    <row r="247" spans="1:19" ht="63">
      <c r="A247" s="513"/>
      <c r="B247" s="513"/>
      <c r="C247" s="513"/>
      <c r="D247" s="513"/>
      <c r="E247" s="513"/>
      <c r="F247" s="513"/>
      <c r="G247" s="513"/>
      <c r="H247" s="512">
        <v>40100010005</v>
      </c>
      <c r="I247" s="512" t="s">
        <v>425</v>
      </c>
      <c r="J247" s="474" t="s">
        <v>20</v>
      </c>
      <c r="K247" s="526"/>
      <c r="L247" s="527">
        <v>7000</v>
      </c>
      <c r="M247" s="528">
        <v>7000</v>
      </c>
      <c r="N247"/>
      <c r="O247"/>
      <c r="P247"/>
      <c r="Q247"/>
      <c r="R247"/>
      <c r="S247"/>
    </row>
    <row r="248" spans="1:19">
      <c r="A248" s="513"/>
      <c r="B248" s="513"/>
      <c r="C248" s="513"/>
      <c r="D248" s="513"/>
      <c r="E248" s="513"/>
      <c r="F248" s="513"/>
      <c r="G248" s="513"/>
      <c r="H248" s="513"/>
      <c r="I248" s="513"/>
      <c r="J248" s="474" t="s">
        <v>28</v>
      </c>
      <c r="K248" s="526"/>
      <c r="L248" s="527">
        <v>3600</v>
      </c>
      <c r="M248" s="528">
        <v>3600</v>
      </c>
      <c r="N248"/>
      <c r="O248"/>
      <c r="P248"/>
      <c r="Q248"/>
      <c r="R248"/>
      <c r="S248"/>
    </row>
    <row r="249" spans="1:19" ht="63">
      <c r="A249" s="513"/>
      <c r="B249" s="513"/>
      <c r="C249" s="513"/>
      <c r="D249" s="513"/>
      <c r="E249" s="513"/>
      <c r="F249" s="513"/>
      <c r="G249" s="513"/>
      <c r="H249" s="513"/>
      <c r="I249" s="512" t="s">
        <v>427</v>
      </c>
      <c r="J249" s="474" t="s">
        <v>20</v>
      </c>
      <c r="K249" s="526"/>
      <c r="L249" s="527">
        <v>229000</v>
      </c>
      <c r="M249" s="528">
        <v>229000</v>
      </c>
      <c r="N249"/>
      <c r="O249"/>
      <c r="P249"/>
      <c r="Q249"/>
      <c r="R249"/>
      <c r="S249"/>
    </row>
    <row r="250" spans="1:19">
      <c r="A250" s="513"/>
      <c r="B250" s="513"/>
      <c r="C250" s="513"/>
      <c r="D250" s="513"/>
      <c r="E250" s="513"/>
      <c r="F250" s="513"/>
      <c r="G250" s="513"/>
      <c r="H250" s="513"/>
      <c r="I250" s="513"/>
      <c r="J250" s="474" t="s">
        <v>23</v>
      </c>
      <c r="K250" s="526"/>
      <c r="L250" s="527">
        <v>15000</v>
      </c>
      <c r="M250" s="528">
        <v>15000</v>
      </c>
      <c r="N250"/>
      <c r="O250"/>
      <c r="P250"/>
      <c r="Q250"/>
      <c r="R250"/>
      <c r="S250"/>
    </row>
    <row r="251" spans="1:19">
      <c r="A251" s="513"/>
      <c r="B251" s="513"/>
      <c r="C251" s="513"/>
      <c r="D251" s="513"/>
      <c r="E251" s="513"/>
      <c r="F251" s="513"/>
      <c r="G251" s="513"/>
      <c r="H251" s="512" t="s">
        <v>18</v>
      </c>
      <c r="I251" s="508"/>
      <c r="J251" s="508"/>
      <c r="K251" s="526"/>
      <c r="L251" s="527">
        <v>254600</v>
      </c>
      <c r="M251" s="528">
        <v>254600</v>
      </c>
      <c r="N251"/>
      <c r="O251"/>
      <c r="P251"/>
      <c r="Q251"/>
      <c r="R251"/>
      <c r="S251"/>
    </row>
    <row r="252" spans="1:19" ht="78.75">
      <c r="A252" s="513"/>
      <c r="B252" s="513"/>
      <c r="C252" s="513"/>
      <c r="D252" s="513"/>
      <c r="E252" s="513"/>
      <c r="F252" s="513"/>
      <c r="G252" s="513"/>
      <c r="H252" s="512">
        <v>40100020014</v>
      </c>
      <c r="I252" s="512" t="s">
        <v>403</v>
      </c>
      <c r="J252" s="474" t="s">
        <v>28</v>
      </c>
      <c r="K252" s="526"/>
      <c r="L252" s="527">
        <v>40000</v>
      </c>
      <c r="M252" s="528">
        <v>40000</v>
      </c>
      <c r="N252"/>
      <c r="O252"/>
      <c r="P252"/>
      <c r="Q252"/>
      <c r="R252"/>
      <c r="S252"/>
    </row>
    <row r="253" spans="1:19">
      <c r="A253" s="513"/>
      <c r="B253" s="513"/>
      <c r="C253" s="513"/>
      <c r="D253" s="513"/>
      <c r="E253" s="513"/>
      <c r="F253" s="513"/>
      <c r="G253" s="513"/>
      <c r="H253" s="512" t="s">
        <v>18</v>
      </c>
      <c r="I253" s="508"/>
      <c r="J253" s="508"/>
      <c r="K253" s="526"/>
      <c r="L253" s="527">
        <v>40000</v>
      </c>
      <c r="M253" s="528">
        <v>40000</v>
      </c>
      <c r="N253"/>
      <c r="O253"/>
      <c r="P253"/>
      <c r="Q253"/>
      <c r="R253"/>
      <c r="S253"/>
    </row>
    <row r="254" spans="1:19" ht="63">
      <c r="A254" s="513"/>
      <c r="B254" s="513"/>
      <c r="C254" s="513"/>
      <c r="D254" s="513"/>
      <c r="E254" s="513"/>
      <c r="F254" s="513"/>
      <c r="G254" s="513"/>
      <c r="H254" s="512">
        <v>401000200021</v>
      </c>
      <c r="I254" s="512" t="s">
        <v>399</v>
      </c>
      <c r="J254" s="474" t="s">
        <v>85</v>
      </c>
      <c r="K254" s="526"/>
      <c r="L254" s="527">
        <v>7000000</v>
      </c>
      <c r="M254" s="528">
        <v>7000000</v>
      </c>
      <c r="N254"/>
      <c r="O254"/>
      <c r="P254"/>
      <c r="Q254"/>
      <c r="R254"/>
      <c r="S254"/>
    </row>
    <row r="255" spans="1:19">
      <c r="A255" s="513"/>
      <c r="B255" s="513"/>
      <c r="C255" s="513"/>
      <c r="D255" s="513"/>
      <c r="E255" s="513"/>
      <c r="F255" s="513"/>
      <c r="G255" s="513"/>
      <c r="H255" s="512" t="s">
        <v>18</v>
      </c>
      <c r="I255" s="508"/>
      <c r="J255" s="508"/>
      <c r="K255" s="526"/>
      <c r="L255" s="527">
        <v>7000000</v>
      </c>
      <c r="M255" s="528">
        <v>7000000</v>
      </c>
      <c r="N255"/>
      <c r="O255"/>
      <c r="P255"/>
      <c r="Q255"/>
      <c r="R255"/>
      <c r="S255"/>
    </row>
    <row r="256" spans="1:19" ht="47.25">
      <c r="A256" s="513"/>
      <c r="B256" s="513"/>
      <c r="C256" s="513"/>
      <c r="D256" s="513"/>
      <c r="E256" s="513"/>
      <c r="F256" s="513"/>
      <c r="G256" s="512" t="s">
        <v>412</v>
      </c>
      <c r="H256" s="512">
        <v>40100010019</v>
      </c>
      <c r="I256" s="512" t="s">
        <v>414</v>
      </c>
      <c r="J256" s="474" t="s">
        <v>20</v>
      </c>
      <c r="K256" s="526"/>
      <c r="L256" s="527">
        <v>100000</v>
      </c>
      <c r="M256" s="528">
        <v>100000</v>
      </c>
      <c r="N256"/>
      <c r="O256"/>
      <c r="P256"/>
      <c r="Q256"/>
      <c r="R256"/>
      <c r="S256"/>
    </row>
    <row r="257" spans="1:19">
      <c r="A257" s="513"/>
      <c r="B257" s="513"/>
      <c r="C257" s="513"/>
      <c r="D257" s="513"/>
      <c r="E257" s="513"/>
      <c r="F257" s="513"/>
      <c r="G257" s="513"/>
      <c r="H257" s="513"/>
      <c r="I257" s="513"/>
      <c r="J257" s="474" t="s">
        <v>23</v>
      </c>
      <c r="K257" s="526"/>
      <c r="L257" s="527">
        <v>10000</v>
      </c>
      <c r="M257" s="528">
        <v>10000</v>
      </c>
      <c r="N257"/>
      <c r="O257"/>
      <c r="P257"/>
      <c r="Q257"/>
      <c r="R257"/>
      <c r="S257"/>
    </row>
    <row r="258" spans="1:19">
      <c r="A258" s="513"/>
      <c r="B258" s="513"/>
      <c r="C258" s="513"/>
      <c r="D258" s="513"/>
      <c r="E258" s="513"/>
      <c r="F258" s="513"/>
      <c r="G258" s="513"/>
      <c r="H258" s="512" t="s">
        <v>18</v>
      </c>
      <c r="I258" s="508"/>
      <c r="J258" s="508"/>
      <c r="K258" s="526"/>
      <c r="L258" s="527">
        <v>110000</v>
      </c>
      <c r="M258" s="528">
        <v>110000</v>
      </c>
      <c r="N258"/>
      <c r="O258"/>
      <c r="P258"/>
      <c r="Q258"/>
      <c r="R258"/>
      <c r="S258"/>
    </row>
    <row r="259" spans="1:19">
      <c r="A259" s="513"/>
      <c r="B259" s="513"/>
      <c r="C259" s="513"/>
      <c r="D259" s="513"/>
      <c r="E259" s="513"/>
      <c r="F259" s="513"/>
      <c r="G259" s="513"/>
      <c r="H259" s="512">
        <v>40100010020</v>
      </c>
      <c r="I259" s="512" t="s">
        <v>414</v>
      </c>
      <c r="J259" s="474" t="s">
        <v>20</v>
      </c>
      <c r="K259" s="526"/>
      <c r="L259" s="527">
        <v>2100</v>
      </c>
      <c r="M259" s="528">
        <v>2100</v>
      </c>
      <c r="N259"/>
      <c r="O259"/>
      <c r="P259"/>
      <c r="Q259"/>
      <c r="R259"/>
      <c r="S259"/>
    </row>
    <row r="260" spans="1:19">
      <c r="A260" s="513"/>
      <c r="B260" s="513"/>
      <c r="C260" s="513"/>
      <c r="D260" s="513"/>
      <c r="E260" s="513"/>
      <c r="F260" s="513"/>
      <c r="G260" s="513"/>
      <c r="H260" s="512" t="s">
        <v>18</v>
      </c>
      <c r="I260" s="508"/>
      <c r="J260" s="508"/>
      <c r="K260" s="526"/>
      <c r="L260" s="527">
        <v>2100</v>
      </c>
      <c r="M260" s="528">
        <v>2100</v>
      </c>
      <c r="N260"/>
      <c r="O260"/>
      <c r="P260"/>
      <c r="Q260"/>
      <c r="R260"/>
      <c r="S260"/>
    </row>
    <row r="261" spans="1:19">
      <c r="A261" s="513"/>
      <c r="B261" s="513"/>
      <c r="C261" s="513"/>
      <c r="D261" s="513"/>
      <c r="E261" s="513"/>
      <c r="F261" s="513"/>
      <c r="G261" s="513"/>
      <c r="H261" s="512">
        <v>40100010021</v>
      </c>
      <c r="I261" s="512" t="s">
        <v>414</v>
      </c>
      <c r="J261" s="474" t="s">
        <v>20</v>
      </c>
      <c r="K261" s="526"/>
      <c r="L261" s="527">
        <v>2400</v>
      </c>
      <c r="M261" s="528">
        <v>2400</v>
      </c>
      <c r="N261"/>
      <c r="O261"/>
      <c r="P261"/>
      <c r="Q261"/>
      <c r="R261"/>
      <c r="S261"/>
    </row>
    <row r="262" spans="1:19">
      <c r="A262" s="513"/>
      <c r="B262" s="513"/>
      <c r="C262" s="513"/>
      <c r="D262" s="513"/>
      <c r="E262" s="513"/>
      <c r="F262" s="513"/>
      <c r="G262" s="513"/>
      <c r="H262" s="512" t="s">
        <v>18</v>
      </c>
      <c r="I262" s="508"/>
      <c r="J262" s="508"/>
      <c r="K262" s="526"/>
      <c r="L262" s="527">
        <v>2400</v>
      </c>
      <c r="M262" s="528">
        <v>2400</v>
      </c>
      <c r="N262"/>
      <c r="O262"/>
      <c r="P262"/>
      <c r="Q262"/>
      <c r="R262"/>
      <c r="S262"/>
    </row>
    <row r="263" spans="1:19" ht="126">
      <c r="A263" s="513"/>
      <c r="B263" s="513"/>
      <c r="C263" s="513"/>
      <c r="D263" s="513"/>
      <c r="E263" s="513"/>
      <c r="F263" s="513"/>
      <c r="G263" s="513"/>
      <c r="H263" s="512">
        <v>40100020005</v>
      </c>
      <c r="I263" s="512" t="s">
        <v>413</v>
      </c>
      <c r="J263" s="474" t="s">
        <v>20</v>
      </c>
      <c r="K263" s="526"/>
      <c r="L263" s="527">
        <v>70000</v>
      </c>
      <c r="M263" s="528">
        <v>70000</v>
      </c>
      <c r="N263"/>
      <c r="O263"/>
      <c r="P263"/>
      <c r="Q263"/>
      <c r="R263"/>
      <c r="S263"/>
    </row>
    <row r="264" spans="1:19">
      <c r="A264" s="513"/>
      <c r="B264" s="513"/>
      <c r="C264" s="513"/>
      <c r="D264" s="513"/>
      <c r="E264" s="513"/>
      <c r="F264" s="513"/>
      <c r="G264" s="513"/>
      <c r="H264" s="512" t="s">
        <v>18</v>
      </c>
      <c r="I264" s="508"/>
      <c r="J264" s="508"/>
      <c r="K264" s="526"/>
      <c r="L264" s="527">
        <v>70000</v>
      </c>
      <c r="M264" s="528">
        <v>70000</v>
      </c>
      <c r="N264"/>
      <c r="O264"/>
      <c r="P264"/>
      <c r="Q264"/>
      <c r="R264"/>
      <c r="S264"/>
    </row>
    <row r="265" spans="1:19">
      <c r="A265" s="513"/>
      <c r="B265" s="513"/>
      <c r="C265" s="513"/>
      <c r="D265" s="513"/>
      <c r="E265" s="513"/>
      <c r="F265" s="512" t="s">
        <v>18</v>
      </c>
      <c r="G265" s="508"/>
      <c r="H265" s="508"/>
      <c r="I265" s="508"/>
      <c r="J265" s="508"/>
      <c r="K265" s="526"/>
      <c r="L265" s="527">
        <v>15407100</v>
      </c>
      <c r="M265" s="528">
        <v>15407100</v>
      </c>
      <c r="N265"/>
      <c r="O265"/>
      <c r="P265"/>
      <c r="Q265"/>
      <c r="R265"/>
      <c r="S265"/>
    </row>
    <row r="266" spans="1:19" ht="47.25">
      <c r="A266" s="513"/>
      <c r="B266" s="513"/>
      <c r="C266" s="513"/>
      <c r="D266" s="513"/>
      <c r="E266" s="513"/>
      <c r="F266" s="512">
        <v>4010002</v>
      </c>
      <c r="G266" s="512" t="s">
        <v>412</v>
      </c>
      <c r="H266" s="512">
        <v>40100020007</v>
      </c>
      <c r="I266" s="512" t="s">
        <v>397</v>
      </c>
      <c r="J266" s="474" t="s">
        <v>85</v>
      </c>
      <c r="K266" s="526"/>
      <c r="L266" s="527">
        <v>2000000</v>
      </c>
      <c r="M266" s="528">
        <v>2000000</v>
      </c>
      <c r="N266"/>
      <c r="O266"/>
      <c r="P266"/>
      <c r="Q266"/>
      <c r="R266"/>
      <c r="S266"/>
    </row>
    <row r="267" spans="1:19" ht="63">
      <c r="A267" s="513"/>
      <c r="B267" s="513"/>
      <c r="C267" s="513"/>
      <c r="D267" s="513"/>
      <c r="E267" s="513"/>
      <c r="F267" s="513"/>
      <c r="G267" s="513"/>
      <c r="H267" s="513"/>
      <c r="I267" s="512" t="s">
        <v>415</v>
      </c>
      <c r="J267" s="474" t="s">
        <v>20</v>
      </c>
      <c r="K267" s="526"/>
      <c r="L267" s="527">
        <v>30000</v>
      </c>
      <c r="M267" s="528">
        <v>30000</v>
      </c>
      <c r="N267"/>
      <c r="O267"/>
      <c r="P267"/>
      <c r="Q267"/>
      <c r="R267"/>
      <c r="S267"/>
    </row>
    <row r="268" spans="1:19">
      <c r="A268" s="513"/>
      <c r="B268" s="513"/>
      <c r="C268" s="513"/>
      <c r="D268" s="513"/>
      <c r="E268" s="513"/>
      <c r="F268" s="513"/>
      <c r="G268" s="513"/>
      <c r="H268" s="512" t="s">
        <v>18</v>
      </c>
      <c r="I268" s="508"/>
      <c r="J268" s="508"/>
      <c r="K268" s="526"/>
      <c r="L268" s="527">
        <v>2030000</v>
      </c>
      <c r="M268" s="528">
        <v>2030000</v>
      </c>
      <c r="N268"/>
      <c r="O268"/>
      <c r="P268"/>
      <c r="Q268"/>
      <c r="R268"/>
      <c r="S268"/>
    </row>
    <row r="269" spans="1:19" ht="78.75">
      <c r="A269" s="513"/>
      <c r="B269" s="513"/>
      <c r="C269" s="513"/>
      <c r="D269" s="513"/>
      <c r="E269" s="513"/>
      <c r="F269" s="513"/>
      <c r="G269" s="513"/>
      <c r="H269" s="512">
        <v>40100020014</v>
      </c>
      <c r="I269" s="512" t="s">
        <v>403</v>
      </c>
      <c r="J269" s="474" t="s">
        <v>28</v>
      </c>
      <c r="K269" s="526"/>
      <c r="L269" s="527">
        <v>90000</v>
      </c>
      <c r="M269" s="528">
        <v>90000</v>
      </c>
      <c r="N269"/>
      <c r="O269"/>
      <c r="P269"/>
      <c r="Q269"/>
      <c r="R269"/>
      <c r="S269"/>
    </row>
    <row r="270" spans="1:19">
      <c r="A270" s="513"/>
      <c r="B270" s="513"/>
      <c r="C270" s="513"/>
      <c r="D270" s="513"/>
      <c r="E270" s="513"/>
      <c r="F270" s="513"/>
      <c r="G270" s="513"/>
      <c r="H270" s="513"/>
      <c r="I270" s="513"/>
      <c r="J270" s="474" t="s">
        <v>23</v>
      </c>
      <c r="K270" s="526"/>
      <c r="L270" s="527">
        <v>27000</v>
      </c>
      <c r="M270" s="528">
        <v>27000</v>
      </c>
      <c r="N270"/>
      <c r="O270"/>
      <c r="P270"/>
      <c r="Q270"/>
      <c r="R270"/>
      <c r="S270"/>
    </row>
    <row r="271" spans="1:19">
      <c r="A271" s="513"/>
      <c r="B271" s="513"/>
      <c r="C271" s="513"/>
      <c r="D271" s="513"/>
      <c r="E271" s="513"/>
      <c r="F271" s="513"/>
      <c r="G271" s="513"/>
      <c r="H271" s="512" t="s">
        <v>18</v>
      </c>
      <c r="I271" s="508"/>
      <c r="J271" s="508"/>
      <c r="K271" s="526"/>
      <c r="L271" s="527">
        <v>117000</v>
      </c>
      <c r="M271" s="528">
        <v>117000</v>
      </c>
      <c r="N271"/>
      <c r="O271"/>
      <c r="P271"/>
      <c r="Q271"/>
      <c r="R271"/>
      <c r="S271"/>
    </row>
    <row r="272" spans="1:19" ht="31.5">
      <c r="A272" s="513"/>
      <c r="B272" s="513"/>
      <c r="C272" s="513"/>
      <c r="D272" s="513"/>
      <c r="E272" s="513"/>
      <c r="F272" s="513"/>
      <c r="G272" s="513"/>
      <c r="H272" s="512">
        <v>40100020244</v>
      </c>
      <c r="I272" s="512" t="s">
        <v>417</v>
      </c>
      <c r="J272" s="474" t="s">
        <v>20</v>
      </c>
      <c r="K272" s="526"/>
      <c r="L272" s="527">
        <v>30000</v>
      </c>
      <c r="M272" s="528">
        <v>30000</v>
      </c>
      <c r="N272"/>
      <c r="O272"/>
      <c r="P272"/>
      <c r="Q272"/>
      <c r="R272"/>
      <c r="S272"/>
    </row>
    <row r="273" spans="1:19">
      <c r="A273" s="513"/>
      <c r="B273" s="513"/>
      <c r="C273" s="513"/>
      <c r="D273" s="513"/>
      <c r="E273" s="513"/>
      <c r="F273" s="513"/>
      <c r="G273" s="513"/>
      <c r="H273" s="512" t="s">
        <v>18</v>
      </c>
      <c r="I273" s="508"/>
      <c r="J273" s="508"/>
      <c r="K273" s="526"/>
      <c r="L273" s="527">
        <v>30000</v>
      </c>
      <c r="M273" s="528">
        <v>30000</v>
      </c>
      <c r="N273"/>
      <c r="O273"/>
      <c r="P273"/>
      <c r="Q273"/>
      <c r="R273"/>
      <c r="S273"/>
    </row>
    <row r="274" spans="1:19">
      <c r="A274" s="513"/>
      <c r="B274" s="513"/>
      <c r="C274" s="513"/>
      <c r="D274" s="513"/>
      <c r="E274" s="513"/>
      <c r="F274" s="512" t="s">
        <v>18</v>
      </c>
      <c r="G274" s="508"/>
      <c r="H274" s="508"/>
      <c r="I274" s="508"/>
      <c r="J274" s="508"/>
      <c r="K274" s="526"/>
      <c r="L274" s="527">
        <v>2177000</v>
      </c>
      <c r="M274" s="528">
        <v>2177000</v>
      </c>
      <c r="N274"/>
      <c r="O274"/>
      <c r="P274"/>
      <c r="Q274"/>
      <c r="R274"/>
      <c r="S274"/>
    </row>
    <row r="275" spans="1:19">
      <c r="A275" s="513"/>
      <c r="B275" s="513"/>
      <c r="C275" s="513"/>
      <c r="D275" s="512" t="s">
        <v>18</v>
      </c>
      <c r="E275" s="508"/>
      <c r="F275" s="508"/>
      <c r="G275" s="508"/>
      <c r="H275" s="508"/>
      <c r="I275" s="508"/>
      <c r="J275" s="508"/>
      <c r="K275" s="526"/>
      <c r="L275" s="527">
        <v>17584100</v>
      </c>
      <c r="M275" s="528">
        <v>17584100</v>
      </c>
      <c r="N275"/>
      <c r="O275"/>
      <c r="P275"/>
      <c r="Q275"/>
      <c r="R275"/>
      <c r="S275"/>
    </row>
    <row r="276" spans="1:19" ht="78.75">
      <c r="A276" s="513"/>
      <c r="B276" s="513"/>
      <c r="C276" s="513"/>
      <c r="D276" s="512">
        <v>415</v>
      </c>
      <c r="E276" s="512" t="s">
        <v>1046</v>
      </c>
      <c r="F276" s="512">
        <v>401002</v>
      </c>
      <c r="G276" s="512" t="s">
        <v>412</v>
      </c>
      <c r="H276" s="512">
        <v>4010020015</v>
      </c>
      <c r="I276" s="512" t="s">
        <v>411</v>
      </c>
      <c r="J276" s="474" t="s">
        <v>20</v>
      </c>
      <c r="K276" s="526"/>
      <c r="L276" s="527">
        <v>3476600</v>
      </c>
      <c r="M276" s="528">
        <v>3476600</v>
      </c>
      <c r="N276"/>
      <c r="O276"/>
      <c r="P276"/>
      <c r="Q276"/>
      <c r="R276"/>
      <c r="S276"/>
    </row>
    <row r="277" spans="1:19">
      <c r="A277" s="513"/>
      <c r="B277" s="513"/>
      <c r="C277" s="513"/>
      <c r="D277" s="513"/>
      <c r="E277" s="513"/>
      <c r="F277" s="513"/>
      <c r="G277" s="513"/>
      <c r="H277" s="512" t="s">
        <v>18</v>
      </c>
      <c r="I277" s="508"/>
      <c r="J277" s="508"/>
      <c r="K277" s="526"/>
      <c r="L277" s="527">
        <v>3476600</v>
      </c>
      <c r="M277" s="528">
        <v>3476600</v>
      </c>
      <c r="N277"/>
      <c r="O277"/>
      <c r="P277"/>
      <c r="Q277"/>
      <c r="R277"/>
      <c r="S277"/>
    </row>
    <row r="278" spans="1:19">
      <c r="A278" s="513"/>
      <c r="B278" s="513"/>
      <c r="C278" s="513"/>
      <c r="D278" s="513"/>
      <c r="E278" s="513"/>
      <c r="F278" s="512" t="s">
        <v>18</v>
      </c>
      <c r="G278" s="508"/>
      <c r="H278" s="508"/>
      <c r="I278" s="508"/>
      <c r="J278" s="508"/>
      <c r="K278" s="526"/>
      <c r="L278" s="527">
        <v>3476600</v>
      </c>
      <c r="M278" s="528">
        <v>3476600</v>
      </c>
      <c r="N278"/>
      <c r="O278"/>
      <c r="P278"/>
      <c r="Q278"/>
      <c r="R278"/>
      <c r="S278"/>
    </row>
    <row r="279" spans="1:19" ht="63">
      <c r="A279" s="513"/>
      <c r="B279" s="513"/>
      <c r="C279" s="513"/>
      <c r="D279" s="513"/>
      <c r="E279" s="513"/>
      <c r="F279" s="512">
        <v>4010001</v>
      </c>
      <c r="G279" s="512" t="s">
        <v>671</v>
      </c>
      <c r="H279" s="512">
        <v>40100010030</v>
      </c>
      <c r="I279" s="512" t="s">
        <v>419</v>
      </c>
      <c r="J279" s="474" t="s">
        <v>85</v>
      </c>
      <c r="K279" s="526">
        <v>180000</v>
      </c>
      <c r="L279" s="527"/>
      <c r="M279" s="528">
        <v>180000</v>
      </c>
      <c r="N279"/>
      <c r="O279"/>
      <c r="P279"/>
      <c r="Q279"/>
      <c r="R279"/>
      <c r="S279"/>
    </row>
    <row r="280" spans="1:19">
      <c r="A280" s="513"/>
      <c r="B280" s="513"/>
      <c r="C280" s="513"/>
      <c r="D280" s="513"/>
      <c r="E280" s="513"/>
      <c r="F280" s="513"/>
      <c r="G280" s="513"/>
      <c r="H280" s="512" t="s">
        <v>18</v>
      </c>
      <c r="I280" s="508"/>
      <c r="J280" s="508"/>
      <c r="K280" s="526">
        <v>180000</v>
      </c>
      <c r="L280" s="527"/>
      <c r="M280" s="528">
        <v>180000</v>
      </c>
      <c r="N280"/>
      <c r="O280"/>
      <c r="P280"/>
      <c r="Q280"/>
      <c r="R280"/>
      <c r="S280"/>
    </row>
    <row r="281" spans="1:19">
      <c r="A281" s="513"/>
      <c r="B281" s="513"/>
      <c r="C281" s="513"/>
      <c r="D281" s="513"/>
      <c r="E281" s="513"/>
      <c r="F281" s="512" t="s">
        <v>18</v>
      </c>
      <c r="G281" s="508"/>
      <c r="H281" s="508"/>
      <c r="I281" s="508"/>
      <c r="J281" s="508"/>
      <c r="K281" s="526">
        <v>180000</v>
      </c>
      <c r="L281" s="527"/>
      <c r="M281" s="528">
        <v>180000</v>
      </c>
      <c r="N281"/>
      <c r="O281"/>
      <c r="P281"/>
      <c r="Q281"/>
      <c r="R281"/>
      <c r="S281"/>
    </row>
    <row r="282" spans="1:19">
      <c r="A282" s="513"/>
      <c r="B282" s="513"/>
      <c r="C282" s="513"/>
      <c r="D282" s="512" t="s">
        <v>18</v>
      </c>
      <c r="E282" s="508"/>
      <c r="F282" s="508"/>
      <c r="G282" s="508"/>
      <c r="H282" s="508"/>
      <c r="I282" s="508"/>
      <c r="J282" s="508"/>
      <c r="K282" s="526">
        <v>180000</v>
      </c>
      <c r="L282" s="527">
        <v>3476600</v>
      </c>
      <c r="M282" s="528">
        <v>3656600</v>
      </c>
      <c r="N282"/>
      <c r="O282"/>
      <c r="P282"/>
      <c r="Q282"/>
      <c r="R282"/>
      <c r="S282"/>
    </row>
    <row r="283" spans="1:19">
      <c r="A283" s="513"/>
      <c r="B283" s="512" t="s">
        <v>18</v>
      </c>
      <c r="C283" s="508"/>
      <c r="D283" s="508"/>
      <c r="E283" s="508"/>
      <c r="F283" s="508"/>
      <c r="G283" s="508"/>
      <c r="H283" s="508"/>
      <c r="I283" s="508"/>
      <c r="J283" s="508"/>
      <c r="K283" s="526">
        <v>180000</v>
      </c>
      <c r="L283" s="527">
        <v>21060700</v>
      </c>
      <c r="M283" s="528">
        <v>21240700</v>
      </c>
      <c r="N283"/>
      <c r="O283"/>
      <c r="P283"/>
      <c r="Q283"/>
      <c r="R283"/>
      <c r="S283"/>
    </row>
    <row r="284" spans="1:19">
      <c r="A284" s="512" t="s">
        <v>1823</v>
      </c>
      <c r="B284" s="508"/>
      <c r="C284" s="508"/>
      <c r="D284" s="508"/>
      <c r="E284" s="508"/>
      <c r="F284" s="508"/>
      <c r="G284" s="508"/>
      <c r="H284" s="508"/>
      <c r="I284" s="508"/>
      <c r="J284" s="508"/>
      <c r="K284" s="526">
        <v>456600</v>
      </c>
      <c r="L284" s="527">
        <v>22360400</v>
      </c>
      <c r="M284" s="528">
        <v>22817000</v>
      </c>
      <c r="N284"/>
      <c r="O284"/>
      <c r="P284"/>
      <c r="Q284"/>
      <c r="R284"/>
      <c r="S284"/>
    </row>
    <row r="285" spans="1:19" ht="47.25">
      <c r="A285" s="512">
        <v>1008</v>
      </c>
      <c r="B285" s="512">
        <v>1</v>
      </c>
      <c r="C285" s="512" t="s">
        <v>734</v>
      </c>
      <c r="D285" s="512">
        <v>110</v>
      </c>
      <c r="E285" s="512" t="s">
        <v>1263</v>
      </c>
      <c r="F285" s="512">
        <v>1000003</v>
      </c>
      <c r="G285" s="512" t="s">
        <v>229</v>
      </c>
      <c r="H285" s="512">
        <v>10000030036</v>
      </c>
      <c r="I285" s="512" t="s">
        <v>21</v>
      </c>
      <c r="J285" s="474" t="s">
        <v>20</v>
      </c>
      <c r="K285" s="526"/>
      <c r="L285" s="527">
        <v>75000</v>
      </c>
      <c r="M285" s="528">
        <v>75000</v>
      </c>
      <c r="N285"/>
      <c r="O285"/>
      <c r="P285"/>
      <c r="Q285"/>
      <c r="R285"/>
      <c r="S285"/>
    </row>
    <row r="286" spans="1:19">
      <c r="A286" s="513"/>
      <c r="B286" s="513"/>
      <c r="C286" s="513"/>
      <c r="D286" s="513"/>
      <c r="E286" s="513"/>
      <c r="F286" s="513"/>
      <c r="G286" s="513"/>
      <c r="H286" s="513"/>
      <c r="I286" s="513"/>
      <c r="J286" s="474" t="s">
        <v>23</v>
      </c>
      <c r="K286" s="526"/>
      <c r="L286" s="527">
        <v>389500</v>
      </c>
      <c r="M286" s="528">
        <v>389500</v>
      </c>
      <c r="N286"/>
      <c r="O286"/>
      <c r="P286"/>
      <c r="Q286"/>
      <c r="R286"/>
      <c r="S286"/>
    </row>
    <row r="287" spans="1:19">
      <c r="A287" s="513"/>
      <c r="B287" s="513"/>
      <c r="C287" s="513"/>
      <c r="D287" s="513"/>
      <c r="E287" s="513"/>
      <c r="F287" s="513"/>
      <c r="G287" s="513"/>
      <c r="H287" s="513"/>
      <c r="I287" s="513"/>
      <c r="J287" s="474" t="s">
        <v>17</v>
      </c>
      <c r="K287" s="526"/>
      <c r="L287" s="527">
        <v>24000</v>
      </c>
      <c r="M287" s="528">
        <v>24000</v>
      </c>
      <c r="N287"/>
      <c r="O287"/>
      <c r="P287"/>
      <c r="Q287"/>
      <c r="R287"/>
      <c r="S287"/>
    </row>
    <row r="288" spans="1:19">
      <c r="A288" s="513"/>
      <c r="B288" s="513"/>
      <c r="C288" s="513"/>
      <c r="D288" s="513"/>
      <c r="E288" s="513"/>
      <c r="F288" s="513"/>
      <c r="G288" s="513"/>
      <c r="H288" s="512" t="s">
        <v>18</v>
      </c>
      <c r="I288" s="508"/>
      <c r="J288" s="508"/>
      <c r="K288" s="526"/>
      <c r="L288" s="527">
        <v>488500</v>
      </c>
      <c r="M288" s="528">
        <v>488500</v>
      </c>
      <c r="N288"/>
      <c r="O288"/>
      <c r="P288"/>
      <c r="Q288"/>
      <c r="R288"/>
      <c r="S288"/>
    </row>
    <row r="289" spans="1:19" ht="63">
      <c r="A289" s="513"/>
      <c r="B289" s="513"/>
      <c r="C289" s="513"/>
      <c r="D289" s="513"/>
      <c r="E289" s="513"/>
      <c r="F289" s="513"/>
      <c r="G289" s="513"/>
      <c r="H289" s="512">
        <v>10000030044</v>
      </c>
      <c r="I289" s="512" t="s">
        <v>33</v>
      </c>
      <c r="J289" s="474" t="s">
        <v>20</v>
      </c>
      <c r="K289" s="526"/>
      <c r="L289" s="527">
        <v>40000</v>
      </c>
      <c r="M289" s="528">
        <v>40000</v>
      </c>
      <c r="N289"/>
      <c r="O289"/>
      <c r="P289"/>
      <c r="Q289"/>
      <c r="R289"/>
      <c r="S289"/>
    </row>
    <row r="290" spans="1:19">
      <c r="A290" s="513"/>
      <c r="B290" s="513"/>
      <c r="C290" s="513"/>
      <c r="D290" s="513"/>
      <c r="E290" s="513"/>
      <c r="F290" s="513"/>
      <c r="G290" s="513"/>
      <c r="H290" s="512" t="s">
        <v>18</v>
      </c>
      <c r="I290" s="508"/>
      <c r="J290" s="508"/>
      <c r="K290" s="526"/>
      <c r="L290" s="527">
        <v>40000</v>
      </c>
      <c r="M290" s="528">
        <v>40000</v>
      </c>
      <c r="N290"/>
      <c r="O290"/>
      <c r="P290"/>
      <c r="Q290"/>
      <c r="R290"/>
      <c r="S290"/>
    </row>
    <row r="291" spans="1:19" ht="94.5">
      <c r="A291" s="513"/>
      <c r="B291" s="513"/>
      <c r="C291" s="513"/>
      <c r="D291" s="513"/>
      <c r="E291" s="513"/>
      <c r="F291" s="513"/>
      <c r="G291" s="513"/>
      <c r="H291" s="512">
        <v>10000030071</v>
      </c>
      <c r="I291" s="512" t="s">
        <v>36</v>
      </c>
      <c r="J291" s="474" t="s">
        <v>20</v>
      </c>
      <c r="K291" s="526"/>
      <c r="L291" s="527">
        <v>25200</v>
      </c>
      <c r="M291" s="528">
        <v>25200</v>
      </c>
      <c r="N291"/>
      <c r="O291"/>
      <c r="P291"/>
      <c r="Q291"/>
      <c r="R291"/>
      <c r="S291"/>
    </row>
    <row r="292" spans="1:19">
      <c r="A292" s="513"/>
      <c r="B292" s="513"/>
      <c r="C292" s="513"/>
      <c r="D292" s="513"/>
      <c r="E292" s="513"/>
      <c r="F292" s="513"/>
      <c r="G292" s="513"/>
      <c r="H292" s="513"/>
      <c r="I292" s="513"/>
      <c r="J292" s="474" t="s">
        <v>28</v>
      </c>
      <c r="K292" s="526"/>
      <c r="L292" s="527">
        <v>30000</v>
      </c>
      <c r="M292" s="528">
        <v>30000</v>
      </c>
      <c r="N292"/>
      <c r="O292"/>
      <c r="P292"/>
      <c r="Q292"/>
      <c r="R292"/>
      <c r="S292"/>
    </row>
    <row r="293" spans="1:19">
      <c r="A293" s="513"/>
      <c r="B293" s="513"/>
      <c r="C293" s="513"/>
      <c r="D293" s="513"/>
      <c r="E293" s="513"/>
      <c r="F293" s="513"/>
      <c r="G293" s="513"/>
      <c r="H293" s="513"/>
      <c r="I293" s="513"/>
      <c r="J293" s="474" t="s">
        <v>23</v>
      </c>
      <c r="K293" s="526"/>
      <c r="L293" s="527">
        <v>3000</v>
      </c>
      <c r="M293" s="528">
        <v>3000</v>
      </c>
      <c r="N293"/>
      <c r="O293"/>
      <c r="P293"/>
      <c r="Q293"/>
      <c r="R293"/>
      <c r="S293"/>
    </row>
    <row r="294" spans="1:19">
      <c r="A294" s="513"/>
      <c r="B294" s="513"/>
      <c r="C294" s="513"/>
      <c r="D294" s="513"/>
      <c r="E294" s="513"/>
      <c r="F294" s="513"/>
      <c r="G294" s="513"/>
      <c r="H294" s="512" t="s">
        <v>18</v>
      </c>
      <c r="I294" s="508"/>
      <c r="J294" s="508"/>
      <c r="K294" s="526"/>
      <c r="L294" s="527">
        <v>58200</v>
      </c>
      <c r="M294" s="528">
        <v>58200</v>
      </c>
      <c r="N294"/>
      <c r="O294"/>
      <c r="P294"/>
      <c r="Q294"/>
      <c r="R294"/>
      <c r="S294"/>
    </row>
    <row r="295" spans="1:19">
      <c r="A295" s="513"/>
      <c r="B295" s="513"/>
      <c r="C295" s="513"/>
      <c r="D295" s="513"/>
      <c r="E295" s="513"/>
      <c r="F295" s="512" t="s">
        <v>18</v>
      </c>
      <c r="G295" s="508"/>
      <c r="H295" s="508"/>
      <c r="I295" s="508"/>
      <c r="J295" s="508"/>
      <c r="K295" s="526"/>
      <c r="L295" s="527">
        <v>586700</v>
      </c>
      <c r="M295" s="528">
        <v>586700</v>
      </c>
      <c r="N295"/>
      <c r="O295"/>
      <c r="P295"/>
      <c r="Q295"/>
      <c r="R295"/>
      <c r="S295"/>
    </row>
    <row r="296" spans="1:19" ht="63">
      <c r="A296" s="513"/>
      <c r="B296" s="513"/>
      <c r="C296" s="513"/>
      <c r="D296" s="513"/>
      <c r="E296" s="513"/>
      <c r="F296" s="512">
        <v>1000007</v>
      </c>
      <c r="G296" s="512" t="s">
        <v>409</v>
      </c>
      <c r="H296" s="512">
        <v>10000070008</v>
      </c>
      <c r="I296" s="512" t="s">
        <v>300</v>
      </c>
      <c r="J296" s="474" t="s">
        <v>20</v>
      </c>
      <c r="K296" s="526"/>
      <c r="L296" s="527">
        <v>2211000</v>
      </c>
      <c r="M296" s="528">
        <v>2211000</v>
      </c>
      <c r="N296"/>
      <c r="O296"/>
      <c r="P296"/>
      <c r="Q296"/>
      <c r="R296"/>
      <c r="S296"/>
    </row>
    <row r="297" spans="1:19">
      <c r="A297" s="513"/>
      <c r="B297" s="513"/>
      <c r="C297" s="513"/>
      <c r="D297" s="513"/>
      <c r="E297" s="513"/>
      <c r="F297" s="513"/>
      <c r="G297" s="513"/>
      <c r="H297" s="513"/>
      <c r="I297" s="513"/>
      <c r="J297" s="474" t="s">
        <v>28</v>
      </c>
      <c r="K297" s="526"/>
      <c r="L297" s="527">
        <v>484000</v>
      </c>
      <c r="M297" s="528">
        <v>484000</v>
      </c>
      <c r="N297"/>
      <c r="O297"/>
      <c r="P297"/>
      <c r="Q297"/>
      <c r="R297"/>
      <c r="S297"/>
    </row>
    <row r="298" spans="1:19">
      <c r="A298" s="513"/>
      <c r="B298" s="513"/>
      <c r="C298" s="513"/>
      <c r="D298" s="513"/>
      <c r="E298" s="513"/>
      <c r="F298" s="513"/>
      <c r="G298" s="513"/>
      <c r="H298" s="513"/>
      <c r="I298" s="513"/>
      <c r="J298" s="474" t="s">
        <v>23</v>
      </c>
      <c r="K298" s="526"/>
      <c r="L298" s="527">
        <v>2886500</v>
      </c>
      <c r="M298" s="528">
        <v>2886500</v>
      </c>
      <c r="N298"/>
      <c r="O298"/>
      <c r="P298"/>
      <c r="Q298"/>
      <c r="R298"/>
      <c r="S298"/>
    </row>
    <row r="299" spans="1:19">
      <c r="A299" s="513"/>
      <c r="B299" s="513"/>
      <c r="C299" s="513"/>
      <c r="D299" s="513"/>
      <c r="E299" s="513"/>
      <c r="F299" s="513"/>
      <c r="G299" s="513"/>
      <c r="H299" s="512" t="s">
        <v>18</v>
      </c>
      <c r="I299" s="508"/>
      <c r="J299" s="508"/>
      <c r="K299" s="526"/>
      <c r="L299" s="527">
        <v>5581500</v>
      </c>
      <c r="M299" s="528">
        <v>5581500</v>
      </c>
      <c r="N299"/>
      <c r="O299"/>
      <c r="P299"/>
      <c r="Q299"/>
      <c r="R299"/>
      <c r="S299"/>
    </row>
    <row r="300" spans="1:19" ht="94.5">
      <c r="A300" s="513"/>
      <c r="B300" s="513"/>
      <c r="C300" s="513"/>
      <c r="D300" s="513"/>
      <c r="E300" s="513"/>
      <c r="F300" s="513"/>
      <c r="G300" s="513"/>
      <c r="H300" s="512">
        <v>10000070042</v>
      </c>
      <c r="I300" s="512" t="s">
        <v>314</v>
      </c>
      <c r="J300" s="474" t="s">
        <v>20</v>
      </c>
      <c r="K300" s="526"/>
      <c r="L300" s="527">
        <v>360000</v>
      </c>
      <c r="M300" s="528">
        <v>360000</v>
      </c>
      <c r="N300"/>
      <c r="O300"/>
      <c r="P300"/>
      <c r="Q300"/>
      <c r="R300"/>
      <c r="S300"/>
    </row>
    <row r="301" spans="1:19">
      <c r="A301" s="513"/>
      <c r="B301" s="513"/>
      <c r="C301" s="513"/>
      <c r="D301" s="513"/>
      <c r="E301" s="513"/>
      <c r="F301" s="513"/>
      <c r="G301" s="513"/>
      <c r="H301" s="513"/>
      <c r="I301" s="513"/>
      <c r="J301" s="474" t="s">
        <v>28</v>
      </c>
      <c r="K301" s="526"/>
      <c r="L301" s="527">
        <v>8800</v>
      </c>
      <c r="M301" s="528">
        <v>8800</v>
      </c>
      <c r="N301"/>
      <c r="O301"/>
      <c r="P301"/>
      <c r="Q301"/>
      <c r="R301"/>
      <c r="S301"/>
    </row>
    <row r="302" spans="1:19">
      <c r="A302" s="513"/>
      <c r="B302" s="513"/>
      <c r="C302" s="513"/>
      <c r="D302" s="513"/>
      <c r="E302" s="513"/>
      <c r="F302" s="513"/>
      <c r="G302" s="513"/>
      <c r="H302" s="513"/>
      <c r="I302" s="513"/>
      <c r="J302" s="474" t="s">
        <v>23</v>
      </c>
      <c r="K302" s="526"/>
      <c r="L302" s="527">
        <v>144000</v>
      </c>
      <c r="M302" s="528">
        <v>144000</v>
      </c>
      <c r="N302"/>
      <c r="O302"/>
      <c r="P302"/>
      <c r="Q302"/>
      <c r="R302"/>
      <c r="S302"/>
    </row>
    <row r="303" spans="1:19">
      <c r="A303" s="513"/>
      <c r="B303" s="513"/>
      <c r="C303" s="513"/>
      <c r="D303" s="513"/>
      <c r="E303" s="513"/>
      <c r="F303" s="513"/>
      <c r="G303" s="513"/>
      <c r="H303" s="512" t="s">
        <v>18</v>
      </c>
      <c r="I303" s="508"/>
      <c r="J303" s="508"/>
      <c r="K303" s="526"/>
      <c r="L303" s="527">
        <v>512800</v>
      </c>
      <c r="M303" s="528">
        <v>512800</v>
      </c>
      <c r="N303"/>
      <c r="O303"/>
      <c r="P303"/>
      <c r="Q303"/>
      <c r="R303"/>
      <c r="S303"/>
    </row>
    <row r="304" spans="1:19">
      <c r="A304" s="513"/>
      <c r="B304" s="513"/>
      <c r="C304" s="513"/>
      <c r="D304" s="513"/>
      <c r="E304" s="513"/>
      <c r="F304" s="512" t="s">
        <v>18</v>
      </c>
      <c r="G304" s="508"/>
      <c r="H304" s="508"/>
      <c r="I304" s="508"/>
      <c r="J304" s="508"/>
      <c r="K304" s="526"/>
      <c r="L304" s="527">
        <v>6094300</v>
      </c>
      <c r="M304" s="528">
        <v>6094300</v>
      </c>
      <c r="N304"/>
      <c r="O304"/>
      <c r="P304"/>
      <c r="Q304"/>
      <c r="R304"/>
      <c r="S304"/>
    </row>
    <row r="305" spans="1:19">
      <c r="A305" s="513"/>
      <c r="B305" s="513"/>
      <c r="C305" s="513"/>
      <c r="D305" s="512" t="s">
        <v>18</v>
      </c>
      <c r="E305" s="508"/>
      <c r="F305" s="508"/>
      <c r="G305" s="508"/>
      <c r="H305" s="508"/>
      <c r="I305" s="508"/>
      <c r="J305" s="508"/>
      <c r="K305" s="526"/>
      <c r="L305" s="527">
        <v>6681000</v>
      </c>
      <c r="M305" s="528">
        <v>6681000</v>
      </c>
      <c r="N305"/>
      <c r="O305"/>
      <c r="P305"/>
      <c r="Q305"/>
      <c r="R305"/>
      <c r="S305"/>
    </row>
    <row r="306" spans="1:19">
      <c r="A306" s="513"/>
      <c r="B306" s="512" t="s">
        <v>18</v>
      </c>
      <c r="C306" s="508"/>
      <c r="D306" s="508"/>
      <c r="E306" s="508"/>
      <c r="F306" s="508"/>
      <c r="G306" s="508"/>
      <c r="H306" s="508"/>
      <c r="I306" s="508"/>
      <c r="J306" s="508"/>
      <c r="K306" s="526"/>
      <c r="L306" s="527">
        <v>6681000</v>
      </c>
      <c r="M306" s="528">
        <v>6681000</v>
      </c>
      <c r="N306"/>
      <c r="O306"/>
      <c r="P306"/>
      <c r="Q306"/>
      <c r="R306"/>
      <c r="S306"/>
    </row>
    <row r="307" spans="1:19">
      <c r="A307" s="512" t="s">
        <v>1824</v>
      </c>
      <c r="B307" s="508"/>
      <c r="C307" s="508"/>
      <c r="D307" s="508"/>
      <c r="E307" s="508"/>
      <c r="F307" s="508"/>
      <c r="G307" s="508"/>
      <c r="H307" s="508"/>
      <c r="I307" s="508"/>
      <c r="J307" s="508"/>
      <c r="K307" s="526"/>
      <c r="L307" s="527">
        <v>6681000</v>
      </c>
      <c r="M307" s="528">
        <v>6681000</v>
      </c>
      <c r="N307"/>
      <c r="O307"/>
      <c r="P307"/>
      <c r="Q307"/>
      <c r="R307"/>
      <c r="S307"/>
    </row>
    <row r="308" spans="1:19" ht="78.75">
      <c r="A308" s="512">
        <v>1009</v>
      </c>
      <c r="B308" s="512">
        <v>1</v>
      </c>
      <c r="C308" s="512" t="s">
        <v>734</v>
      </c>
      <c r="D308" s="512">
        <v>150</v>
      </c>
      <c r="E308" s="512" t="s">
        <v>787</v>
      </c>
      <c r="F308" s="512">
        <v>1000010</v>
      </c>
      <c r="G308" s="512" t="s">
        <v>709</v>
      </c>
      <c r="H308" s="512">
        <v>10000030036</v>
      </c>
      <c r="I308" s="512" t="s">
        <v>223</v>
      </c>
      <c r="J308" s="474" t="s">
        <v>28</v>
      </c>
      <c r="K308" s="526"/>
      <c r="L308" s="527">
        <v>39400</v>
      </c>
      <c r="M308" s="528">
        <v>39400</v>
      </c>
      <c r="N308"/>
      <c r="O308"/>
      <c r="P308"/>
      <c r="Q308"/>
      <c r="R308"/>
      <c r="S308"/>
    </row>
    <row r="309" spans="1:19">
      <c r="A309" s="513"/>
      <c r="B309" s="513"/>
      <c r="C309" s="513"/>
      <c r="D309" s="513"/>
      <c r="E309" s="513"/>
      <c r="F309" s="513"/>
      <c r="G309" s="513"/>
      <c r="H309" s="512" t="s">
        <v>18</v>
      </c>
      <c r="I309" s="508"/>
      <c r="J309" s="508"/>
      <c r="K309" s="526"/>
      <c r="L309" s="527">
        <v>39400</v>
      </c>
      <c r="M309" s="528">
        <v>39400</v>
      </c>
      <c r="N309"/>
      <c r="O309"/>
      <c r="P309"/>
      <c r="Q309"/>
      <c r="R309"/>
      <c r="S309"/>
    </row>
    <row r="310" spans="1:19">
      <c r="A310" s="513"/>
      <c r="B310" s="513"/>
      <c r="C310" s="513"/>
      <c r="D310" s="513"/>
      <c r="E310" s="513"/>
      <c r="F310" s="512" t="s">
        <v>18</v>
      </c>
      <c r="G310" s="508"/>
      <c r="H310" s="508"/>
      <c r="I310" s="508"/>
      <c r="J310" s="508"/>
      <c r="K310" s="526"/>
      <c r="L310" s="527">
        <v>39400</v>
      </c>
      <c r="M310" s="528">
        <v>39400</v>
      </c>
      <c r="N310"/>
      <c r="O310"/>
      <c r="P310"/>
      <c r="Q310"/>
      <c r="R310"/>
      <c r="S310"/>
    </row>
    <row r="311" spans="1:19">
      <c r="A311" s="513"/>
      <c r="B311" s="513"/>
      <c r="C311" s="513"/>
      <c r="D311" s="512" t="s">
        <v>18</v>
      </c>
      <c r="E311" s="508"/>
      <c r="F311" s="508"/>
      <c r="G311" s="508"/>
      <c r="H311" s="508"/>
      <c r="I311" s="508"/>
      <c r="J311" s="508"/>
      <c r="K311" s="526"/>
      <c r="L311" s="527">
        <v>39400</v>
      </c>
      <c r="M311" s="528">
        <v>39400</v>
      </c>
      <c r="N311"/>
      <c r="O311"/>
      <c r="P311"/>
      <c r="Q311"/>
      <c r="R311"/>
      <c r="S311"/>
    </row>
    <row r="312" spans="1:19">
      <c r="A312" s="513"/>
      <c r="B312" s="512" t="s">
        <v>18</v>
      </c>
      <c r="C312" s="508"/>
      <c r="D312" s="508"/>
      <c r="E312" s="508"/>
      <c r="F312" s="508"/>
      <c r="G312" s="508"/>
      <c r="H312" s="508"/>
      <c r="I312" s="508"/>
      <c r="J312" s="508"/>
      <c r="K312" s="526"/>
      <c r="L312" s="527">
        <v>39400</v>
      </c>
      <c r="M312" s="528">
        <v>39400</v>
      </c>
      <c r="N312"/>
      <c r="O312"/>
      <c r="P312"/>
      <c r="Q312"/>
      <c r="R312"/>
      <c r="S312"/>
    </row>
    <row r="313" spans="1:19" ht="78.75">
      <c r="A313" s="513"/>
      <c r="B313" s="512">
        <v>2</v>
      </c>
      <c r="C313" s="512" t="s">
        <v>721</v>
      </c>
      <c r="D313" s="512">
        <v>115</v>
      </c>
      <c r="E313" s="512" t="s">
        <v>1051</v>
      </c>
      <c r="F313" s="512">
        <v>1010053</v>
      </c>
      <c r="G313" s="512" t="s">
        <v>1052</v>
      </c>
      <c r="H313" s="512">
        <v>10100540009</v>
      </c>
      <c r="I313" s="512" t="s">
        <v>444</v>
      </c>
      <c r="J313" s="474" t="s">
        <v>85</v>
      </c>
      <c r="K313" s="526"/>
      <c r="L313" s="527">
        <v>1431200</v>
      </c>
      <c r="M313" s="528">
        <v>1431200</v>
      </c>
      <c r="N313"/>
      <c r="O313"/>
      <c r="P313"/>
      <c r="Q313"/>
      <c r="R313"/>
      <c r="S313"/>
    </row>
    <row r="314" spans="1:19">
      <c r="A314" s="513"/>
      <c r="B314" s="513"/>
      <c r="C314" s="513"/>
      <c r="D314" s="513"/>
      <c r="E314" s="513"/>
      <c r="F314" s="513"/>
      <c r="G314" s="513"/>
      <c r="H314" s="512" t="s">
        <v>18</v>
      </c>
      <c r="I314" s="508"/>
      <c r="J314" s="508"/>
      <c r="K314" s="526"/>
      <c r="L314" s="527">
        <v>1431200</v>
      </c>
      <c r="M314" s="528">
        <v>1431200</v>
      </c>
      <c r="N314"/>
      <c r="O314"/>
      <c r="P314"/>
      <c r="Q314"/>
      <c r="R314"/>
      <c r="S314"/>
    </row>
    <row r="315" spans="1:19">
      <c r="A315" s="513"/>
      <c r="B315" s="513"/>
      <c r="C315" s="513"/>
      <c r="D315" s="513"/>
      <c r="E315" s="513"/>
      <c r="F315" s="512" t="s">
        <v>18</v>
      </c>
      <c r="G315" s="508"/>
      <c r="H315" s="508"/>
      <c r="I315" s="508"/>
      <c r="J315" s="508"/>
      <c r="K315" s="526"/>
      <c r="L315" s="527">
        <v>1431200</v>
      </c>
      <c r="M315" s="528">
        <v>1431200</v>
      </c>
      <c r="N315"/>
      <c r="O315"/>
      <c r="P315"/>
      <c r="Q315"/>
      <c r="R315"/>
      <c r="S315"/>
    </row>
    <row r="316" spans="1:19" ht="78.75">
      <c r="A316" s="513"/>
      <c r="B316" s="513"/>
      <c r="C316" s="513"/>
      <c r="D316" s="513"/>
      <c r="E316" s="513"/>
      <c r="F316" s="512">
        <v>1010054</v>
      </c>
      <c r="G316" s="512" t="s">
        <v>692</v>
      </c>
      <c r="H316" s="512">
        <v>10100540013</v>
      </c>
      <c r="I316" s="512" t="s">
        <v>445</v>
      </c>
      <c r="J316" s="474" t="s">
        <v>20</v>
      </c>
      <c r="K316" s="526"/>
      <c r="L316" s="527">
        <v>23000</v>
      </c>
      <c r="M316" s="528">
        <v>23000</v>
      </c>
      <c r="N316"/>
      <c r="O316"/>
      <c r="P316"/>
      <c r="Q316"/>
      <c r="R316"/>
      <c r="S316"/>
    </row>
    <row r="317" spans="1:19">
      <c r="A317" s="513"/>
      <c r="B317" s="513"/>
      <c r="C317" s="513"/>
      <c r="D317" s="513"/>
      <c r="E317" s="513"/>
      <c r="F317" s="513"/>
      <c r="G317" s="513"/>
      <c r="H317" s="513"/>
      <c r="I317" s="513"/>
      <c r="J317" s="474" t="s">
        <v>28</v>
      </c>
      <c r="K317" s="526"/>
      <c r="L317" s="527">
        <v>106800</v>
      </c>
      <c r="M317" s="528">
        <v>106800</v>
      </c>
      <c r="N317"/>
      <c r="O317"/>
      <c r="P317"/>
      <c r="Q317"/>
      <c r="R317"/>
      <c r="S317"/>
    </row>
    <row r="318" spans="1:19">
      <c r="A318" s="513"/>
      <c r="B318" s="513"/>
      <c r="C318" s="513"/>
      <c r="D318" s="513"/>
      <c r="E318" s="513"/>
      <c r="F318" s="513"/>
      <c r="G318" s="513"/>
      <c r="H318" s="513"/>
      <c r="I318" s="513"/>
      <c r="J318" s="474" t="s">
        <v>23</v>
      </c>
      <c r="K318" s="526"/>
      <c r="L318" s="527">
        <v>30000</v>
      </c>
      <c r="M318" s="528">
        <v>30000</v>
      </c>
      <c r="N318"/>
      <c r="O318"/>
      <c r="P318"/>
      <c r="Q318"/>
      <c r="R318"/>
      <c r="S318"/>
    </row>
    <row r="319" spans="1:19" ht="47.25">
      <c r="A319" s="513"/>
      <c r="B319" s="513"/>
      <c r="C319" s="513"/>
      <c r="D319" s="513"/>
      <c r="E319" s="513"/>
      <c r="F319" s="513"/>
      <c r="G319" s="513"/>
      <c r="H319" s="513"/>
      <c r="I319" s="512" t="s">
        <v>447</v>
      </c>
      <c r="J319" s="474" t="s">
        <v>28</v>
      </c>
      <c r="K319" s="526"/>
      <c r="L319" s="527">
        <v>1700</v>
      </c>
      <c r="M319" s="528">
        <v>1700</v>
      </c>
      <c r="N319"/>
      <c r="O319"/>
      <c r="P319"/>
      <c r="Q319"/>
      <c r="R319"/>
      <c r="S319"/>
    </row>
    <row r="320" spans="1:19">
      <c r="A320" s="513"/>
      <c r="B320" s="513"/>
      <c r="C320" s="513"/>
      <c r="D320" s="513"/>
      <c r="E320" s="513"/>
      <c r="F320" s="513"/>
      <c r="G320" s="513"/>
      <c r="H320" s="512" t="s">
        <v>18</v>
      </c>
      <c r="I320" s="508"/>
      <c r="J320" s="508"/>
      <c r="K320" s="526"/>
      <c r="L320" s="527">
        <v>161500</v>
      </c>
      <c r="M320" s="528">
        <v>161500</v>
      </c>
      <c r="N320"/>
      <c r="O320"/>
      <c r="P320"/>
      <c r="Q320"/>
      <c r="R320"/>
      <c r="S320"/>
    </row>
    <row r="321" spans="1:19" ht="47.25">
      <c r="A321" s="513"/>
      <c r="B321" s="513"/>
      <c r="C321" s="513"/>
      <c r="D321" s="513"/>
      <c r="E321" s="513"/>
      <c r="F321" s="513"/>
      <c r="G321" s="513"/>
      <c r="H321" s="512">
        <v>10100540014</v>
      </c>
      <c r="I321" s="512" t="s">
        <v>447</v>
      </c>
      <c r="J321" s="474" t="s">
        <v>20</v>
      </c>
      <c r="K321" s="526"/>
      <c r="L321" s="527">
        <v>11400</v>
      </c>
      <c r="M321" s="528">
        <v>11400</v>
      </c>
      <c r="N321"/>
      <c r="O321"/>
      <c r="P321"/>
      <c r="Q321"/>
      <c r="R321"/>
      <c r="S321"/>
    </row>
    <row r="322" spans="1:19">
      <c r="A322" s="513"/>
      <c r="B322" s="513"/>
      <c r="C322" s="513"/>
      <c r="D322" s="513"/>
      <c r="E322" s="513"/>
      <c r="F322" s="513"/>
      <c r="G322" s="513"/>
      <c r="H322" s="513"/>
      <c r="I322" s="513"/>
      <c r="J322" s="474" t="s">
        <v>23</v>
      </c>
      <c r="K322" s="526"/>
      <c r="L322" s="527">
        <v>4000</v>
      </c>
      <c r="M322" s="528">
        <v>4000</v>
      </c>
      <c r="N322"/>
      <c r="O322"/>
      <c r="P322"/>
      <c r="Q322"/>
      <c r="R322"/>
      <c r="S322"/>
    </row>
    <row r="323" spans="1:19">
      <c r="A323" s="513"/>
      <c r="B323" s="513"/>
      <c r="C323" s="513"/>
      <c r="D323" s="513"/>
      <c r="E323" s="513"/>
      <c r="F323" s="513"/>
      <c r="G323" s="513"/>
      <c r="H323" s="512" t="s">
        <v>18</v>
      </c>
      <c r="I323" s="508"/>
      <c r="J323" s="508"/>
      <c r="K323" s="526"/>
      <c r="L323" s="527">
        <v>15400</v>
      </c>
      <c r="M323" s="528">
        <v>15400</v>
      </c>
      <c r="N323"/>
      <c r="O323"/>
      <c r="P323"/>
      <c r="Q323"/>
      <c r="R323"/>
      <c r="S323"/>
    </row>
    <row r="324" spans="1:19">
      <c r="A324" s="513"/>
      <c r="B324" s="513"/>
      <c r="C324" s="513"/>
      <c r="D324" s="513"/>
      <c r="E324" s="513"/>
      <c r="F324" s="512" t="s">
        <v>18</v>
      </c>
      <c r="G324" s="508"/>
      <c r="H324" s="508"/>
      <c r="I324" s="508"/>
      <c r="J324" s="508"/>
      <c r="K324" s="526"/>
      <c r="L324" s="527">
        <v>176900</v>
      </c>
      <c r="M324" s="528">
        <v>176900</v>
      </c>
      <c r="N324"/>
      <c r="O324"/>
      <c r="P324"/>
      <c r="Q324"/>
      <c r="R324"/>
      <c r="S324"/>
    </row>
    <row r="325" spans="1:19">
      <c r="A325" s="513"/>
      <c r="B325" s="513"/>
      <c r="C325" s="513"/>
      <c r="D325" s="512" t="s">
        <v>18</v>
      </c>
      <c r="E325" s="508"/>
      <c r="F325" s="508"/>
      <c r="G325" s="508"/>
      <c r="H325" s="508"/>
      <c r="I325" s="508"/>
      <c r="J325" s="508"/>
      <c r="K325" s="526"/>
      <c r="L325" s="527">
        <v>1608100</v>
      </c>
      <c r="M325" s="528">
        <v>1608100</v>
      </c>
      <c r="N325"/>
      <c r="O325"/>
      <c r="P325"/>
      <c r="Q325"/>
      <c r="R325"/>
      <c r="S325"/>
    </row>
    <row r="326" spans="1:19" ht="94.5">
      <c r="A326" s="513"/>
      <c r="B326" s="513"/>
      <c r="C326" s="513"/>
      <c r="D326" s="512">
        <v>150</v>
      </c>
      <c r="E326" s="512" t="s">
        <v>787</v>
      </c>
      <c r="F326" s="512">
        <v>1000010</v>
      </c>
      <c r="G326" s="512" t="s">
        <v>709</v>
      </c>
      <c r="H326" s="512">
        <v>10000030077</v>
      </c>
      <c r="I326" s="512" t="s">
        <v>441</v>
      </c>
      <c r="J326" s="474" t="s">
        <v>20</v>
      </c>
      <c r="K326" s="526"/>
      <c r="L326" s="527">
        <v>50000</v>
      </c>
      <c r="M326" s="528">
        <v>50000</v>
      </c>
      <c r="N326"/>
      <c r="O326"/>
      <c r="P326"/>
      <c r="Q326"/>
      <c r="R326"/>
      <c r="S326"/>
    </row>
    <row r="327" spans="1:19">
      <c r="A327" s="513"/>
      <c r="B327" s="513"/>
      <c r="C327" s="513"/>
      <c r="D327" s="513"/>
      <c r="E327" s="513"/>
      <c r="F327" s="513"/>
      <c r="G327" s="513"/>
      <c r="H327" s="512" t="s">
        <v>18</v>
      </c>
      <c r="I327" s="508"/>
      <c r="J327" s="508"/>
      <c r="K327" s="526"/>
      <c r="L327" s="527">
        <v>50000</v>
      </c>
      <c r="M327" s="528">
        <v>50000</v>
      </c>
      <c r="N327"/>
      <c r="O327"/>
      <c r="P327"/>
      <c r="Q327"/>
      <c r="R327"/>
      <c r="S327"/>
    </row>
    <row r="328" spans="1:19" ht="173.25">
      <c r="A328" s="513"/>
      <c r="B328" s="513"/>
      <c r="C328" s="513"/>
      <c r="D328" s="513"/>
      <c r="E328" s="513"/>
      <c r="F328" s="513"/>
      <c r="G328" s="513"/>
      <c r="H328" s="512">
        <v>10000030262</v>
      </c>
      <c r="I328" s="512" t="s">
        <v>440</v>
      </c>
      <c r="J328" s="474" t="s">
        <v>20</v>
      </c>
      <c r="K328" s="526"/>
      <c r="L328" s="527">
        <v>122200</v>
      </c>
      <c r="M328" s="528">
        <v>122200</v>
      </c>
      <c r="N328"/>
      <c r="O328"/>
      <c r="P328"/>
      <c r="Q328"/>
      <c r="R328"/>
      <c r="S328"/>
    </row>
    <row r="329" spans="1:19">
      <c r="A329" s="513"/>
      <c r="B329" s="513"/>
      <c r="C329" s="513"/>
      <c r="D329" s="513"/>
      <c r="E329" s="513"/>
      <c r="F329" s="513"/>
      <c r="G329" s="513"/>
      <c r="H329" s="513"/>
      <c r="I329" s="513"/>
      <c r="J329" s="474" t="s">
        <v>28</v>
      </c>
      <c r="K329" s="526"/>
      <c r="L329" s="527">
        <v>31200</v>
      </c>
      <c r="M329" s="528">
        <v>31200</v>
      </c>
      <c r="N329"/>
      <c r="O329"/>
      <c r="P329"/>
      <c r="Q329"/>
      <c r="R329"/>
      <c r="S329"/>
    </row>
    <row r="330" spans="1:19">
      <c r="A330" s="513"/>
      <c r="B330" s="513"/>
      <c r="C330" s="513"/>
      <c r="D330" s="513"/>
      <c r="E330" s="513"/>
      <c r="F330" s="513"/>
      <c r="G330" s="513"/>
      <c r="H330" s="513"/>
      <c r="I330" s="513"/>
      <c r="J330" s="474" t="s">
        <v>23</v>
      </c>
      <c r="K330" s="526"/>
      <c r="L330" s="527">
        <v>30000</v>
      </c>
      <c r="M330" s="528">
        <v>30000</v>
      </c>
      <c r="N330"/>
      <c r="O330"/>
      <c r="P330"/>
      <c r="Q330"/>
      <c r="R330"/>
      <c r="S330"/>
    </row>
    <row r="331" spans="1:19">
      <c r="A331" s="513"/>
      <c r="B331" s="513"/>
      <c r="C331" s="513"/>
      <c r="D331" s="513"/>
      <c r="E331" s="513"/>
      <c r="F331" s="513"/>
      <c r="G331" s="513"/>
      <c r="H331" s="512" t="s">
        <v>18</v>
      </c>
      <c r="I331" s="508"/>
      <c r="J331" s="508"/>
      <c r="K331" s="526"/>
      <c r="L331" s="527">
        <v>183400</v>
      </c>
      <c r="M331" s="528">
        <v>183400</v>
      </c>
      <c r="N331"/>
      <c r="O331"/>
      <c r="P331"/>
      <c r="Q331"/>
      <c r="R331"/>
      <c r="S331"/>
    </row>
    <row r="332" spans="1:19" ht="78.75">
      <c r="A332" s="513"/>
      <c r="B332" s="513"/>
      <c r="C332" s="513"/>
      <c r="D332" s="513"/>
      <c r="E332" s="513"/>
      <c r="F332" s="513"/>
      <c r="G332" s="513"/>
      <c r="H332" s="512">
        <v>10000100002</v>
      </c>
      <c r="I332" s="512" t="s">
        <v>223</v>
      </c>
      <c r="J332" s="474" t="s">
        <v>20</v>
      </c>
      <c r="K332" s="526"/>
      <c r="L332" s="527">
        <v>206000</v>
      </c>
      <c r="M332" s="528">
        <v>206000</v>
      </c>
      <c r="N332"/>
      <c r="O332"/>
      <c r="P332"/>
      <c r="Q332"/>
      <c r="R332"/>
      <c r="S332"/>
    </row>
    <row r="333" spans="1:19">
      <c r="A333" s="513"/>
      <c r="B333" s="513"/>
      <c r="C333" s="513"/>
      <c r="D333" s="513"/>
      <c r="E333" s="513"/>
      <c r="F333" s="513"/>
      <c r="G333" s="513"/>
      <c r="H333" s="513"/>
      <c r="I333" s="513"/>
      <c r="J333" s="474" t="s">
        <v>23</v>
      </c>
      <c r="K333" s="526"/>
      <c r="L333" s="527">
        <v>104000</v>
      </c>
      <c r="M333" s="528">
        <v>104000</v>
      </c>
      <c r="N333"/>
      <c r="O333"/>
      <c r="P333"/>
      <c r="Q333"/>
      <c r="R333"/>
      <c r="S333"/>
    </row>
    <row r="334" spans="1:19">
      <c r="A334" s="513"/>
      <c r="B334" s="513"/>
      <c r="C334" s="513"/>
      <c r="D334" s="513"/>
      <c r="E334" s="513"/>
      <c r="F334" s="513"/>
      <c r="G334" s="513"/>
      <c r="H334" s="512" t="s">
        <v>18</v>
      </c>
      <c r="I334" s="508"/>
      <c r="J334" s="508"/>
      <c r="K334" s="526"/>
      <c r="L334" s="527">
        <v>310000</v>
      </c>
      <c r="M334" s="528">
        <v>310000</v>
      </c>
      <c r="N334"/>
      <c r="O334"/>
      <c r="P334"/>
      <c r="Q334"/>
      <c r="R334"/>
      <c r="S334"/>
    </row>
    <row r="335" spans="1:19">
      <c r="A335" s="513"/>
      <c r="B335" s="513"/>
      <c r="C335" s="513"/>
      <c r="D335" s="513"/>
      <c r="E335" s="513"/>
      <c r="F335" s="512" t="s">
        <v>18</v>
      </c>
      <c r="G335" s="508"/>
      <c r="H335" s="508"/>
      <c r="I335" s="508"/>
      <c r="J335" s="508"/>
      <c r="K335" s="526"/>
      <c r="L335" s="527">
        <v>543400</v>
      </c>
      <c r="M335" s="528">
        <v>543400</v>
      </c>
      <c r="N335"/>
      <c r="O335"/>
      <c r="P335"/>
      <c r="Q335"/>
      <c r="R335"/>
      <c r="S335"/>
    </row>
    <row r="336" spans="1:19">
      <c r="A336" s="513"/>
      <c r="B336" s="513"/>
      <c r="C336" s="513"/>
      <c r="D336" s="512" t="s">
        <v>18</v>
      </c>
      <c r="E336" s="508"/>
      <c r="F336" s="508"/>
      <c r="G336" s="508"/>
      <c r="H336" s="508"/>
      <c r="I336" s="508"/>
      <c r="J336" s="508"/>
      <c r="K336" s="526"/>
      <c r="L336" s="527">
        <v>543400</v>
      </c>
      <c r="M336" s="528">
        <v>543400</v>
      </c>
      <c r="N336"/>
      <c r="O336"/>
      <c r="P336"/>
      <c r="Q336"/>
      <c r="R336"/>
      <c r="S336"/>
    </row>
    <row r="337" spans="1:19">
      <c r="A337" s="513"/>
      <c r="B337" s="512" t="s">
        <v>18</v>
      </c>
      <c r="C337" s="508"/>
      <c r="D337" s="508"/>
      <c r="E337" s="508"/>
      <c r="F337" s="508"/>
      <c r="G337" s="508"/>
      <c r="H337" s="508"/>
      <c r="I337" s="508"/>
      <c r="J337" s="508"/>
      <c r="K337" s="526"/>
      <c r="L337" s="527">
        <v>2151500</v>
      </c>
      <c r="M337" s="528">
        <v>2151500</v>
      </c>
      <c r="N337"/>
      <c r="O337"/>
      <c r="P337"/>
      <c r="Q337"/>
      <c r="R337"/>
      <c r="S337"/>
    </row>
    <row r="338" spans="1:19" ht="94.5">
      <c r="A338" s="513"/>
      <c r="B338" s="512">
        <v>4</v>
      </c>
      <c r="C338" s="512" t="s">
        <v>716</v>
      </c>
      <c r="D338" s="512">
        <v>611</v>
      </c>
      <c r="E338" s="512" t="s">
        <v>975</v>
      </c>
      <c r="F338" s="512">
        <v>6010002</v>
      </c>
      <c r="G338" s="512" t="s">
        <v>630</v>
      </c>
      <c r="H338" s="512" t="s">
        <v>1771</v>
      </c>
      <c r="I338" s="512" t="s">
        <v>448</v>
      </c>
      <c r="J338" s="474" t="s">
        <v>167</v>
      </c>
      <c r="K338" s="526">
        <v>1415200</v>
      </c>
      <c r="L338" s="527"/>
      <c r="M338" s="528">
        <v>1415200</v>
      </c>
      <c r="N338"/>
      <c r="O338"/>
      <c r="P338"/>
      <c r="Q338"/>
      <c r="R338"/>
      <c r="S338"/>
    </row>
    <row r="339" spans="1:19">
      <c r="A339" s="513"/>
      <c r="B339" s="513"/>
      <c r="C339" s="513"/>
      <c r="D339" s="513"/>
      <c r="E339" s="513"/>
      <c r="F339" s="513"/>
      <c r="G339" s="513"/>
      <c r="H339" s="512" t="s">
        <v>18</v>
      </c>
      <c r="I339" s="508"/>
      <c r="J339" s="508"/>
      <c r="K339" s="526">
        <v>1415200</v>
      </c>
      <c r="L339" s="527"/>
      <c r="M339" s="528">
        <v>1415200</v>
      </c>
      <c r="N339"/>
      <c r="O339"/>
      <c r="P339"/>
      <c r="Q339"/>
      <c r="R339"/>
      <c r="S339"/>
    </row>
    <row r="340" spans="1:19">
      <c r="A340" s="513"/>
      <c r="B340" s="513"/>
      <c r="C340" s="513"/>
      <c r="D340" s="513"/>
      <c r="E340" s="513"/>
      <c r="F340" s="512" t="s">
        <v>18</v>
      </c>
      <c r="G340" s="508"/>
      <c r="H340" s="508"/>
      <c r="I340" s="508"/>
      <c r="J340" s="508"/>
      <c r="K340" s="526">
        <v>1415200</v>
      </c>
      <c r="L340" s="527"/>
      <c r="M340" s="528">
        <v>1415200</v>
      </c>
      <c r="N340"/>
      <c r="O340"/>
      <c r="P340"/>
      <c r="Q340"/>
      <c r="R340"/>
      <c r="S340"/>
    </row>
    <row r="341" spans="1:19">
      <c r="A341" s="513"/>
      <c r="B341" s="513"/>
      <c r="C341" s="513"/>
      <c r="D341" s="512" t="s">
        <v>18</v>
      </c>
      <c r="E341" s="508"/>
      <c r="F341" s="508"/>
      <c r="G341" s="508"/>
      <c r="H341" s="508"/>
      <c r="I341" s="508"/>
      <c r="J341" s="508"/>
      <c r="K341" s="526">
        <v>1415200</v>
      </c>
      <c r="L341" s="527"/>
      <c r="M341" s="528">
        <v>1415200</v>
      </c>
      <c r="N341"/>
      <c r="O341"/>
      <c r="P341"/>
      <c r="Q341"/>
      <c r="R341"/>
      <c r="S341"/>
    </row>
    <row r="342" spans="1:19">
      <c r="A342" s="513"/>
      <c r="B342" s="512" t="s">
        <v>18</v>
      </c>
      <c r="C342" s="508"/>
      <c r="D342" s="508"/>
      <c r="E342" s="508"/>
      <c r="F342" s="508"/>
      <c r="G342" s="508"/>
      <c r="H342" s="508"/>
      <c r="I342" s="508"/>
      <c r="J342" s="508"/>
      <c r="K342" s="526">
        <v>1415200</v>
      </c>
      <c r="L342" s="527"/>
      <c r="M342" s="528">
        <v>1415200</v>
      </c>
      <c r="N342"/>
      <c r="O342"/>
      <c r="P342"/>
      <c r="Q342"/>
      <c r="R342"/>
      <c r="S342"/>
    </row>
    <row r="343" spans="1:19" ht="63">
      <c r="A343" s="513"/>
      <c r="B343" s="512">
        <v>7</v>
      </c>
      <c r="C343" s="512" t="s">
        <v>734</v>
      </c>
      <c r="D343" s="512">
        <v>150</v>
      </c>
      <c r="E343" s="512" t="s">
        <v>787</v>
      </c>
      <c r="F343" s="512">
        <v>1000010</v>
      </c>
      <c r="G343" s="512" t="s">
        <v>709</v>
      </c>
      <c r="H343" s="512">
        <v>10000030019</v>
      </c>
      <c r="I343" s="512" t="s">
        <v>122</v>
      </c>
      <c r="J343" s="474" t="s">
        <v>67</v>
      </c>
      <c r="K343" s="526"/>
      <c r="L343" s="527">
        <v>15000</v>
      </c>
      <c r="M343" s="528">
        <v>15000</v>
      </c>
      <c r="N343"/>
      <c r="O343"/>
      <c r="P343"/>
      <c r="Q343"/>
      <c r="R343"/>
      <c r="S343"/>
    </row>
    <row r="344" spans="1:19">
      <c r="A344" s="513"/>
      <c r="B344" s="513"/>
      <c r="C344" s="513"/>
      <c r="D344" s="513"/>
      <c r="E344" s="513"/>
      <c r="F344" s="513"/>
      <c r="G344" s="513"/>
      <c r="H344" s="512" t="s">
        <v>18</v>
      </c>
      <c r="I344" s="508"/>
      <c r="J344" s="508"/>
      <c r="K344" s="526"/>
      <c r="L344" s="527">
        <v>15000</v>
      </c>
      <c r="M344" s="528">
        <v>15000</v>
      </c>
      <c r="N344"/>
      <c r="O344"/>
      <c r="P344"/>
      <c r="Q344"/>
      <c r="R344"/>
      <c r="S344"/>
    </row>
    <row r="345" spans="1:19">
      <c r="A345" s="513"/>
      <c r="B345" s="513"/>
      <c r="C345" s="513"/>
      <c r="D345" s="513"/>
      <c r="E345" s="513"/>
      <c r="F345" s="512" t="s">
        <v>18</v>
      </c>
      <c r="G345" s="508"/>
      <c r="H345" s="508"/>
      <c r="I345" s="508"/>
      <c r="J345" s="508"/>
      <c r="K345" s="526"/>
      <c r="L345" s="527">
        <v>15000</v>
      </c>
      <c r="M345" s="528">
        <v>15000</v>
      </c>
      <c r="N345"/>
      <c r="O345"/>
      <c r="P345"/>
      <c r="Q345"/>
      <c r="R345"/>
      <c r="S345"/>
    </row>
    <row r="346" spans="1:19">
      <c r="A346" s="513"/>
      <c r="B346" s="513"/>
      <c r="C346" s="513"/>
      <c r="D346" s="512" t="s">
        <v>18</v>
      </c>
      <c r="E346" s="508"/>
      <c r="F346" s="508"/>
      <c r="G346" s="508"/>
      <c r="H346" s="508"/>
      <c r="I346" s="508"/>
      <c r="J346" s="508"/>
      <c r="K346" s="526"/>
      <c r="L346" s="527">
        <v>15000</v>
      </c>
      <c r="M346" s="528">
        <v>15000</v>
      </c>
      <c r="N346"/>
      <c r="O346"/>
      <c r="P346"/>
      <c r="Q346"/>
      <c r="R346"/>
      <c r="S346"/>
    </row>
    <row r="347" spans="1:19">
      <c r="A347" s="513"/>
      <c r="B347" s="512" t="s">
        <v>18</v>
      </c>
      <c r="C347" s="508"/>
      <c r="D347" s="508"/>
      <c r="E347" s="508"/>
      <c r="F347" s="508"/>
      <c r="G347" s="508"/>
      <c r="H347" s="508"/>
      <c r="I347" s="508"/>
      <c r="J347" s="508"/>
      <c r="K347" s="526"/>
      <c r="L347" s="527">
        <v>15000</v>
      </c>
      <c r="M347" s="528">
        <v>15000</v>
      </c>
      <c r="N347"/>
      <c r="O347"/>
      <c r="P347"/>
      <c r="Q347"/>
      <c r="R347"/>
      <c r="S347"/>
    </row>
    <row r="348" spans="1:19" ht="63">
      <c r="A348" s="513"/>
      <c r="B348" s="512">
        <v>8</v>
      </c>
      <c r="C348" s="512" t="s">
        <v>1045</v>
      </c>
      <c r="D348" s="512">
        <v>415</v>
      </c>
      <c r="E348" s="512" t="s">
        <v>1046</v>
      </c>
      <c r="F348" s="512">
        <v>4010001</v>
      </c>
      <c r="G348" s="512" t="s">
        <v>671</v>
      </c>
      <c r="H348" s="512">
        <v>40100010068</v>
      </c>
      <c r="I348" s="512" t="s">
        <v>442</v>
      </c>
      <c r="J348" s="474" t="s">
        <v>20</v>
      </c>
      <c r="K348" s="526"/>
      <c r="L348" s="527">
        <v>117000</v>
      </c>
      <c r="M348" s="528">
        <v>117000</v>
      </c>
      <c r="N348"/>
      <c r="O348"/>
      <c r="P348"/>
      <c r="Q348"/>
      <c r="R348"/>
      <c r="S348"/>
    </row>
    <row r="349" spans="1:19">
      <c r="A349" s="513"/>
      <c r="B349" s="513"/>
      <c r="C349" s="513"/>
      <c r="D349" s="513"/>
      <c r="E349" s="513"/>
      <c r="F349" s="513"/>
      <c r="G349" s="513"/>
      <c r="H349" s="513"/>
      <c r="I349" s="513"/>
      <c r="J349" s="474" t="s">
        <v>28</v>
      </c>
      <c r="K349" s="526"/>
      <c r="L349" s="527">
        <v>7200</v>
      </c>
      <c r="M349" s="528">
        <v>7200</v>
      </c>
      <c r="N349"/>
      <c r="O349"/>
      <c r="P349"/>
      <c r="Q349"/>
      <c r="R349"/>
      <c r="S349"/>
    </row>
    <row r="350" spans="1:19">
      <c r="A350" s="513"/>
      <c r="B350" s="513"/>
      <c r="C350" s="513"/>
      <c r="D350" s="513"/>
      <c r="E350" s="513"/>
      <c r="F350" s="513"/>
      <c r="G350" s="513"/>
      <c r="H350" s="513"/>
      <c r="I350" s="513"/>
      <c r="J350" s="474" t="s">
        <v>23</v>
      </c>
      <c r="K350" s="526"/>
      <c r="L350" s="527">
        <v>14000</v>
      </c>
      <c r="M350" s="528">
        <v>14000</v>
      </c>
      <c r="N350"/>
      <c r="O350"/>
      <c r="P350"/>
      <c r="Q350"/>
      <c r="R350"/>
      <c r="S350"/>
    </row>
    <row r="351" spans="1:19">
      <c r="A351" s="513"/>
      <c r="B351" s="513"/>
      <c r="C351" s="513"/>
      <c r="D351" s="513"/>
      <c r="E351" s="513"/>
      <c r="F351" s="513"/>
      <c r="G351" s="513"/>
      <c r="H351" s="512" t="s">
        <v>18</v>
      </c>
      <c r="I351" s="508"/>
      <c r="J351" s="508"/>
      <c r="K351" s="526"/>
      <c r="L351" s="527">
        <v>138200</v>
      </c>
      <c r="M351" s="528">
        <v>138200</v>
      </c>
      <c r="N351"/>
      <c r="O351"/>
      <c r="P351"/>
      <c r="Q351"/>
      <c r="R351"/>
      <c r="S351"/>
    </row>
    <row r="352" spans="1:19">
      <c r="A352" s="513"/>
      <c r="B352" s="513"/>
      <c r="C352" s="513"/>
      <c r="D352" s="513"/>
      <c r="E352" s="513"/>
      <c r="F352" s="512" t="s">
        <v>18</v>
      </c>
      <c r="G352" s="508"/>
      <c r="H352" s="508"/>
      <c r="I352" s="508"/>
      <c r="J352" s="508"/>
      <c r="K352" s="526"/>
      <c r="L352" s="527">
        <v>138200</v>
      </c>
      <c r="M352" s="528">
        <v>138200</v>
      </c>
      <c r="N352"/>
      <c r="O352"/>
      <c r="P352"/>
      <c r="Q352"/>
      <c r="R352"/>
      <c r="S352"/>
    </row>
    <row r="353" spans="1:19">
      <c r="A353" s="513"/>
      <c r="B353" s="513"/>
      <c r="C353" s="513"/>
      <c r="D353" s="512" t="s">
        <v>18</v>
      </c>
      <c r="E353" s="508"/>
      <c r="F353" s="508"/>
      <c r="G353" s="508"/>
      <c r="H353" s="508"/>
      <c r="I353" s="508"/>
      <c r="J353" s="508"/>
      <c r="K353" s="526"/>
      <c r="L353" s="527">
        <v>138200</v>
      </c>
      <c r="M353" s="528">
        <v>138200</v>
      </c>
      <c r="N353"/>
      <c r="O353"/>
      <c r="P353"/>
      <c r="Q353"/>
      <c r="R353"/>
      <c r="S353"/>
    </row>
    <row r="354" spans="1:19">
      <c r="A354" s="513"/>
      <c r="B354" s="512" t="s">
        <v>18</v>
      </c>
      <c r="C354" s="508"/>
      <c r="D354" s="508"/>
      <c r="E354" s="508"/>
      <c r="F354" s="508"/>
      <c r="G354" s="508"/>
      <c r="H354" s="508"/>
      <c r="I354" s="508"/>
      <c r="J354" s="508"/>
      <c r="K354" s="526"/>
      <c r="L354" s="527">
        <v>138200</v>
      </c>
      <c r="M354" s="528">
        <v>138200</v>
      </c>
      <c r="N354"/>
      <c r="O354"/>
      <c r="P354"/>
      <c r="Q354"/>
      <c r="R354"/>
      <c r="S354"/>
    </row>
    <row r="355" spans="1:19">
      <c r="A355" s="512" t="s">
        <v>1825</v>
      </c>
      <c r="B355" s="508"/>
      <c r="C355" s="508"/>
      <c r="D355" s="508"/>
      <c r="E355" s="508"/>
      <c r="F355" s="508"/>
      <c r="G355" s="508"/>
      <c r="H355" s="508"/>
      <c r="I355" s="508"/>
      <c r="J355" s="508"/>
      <c r="K355" s="526">
        <v>1415200</v>
      </c>
      <c r="L355" s="527">
        <v>2344100</v>
      </c>
      <c r="M355" s="528">
        <v>3759300</v>
      </c>
      <c r="N355"/>
      <c r="O355"/>
      <c r="P355"/>
      <c r="Q355"/>
      <c r="R355"/>
      <c r="S355"/>
    </row>
    <row r="356" spans="1:19" ht="63">
      <c r="A356" s="512">
        <v>1010</v>
      </c>
      <c r="B356" s="512">
        <v>1</v>
      </c>
      <c r="C356" s="512" t="s">
        <v>734</v>
      </c>
      <c r="D356" s="512">
        <v>150</v>
      </c>
      <c r="E356" s="512" t="s">
        <v>787</v>
      </c>
      <c r="F356" s="512">
        <v>1000003</v>
      </c>
      <c r="G356" s="512" t="s">
        <v>229</v>
      </c>
      <c r="H356" s="512">
        <v>10000030253</v>
      </c>
      <c r="I356" s="512" t="s">
        <v>481</v>
      </c>
      <c r="J356" s="474" t="s">
        <v>20</v>
      </c>
      <c r="K356" s="526"/>
      <c r="L356" s="527">
        <v>1204400</v>
      </c>
      <c r="M356" s="528">
        <v>1204400</v>
      </c>
      <c r="N356"/>
      <c r="O356"/>
      <c r="P356"/>
      <c r="Q356"/>
      <c r="R356"/>
      <c r="S356"/>
    </row>
    <row r="357" spans="1:19">
      <c r="A357" s="513"/>
      <c r="B357" s="513"/>
      <c r="C357" s="513"/>
      <c r="D357" s="513"/>
      <c r="E357" s="513"/>
      <c r="F357" s="513"/>
      <c r="G357" s="513"/>
      <c r="H357" s="513"/>
      <c r="I357" s="513"/>
      <c r="J357" s="474" t="s">
        <v>28</v>
      </c>
      <c r="K357" s="526"/>
      <c r="L357" s="527">
        <v>600</v>
      </c>
      <c r="M357" s="528">
        <v>600</v>
      </c>
      <c r="N357"/>
      <c r="O357"/>
      <c r="P357"/>
      <c r="Q357"/>
      <c r="R357"/>
      <c r="S357"/>
    </row>
    <row r="358" spans="1:19">
      <c r="A358" s="513"/>
      <c r="B358" s="513"/>
      <c r="C358" s="513"/>
      <c r="D358" s="513"/>
      <c r="E358" s="513"/>
      <c r="F358" s="513"/>
      <c r="G358" s="513"/>
      <c r="H358" s="513"/>
      <c r="I358" s="513"/>
      <c r="J358" s="474" t="s">
        <v>23</v>
      </c>
      <c r="K358" s="526"/>
      <c r="L358" s="527">
        <v>1478000</v>
      </c>
      <c r="M358" s="528">
        <v>1478000</v>
      </c>
      <c r="N358"/>
      <c r="O358"/>
      <c r="P358"/>
      <c r="Q358"/>
      <c r="R358"/>
      <c r="S358"/>
    </row>
    <row r="359" spans="1:19">
      <c r="A359" s="513"/>
      <c r="B359" s="513"/>
      <c r="C359" s="513"/>
      <c r="D359" s="513"/>
      <c r="E359" s="513"/>
      <c r="F359" s="513"/>
      <c r="G359" s="513"/>
      <c r="H359" s="512" t="s">
        <v>18</v>
      </c>
      <c r="I359" s="508"/>
      <c r="J359" s="508"/>
      <c r="K359" s="526"/>
      <c r="L359" s="527">
        <v>2683000</v>
      </c>
      <c r="M359" s="528">
        <v>2683000</v>
      </c>
      <c r="N359"/>
      <c r="O359"/>
      <c r="P359"/>
      <c r="Q359"/>
      <c r="R359"/>
      <c r="S359"/>
    </row>
    <row r="360" spans="1:19">
      <c r="A360" s="513"/>
      <c r="B360" s="513"/>
      <c r="C360" s="513"/>
      <c r="D360" s="513"/>
      <c r="E360" s="513"/>
      <c r="F360" s="512" t="s">
        <v>18</v>
      </c>
      <c r="G360" s="508"/>
      <c r="H360" s="508"/>
      <c r="I360" s="508"/>
      <c r="J360" s="508"/>
      <c r="K360" s="526"/>
      <c r="L360" s="527">
        <v>2683000</v>
      </c>
      <c r="M360" s="528">
        <v>2683000</v>
      </c>
      <c r="N360"/>
      <c r="O360"/>
      <c r="P360"/>
      <c r="Q360"/>
      <c r="R360"/>
      <c r="S360"/>
    </row>
    <row r="361" spans="1:19">
      <c r="A361" s="513"/>
      <c r="B361" s="513"/>
      <c r="C361" s="513"/>
      <c r="D361" s="512" t="s">
        <v>18</v>
      </c>
      <c r="E361" s="508"/>
      <c r="F361" s="508"/>
      <c r="G361" s="508"/>
      <c r="H361" s="508"/>
      <c r="I361" s="508"/>
      <c r="J361" s="508"/>
      <c r="K361" s="526"/>
      <c r="L361" s="527">
        <v>2683000</v>
      </c>
      <c r="M361" s="528">
        <v>2683000</v>
      </c>
      <c r="N361"/>
      <c r="O361"/>
      <c r="P361"/>
      <c r="Q361"/>
      <c r="R361"/>
      <c r="S361"/>
    </row>
    <row r="362" spans="1:19">
      <c r="A362" s="513"/>
      <c r="B362" s="512" t="s">
        <v>18</v>
      </c>
      <c r="C362" s="508"/>
      <c r="D362" s="508"/>
      <c r="E362" s="508"/>
      <c r="F362" s="508"/>
      <c r="G362" s="508"/>
      <c r="H362" s="508"/>
      <c r="I362" s="508"/>
      <c r="J362" s="508"/>
      <c r="K362" s="526"/>
      <c r="L362" s="527">
        <v>2683000</v>
      </c>
      <c r="M362" s="528">
        <v>2683000</v>
      </c>
      <c r="N362"/>
      <c r="O362"/>
      <c r="P362"/>
      <c r="Q362"/>
      <c r="R362"/>
      <c r="S362"/>
    </row>
    <row r="363" spans="1:19" ht="47.25">
      <c r="A363" s="513"/>
      <c r="B363" s="512">
        <v>3</v>
      </c>
      <c r="C363" s="512" t="s">
        <v>953</v>
      </c>
      <c r="D363" s="512">
        <v>502</v>
      </c>
      <c r="E363" s="512" t="s">
        <v>961</v>
      </c>
      <c r="F363" s="512">
        <v>5000002</v>
      </c>
      <c r="G363" s="512" t="s">
        <v>961</v>
      </c>
      <c r="H363" s="512">
        <v>50100010019</v>
      </c>
      <c r="I363" s="512" t="s">
        <v>451</v>
      </c>
      <c r="J363" s="474" t="s">
        <v>85</v>
      </c>
      <c r="K363" s="526"/>
      <c r="L363" s="527">
        <v>855700</v>
      </c>
      <c r="M363" s="528">
        <v>855700</v>
      </c>
      <c r="N363"/>
      <c r="O363"/>
      <c r="P363"/>
      <c r="Q363"/>
      <c r="R363"/>
      <c r="S363"/>
    </row>
    <row r="364" spans="1:19">
      <c r="A364" s="513"/>
      <c r="B364" s="513"/>
      <c r="C364" s="513"/>
      <c r="D364" s="513"/>
      <c r="E364" s="513"/>
      <c r="F364" s="513"/>
      <c r="G364" s="513"/>
      <c r="H364" s="512" t="s">
        <v>18</v>
      </c>
      <c r="I364" s="508"/>
      <c r="J364" s="508"/>
      <c r="K364" s="526"/>
      <c r="L364" s="527">
        <v>855700</v>
      </c>
      <c r="M364" s="528">
        <v>855700</v>
      </c>
      <c r="N364"/>
      <c r="O364"/>
      <c r="P364"/>
      <c r="Q364"/>
      <c r="R364"/>
      <c r="S364"/>
    </row>
    <row r="365" spans="1:19">
      <c r="A365" s="513"/>
      <c r="B365" s="513"/>
      <c r="C365" s="513"/>
      <c r="D365" s="513"/>
      <c r="E365" s="513"/>
      <c r="F365" s="512" t="s">
        <v>18</v>
      </c>
      <c r="G365" s="508"/>
      <c r="H365" s="508"/>
      <c r="I365" s="508"/>
      <c r="J365" s="508"/>
      <c r="K365" s="526"/>
      <c r="L365" s="527">
        <v>855700</v>
      </c>
      <c r="M365" s="528">
        <v>855700</v>
      </c>
      <c r="N365"/>
      <c r="O365"/>
      <c r="P365"/>
      <c r="Q365"/>
      <c r="R365"/>
      <c r="S365"/>
    </row>
    <row r="366" spans="1:19">
      <c r="A366" s="513"/>
      <c r="B366" s="513"/>
      <c r="C366" s="513"/>
      <c r="D366" s="512" t="s">
        <v>18</v>
      </c>
      <c r="E366" s="508"/>
      <c r="F366" s="508"/>
      <c r="G366" s="508"/>
      <c r="H366" s="508"/>
      <c r="I366" s="508"/>
      <c r="J366" s="508"/>
      <c r="K366" s="526"/>
      <c r="L366" s="527">
        <v>855700</v>
      </c>
      <c r="M366" s="528">
        <v>855700</v>
      </c>
      <c r="N366"/>
      <c r="O366"/>
      <c r="P366"/>
      <c r="Q366"/>
      <c r="R366"/>
      <c r="S366"/>
    </row>
    <row r="367" spans="1:19" ht="47.25">
      <c r="A367" s="513"/>
      <c r="B367" s="513"/>
      <c r="C367" s="513"/>
      <c r="D367" s="512">
        <v>503</v>
      </c>
      <c r="E367" s="512" t="s">
        <v>666</v>
      </c>
      <c r="F367" s="512">
        <v>5000003</v>
      </c>
      <c r="G367" s="512" t="s">
        <v>666</v>
      </c>
      <c r="H367" s="512">
        <v>50100010019</v>
      </c>
      <c r="I367" s="512" t="s">
        <v>451</v>
      </c>
      <c r="J367" s="474" t="s">
        <v>85</v>
      </c>
      <c r="K367" s="526"/>
      <c r="L367" s="527">
        <v>2038000</v>
      </c>
      <c r="M367" s="528">
        <v>2038000</v>
      </c>
      <c r="N367"/>
      <c r="O367"/>
      <c r="P367"/>
      <c r="Q367"/>
      <c r="R367"/>
      <c r="S367"/>
    </row>
    <row r="368" spans="1:19">
      <c r="A368" s="513"/>
      <c r="B368" s="513"/>
      <c r="C368" s="513"/>
      <c r="D368" s="513"/>
      <c r="E368" s="513"/>
      <c r="F368" s="513"/>
      <c r="G368" s="513"/>
      <c r="H368" s="512" t="s">
        <v>18</v>
      </c>
      <c r="I368" s="508"/>
      <c r="J368" s="508"/>
      <c r="K368" s="526"/>
      <c r="L368" s="527">
        <v>2038000</v>
      </c>
      <c r="M368" s="528">
        <v>2038000</v>
      </c>
      <c r="N368"/>
      <c r="O368"/>
      <c r="P368"/>
      <c r="Q368"/>
      <c r="R368"/>
      <c r="S368"/>
    </row>
    <row r="369" spans="1:19">
      <c r="A369" s="513"/>
      <c r="B369" s="513"/>
      <c r="C369" s="513"/>
      <c r="D369" s="513"/>
      <c r="E369" s="513"/>
      <c r="F369" s="512" t="s">
        <v>18</v>
      </c>
      <c r="G369" s="508"/>
      <c r="H369" s="508"/>
      <c r="I369" s="508"/>
      <c r="J369" s="508"/>
      <c r="K369" s="526"/>
      <c r="L369" s="527">
        <v>2038000</v>
      </c>
      <c r="M369" s="528">
        <v>2038000</v>
      </c>
      <c r="N369"/>
      <c r="O369"/>
      <c r="P369"/>
      <c r="Q369"/>
      <c r="R369"/>
      <c r="S369"/>
    </row>
    <row r="370" spans="1:19">
      <c r="A370" s="513"/>
      <c r="B370" s="513"/>
      <c r="C370" s="513"/>
      <c r="D370" s="512" t="s">
        <v>18</v>
      </c>
      <c r="E370" s="508"/>
      <c r="F370" s="508"/>
      <c r="G370" s="508"/>
      <c r="H370" s="508"/>
      <c r="I370" s="508"/>
      <c r="J370" s="508"/>
      <c r="K370" s="526"/>
      <c r="L370" s="527">
        <v>2038000</v>
      </c>
      <c r="M370" s="528">
        <v>2038000</v>
      </c>
      <c r="N370"/>
      <c r="O370"/>
      <c r="P370"/>
      <c r="Q370"/>
      <c r="R370"/>
      <c r="S370"/>
    </row>
    <row r="371" spans="1:19" ht="94.5">
      <c r="A371" s="513"/>
      <c r="B371" s="513"/>
      <c r="C371" s="513"/>
      <c r="D371" s="512">
        <v>504</v>
      </c>
      <c r="E371" s="512" t="s">
        <v>670</v>
      </c>
      <c r="F371" s="512">
        <v>5000004</v>
      </c>
      <c r="G371" s="512" t="s">
        <v>670</v>
      </c>
      <c r="H371" s="512">
        <v>10000030071</v>
      </c>
      <c r="I371" s="512" t="s">
        <v>36</v>
      </c>
      <c r="J371" s="474" t="s">
        <v>20</v>
      </c>
      <c r="K371" s="526"/>
      <c r="L371" s="527">
        <v>7400</v>
      </c>
      <c r="M371" s="528">
        <v>7400</v>
      </c>
      <c r="N371"/>
      <c r="O371"/>
      <c r="P371"/>
      <c r="Q371"/>
      <c r="R371"/>
      <c r="S371"/>
    </row>
    <row r="372" spans="1:19">
      <c r="A372" s="513"/>
      <c r="B372" s="513"/>
      <c r="C372" s="513"/>
      <c r="D372" s="513"/>
      <c r="E372" s="513"/>
      <c r="F372" s="513"/>
      <c r="G372" s="513"/>
      <c r="H372" s="513"/>
      <c r="I372" s="513"/>
      <c r="J372" s="474" t="s">
        <v>28</v>
      </c>
      <c r="K372" s="526"/>
      <c r="L372" s="527">
        <v>12600</v>
      </c>
      <c r="M372" s="528">
        <v>12600</v>
      </c>
      <c r="N372"/>
      <c r="O372"/>
      <c r="P372"/>
      <c r="Q372"/>
      <c r="R372"/>
      <c r="S372"/>
    </row>
    <row r="373" spans="1:19">
      <c r="A373" s="513"/>
      <c r="B373" s="513"/>
      <c r="C373" s="513"/>
      <c r="D373" s="513"/>
      <c r="E373" s="513"/>
      <c r="F373" s="513"/>
      <c r="G373" s="513"/>
      <c r="H373" s="512" t="s">
        <v>18</v>
      </c>
      <c r="I373" s="508"/>
      <c r="J373" s="508"/>
      <c r="K373" s="526"/>
      <c r="L373" s="527">
        <v>20000</v>
      </c>
      <c r="M373" s="528">
        <v>20000</v>
      </c>
      <c r="N373"/>
      <c r="O373"/>
      <c r="P373"/>
      <c r="Q373"/>
      <c r="R373"/>
      <c r="S373"/>
    </row>
    <row r="374" spans="1:19" ht="47.25">
      <c r="A374" s="513"/>
      <c r="B374" s="513"/>
      <c r="C374" s="513"/>
      <c r="D374" s="513"/>
      <c r="E374" s="513"/>
      <c r="F374" s="513"/>
      <c r="G374" s="513"/>
      <c r="H374" s="512">
        <v>50100010019</v>
      </c>
      <c r="I374" s="512" t="s">
        <v>451</v>
      </c>
      <c r="J374" s="474" t="s">
        <v>85</v>
      </c>
      <c r="K374" s="526"/>
      <c r="L374" s="527">
        <v>1247800</v>
      </c>
      <c r="M374" s="528">
        <v>1247800</v>
      </c>
      <c r="N374"/>
      <c r="O374"/>
      <c r="P374"/>
      <c r="Q374"/>
      <c r="R374"/>
      <c r="S374"/>
    </row>
    <row r="375" spans="1:19">
      <c r="A375" s="513"/>
      <c r="B375" s="513"/>
      <c r="C375" s="513"/>
      <c r="D375" s="513"/>
      <c r="E375" s="513"/>
      <c r="F375" s="513"/>
      <c r="G375" s="513"/>
      <c r="H375" s="512" t="s">
        <v>18</v>
      </c>
      <c r="I375" s="508"/>
      <c r="J375" s="508"/>
      <c r="K375" s="526"/>
      <c r="L375" s="527">
        <v>1247800</v>
      </c>
      <c r="M375" s="528">
        <v>1247800</v>
      </c>
      <c r="N375"/>
      <c r="O375"/>
      <c r="P375"/>
      <c r="Q375"/>
      <c r="R375"/>
      <c r="S375"/>
    </row>
    <row r="376" spans="1:19">
      <c r="A376" s="513"/>
      <c r="B376" s="513"/>
      <c r="C376" s="513"/>
      <c r="D376" s="513"/>
      <c r="E376" s="513"/>
      <c r="F376" s="512" t="s">
        <v>18</v>
      </c>
      <c r="G376" s="508"/>
      <c r="H376" s="508"/>
      <c r="I376" s="508"/>
      <c r="J376" s="508"/>
      <c r="K376" s="526"/>
      <c r="L376" s="527">
        <v>1267800</v>
      </c>
      <c r="M376" s="528">
        <v>1267800</v>
      </c>
      <c r="N376"/>
      <c r="O376"/>
      <c r="P376"/>
      <c r="Q376"/>
      <c r="R376"/>
      <c r="S376"/>
    </row>
    <row r="377" spans="1:19">
      <c r="A377" s="513"/>
      <c r="B377" s="513"/>
      <c r="C377" s="513"/>
      <c r="D377" s="512" t="s">
        <v>18</v>
      </c>
      <c r="E377" s="508"/>
      <c r="F377" s="508"/>
      <c r="G377" s="508"/>
      <c r="H377" s="508"/>
      <c r="I377" s="508"/>
      <c r="J377" s="508"/>
      <c r="K377" s="526"/>
      <c r="L377" s="527">
        <v>1267800</v>
      </c>
      <c r="M377" s="528">
        <v>1267800</v>
      </c>
      <c r="N377"/>
      <c r="O377"/>
      <c r="P377"/>
      <c r="Q377"/>
      <c r="R377"/>
      <c r="S377"/>
    </row>
    <row r="378" spans="1:19" ht="78.75">
      <c r="A378" s="513"/>
      <c r="B378" s="513"/>
      <c r="C378" s="513"/>
      <c r="D378" s="512">
        <v>508</v>
      </c>
      <c r="E378" s="512" t="s">
        <v>1610</v>
      </c>
      <c r="F378" s="512">
        <v>5000008</v>
      </c>
      <c r="G378" s="512" t="s">
        <v>630</v>
      </c>
      <c r="H378" s="512">
        <v>50000080001</v>
      </c>
      <c r="I378" s="512" t="s">
        <v>492</v>
      </c>
      <c r="J378" s="474" t="s">
        <v>85</v>
      </c>
      <c r="K378" s="526">
        <v>2781000</v>
      </c>
      <c r="L378" s="527"/>
      <c r="M378" s="528">
        <v>2781000</v>
      </c>
      <c r="N378"/>
      <c r="O378"/>
      <c r="P378"/>
      <c r="Q378"/>
      <c r="R378"/>
      <c r="S378"/>
    </row>
    <row r="379" spans="1:19">
      <c r="A379" s="513"/>
      <c r="B379" s="513"/>
      <c r="C379" s="513"/>
      <c r="D379" s="513"/>
      <c r="E379" s="513"/>
      <c r="F379" s="513"/>
      <c r="G379" s="513"/>
      <c r="H379" s="512" t="s">
        <v>18</v>
      </c>
      <c r="I379" s="508"/>
      <c r="J379" s="508"/>
      <c r="K379" s="526">
        <v>2781000</v>
      </c>
      <c r="L379" s="527"/>
      <c r="M379" s="528">
        <v>2781000</v>
      </c>
      <c r="N379"/>
      <c r="O379"/>
      <c r="P379"/>
      <c r="Q379"/>
      <c r="R379"/>
      <c r="S379"/>
    </row>
    <row r="380" spans="1:19">
      <c r="A380" s="513"/>
      <c r="B380" s="513"/>
      <c r="C380" s="513"/>
      <c r="D380" s="513"/>
      <c r="E380" s="513"/>
      <c r="F380" s="512" t="s">
        <v>18</v>
      </c>
      <c r="G380" s="508"/>
      <c r="H380" s="508"/>
      <c r="I380" s="508"/>
      <c r="J380" s="508"/>
      <c r="K380" s="526">
        <v>2781000</v>
      </c>
      <c r="L380" s="527"/>
      <c r="M380" s="528">
        <v>2781000</v>
      </c>
      <c r="N380"/>
      <c r="O380"/>
      <c r="P380"/>
      <c r="Q380"/>
      <c r="R380"/>
      <c r="S380"/>
    </row>
    <row r="381" spans="1:19">
      <c r="A381" s="513"/>
      <c r="B381" s="513"/>
      <c r="C381" s="513"/>
      <c r="D381" s="512" t="s">
        <v>18</v>
      </c>
      <c r="E381" s="508"/>
      <c r="F381" s="508"/>
      <c r="G381" s="508"/>
      <c r="H381" s="508"/>
      <c r="I381" s="508"/>
      <c r="J381" s="508"/>
      <c r="K381" s="526">
        <v>2781000</v>
      </c>
      <c r="L381" s="527"/>
      <c r="M381" s="528">
        <v>2781000</v>
      </c>
      <c r="N381"/>
      <c r="O381"/>
      <c r="P381"/>
      <c r="Q381"/>
      <c r="R381"/>
      <c r="S381"/>
    </row>
    <row r="382" spans="1:19" ht="47.25">
      <c r="A382" s="513"/>
      <c r="B382" s="513"/>
      <c r="C382" s="513"/>
      <c r="D382" s="512">
        <v>515</v>
      </c>
      <c r="E382" s="512" t="s">
        <v>962</v>
      </c>
      <c r="F382" s="512">
        <v>5010001</v>
      </c>
      <c r="G382" s="512" t="s">
        <v>695</v>
      </c>
      <c r="H382" s="512">
        <v>50100010010</v>
      </c>
      <c r="I382" s="512" t="s">
        <v>466</v>
      </c>
      <c r="J382" s="474" t="s">
        <v>20</v>
      </c>
      <c r="K382" s="526"/>
      <c r="L382" s="527">
        <v>467700</v>
      </c>
      <c r="M382" s="528">
        <v>467700</v>
      </c>
      <c r="N382"/>
      <c r="O382"/>
      <c r="P382"/>
      <c r="Q382"/>
      <c r="R382"/>
      <c r="S382"/>
    </row>
    <row r="383" spans="1:19">
      <c r="A383" s="513"/>
      <c r="B383" s="513"/>
      <c r="C383" s="513"/>
      <c r="D383" s="513"/>
      <c r="E383" s="513"/>
      <c r="F383" s="513"/>
      <c r="G383" s="513"/>
      <c r="H383" s="513"/>
      <c r="I383" s="513"/>
      <c r="J383" s="474" t="s">
        <v>28</v>
      </c>
      <c r="K383" s="526"/>
      <c r="L383" s="527">
        <v>167000</v>
      </c>
      <c r="M383" s="528">
        <v>167000</v>
      </c>
      <c r="N383"/>
      <c r="O383"/>
      <c r="P383"/>
      <c r="Q383"/>
      <c r="R383"/>
      <c r="S383"/>
    </row>
    <row r="384" spans="1:19">
      <c r="A384" s="513"/>
      <c r="B384" s="513"/>
      <c r="C384" s="513"/>
      <c r="D384" s="513"/>
      <c r="E384" s="513"/>
      <c r="F384" s="513"/>
      <c r="G384" s="513"/>
      <c r="H384" s="513"/>
      <c r="I384" s="513"/>
      <c r="J384" s="474" t="s">
        <v>23</v>
      </c>
      <c r="K384" s="526">
        <v>55200</v>
      </c>
      <c r="L384" s="527">
        <v>12000</v>
      </c>
      <c r="M384" s="528">
        <v>67200</v>
      </c>
      <c r="N384"/>
      <c r="O384"/>
      <c r="P384"/>
      <c r="Q384"/>
      <c r="R384"/>
      <c r="S384"/>
    </row>
    <row r="385" spans="1:19">
      <c r="A385" s="513"/>
      <c r="B385" s="513"/>
      <c r="C385" s="513"/>
      <c r="D385" s="513"/>
      <c r="E385" s="513"/>
      <c r="F385" s="513"/>
      <c r="G385" s="513"/>
      <c r="H385" s="512" t="s">
        <v>18</v>
      </c>
      <c r="I385" s="508"/>
      <c r="J385" s="508"/>
      <c r="K385" s="526">
        <v>55200</v>
      </c>
      <c r="L385" s="527">
        <v>646700</v>
      </c>
      <c r="M385" s="528">
        <v>701900</v>
      </c>
      <c r="N385"/>
      <c r="O385"/>
      <c r="P385"/>
      <c r="Q385"/>
      <c r="R385"/>
      <c r="S385"/>
    </row>
    <row r="386" spans="1:19" ht="47.25">
      <c r="A386" s="513"/>
      <c r="B386" s="513"/>
      <c r="C386" s="513"/>
      <c r="D386" s="513"/>
      <c r="E386" s="513"/>
      <c r="F386" s="513"/>
      <c r="G386" s="513"/>
      <c r="H386" s="512">
        <v>50100010020</v>
      </c>
      <c r="I386" s="512" t="s">
        <v>461</v>
      </c>
      <c r="J386" s="474" t="s">
        <v>20</v>
      </c>
      <c r="K386" s="526"/>
      <c r="L386" s="527">
        <v>214900</v>
      </c>
      <c r="M386" s="528">
        <v>214900</v>
      </c>
      <c r="N386"/>
      <c r="O386"/>
      <c r="P386"/>
      <c r="Q386"/>
      <c r="R386"/>
      <c r="S386"/>
    </row>
    <row r="387" spans="1:19">
      <c r="A387" s="513"/>
      <c r="B387" s="513"/>
      <c r="C387" s="513"/>
      <c r="D387" s="513"/>
      <c r="E387" s="513"/>
      <c r="F387" s="513"/>
      <c r="G387" s="513"/>
      <c r="H387" s="513"/>
      <c r="I387" s="513"/>
      <c r="J387" s="474" t="s">
        <v>28</v>
      </c>
      <c r="K387" s="526"/>
      <c r="L387" s="527">
        <v>30000</v>
      </c>
      <c r="M387" s="528">
        <v>30000</v>
      </c>
      <c r="N387"/>
      <c r="O387"/>
      <c r="P387"/>
      <c r="Q387"/>
      <c r="R387"/>
      <c r="S387"/>
    </row>
    <row r="388" spans="1:19">
      <c r="A388" s="513"/>
      <c r="B388" s="513"/>
      <c r="C388" s="513"/>
      <c r="D388" s="513"/>
      <c r="E388" s="513"/>
      <c r="F388" s="513"/>
      <c r="G388" s="513"/>
      <c r="H388" s="512" t="s">
        <v>18</v>
      </c>
      <c r="I388" s="508"/>
      <c r="J388" s="508"/>
      <c r="K388" s="526"/>
      <c r="L388" s="527">
        <v>244900</v>
      </c>
      <c r="M388" s="528">
        <v>244900</v>
      </c>
      <c r="N388"/>
      <c r="O388"/>
      <c r="P388"/>
      <c r="Q388"/>
      <c r="R388"/>
      <c r="S388"/>
    </row>
    <row r="389" spans="1:19" ht="31.5">
      <c r="A389" s="513"/>
      <c r="B389" s="513"/>
      <c r="C389" s="513"/>
      <c r="D389" s="513"/>
      <c r="E389" s="513"/>
      <c r="F389" s="513"/>
      <c r="G389" s="513"/>
      <c r="H389" s="512">
        <v>50100010022</v>
      </c>
      <c r="I389" s="512" t="s">
        <v>472</v>
      </c>
      <c r="J389" s="474" t="s">
        <v>20</v>
      </c>
      <c r="K389" s="526"/>
      <c r="L389" s="527">
        <v>142700</v>
      </c>
      <c r="M389" s="528">
        <v>142700</v>
      </c>
      <c r="N389"/>
      <c r="O389"/>
      <c r="P389"/>
      <c r="Q389"/>
      <c r="R389"/>
      <c r="S389"/>
    </row>
    <row r="390" spans="1:19">
      <c r="A390" s="513"/>
      <c r="B390" s="513"/>
      <c r="C390" s="513"/>
      <c r="D390" s="513"/>
      <c r="E390" s="513"/>
      <c r="F390" s="513"/>
      <c r="G390" s="513"/>
      <c r="H390" s="513"/>
      <c r="I390" s="513"/>
      <c r="J390" s="474" t="s">
        <v>28</v>
      </c>
      <c r="K390" s="526"/>
      <c r="L390" s="527">
        <v>170000</v>
      </c>
      <c r="M390" s="528">
        <v>170000</v>
      </c>
      <c r="N390"/>
      <c r="O390"/>
      <c r="P390"/>
      <c r="Q390"/>
      <c r="R390"/>
      <c r="S390"/>
    </row>
    <row r="391" spans="1:19">
      <c r="A391" s="513"/>
      <c r="B391" s="513"/>
      <c r="C391" s="513"/>
      <c r="D391" s="513"/>
      <c r="E391" s="513"/>
      <c r="F391" s="513"/>
      <c r="G391" s="513"/>
      <c r="H391" s="512" t="s">
        <v>18</v>
      </c>
      <c r="I391" s="508"/>
      <c r="J391" s="508"/>
      <c r="K391" s="526"/>
      <c r="L391" s="527">
        <v>312700</v>
      </c>
      <c r="M391" s="528">
        <v>312700</v>
      </c>
      <c r="N391"/>
      <c r="O391"/>
      <c r="P391"/>
      <c r="Q391"/>
      <c r="R391"/>
      <c r="S391"/>
    </row>
    <row r="392" spans="1:19">
      <c r="A392" s="513"/>
      <c r="B392" s="513"/>
      <c r="C392" s="513"/>
      <c r="D392" s="513"/>
      <c r="E392" s="513"/>
      <c r="F392" s="512" t="s">
        <v>18</v>
      </c>
      <c r="G392" s="508"/>
      <c r="H392" s="508"/>
      <c r="I392" s="508"/>
      <c r="J392" s="508"/>
      <c r="K392" s="526">
        <v>55200</v>
      </c>
      <c r="L392" s="527">
        <v>1204300</v>
      </c>
      <c r="M392" s="528">
        <v>1259500</v>
      </c>
      <c r="N392"/>
      <c r="O392"/>
      <c r="P392"/>
      <c r="Q392"/>
      <c r="R392"/>
      <c r="S392"/>
    </row>
    <row r="393" spans="1:19">
      <c r="A393" s="513"/>
      <c r="B393" s="513"/>
      <c r="C393" s="513"/>
      <c r="D393" s="512" t="s">
        <v>18</v>
      </c>
      <c r="E393" s="508"/>
      <c r="F393" s="508"/>
      <c r="G393" s="508"/>
      <c r="H393" s="508"/>
      <c r="I393" s="508"/>
      <c r="J393" s="508"/>
      <c r="K393" s="526">
        <v>55200</v>
      </c>
      <c r="L393" s="527">
        <v>1204300</v>
      </c>
      <c r="M393" s="528">
        <v>1259500</v>
      </c>
      <c r="N393"/>
      <c r="O393"/>
      <c r="P393"/>
      <c r="Q393"/>
      <c r="R393"/>
      <c r="S393"/>
    </row>
    <row r="394" spans="1:19" ht="78.75">
      <c r="A394" s="513"/>
      <c r="B394" s="513"/>
      <c r="C394" s="513"/>
      <c r="D394" s="512">
        <v>614</v>
      </c>
      <c r="E394" s="512" t="s">
        <v>965</v>
      </c>
      <c r="F394" s="512">
        <v>6010004</v>
      </c>
      <c r="G394" s="512" t="s">
        <v>655</v>
      </c>
      <c r="H394" s="512">
        <v>50100010020</v>
      </c>
      <c r="I394" s="512" t="s">
        <v>461</v>
      </c>
      <c r="J394" s="474" t="s">
        <v>20</v>
      </c>
      <c r="K394" s="526"/>
      <c r="L394" s="527">
        <v>220800</v>
      </c>
      <c r="M394" s="528">
        <v>220800</v>
      </c>
      <c r="N394"/>
      <c r="O394"/>
      <c r="P394"/>
      <c r="Q394"/>
      <c r="R394"/>
      <c r="S394"/>
    </row>
    <row r="395" spans="1:19">
      <c r="A395" s="513"/>
      <c r="B395" s="513"/>
      <c r="C395" s="513"/>
      <c r="D395" s="513"/>
      <c r="E395" s="513"/>
      <c r="F395" s="513"/>
      <c r="G395" s="513"/>
      <c r="H395" s="513"/>
      <c r="I395" s="513"/>
      <c r="J395" s="474" t="s">
        <v>28</v>
      </c>
      <c r="K395" s="526"/>
      <c r="L395" s="527">
        <v>119200</v>
      </c>
      <c r="M395" s="528">
        <v>119200</v>
      </c>
      <c r="N395"/>
      <c r="O395"/>
      <c r="P395"/>
      <c r="Q395"/>
      <c r="R395"/>
      <c r="S395"/>
    </row>
    <row r="396" spans="1:19">
      <c r="A396" s="513"/>
      <c r="B396" s="513"/>
      <c r="C396" s="513"/>
      <c r="D396" s="513"/>
      <c r="E396" s="513"/>
      <c r="F396" s="513"/>
      <c r="G396" s="513"/>
      <c r="H396" s="512" t="s">
        <v>18</v>
      </c>
      <c r="I396" s="508"/>
      <c r="J396" s="508"/>
      <c r="K396" s="526"/>
      <c r="L396" s="527">
        <v>340000</v>
      </c>
      <c r="M396" s="528">
        <v>340000</v>
      </c>
      <c r="N396"/>
      <c r="O396"/>
      <c r="P396"/>
      <c r="Q396"/>
      <c r="R396"/>
      <c r="S396"/>
    </row>
    <row r="397" spans="1:19">
      <c r="A397" s="513"/>
      <c r="B397" s="513"/>
      <c r="C397" s="513"/>
      <c r="D397" s="513"/>
      <c r="E397" s="513"/>
      <c r="F397" s="512" t="s">
        <v>18</v>
      </c>
      <c r="G397" s="508"/>
      <c r="H397" s="508"/>
      <c r="I397" s="508"/>
      <c r="J397" s="508"/>
      <c r="K397" s="526"/>
      <c r="L397" s="527">
        <v>340000</v>
      </c>
      <c r="M397" s="528">
        <v>340000</v>
      </c>
      <c r="N397"/>
      <c r="O397"/>
      <c r="P397"/>
      <c r="Q397"/>
      <c r="R397"/>
      <c r="S397"/>
    </row>
    <row r="398" spans="1:19">
      <c r="A398" s="513"/>
      <c r="B398" s="513"/>
      <c r="C398" s="513"/>
      <c r="D398" s="512" t="s">
        <v>18</v>
      </c>
      <c r="E398" s="508"/>
      <c r="F398" s="508"/>
      <c r="G398" s="508"/>
      <c r="H398" s="508"/>
      <c r="I398" s="508"/>
      <c r="J398" s="508"/>
      <c r="K398" s="526"/>
      <c r="L398" s="527">
        <v>340000</v>
      </c>
      <c r="M398" s="528">
        <v>340000</v>
      </c>
      <c r="N398"/>
      <c r="O398"/>
      <c r="P398"/>
      <c r="Q398"/>
      <c r="R398"/>
      <c r="S398"/>
    </row>
    <row r="399" spans="1:19">
      <c r="A399" s="513"/>
      <c r="B399" s="512" t="s">
        <v>18</v>
      </c>
      <c r="C399" s="508"/>
      <c r="D399" s="508"/>
      <c r="E399" s="508"/>
      <c r="F399" s="508"/>
      <c r="G399" s="508"/>
      <c r="H399" s="508"/>
      <c r="I399" s="508"/>
      <c r="J399" s="508"/>
      <c r="K399" s="526">
        <v>2836200</v>
      </c>
      <c r="L399" s="527">
        <v>5705800</v>
      </c>
      <c r="M399" s="528">
        <v>8542000</v>
      </c>
      <c r="N399"/>
      <c r="O399"/>
      <c r="P399"/>
      <c r="Q399"/>
      <c r="R399"/>
      <c r="S399"/>
    </row>
    <row r="400" spans="1:19" ht="63">
      <c r="A400" s="513"/>
      <c r="B400" s="512">
        <v>4</v>
      </c>
      <c r="C400" s="512" t="s">
        <v>716</v>
      </c>
      <c r="D400" s="512">
        <v>611</v>
      </c>
      <c r="E400" s="512" t="s">
        <v>975</v>
      </c>
      <c r="F400" s="512">
        <v>6010002</v>
      </c>
      <c r="G400" s="512" t="s">
        <v>701</v>
      </c>
      <c r="H400" s="512">
        <v>60100020229</v>
      </c>
      <c r="I400" s="512" t="s">
        <v>478</v>
      </c>
      <c r="J400" s="474" t="s">
        <v>20</v>
      </c>
      <c r="K400" s="526"/>
      <c r="L400" s="527">
        <v>300000</v>
      </c>
      <c r="M400" s="528">
        <v>300000</v>
      </c>
      <c r="N400"/>
      <c r="O400"/>
      <c r="P400"/>
      <c r="Q400"/>
      <c r="R400"/>
      <c r="S400"/>
    </row>
    <row r="401" spans="1:19">
      <c r="A401" s="513"/>
      <c r="B401" s="513"/>
      <c r="C401" s="513"/>
      <c r="D401" s="513"/>
      <c r="E401" s="513"/>
      <c r="F401" s="513"/>
      <c r="G401" s="513"/>
      <c r="H401" s="512" t="s">
        <v>18</v>
      </c>
      <c r="I401" s="508"/>
      <c r="J401" s="508"/>
      <c r="K401" s="526"/>
      <c r="L401" s="527">
        <v>300000</v>
      </c>
      <c r="M401" s="528">
        <v>300000</v>
      </c>
      <c r="N401"/>
      <c r="O401"/>
      <c r="P401"/>
      <c r="Q401"/>
      <c r="R401"/>
      <c r="S401"/>
    </row>
    <row r="402" spans="1:19" ht="63">
      <c r="A402" s="513"/>
      <c r="B402" s="513"/>
      <c r="C402" s="513"/>
      <c r="D402" s="513"/>
      <c r="E402" s="513"/>
      <c r="F402" s="513"/>
      <c r="G402" s="513"/>
      <c r="H402" s="512">
        <v>60100020779</v>
      </c>
      <c r="I402" s="512" t="s">
        <v>480</v>
      </c>
      <c r="J402" s="474" t="s">
        <v>20</v>
      </c>
      <c r="K402" s="526"/>
      <c r="L402" s="527">
        <v>600000</v>
      </c>
      <c r="M402" s="528">
        <v>600000</v>
      </c>
      <c r="N402"/>
      <c r="O402"/>
      <c r="P402"/>
      <c r="Q402"/>
      <c r="R402"/>
      <c r="S402"/>
    </row>
    <row r="403" spans="1:19">
      <c r="A403" s="513"/>
      <c r="B403" s="513"/>
      <c r="C403" s="513"/>
      <c r="D403" s="513"/>
      <c r="E403" s="513"/>
      <c r="F403" s="513"/>
      <c r="G403" s="513"/>
      <c r="H403" s="512" t="s">
        <v>18</v>
      </c>
      <c r="I403" s="508"/>
      <c r="J403" s="508"/>
      <c r="K403" s="526"/>
      <c r="L403" s="527">
        <v>600000</v>
      </c>
      <c r="M403" s="528">
        <v>600000</v>
      </c>
      <c r="N403"/>
      <c r="O403"/>
      <c r="P403"/>
      <c r="Q403"/>
      <c r="R403"/>
      <c r="S403"/>
    </row>
    <row r="404" spans="1:19" ht="47.25">
      <c r="A404" s="513"/>
      <c r="B404" s="513"/>
      <c r="C404" s="513"/>
      <c r="D404" s="513"/>
      <c r="E404" s="513"/>
      <c r="F404" s="513"/>
      <c r="G404" s="512" t="s">
        <v>630</v>
      </c>
      <c r="H404" s="512">
        <v>50100010181</v>
      </c>
      <c r="I404" s="512" t="s">
        <v>479</v>
      </c>
      <c r="J404" s="474" t="s">
        <v>20</v>
      </c>
      <c r="K404" s="526"/>
      <c r="L404" s="527">
        <v>240000</v>
      </c>
      <c r="M404" s="528">
        <v>240000</v>
      </c>
      <c r="N404"/>
      <c r="O404"/>
      <c r="P404"/>
      <c r="Q404"/>
      <c r="R404"/>
      <c r="S404"/>
    </row>
    <row r="405" spans="1:19">
      <c r="A405" s="513"/>
      <c r="B405" s="513"/>
      <c r="C405" s="513"/>
      <c r="D405" s="513"/>
      <c r="E405" s="513"/>
      <c r="F405" s="513"/>
      <c r="G405" s="513"/>
      <c r="H405" s="512" t="s">
        <v>18</v>
      </c>
      <c r="I405" s="508"/>
      <c r="J405" s="508"/>
      <c r="K405" s="526"/>
      <c r="L405" s="527">
        <v>240000</v>
      </c>
      <c r="M405" s="528">
        <v>240000</v>
      </c>
      <c r="N405"/>
      <c r="O405"/>
      <c r="P405"/>
      <c r="Q405"/>
      <c r="R405"/>
      <c r="S405"/>
    </row>
    <row r="406" spans="1:19" ht="78.75">
      <c r="A406" s="513"/>
      <c r="B406" s="513"/>
      <c r="C406" s="513"/>
      <c r="D406" s="513"/>
      <c r="E406" s="513"/>
      <c r="F406" s="513"/>
      <c r="G406" s="513"/>
      <c r="H406" s="512">
        <v>60100020626</v>
      </c>
      <c r="I406" s="512" t="s">
        <v>491</v>
      </c>
      <c r="J406" s="474" t="s">
        <v>85</v>
      </c>
      <c r="K406" s="526"/>
      <c r="L406" s="527">
        <v>775600</v>
      </c>
      <c r="M406" s="528">
        <v>775600</v>
      </c>
      <c r="N406"/>
      <c r="O406"/>
      <c r="P406"/>
      <c r="Q406"/>
      <c r="R406"/>
      <c r="S406"/>
    </row>
    <row r="407" spans="1:19">
      <c r="A407" s="513"/>
      <c r="B407" s="513"/>
      <c r="C407" s="513"/>
      <c r="D407" s="513"/>
      <c r="E407" s="513"/>
      <c r="F407" s="513"/>
      <c r="G407" s="513"/>
      <c r="H407" s="512" t="s">
        <v>18</v>
      </c>
      <c r="I407" s="508"/>
      <c r="J407" s="508"/>
      <c r="K407" s="526"/>
      <c r="L407" s="527">
        <v>775600</v>
      </c>
      <c r="M407" s="528">
        <v>775600</v>
      </c>
      <c r="N407"/>
      <c r="O407"/>
      <c r="P407"/>
      <c r="Q407"/>
      <c r="R407"/>
      <c r="S407"/>
    </row>
    <row r="408" spans="1:19" ht="78.75">
      <c r="A408" s="513"/>
      <c r="B408" s="513"/>
      <c r="C408" s="513"/>
      <c r="D408" s="513"/>
      <c r="E408" s="513"/>
      <c r="F408" s="513"/>
      <c r="G408" s="513"/>
      <c r="H408" s="512">
        <v>60100040056</v>
      </c>
      <c r="I408" s="512" t="s">
        <v>476</v>
      </c>
      <c r="J408" s="474" t="s">
        <v>20</v>
      </c>
      <c r="K408" s="526"/>
      <c r="L408" s="527">
        <v>93000</v>
      </c>
      <c r="M408" s="528">
        <v>93000</v>
      </c>
      <c r="N408"/>
      <c r="O408"/>
      <c r="P408"/>
      <c r="Q408"/>
      <c r="R408"/>
      <c r="S408"/>
    </row>
    <row r="409" spans="1:19">
      <c r="A409" s="513"/>
      <c r="B409" s="513"/>
      <c r="C409" s="513"/>
      <c r="D409" s="513"/>
      <c r="E409" s="513"/>
      <c r="F409" s="513"/>
      <c r="G409" s="513"/>
      <c r="H409" s="513"/>
      <c r="I409" s="513"/>
      <c r="J409" s="474" t="s">
        <v>23</v>
      </c>
      <c r="K409" s="526"/>
      <c r="L409" s="527">
        <v>6000</v>
      </c>
      <c r="M409" s="528">
        <v>6000</v>
      </c>
      <c r="N409"/>
      <c r="O409"/>
      <c r="P409"/>
      <c r="Q409"/>
      <c r="R409"/>
      <c r="S409"/>
    </row>
    <row r="410" spans="1:19">
      <c r="A410" s="513"/>
      <c r="B410" s="513"/>
      <c r="C410" s="513"/>
      <c r="D410" s="513"/>
      <c r="E410" s="513"/>
      <c r="F410" s="513"/>
      <c r="G410" s="513"/>
      <c r="H410" s="512" t="s">
        <v>18</v>
      </c>
      <c r="I410" s="508"/>
      <c r="J410" s="508"/>
      <c r="K410" s="526"/>
      <c r="L410" s="527">
        <v>99000</v>
      </c>
      <c r="M410" s="528">
        <v>99000</v>
      </c>
      <c r="N410"/>
      <c r="O410"/>
      <c r="P410"/>
      <c r="Q410"/>
      <c r="R410"/>
      <c r="S410"/>
    </row>
    <row r="411" spans="1:19" ht="78.75">
      <c r="A411" s="513"/>
      <c r="B411" s="513"/>
      <c r="C411" s="513"/>
      <c r="D411" s="513"/>
      <c r="E411" s="513"/>
      <c r="F411" s="513"/>
      <c r="G411" s="513"/>
      <c r="H411" s="512" t="s">
        <v>1772</v>
      </c>
      <c r="I411" s="512" t="s">
        <v>494</v>
      </c>
      <c r="J411" s="474" t="s">
        <v>167</v>
      </c>
      <c r="K411" s="526">
        <v>71200</v>
      </c>
      <c r="L411" s="527"/>
      <c r="M411" s="528">
        <v>71200</v>
      </c>
      <c r="N411"/>
      <c r="O411"/>
      <c r="P411"/>
      <c r="Q411"/>
      <c r="R411"/>
      <c r="S411"/>
    </row>
    <row r="412" spans="1:19">
      <c r="A412" s="513"/>
      <c r="B412" s="513"/>
      <c r="C412" s="513"/>
      <c r="D412" s="513"/>
      <c r="E412" s="513"/>
      <c r="F412" s="513"/>
      <c r="G412" s="513"/>
      <c r="H412" s="512" t="s">
        <v>18</v>
      </c>
      <c r="I412" s="508"/>
      <c r="J412" s="508"/>
      <c r="K412" s="526">
        <v>71200</v>
      </c>
      <c r="L412" s="527"/>
      <c r="M412" s="528">
        <v>71200</v>
      </c>
      <c r="N412"/>
      <c r="O412"/>
      <c r="P412"/>
      <c r="Q412"/>
      <c r="R412"/>
      <c r="S412"/>
    </row>
    <row r="413" spans="1:19" ht="157.5">
      <c r="A413" s="513"/>
      <c r="B413" s="513"/>
      <c r="C413" s="513"/>
      <c r="D413" s="513"/>
      <c r="E413" s="513"/>
      <c r="F413" s="513"/>
      <c r="G413" s="513"/>
      <c r="H413" s="512" t="s">
        <v>1773</v>
      </c>
      <c r="I413" s="512" t="s">
        <v>495</v>
      </c>
      <c r="J413" s="474" t="s">
        <v>167</v>
      </c>
      <c r="K413" s="526">
        <v>396300</v>
      </c>
      <c r="L413" s="527"/>
      <c r="M413" s="528">
        <v>396300</v>
      </c>
      <c r="N413"/>
      <c r="O413"/>
      <c r="P413"/>
      <c r="Q413"/>
      <c r="R413"/>
      <c r="S413"/>
    </row>
    <row r="414" spans="1:19">
      <c r="A414" s="513"/>
      <c r="B414" s="513"/>
      <c r="C414" s="513"/>
      <c r="D414" s="513"/>
      <c r="E414" s="513"/>
      <c r="F414" s="513"/>
      <c r="G414" s="513"/>
      <c r="H414" s="512" t="s">
        <v>18</v>
      </c>
      <c r="I414" s="508"/>
      <c r="J414" s="508"/>
      <c r="K414" s="526">
        <v>396300</v>
      </c>
      <c r="L414" s="527"/>
      <c r="M414" s="528">
        <v>396300</v>
      </c>
      <c r="N414"/>
      <c r="O414"/>
      <c r="P414"/>
      <c r="Q414"/>
      <c r="R414"/>
      <c r="S414"/>
    </row>
    <row r="415" spans="1:19" ht="126">
      <c r="A415" s="513"/>
      <c r="B415" s="513"/>
      <c r="C415" s="513"/>
      <c r="D415" s="513"/>
      <c r="E415" s="513"/>
      <c r="F415" s="513"/>
      <c r="G415" s="513"/>
      <c r="H415" s="512" t="s">
        <v>1774</v>
      </c>
      <c r="I415" s="512" t="s">
        <v>496</v>
      </c>
      <c r="J415" s="474" t="s">
        <v>167</v>
      </c>
      <c r="K415" s="526">
        <v>3693900</v>
      </c>
      <c r="L415" s="527"/>
      <c r="M415" s="528">
        <v>3693900</v>
      </c>
      <c r="N415"/>
      <c r="O415"/>
      <c r="P415"/>
      <c r="Q415"/>
      <c r="R415"/>
      <c r="S415"/>
    </row>
    <row r="416" spans="1:19">
      <c r="A416" s="513"/>
      <c r="B416" s="513"/>
      <c r="C416" s="513"/>
      <c r="D416" s="513"/>
      <c r="E416" s="513"/>
      <c r="F416" s="513"/>
      <c r="G416" s="513"/>
      <c r="H416" s="512" t="s">
        <v>18</v>
      </c>
      <c r="I416" s="508"/>
      <c r="J416" s="508"/>
      <c r="K416" s="526">
        <v>3693900</v>
      </c>
      <c r="L416" s="527"/>
      <c r="M416" s="528">
        <v>3693900</v>
      </c>
      <c r="N416"/>
      <c r="O416"/>
      <c r="P416"/>
      <c r="Q416"/>
      <c r="R416"/>
      <c r="S416"/>
    </row>
    <row r="417" spans="1:19" ht="78.75">
      <c r="A417" s="513"/>
      <c r="B417" s="513"/>
      <c r="C417" s="513"/>
      <c r="D417" s="513"/>
      <c r="E417" s="513"/>
      <c r="F417" s="513"/>
      <c r="G417" s="513"/>
      <c r="H417" s="512" t="s">
        <v>1775</v>
      </c>
      <c r="I417" s="512" t="s">
        <v>497</v>
      </c>
      <c r="J417" s="474" t="s">
        <v>167</v>
      </c>
      <c r="K417" s="526">
        <v>1500000</v>
      </c>
      <c r="L417" s="527"/>
      <c r="M417" s="528">
        <v>1500000</v>
      </c>
      <c r="N417"/>
      <c r="O417"/>
      <c r="P417"/>
      <c r="Q417"/>
      <c r="R417"/>
      <c r="S417"/>
    </row>
    <row r="418" spans="1:19">
      <c r="A418" s="513"/>
      <c r="B418" s="513"/>
      <c r="C418" s="513"/>
      <c r="D418" s="513"/>
      <c r="E418" s="513"/>
      <c r="F418" s="513"/>
      <c r="G418" s="513"/>
      <c r="H418" s="512" t="s">
        <v>18</v>
      </c>
      <c r="I418" s="508"/>
      <c r="J418" s="508"/>
      <c r="K418" s="526">
        <v>1500000</v>
      </c>
      <c r="L418" s="527"/>
      <c r="M418" s="528">
        <v>1500000</v>
      </c>
      <c r="N418"/>
      <c r="O418"/>
      <c r="P418"/>
      <c r="Q418"/>
      <c r="R418"/>
      <c r="S418"/>
    </row>
    <row r="419" spans="1:19" ht="47.25">
      <c r="A419" s="513"/>
      <c r="B419" s="513"/>
      <c r="C419" s="513"/>
      <c r="D419" s="513"/>
      <c r="E419" s="513"/>
      <c r="F419" s="513"/>
      <c r="G419" s="513"/>
      <c r="H419" s="512" t="s">
        <v>1776</v>
      </c>
      <c r="I419" s="512" t="s">
        <v>1777</v>
      </c>
      <c r="J419" s="474" t="s">
        <v>167</v>
      </c>
      <c r="K419" s="526">
        <v>800000</v>
      </c>
      <c r="L419" s="527"/>
      <c r="M419" s="528">
        <v>800000</v>
      </c>
      <c r="N419"/>
      <c r="O419"/>
      <c r="P419"/>
      <c r="Q419"/>
      <c r="R419"/>
      <c r="S419"/>
    </row>
    <row r="420" spans="1:19">
      <c r="A420" s="513"/>
      <c r="B420" s="513"/>
      <c r="C420" s="513"/>
      <c r="D420" s="513"/>
      <c r="E420" s="513"/>
      <c r="F420" s="513"/>
      <c r="G420" s="513"/>
      <c r="H420" s="512" t="s">
        <v>18</v>
      </c>
      <c r="I420" s="508"/>
      <c r="J420" s="508"/>
      <c r="K420" s="526">
        <v>800000</v>
      </c>
      <c r="L420" s="527"/>
      <c r="M420" s="528">
        <v>800000</v>
      </c>
      <c r="N420"/>
      <c r="O420"/>
      <c r="P420"/>
      <c r="Q420"/>
      <c r="R420"/>
      <c r="S420"/>
    </row>
    <row r="421" spans="1:19" ht="126">
      <c r="A421" s="513"/>
      <c r="B421" s="513"/>
      <c r="C421" s="513"/>
      <c r="D421" s="513"/>
      <c r="E421" s="513"/>
      <c r="F421" s="513"/>
      <c r="G421" s="513"/>
      <c r="H421" s="512" t="s">
        <v>1778</v>
      </c>
      <c r="I421" s="512" t="s">
        <v>499</v>
      </c>
      <c r="J421" s="474" t="s">
        <v>167</v>
      </c>
      <c r="K421" s="526">
        <v>300000</v>
      </c>
      <c r="L421" s="527"/>
      <c r="M421" s="528">
        <v>300000</v>
      </c>
      <c r="N421"/>
      <c r="O421"/>
      <c r="P421"/>
      <c r="Q421"/>
      <c r="R421"/>
      <c r="S421"/>
    </row>
    <row r="422" spans="1:19">
      <c r="A422" s="513"/>
      <c r="B422" s="513"/>
      <c r="C422" s="513"/>
      <c r="D422" s="513"/>
      <c r="E422" s="513"/>
      <c r="F422" s="513"/>
      <c r="G422" s="513"/>
      <c r="H422" s="512" t="s">
        <v>18</v>
      </c>
      <c r="I422" s="508"/>
      <c r="J422" s="508"/>
      <c r="K422" s="526">
        <v>300000</v>
      </c>
      <c r="L422" s="527"/>
      <c r="M422" s="528">
        <v>300000</v>
      </c>
      <c r="N422"/>
      <c r="O422"/>
      <c r="P422"/>
      <c r="Q422"/>
      <c r="R422"/>
      <c r="S422"/>
    </row>
    <row r="423" spans="1:19" ht="94.5">
      <c r="A423" s="513"/>
      <c r="B423" s="513"/>
      <c r="C423" s="513"/>
      <c r="D423" s="513"/>
      <c r="E423" s="513"/>
      <c r="F423" s="513"/>
      <c r="G423" s="513"/>
      <c r="H423" s="512" t="s">
        <v>1779</v>
      </c>
      <c r="I423" s="512" t="s">
        <v>500</v>
      </c>
      <c r="J423" s="474" t="s">
        <v>167</v>
      </c>
      <c r="K423" s="526">
        <v>432400</v>
      </c>
      <c r="L423" s="527"/>
      <c r="M423" s="528">
        <v>432400</v>
      </c>
      <c r="N423"/>
      <c r="O423"/>
      <c r="P423"/>
      <c r="Q423"/>
      <c r="R423"/>
      <c r="S423"/>
    </row>
    <row r="424" spans="1:19">
      <c r="A424" s="513"/>
      <c r="B424" s="513"/>
      <c r="C424" s="513"/>
      <c r="D424" s="513"/>
      <c r="E424" s="513"/>
      <c r="F424" s="513"/>
      <c r="G424" s="513"/>
      <c r="H424" s="512" t="s">
        <v>18</v>
      </c>
      <c r="I424" s="508"/>
      <c r="J424" s="508"/>
      <c r="K424" s="526">
        <v>432400</v>
      </c>
      <c r="L424" s="527"/>
      <c r="M424" s="528">
        <v>432400</v>
      </c>
      <c r="N424"/>
      <c r="O424"/>
      <c r="P424"/>
      <c r="Q424"/>
      <c r="R424"/>
      <c r="S424"/>
    </row>
    <row r="425" spans="1:19" ht="126">
      <c r="A425" s="513"/>
      <c r="B425" s="513"/>
      <c r="C425" s="513"/>
      <c r="D425" s="513"/>
      <c r="E425" s="513"/>
      <c r="F425" s="513"/>
      <c r="G425" s="513"/>
      <c r="H425" s="512" t="s">
        <v>1780</v>
      </c>
      <c r="I425" s="512" t="s">
        <v>501</v>
      </c>
      <c r="J425" s="474" t="s">
        <v>167</v>
      </c>
      <c r="K425" s="526">
        <v>100000</v>
      </c>
      <c r="L425" s="527"/>
      <c r="M425" s="528">
        <v>100000</v>
      </c>
      <c r="N425"/>
      <c r="O425"/>
      <c r="P425"/>
      <c r="Q425"/>
      <c r="R425"/>
      <c r="S425"/>
    </row>
    <row r="426" spans="1:19">
      <c r="A426" s="513"/>
      <c r="B426" s="513"/>
      <c r="C426" s="513"/>
      <c r="D426" s="513"/>
      <c r="E426" s="513"/>
      <c r="F426" s="513"/>
      <c r="G426" s="513"/>
      <c r="H426" s="512" t="s">
        <v>18</v>
      </c>
      <c r="I426" s="508"/>
      <c r="J426" s="508"/>
      <c r="K426" s="526">
        <v>100000</v>
      </c>
      <c r="L426" s="527"/>
      <c r="M426" s="528">
        <v>100000</v>
      </c>
      <c r="N426"/>
      <c r="O426"/>
      <c r="P426"/>
      <c r="Q426"/>
      <c r="R426"/>
      <c r="S426"/>
    </row>
    <row r="427" spans="1:19" ht="157.5">
      <c r="A427" s="513"/>
      <c r="B427" s="513"/>
      <c r="C427" s="513"/>
      <c r="D427" s="513"/>
      <c r="E427" s="513"/>
      <c r="F427" s="513"/>
      <c r="G427" s="513"/>
      <c r="H427" s="512" t="s">
        <v>1781</v>
      </c>
      <c r="I427" s="512" t="s">
        <v>502</v>
      </c>
      <c r="J427" s="474" t="s">
        <v>167</v>
      </c>
      <c r="K427" s="526">
        <v>356200</v>
      </c>
      <c r="L427" s="527"/>
      <c r="M427" s="528">
        <v>356200</v>
      </c>
      <c r="N427"/>
      <c r="O427"/>
      <c r="P427"/>
      <c r="Q427"/>
      <c r="R427"/>
      <c r="S427"/>
    </row>
    <row r="428" spans="1:19">
      <c r="A428" s="513"/>
      <c r="B428" s="513"/>
      <c r="C428" s="513"/>
      <c r="D428" s="513"/>
      <c r="E428" s="513"/>
      <c r="F428" s="513"/>
      <c r="G428" s="513"/>
      <c r="H428" s="512" t="s">
        <v>18</v>
      </c>
      <c r="I428" s="508"/>
      <c r="J428" s="508"/>
      <c r="K428" s="526">
        <v>356200</v>
      </c>
      <c r="L428" s="527"/>
      <c r="M428" s="528">
        <v>356200</v>
      </c>
      <c r="N428"/>
      <c r="O428"/>
      <c r="P428"/>
      <c r="Q428"/>
      <c r="R428"/>
      <c r="S428"/>
    </row>
    <row r="429" spans="1:19">
      <c r="A429" s="513"/>
      <c r="B429" s="513"/>
      <c r="C429" s="513"/>
      <c r="D429" s="513"/>
      <c r="E429" s="513"/>
      <c r="F429" s="512" t="s">
        <v>18</v>
      </c>
      <c r="G429" s="508"/>
      <c r="H429" s="508"/>
      <c r="I429" s="508"/>
      <c r="J429" s="508"/>
      <c r="K429" s="526">
        <v>7650000</v>
      </c>
      <c r="L429" s="527">
        <v>2014600</v>
      </c>
      <c r="M429" s="528">
        <v>9664600</v>
      </c>
      <c r="N429"/>
      <c r="O429"/>
      <c r="P429"/>
      <c r="Q429"/>
      <c r="R429"/>
      <c r="S429"/>
    </row>
    <row r="430" spans="1:19">
      <c r="A430" s="513"/>
      <c r="B430" s="513"/>
      <c r="C430" s="513"/>
      <c r="D430" s="512" t="s">
        <v>18</v>
      </c>
      <c r="E430" s="508"/>
      <c r="F430" s="508"/>
      <c r="G430" s="508"/>
      <c r="H430" s="508"/>
      <c r="I430" s="508"/>
      <c r="J430" s="508"/>
      <c r="K430" s="526">
        <v>7650000</v>
      </c>
      <c r="L430" s="527">
        <v>2014600</v>
      </c>
      <c r="M430" s="528">
        <v>9664600</v>
      </c>
      <c r="N430"/>
      <c r="O430"/>
      <c r="P430"/>
      <c r="Q430"/>
      <c r="R430"/>
      <c r="S430"/>
    </row>
    <row r="431" spans="1:19">
      <c r="A431" s="513"/>
      <c r="B431" s="512" t="s">
        <v>18</v>
      </c>
      <c r="C431" s="508"/>
      <c r="D431" s="508"/>
      <c r="E431" s="508"/>
      <c r="F431" s="508"/>
      <c r="G431" s="508"/>
      <c r="H431" s="508"/>
      <c r="I431" s="508"/>
      <c r="J431" s="508"/>
      <c r="K431" s="526">
        <v>7650000</v>
      </c>
      <c r="L431" s="527">
        <v>2014600</v>
      </c>
      <c r="M431" s="528">
        <v>9664600</v>
      </c>
      <c r="N431"/>
      <c r="O431"/>
      <c r="P431"/>
      <c r="Q431"/>
      <c r="R431"/>
      <c r="S431"/>
    </row>
    <row r="432" spans="1:19">
      <c r="A432" s="512" t="s">
        <v>1826</v>
      </c>
      <c r="B432" s="508"/>
      <c r="C432" s="508"/>
      <c r="D432" s="508"/>
      <c r="E432" s="508"/>
      <c r="F432" s="508"/>
      <c r="G432" s="508"/>
      <c r="H432" s="508"/>
      <c r="I432" s="508"/>
      <c r="J432" s="508"/>
      <c r="K432" s="526">
        <v>10486200</v>
      </c>
      <c r="L432" s="527">
        <v>10403400</v>
      </c>
      <c r="M432" s="528">
        <v>20889600</v>
      </c>
      <c r="N432"/>
      <c r="O432"/>
      <c r="P432"/>
      <c r="Q432"/>
      <c r="R432"/>
      <c r="S432"/>
    </row>
    <row r="433" spans="1:19" ht="63">
      <c r="A433" s="512">
        <v>1011</v>
      </c>
      <c r="B433" s="512">
        <v>1</v>
      </c>
      <c r="C433" s="512" t="s">
        <v>734</v>
      </c>
      <c r="D433" s="512">
        <v>150</v>
      </c>
      <c r="E433" s="512" t="s">
        <v>787</v>
      </c>
      <c r="F433" s="512">
        <v>1000003</v>
      </c>
      <c r="G433" s="512" t="s">
        <v>229</v>
      </c>
      <c r="H433" s="512">
        <v>10000030036</v>
      </c>
      <c r="I433" s="512" t="s">
        <v>21</v>
      </c>
      <c r="J433" s="474" t="s">
        <v>28</v>
      </c>
      <c r="K433" s="526"/>
      <c r="L433" s="527">
        <v>1400</v>
      </c>
      <c r="M433" s="528">
        <v>1400</v>
      </c>
      <c r="N433"/>
      <c r="O433"/>
      <c r="P433"/>
      <c r="Q433"/>
      <c r="R433"/>
      <c r="S433"/>
    </row>
    <row r="434" spans="1:19">
      <c r="A434" s="513"/>
      <c r="B434" s="513"/>
      <c r="C434" s="513"/>
      <c r="D434" s="513"/>
      <c r="E434" s="513"/>
      <c r="F434" s="513"/>
      <c r="G434" s="513"/>
      <c r="H434" s="513"/>
      <c r="I434" s="513"/>
      <c r="J434" s="474" t="s">
        <v>23</v>
      </c>
      <c r="K434" s="526"/>
      <c r="L434" s="527">
        <v>8600</v>
      </c>
      <c r="M434" s="528">
        <v>8600</v>
      </c>
      <c r="N434"/>
      <c r="O434"/>
      <c r="P434"/>
      <c r="Q434"/>
      <c r="R434"/>
      <c r="S434"/>
    </row>
    <row r="435" spans="1:19">
      <c r="A435" s="513"/>
      <c r="B435" s="513"/>
      <c r="C435" s="513"/>
      <c r="D435" s="513"/>
      <c r="E435" s="513"/>
      <c r="F435" s="513"/>
      <c r="G435" s="513"/>
      <c r="H435" s="512" t="s">
        <v>18</v>
      </c>
      <c r="I435" s="508"/>
      <c r="J435" s="508"/>
      <c r="K435" s="526"/>
      <c r="L435" s="527">
        <v>10000</v>
      </c>
      <c r="M435" s="528">
        <v>10000</v>
      </c>
      <c r="N435"/>
      <c r="O435"/>
      <c r="P435"/>
      <c r="Q435"/>
      <c r="R435"/>
      <c r="S435"/>
    </row>
    <row r="436" spans="1:19" ht="94.5">
      <c r="A436" s="513"/>
      <c r="B436" s="513"/>
      <c r="C436" s="513"/>
      <c r="D436" s="513"/>
      <c r="E436" s="513"/>
      <c r="F436" s="513"/>
      <c r="G436" s="513"/>
      <c r="H436" s="512">
        <v>10000030071</v>
      </c>
      <c r="I436" s="512" t="s">
        <v>36</v>
      </c>
      <c r="J436" s="474" t="s">
        <v>20</v>
      </c>
      <c r="K436" s="526"/>
      <c r="L436" s="527">
        <v>930200</v>
      </c>
      <c r="M436" s="528">
        <v>930200</v>
      </c>
      <c r="N436"/>
      <c r="O436"/>
      <c r="P436"/>
      <c r="Q436"/>
      <c r="R436"/>
      <c r="S436"/>
    </row>
    <row r="437" spans="1:19">
      <c r="A437" s="513"/>
      <c r="B437" s="513"/>
      <c r="C437" s="513"/>
      <c r="D437" s="513"/>
      <c r="E437" s="513"/>
      <c r="F437" s="513"/>
      <c r="G437" s="513"/>
      <c r="H437" s="513"/>
      <c r="I437" s="513"/>
      <c r="J437" s="474" t="s">
        <v>28</v>
      </c>
      <c r="K437" s="526"/>
      <c r="L437" s="527">
        <v>598900</v>
      </c>
      <c r="M437" s="528">
        <v>598900</v>
      </c>
      <c r="N437"/>
      <c r="O437"/>
      <c r="P437"/>
      <c r="Q437"/>
      <c r="R437"/>
      <c r="S437"/>
    </row>
    <row r="438" spans="1:19">
      <c r="A438" s="513"/>
      <c r="B438" s="513"/>
      <c r="C438" s="513"/>
      <c r="D438" s="513"/>
      <c r="E438" s="513"/>
      <c r="F438" s="513"/>
      <c r="G438" s="513"/>
      <c r="H438" s="513"/>
      <c r="I438" s="513"/>
      <c r="J438" s="474" t="s">
        <v>23</v>
      </c>
      <c r="K438" s="526"/>
      <c r="L438" s="527">
        <v>105000</v>
      </c>
      <c r="M438" s="528">
        <v>105000</v>
      </c>
      <c r="N438"/>
      <c r="O438"/>
      <c r="P438"/>
      <c r="Q438"/>
      <c r="R438"/>
      <c r="S438"/>
    </row>
    <row r="439" spans="1:19">
      <c r="A439" s="513"/>
      <c r="B439" s="513"/>
      <c r="C439" s="513"/>
      <c r="D439" s="513"/>
      <c r="E439" s="513"/>
      <c r="F439" s="513"/>
      <c r="G439" s="513"/>
      <c r="H439" s="512" t="s">
        <v>18</v>
      </c>
      <c r="I439" s="508"/>
      <c r="J439" s="508"/>
      <c r="K439" s="526"/>
      <c r="L439" s="527">
        <v>1634100</v>
      </c>
      <c r="M439" s="528">
        <v>1634100</v>
      </c>
      <c r="N439"/>
      <c r="O439"/>
      <c r="P439"/>
      <c r="Q439"/>
      <c r="R439"/>
      <c r="S439"/>
    </row>
    <row r="440" spans="1:19" ht="78.75">
      <c r="A440" s="513"/>
      <c r="B440" s="513"/>
      <c r="C440" s="513"/>
      <c r="D440" s="513"/>
      <c r="E440" s="513"/>
      <c r="F440" s="513"/>
      <c r="G440" s="513"/>
      <c r="H440" s="512">
        <v>10000030072</v>
      </c>
      <c r="I440" s="512" t="s">
        <v>52</v>
      </c>
      <c r="J440" s="474" t="s">
        <v>20</v>
      </c>
      <c r="K440" s="526"/>
      <c r="L440" s="527">
        <v>5000</v>
      </c>
      <c r="M440" s="528">
        <v>5000</v>
      </c>
      <c r="N440"/>
      <c r="O440"/>
      <c r="P440"/>
      <c r="Q440"/>
      <c r="R440"/>
      <c r="S440"/>
    </row>
    <row r="441" spans="1:19">
      <c r="A441" s="513"/>
      <c r="B441" s="513"/>
      <c r="C441" s="513"/>
      <c r="D441" s="513"/>
      <c r="E441" s="513"/>
      <c r="F441" s="513"/>
      <c r="G441" s="513"/>
      <c r="H441" s="512" t="s">
        <v>18</v>
      </c>
      <c r="I441" s="508"/>
      <c r="J441" s="508"/>
      <c r="K441" s="526"/>
      <c r="L441" s="527">
        <v>5000</v>
      </c>
      <c r="M441" s="528">
        <v>5000</v>
      </c>
      <c r="N441"/>
      <c r="O441"/>
      <c r="P441"/>
      <c r="Q441"/>
      <c r="R441"/>
      <c r="S441"/>
    </row>
    <row r="442" spans="1:19" ht="141.75">
      <c r="A442" s="513"/>
      <c r="B442" s="513"/>
      <c r="C442" s="513"/>
      <c r="D442" s="513"/>
      <c r="E442" s="513"/>
      <c r="F442" s="513"/>
      <c r="G442" s="513"/>
      <c r="H442" s="512">
        <v>10000030252</v>
      </c>
      <c r="I442" s="512" t="s">
        <v>509</v>
      </c>
      <c r="J442" s="474" t="s">
        <v>20</v>
      </c>
      <c r="K442" s="526"/>
      <c r="L442" s="527">
        <v>97100</v>
      </c>
      <c r="M442" s="528">
        <v>97100</v>
      </c>
      <c r="N442"/>
      <c r="O442"/>
      <c r="P442"/>
      <c r="Q442"/>
      <c r="R442"/>
      <c r="S442"/>
    </row>
    <row r="443" spans="1:19">
      <c r="A443" s="513"/>
      <c r="B443" s="513"/>
      <c r="C443" s="513"/>
      <c r="D443" s="513"/>
      <c r="E443" s="513"/>
      <c r="F443" s="513"/>
      <c r="G443" s="513"/>
      <c r="H443" s="513"/>
      <c r="I443" s="513"/>
      <c r="J443" s="474" t="s">
        <v>28</v>
      </c>
      <c r="K443" s="526"/>
      <c r="L443" s="527">
        <v>66700</v>
      </c>
      <c r="M443" s="528">
        <v>66700</v>
      </c>
      <c r="N443"/>
      <c r="O443"/>
      <c r="P443"/>
      <c r="Q443"/>
      <c r="R443"/>
      <c r="S443"/>
    </row>
    <row r="444" spans="1:19">
      <c r="A444" s="513"/>
      <c r="B444" s="513"/>
      <c r="C444" s="513"/>
      <c r="D444" s="513"/>
      <c r="E444" s="513"/>
      <c r="F444" s="513"/>
      <c r="G444" s="513"/>
      <c r="H444" s="513"/>
      <c r="I444" s="513"/>
      <c r="J444" s="474" t="s">
        <v>23</v>
      </c>
      <c r="K444" s="526"/>
      <c r="L444" s="527">
        <v>9000</v>
      </c>
      <c r="M444" s="528">
        <v>9000</v>
      </c>
      <c r="N444"/>
      <c r="O444"/>
      <c r="P444"/>
      <c r="Q444"/>
      <c r="R444"/>
      <c r="S444"/>
    </row>
    <row r="445" spans="1:19">
      <c r="A445" s="513"/>
      <c r="B445" s="513"/>
      <c r="C445" s="513"/>
      <c r="D445" s="513"/>
      <c r="E445" s="513"/>
      <c r="F445" s="513"/>
      <c r="G445" s="513"/>
      <c r="H445" s="512" t="s">
        <v>18</v>
      </c>
      <c r="I445" s="508"/>
      <c r="J445" s="508"/>
      <c r="K445" s="526"/>
      <c r="L445" s="527">
        <v>172800</v>
      </c>
      <c r="M445" s="528">
        <v>172800</v>
      </c>
      <c r="N445"/>
      <c r="O445"/>
      <c r="P445"/>
      <c r="Q445"/>
      <c r="R445"/>
      <c r="S445"/>
    </row>
    <row r="446" spans="1:19">
      <c r="A446" s="513"/>
      <c r="B446" s="513"/>
      <c r="C446" s="513"/>
      <c r="D446" s="513"/>
      <c r="E446" s="513"/>
      <c r="F446" s="512" t="s">
        <v>18</v>
      </c>
      <c r="G446" s="508"/>
      <c r="H446" s="508"/>
      <c r="I446" s="508"/>
      <c r="J446" s="508"/>
      <c r="K446" s="526"/>
      <c r="L446" s="527">
        <v>1821900</v>
      </c>
      <c r="M446" s="528">
        <v>1821900</v>
      </c>
      <c r="N446"/>
      <c r="O446"/>
      <c r="P446"/>
      <c r="Q446"/>
      <c r="R446"/>
      <c r="S446"/>
    </row>
    <row r="447" spans="1:19">
      <c r="A447" s="513"/>
      <c r="B447" s="513"/>
      <c r="C447" s="513"/>
      <c r="D447" s="512" t="s">
        <v>18</v>
      </c>
      <c r="E447" s="508"/>
      <c r="F447" s="508"/>
      <c r="G447" s="508"/>
      <c r="H447" s="508"/>
      <c r="I447" s="508"/>
      <c r="J447" s="508"/>
      <c r="K447" s="526"/>
      <c r="L447" s="527">
        <v>1821900</v>
      </c>
      <c r="M447" s="528">
        <v>1821900</v>
      </c>
      <c r="N447"/>
      <c r="O447"/>
      <c r="P447"/>
      <c r="Q447"/>
      <c r="R447"/>
      <c r="S447"/>
    </row>
    <row r="448" spans="1:19" ht="173.25">
      <c r="A448" s="513"/>
      <c r="B448" s="513"/>
      <c r="C448" s="513"/>
      <c r="D448" s="512">
        <v>614</v>
      </c>
      <c r="E448" s="512" t="s">
        <v>965</v>
      </c>
      <c r="F448" s="512">
        <v>6010004</v>
      </c>
      <c r="G448" s="512" t="s">
        <v>655</v>
      </c>
      <c r="H448" s="512">
        <v>60100040034</v>
      </c>
      <c r="I448" s="512" t="s">
        <v>508</v>
      </c>
      <c r="J448" s="474" t="s">
        <v>20</v>
      </c>
      <c r="K448" s="526"/>
      <c r="L448" s="527">
        <v>101000</v>
      </c>
      <c r="M448" s="528">
        <v>101000</v>
      </c>
      <c r="N448"/>
      <c r="O448"/>
      <c r="P448"/>
      <c r="Q448"/>
      <c r="R448"/>
      <c r="S448"/>
    </row>
    <row r="449" spans="1:19">
      <c r="A449" s="513"/>
      <c r="B449" s="513"/>
      <c r="C449" s="513"/>
      <c r="D449" s="513"/>
      <c r="E449" s="513"/>
      <c r="F449" s="513"/>
      <c r="G449" s="513"/>
      <c r="H449" s="513"/>
      <c r="I449" s="513"/>
      <c r="J449" s="474" t="s">
        <v>28</v>
      </c>
      <c r="K449" s="526"/>
      <c r="L449" s="527">
        <v>18000</v>
      </c>
      <c r="M449" s="528">
        <v>18000</v>
      </c>
      <c r="N449"/>
      <c r="O449"/>
      <c r="P449"/>
      <c r="Q449"/>
      <c r="R449"/>
      <c r="S449"/>
    </row>
    <row r="450" spans="1:19">
      <c r="A450" s="513"/>
      <c r="B450" s="513"/>
      <c r="C450" s="513"/>
      <c r="D450" s="513"/>
      <c r="E450" s="513"/>
      <c r="F450" s="513"/>
      <c r="G450" s="513"/>
      <c r="H450" s="513"/>
      <c r="I450" s="513"/>
      <c r="J450" s="474" t="s">
        <v>23</v>
      </c>
      <c r="K450" s="526"/>
      <c r="L450" s="527">
        <v>11000</v>
      </c>
      <c r="M450" s="528">
        <v>11000</v>
      </c>
      <c r="N450"/>
      <c r="O450"/>
      <c r="P450"/>
      <c r="Q450"/>
      <c r="R450"/>
      <c r="S450"/>
    </row>
    <row r="451" spans="1:19">
      <c r="A451" s="513"/>
      <c r="B451" s="513"/>
      <c r="C451" s="513"/>
      <c r="D451" s="513"/>
      <c r="E451" s="513"/>
      <c r="F451" s="513"/>
      <c r="G451" s="513"/>
      <c r="H451" s="512" t="s">
        <v>18</v>
      </c>
      <c r="I451" s="508"/>
      <c r="J451" s="508"/>
      <c r="K451" s="526"/>
      <c r="L451" s="527">
        <v>130000</v>
      </c>
      <c r="M451" s="528">
        <v>130000</v>
      </c>
      <c r="N451"/>
      <c r="O451"/>
      <c r="P451"/>
      <c r="Q451"/>
      <c r="R451"/>
      <c r="S451"/>
    </row>
    <row r="452" spans="1:19">
      <c r="A452" s="513"/>
      <c r="B452" s="513"/>
      <c r="C452" s="513"/>
      <c r="D452" s="513"/>
      <c r="E452" s="513"/>
      <c r="F452" s="512" t="s">
        <v>18</v>
      </c>
      <c r="G452" s="508"/>
      <c r="H452" s="508"/>
      <c r="I452" s="508"/>
      <c r="J452" s="508"/>
      <c r="K452" s="526"/>
      <c r="L452" s="527">
        <v>130000</v>
      </c>
      <c r="M452" s="528">
        <v>130000</v>
      </c>
      <c r="N452"/>
      <c r="O452"/>
      <c r="P452"/>
      <c r="Q452"/>
      <c r="R452"/>
      <c r="S452"/>
    </row>
    <row r="453" spans="1:19">
      <c r="A453" s="513"/>
      <c r="B453" s="513"/>
      <c r="C453" s="513"/>
      <c r="D453" s="512" t="s">
        <v>18</v>
      </c>
      <c r="E453" s="508"/>
      <c r="F453" s="508"/>
      <c r="G453" s="508"/>
      <c r="H453" s="508"/>
      <c r="I453" s="508"/>
      <c r="J453" s="508"/>
      <c r="K453" s="526"/>
      <c r="L453" s="527">
        <v>130000</v>
      </c>
      <c r="M453" s="528">
        <v>130000</v>
      </c>
      <c r="N453"/>
      <c r="O453"/>
      <c r="P453"/>
      <c r="Q453"/>
      <c r="R453"/>
      <c r="S453"/>
    </row>
    <row r="454" spans="1:19">
      <c r="A454" s="513"/>
      <c r="B454" s="512" t="s">
        <v>18</v>
      </c>
      <c r="C454" s="508"/>
      <c r="D454" s="508"/>
      <c r="E454" s="508"/>
      <c r="F454" s="508"/>
      <c r="G454" s="508"/>
      <c r="H454" s="508"/>
      <c r="I454" s="508"/>
      <c r="J454" s="508"/>
      <c r="K454" s="526"/>
      <c r="L454" s="527">
        <v>1951900</v>
      </c>
      <c r="M454" s="528">
        <v>1951900</v>
      </c>
      <c r="N454"/>
      <c r="O454"/>
      <c r="P454"/>
      <c r="Q454"/>
      <c r="R454"/>
      <c r="S454"/>
    </row>
    <row r="455" spans="1:19">
      <c r="A455" s="512" t="s">
        <v>1827</v>
      </c>
      <c r="B455" s="508"/>
      <c r="C455" s="508"/>
      <c r="D455" s="508"/>
      <c r="E455" s="508"/>
      <c r="F455" s="508"/>
      <c r="G455" s="508"/>
      <c r="H455" s="508"/>
      <c r="I455" s="508"/>
      <c r="J455" s="508"/>
      <c r="K455" s="526"/>
      <c r="L455" s="527">
        <v>1951900</v>
      </c>
      <c r="M455" s="528">
        <v>1951900</v>
      </c>
      <c r="N455"/>
      <c r="O455"/>
      <c r="P455"/>
      <c r="Q455"/>
      <c r="R455"/>
      <c r="S455"/>
    </row>
    <row r="456" spans="1:19" ht="63">
      <c r="A456" s="512">
        <v>1012</v>
      </c>
      <c r="B456" s="512">
        <v>1</v>
      </c>
      <c r="C456" s="512" t="s">
        <v>734</v>
      </c>
      <c r="D456" s="512">
        <v>150</v>
      </c>
      <c r="E456" s="512" t="s">
        <v>787</v>
      </c>
      <c r="F456" s="512">
        <v>1000003</v>
      </c>
      <c r="G456" s="512" t="s">
        <v>229</v>
      </c>
      <c r="H456" s="512">
        <v>10000030036</v>
      </c>
      <c r="I456" s="512" t="s">
        <v>21</v>
      </c>
      <c r="J456" s="474" t="s">
        <v>20</v>
      </c>
      <c r="K456" s="526"/>
      <c r="L456" s="527">
        <v>55000</v>
      </c>
      <c r="M456" s="528">
        <v>55000</v>
      </c>
      <c r="N456"/>
      <c r="O456"/>
      <c r="P456"/>
      <c r="Q456"/>
      <c r="R456"/>
      <c r="S456"/>
    </row>
    <row r="457" spans="1:19">
      <c r="A457" s="513"/>
      <c r="B457" s="513"/>
      <c r="C457" s="513"/>
      <c r="D457" s="513"/>
      <c r="E457" s="513"/>
      <c r="F457" s="513"/>
      <c r="G457" s="513"/>
      <c r="H457" s="513"/>
      <c r="I457" s="513"/>
      <c r="J457" s="474" t="s">
        <v>23</v>
      </c>
      <c r="K457" s="526"/>
      <c r="L457" s="527">
        <v>30000</v>
      </c>
      <c r="M457" s="528">
        <v>30000</v>
      </c>
      <c r="N457"/>
      <c r="O457"/>
      <c r="P457"/>
      <c r="Q457"/>
      <c r="R457"/>
      <c r="S457"/>
    </row>
    <row r="458" spans="1:19">
      <c r="A458" s="513"/>
      <c r="B458" s="513"/>
      <c r="C458" s="513"/>
      <c r="D458" s="513"/>
      <c r="E458" s="513"/>
      <c r="F458" s="513"/>
      <c r="G458" s="513"/>
      <c r="H458" s="512" t="s">
        <v>18</v>
      </c>
      <c r="I458" s="508"/>
      <c r="J458" s="508"/>
      <c r="K458" s="526"/>
      <c r="L458" s="527">
        <v>85000</v>
      </c>
      <c r="M458" s="528">
        <v>85000</v>
      </c>
      <c r="N458"/>
      <c r="O458"/>
      <c r="P458"/>
      <c r="Q458"/>
      <c r="R458"/>
      <c r="S458"/>
    </row>
    <row r="459" spans="1:19" ht="94.5">
      <c r="A459" s="513"/>
      <c r="B459" s="513"/>
      <c r="C459" s="513"/>
      <c r="D459" s="513"/>
      <c r="E459" s="513"/>
      <c r="F459" s="513"/>
      <c r="G459" s="513"/>
      <c r="H459" s="512">
        <v>10000030071</v>
      </c>
      <c r="I459" s="512" t="s">
        <v>36</v>
      </c>
      <c r="J459" s="474" t="s">
        <v>20</v>
      </c>
      <c r="K459" s="526"/>
      <c r="L459" s="527">
        <v>318600</v>
      </c>
      <c r="M459" s="528">
        <v>318600</v>
      </c>
      <c r="N459"/>
      <c r="O459"/>
      <c r="P459"/>
      <c r="Q459"/>
      <c r="R459"/>
      <c r="S459"/>
    </row>
    <row r="460" spans="1:19">
      <c r="A460" s="513"/>
      <c r="B460" s="513"/>
      <c r="C460" s="513"/>
      <c r="D460" s="513"/>
      <c r="E460" s="513"/>
      <c r="F460" s="513"/>
      <c r="G460" s="513"/>
      <c r="H460" s="513"/>
      <c r="I460" s="513"/>
      <c r="J460" s="474" t="s">
        <v>28</v>
      </c>
      <c r="K460" s="526"/>
      <c r="L460" s="527">
        <v>158400</v>
      </c>
      <c r="M460" s="528">
        <v>158400</v>
      </c>
      <c r="N460"/>
      <c r="O460"/>
      <c r="P460"/>
      <c r="Q460"/>
      <c r="R460"/>
      <c r="S460"/>
    </row>
    <row r="461" spans="1:19">
      <c r="A461" s="513"/>
      <c r="B461" s="513"/>
      <c r="C461" s="513"/>
      <c r="D461" s="513"/>
      <c r="E461" s="513"/>
      <c r="F461" s="513"/>
      <c r="G461" s="513"/>
      <c r="H461" s="512" t="s">
        <v>18</v>
      </c>
      <c r="I461" s="508"/>
      <c r="J461" s="508"/>
      <c r="K461" s="526"/>
      <c r="L461" s="527">
        <v>477000</v>
      </c>
      <c r="M461" s="528">
        <v>477000</v>
      </c>
      <c r="N461"/>
      <c r="O461"/>
      <c r="P461"/>
      <c r="Q461"/>
      <c r="R461"/>
      <c r="S461"/>
    </row>
    <row r="462" spans="1:19" ht="94.5">
      <c r="A462" s="513"/>
      <c r="B462" s="513"/>
      <c r="C462" s="513"/>
      <c r="D462" s="513"/>
      <c r="E462" s="513"/>
      <c r="F462" s="513"/>
      <c r="G462" s="513"/>
      <c r="H462" s="512">
        <v>10000030077</v>
      </c>
      <c r="I462" s="512" t="s">
        <v>49</v>
      </c>
      <c r="J462" s="474" t="s">
        <v>85</v>
      </c>
      <c r="K462" s="526"/>
      <c r="L462" s="527">
        <v>35000</v>
      </c>
      <c r="M462" s="528">
        <v>35000</v>
      </c>
      <c r="N462"/>
      <c r="O462"/>
      <c r="P462"/>
      <c r="Q462"/>
      <c r="R462"/>
      <c r="S462"/>
    </row>
    <row r="463" spans="1:19">
      <c r="A463" s="513"/>
      <c r="B463" s="513"/>
      <c r="C463" s="513"/>
      <c r="D463" s="513"/>
      <c r="E463" s="513"/>
      <c r="F463" s="513"/>
      <c r="G463" s="513"/>
      <c r="H463" s="512" t="s">
        <v>18</v>
      </c>
      <c r="I463" s="508"/>
      <c r="J463" s="508"/>
      <c r="K463" s="526"/>
      <c r="L463" s="527">
        <v>35000</v>
      </c>
      <c r="M463" s="528">
        <v>35000</v>
      </c>
      <c r="N463"/>
      <c r="O463"/>
      <c r="P463"/>
      <c r="Q463"/>
      <c r="R463"/>
      <c r="S463"/>
    </row>
    <row r="464" spans="1:19">
      <c r="A464" s="513"/>
      <c r="B464" s="513"/>
      <c r="C464" s="513"/>
      <c r="D464" s="513"/>
      <c r="E464" s="513"/>
      <c r="F464" s="512" t="s">
        <v>18</v>
      </c>
      <c r="G464" s="508"/>
      <c r="H464" s="508"/>
      <c r="I464" s="508"/>
      <c r="J464" s="508"/>
      <c r="K464" s="526"/>
      <c r="L464" s="527">
        <v>597000</v>
      </c>
      <c r="M464" s="528">
        <v>597000</v>
      </c>
      <c r="N464"/>
      <c r="O464"/>
      <c r="P464"/>
      <c r="Q464"/>
      <c r="R464"/>
      <c r="S464"/>
    </row>
    <row r="465" spans="1:19">
      <c r="A465" s="513"/>
      <c r="B465" s="513"/>
      <c r="C465" s="513"/>
      <c r="D465" s="512" t="s">
        <v>18</v>
      </c>
      <c r="E465" s="508"/>
      <c r="F465" s="508"/>
      <c r="G465" s="508"/>
      <c r="H465" s="508"/>
      <c r="I465" s="508"/>
      <c r="J465" s="508"/>
      <c r="K465" s="526"/>
      <c r="L465" s="527">
        <v>597000</v>
      </c>
      <c r="M465" s="528">
        <v>597000</v>
      </c>
      <c r="N465"/>
      <c r="O465"/>
      <c r="P465"/>
      <c r="Q465"/>
      <c r="R465"/>
      <c r="S465"/>
    </row>
    <row r="466" spans="1:19">
      <c r="A466" s="513"/>
      <c r="B466" s="512" t="s">
        <v>18</v>
      </c>
      <c r="C466" s="508"/>
      <c r="D466" s="508"/>
      <c r="E466" s="508"/>
      <c r="F466" s="508"/>
      <c r="G466" s="508"/>
      <c r="H466" s="508"/>
      <c r="I466" s="508"/>
      <c r="J466" s="508"/>
      <c r="K466" s="526"/>
      <c r="L466" s="527">
        <v>597000</v>
      </c>
      <c r="M466" s="528">
        <v>597000</v>
      </c>
      <c r="N466"/>
      <c r="O466"/>
      <c r="P466"/>
      <c r="Q466"/>
      <c r="R466"/>
      <c r="S466"/>
    </row>
    <row r="467" spans="1:19">
      <c r="A467" s="512" t="s">
        <v>1828</v>
      </c>
      <c r="B467" s="508"/>
      <c r="C467" s="508"/>
      <c r="D467" s="508"/>
      <c r="E467" s="508"/>
      <c r="F467" s="508"/>
      <c r="G467" s="508"/>
      <c r="H467" s="508"/>
      <c r="I467" s="508"/>
      <c r="J467" s="508"/>
      <c r="K467" s="526"/>
      <c r="L467" s="527">
        <v>597000</v>
      </c>
      <c r="M467" s="528">
        <v>597000</v>
      </c>
      <c r="N467"/>
      <c r="O467"/>
      <c r="P467"/>
      <c r="Q467"/>
      <c r="R467"/>
      <c r="S467"/>
    </row>
    <row r="468" spans="1:19" ht="63">
      <c r="A468" s="512">
        <v>1013</v>
      </c>
      <c r="B468" s="512">
        <v>1</v>
      </c>
      <c r="C468" s="512" t="s">
        <v>734</v>
      </c>
      <c r="D468" s="512">
        <v>150</v>
      </c>
      <c r="E468" s="512" t="s">
        <v>787</v>
      </c>
      <c r="F468" s="512">
        <v>1000003</v>
      </c>
      <c r="G468" s="512" t="s">
        <v>229</v>
      </c>
      <c r="H468" s="512">
        <v>10000030036</v>
      </c>
      <c r="I468" s="512" t="s">
        <v>345</v>
      </c>
      <c r="J468" s="474" t="s">
        <v>23</v>
      </c>
      <c r="K468" s="526"/>
      <c r="L468" s="527">
        <v>2100</v>
      </c>
      <c r="M468" s="528">
        <v>2100</v>
      </c>
      <c r="N468"/>
      <c r="O468"/>
      <c r="P468"/>
      <c r="Q468"/>
      <c r="R468"/>
      <c r="S468"/>
    </row>
    <row r="469" spans="1:19" ht="31.5">
      <c r="A469" s="513"/>
      <c r="B469" s="513"/>
      <c r="C469" s="513"/>
      <c r="D469" s="513"/>
      <c r="E469" s="513"/>
      <c r="F469" s="513"/>
      <c r="G469" s="513"/>
      <c r="H469" s="513"/>
      <c r="I469" s="512" t="s">
        <v>21</v>
      </c>
      <c r="J469" s="474" t="s">
        <v>20</v>
      </c>
      <c r="K469" s="526"/>
      <c r="L469" s="527">
        <v>40800</v>
      </c>
      <c r="M469" s="528">
        <v>40800</v>
      </c>
      <c r="N469"/>
      <c r="O469"/>
      <c r="P469"/>
      <c r="Q469"/>
      <c r="R469"/>
      <c r="S469"/>
    </row>
    <row r="470" spans="1:19">
      <c r="A470" s="513"/>
      <c r="B470" s="513"/>
      <c r="C470" s="513"/>
      <c r="D470" s="513"/>
      <c r="E470" s="513"/>
      <c r="F470" s="513"/>
      <c r="G470" s="513"/>
      <c r="H470" s="513"/>
      <c r="I470" s="513"/>
      <c r="J470" s="474" t="s">
        <v>23</v>
      </c>
      <c r="K470" s="526"/>
      <c r="L470" s="527">
        <v>162200</v>
      </c>
      <c r="M470" s="528">
        <v>162200</v>
      </c>
      <c r="N470"/>
      <c r="O470"/>
      <c r="P470"/>
      <c r="Q470"/>
      <c r="R470"/>
      <c r="S470"/>
    </row>
    <row r="471" spans="1:19">
      <c r="A471" s="513"/>
      <c r="B471" s="513"/>
      <c r="C471" s="513"/>
      <c r="D471" s="513"/>
      <c r="E471" s="513"/>
      <c r="F471" s="513"/>
      <c r="G471" s="513"/>
      <c r="H471" s="512" t="s">
        <v>18</v>
      </c>
      <c r="I471" s="508"/>
      <c r="J471" s="508"/>
      <c r="K471" s="526"/>
      <c r="L471" s="527">
        <v>205100</v>
      </c>
      <c r="M471" s="528">
        <v>205100</v>
      </c>
      <c r="N471"/>
      <c r="O471"/>
      <c r="P471"/>
      <c r="Q471"/>
      <c r="R471"/>
      <c r="S471"/>
    </row>
    <row r="472" spans="1:19" ht="31.5">
      <c r="A472" s="513"/>
      <c r="B472" s="513"/>
      <c r="C472" s="513"/>
      <c r="D472" s="513"/>
      <c r="E472" s="513"/>
      <c r="F472" s="513"/>
      <c r="G472" s="513"/>
      <c r="H472" s="512">
        <v>10000030053</v>
      </c>
      <c r="I472" s="512" t="s">
        <v>352</v>
      </c>
      <c r="J472" s="474" t="s">
        <v>20</v>
      </c>
      <c r="K472" s="526"/>
      <c r="L472" s="527">
        <v>179900</v>
      </c>
      <c r="M472" s="528">
        <v>179900</v>
      </c>
      <c r="N472"/>
      <c r="O472"/>
      <c r="P472"/>
      <c r="Q472"/>
      <c r="R472"/>
      <c r="S472"/>
    </row>
    <row r="473" spans="1:19">
      <c r="A473" s="513"/>
      <c r="B473" s="513"/>
      <c r="C473" s="513"/>
      <c r="D473" s="513"/>
      <c r="E473" s="513"/>
      <c r="F473" s="513"/>
      <c r="G473" s="513"/>
      <c r="H473" s="513"/>
      <c r="I473" s="513"/>
      <c r="J473" s="474" t="s">
        <v>28</v>
      </c>
      <c r="K473" s="526"/>
      <c r="L473" s="527">
        <v>56000</v>
      </c>
      <c r="M473" s="528">
        <v>56000</v>
      </c>
      <c r="N473"/>
      <c r="O473"/>
      <c r="P473"/>
      <c r="Q473"/>
      <c r="R473"/>
      <c r="S473"/>
    </row>
    <row r="474" spans="1:19">
      <c r="A474" s="513"/>
      <c r="B474" s="513"/>
      <c r="C474" s="513"/>
      <c r="D474" s="513"/>
      <c r="E474" s="513"/>
      <c r="F474" s="513"/>
      <c r="G474" s="513"/>
      <c r="H474" s="512" t="s">
        <v>18</v>
      </c>
      <c r="I474" s="508"/>
      <c r="J474" s="508"/>
      <c r="K474" s="526"/>
      <c r="L474" s="527">
        <v>235900</v>
      </c>
      <c r="M474" s="528">
        <v>235900</v>
      </c>
      <c r="N474"/>
      <c r="O474"/>
      <c r="P474"/>
      <c r="Q474"/>
      <c r="R474"/>
      <c r="S474"/>
    </row>
    <row r="475" spans="1:19">
      <c r="A475" s="513"/>
      <c r="B475" s="513"/>
      <c r="C475" s="513"/>
      <c r="D475" s="513"/>
      <c r="E475" s="513"/>
      <c r="F475" s="512" t="s">
        <v>18</v>
      </c>
      <c r="G475" s="508"/>
      <c r="H475" s="508"/>
      <c r="I475" s="508"/>
      <c r="J475" s="508"/>
      <c r="K475" s="526"/>
      <c r="L475" s="527">
        <v>441000</v>
      </c>
      <c r="M475" s="528">
        <v>441000</v>
      </c>
      <c r="N475"/>
      <c r="O475"/>
      <c r="P475"/>
      <c r="Q475"/>
      <c r="R475"/>
      <c r="S475"/>
    </row>
    <row r="476" spans="1:19" ht="47.25">
      <c r="A476" s="513"/>
      <c r="B476" s="513"/>
      <c r="C476" s="513"/>
      <c r="D476" s="513"/>
      <c r="E476" s="513"/>
      <c r="F476" s="512">
        <v>1000004</v>
      </c>
      <c r="G476" s="512" t="s">
        <v>683</v>
      </c>
      <c r="H476" s="512">
        <v>1000040006</v>
      </c>
      <c r="I476" s="512" t="s">
        <v>369</v>
      </c>
      <c r="J476" s="474" t="s">
        <v>20</v>
      </c>
      <c r="K476" s="526"/>
      <c r="L476" s="527">
        <v>14400</v>
      </c>
      <c r="M476" s="528">
        <v>14400</v>
      </c>
      <c r="N476"/>
      <c r="O476"/>
      <c r="P476"/>
      <c r="Q476"/>
      <c r="R476"/>
      <c r="S476"/>
    </row>
    <row r="477" spans="1:19">
      <c r="A477" s="513"/>
      <c r="B477" s="513"/>
      <c r="C477" s="513"/>
      <c r="D477" s="513"/>
      <c r="E477" s="513"/>
      <c r="F477" s="513"/>
      <c r="G477" s="513"/>
      <c r="H477" s="512" t="s">
        <v>18</v>
      </c>
      <c r="I477" s="508"/>
      <c r="J477" s="508"/>
      <c r="K477" s="526"/>
      <c r="L477" s="527">
        <v>14400</v>
      </c>
      <c r="M477" s="528">
        <v>14400</v>
      </c>
      <c r="N477"/>
      <c r="O477"/>
      <c r="P477"/>
      <c r="Q477"/>
      <c r="R477"/>
      <c r="S477"/>
    </row>
    <row r="478" spans="1:19">
      <c r="A478" s="513"/>
      <c r="B478" s="513"/>
      <c r="C478" s="513"/>
      <c r="D478" s="513"/>
      <c r="E478" s="513"/>
      <c r="F478" s="512" t="s">
        <v>18</v>
      </c>
      <c r="G478" s="508"/>
      <c r="H478" s="508"/>
      <c r="I478" s="508"/>
      <c r="J478" s="508"/>
      <c r="K478" s="526"/>
      <c r="L478" s="527">
        <v>14400</v>
      </c>
      <c r="M478" s="528">
        <v>14400</v>
      </c>
      <c r="N478"/>
      <c r="O478"/>
      <c r="P478"/>
      <c r="Q478"/>
      <c r="R478"/>
      <c r="S478"/>
    </row>
    <row r="479" spans="1:19" ht="126">
      <c r="A479" s="513"/>
      <c r="B479" s="513"/>
      <c r="C479" s="513"/>
      <c r="D479" s="513"/>
      <c r="E479" s="513"/>
      <c r="F479" s="512">
        <v>1000012</v>
      </c>
      <c r="G479" s="512" t="s">
        <v>634</v>
      </c>
      <c r="H479" s="512">
        <v>10000120001</v>
      </c>
      <c r="I479" s="512" t="s">
        <v>367</v>
      </c>
      <c r="J479" s="474" t="s">
        <v>20</v>
      </c>
      <c r="K479" s="526"/>
      <c r="L479" s="527">
        <v>52100</v>
      </c>
      <c r="M479" s="528">
        <v>52100</v>
      </c>
      <c r="N479"/>
      <c r="O479"/>
      <c r="P479"/>
      <c r="Q479"/>
      <c r="R479"/>
      <c r="S479"/>
    </row>
    <row r="480" spans="1:19">
      <c r="A480" s="513"/>
      <c r="B480" s="513"/>
      <c r="C480" s="513"/>
      <c r="D480" s="513"/>
      <c r="E480" s="513"/>
      <c r="F480" s="513"/>
      <c r="G480" s="513"/>
      <c r="H480" s="513"/>
      <c r="I480" s="513"/>
      <c r="J480" s="474" t="s">
        <v>28</v>
      </c>
      <c r="K480" s="526"/>
      <c r="L480" s="527">
        <v>19300</v>
      </c>
      <c r="M480" s="528">
        <v>19300</v>
      </c>
      <c r="N480"/>
      <c r="O480"/>
      <c r="P480"/>
      <c r="Q480"/>
      <c r="R480"/>
      <c r="S480"/>
    </row>
    <row r="481" spans="1:19">
      <c r="A481" s="513"/>
      <c r="B481" s="513"/>
      <c r="C481" s="513"/>
      <c r="D481" s="513"/>
      <c r="E481" s="513"/>
      <c r="F481" s="513"/>
      <c r="G481" s="513"/>
      <c r="H481" s="513"/>
      <c r="I481" s="513"/>
      <c r="J481" s="474" t="s">
        <v>23</v>
      </c>
      <c r="K481" s="526"/>
      <c r="L481" s="527">
        <v>4500</v>
      </c>
      <c r="M481" s="528">
        <v>4500</v>
      </c>
      <c r="N481"/>
      <c r="O481"/>
      <c r="P481"/>
      <c r="Q481"/>
      <c r="R481"/>
      <c r="S481"/>
    </row>
    <row r="482" spans="1:19">
      <c r="A482" s="513"/>
      <c r="B482" s="513"/>
      <c r="C482" s="513"/>
      <c r="D482" s="513"/>
      <c r="E482" s="513"/>
      <c r="F482" s="513"/>
      <c r="G482" s="513"/>
      <c r="H482" s="512" t="s">
        <v>18</v>
      </c>
      <c r="I482" s="508"/>
      <c r="J482" s="508"/>
      <c r="K482" s="526"/>
      <c r="L482" s="527">
        <v>75900</v>
      </c>
      <c r="M482" s="528">
        <v>75900</v>
      </c>
      <c r="N482"/>
      <c r="O482"/>
      <c r="P482"/>
      <c r="Q482"/>
      <c r="R482"/>
      <c r="S482"/>
    </row>
    <row r="483" spans="1:19" ht="63">
      <c r="A483" s="513"/>
      <c r="B483" s="513"/>
      <c r="C483" s="513"/>
      <c r="D483" s="513"/>
      <c r="E483" s="513"/>
      <c r="F483" s="513"/>
      <c r="G483" s="513"/>
      <c r="H483" s="512">
        <v>10000120015</v>
      </c>
      <c r="I483" s="512" t="s">
        <v>356</v>
      </c>
      <c r="J483" s="474" t="s">
        <v>20</v>
      </c>
      <c r="K483" s="526"/>
      <c r="L483" s="527">
        <v>421000</v>
      </c>
      <c r="M483" s="528">
        <v>421000</v>
      </c>
      <c r="N483"/>
      <c r="O483"/>
      <c r="P483"/>
      <c r="Q483"/>
      <c r="R483"/>
      <c r="S483"/>
    </row>
    <row r="484" spans="1:19">
      <c r="A484" s="513"/>
      <c r="B484" s="513"/>
      <c r="C484" s="513"/>
      <c r="D484" s="513"/>
      <c r="E484" s="513"/>
      <c r="F484" s="513"/>
      <c r="G484" s="513"/>
      <c r="H484" s="513"/>
      <c r="I484" s="513"/>
      <c r="J484" s="474" t="s">
        <v>28</v>
      </c>
      <c r="K484" s="526"/>
      <c r="L484" s="527">
        <v>97800</v>
      </c>
      <c r="M484" s="528">
        <v>97800</v>
      </c>
      <c r="N484"/>
      <c r="O484"/>
      <c r="P484"/>
      <c r="Q484"/>
      <c r="R484"/>
      <c r="S484"/>
    </row>
    <row r="485" spans="1:19">
      <c r="A485" s="513"/>
      <c r="B485" s="513"/>
      <c r="C485" s="513"/>
      <c r="D485" s="513"/>
      <c r="E485" s="513"/>
      <c r="F485" s="513"/>
      <c r="G485" s="513"/>
      <c r="H485" s="513"/>
      <c r="I485" s="513"/>
      <c r="J485" s="474" t="s">
        <v>23</v>
      </c>
      <c r="K485" s="526"/>
      <c r="L485" s="527">
        <v>9000</v>
      </c>
      <c r="M485" s="528">
        <v>9000</v>
      </c>
      <c r="N485"/>
      <c r="O485"/>
      <c r="P485"/>
      <c r="Q485"/>
      <c r="R485"/>
      <c r="S485"/>
    </row>
    <row r="486" spans="1:19">
      <c r="A486" s="513"/>
      <c r="B486" s="513"/>
      <c r="C486" s="513"/>
      <c r="D486" s="513"/>
      <c r="E486" s="513"/>
      <c r="F486" s="513"/>
      <c r="G486" s="513"/>
      <c r="H486" s="512" t="s">
        <v>18</v>
      </c>
      <c r="I486" s="508"/>
      <c r="J486" s="508"/>
      <c r="K486" s="526"/>
      <c r="L486" s="527">
        <v>527800</v>
      </c>
      <c r="M486" s="528">
        <v>527800</v>
      </c>
      <c r="N486"/>
      <c r="O486"/>
      <c r="P486"/>
      <c r="Q486"/>
      <c r="R486"/>
      <c r="S486"/>
    </row>
    <row r="487" spans="1:19" ht="78.75">
      <c r="A487" s="513"/>
      <c r="B487" s="513"/>
      <c r="C487" s="513"/>
      <c r="D487" s="513"/>
      <c r="E487" s="513"/>
      <c r="F487" s="513"/>
      <c r="G487" s="513"/>
      <c r="H487" s="512">
        <v>10000120016</v>
      </c>
      <c r="I487" s="512" t="s">
        <v>347</v>
      </c>
      <c r="J487" s="474" t="s">
        <v>20</v>
      </c>
      <c r="K487" s="526"/>
      <c r="L487" s="527">
        <v>94200</v>
      </c>
      <c r="M487" s="528">
        <v>94200</v>
      </c>
      <c r="N487"/>
      <c r="O487"/>
      <c r="P487"/>
      <c r="Q487"/>
      <c r="R487"/>
      <c r="S487"/>
    </row>
    <row r="488" spans="1:19">
      <c r="A488" s="513"/>
      <c r="B488" s="513"/>
      <c r="C488" s="513"/>
      <c r="D488" s="513"/>
      <c r="E488" s="513"/>
      <c r="F488" s="513"/>
      <c r="G488" s="513"/>
      <c r="H488" s="513"/>
      <c r="I488" s="513"/>
      <c r="J488" s="474" t="s">
        <v>28</v>
      </c>
      <c r="K488" s="526"/>
      <c r="L488" s="527">
        <v>50900</v>
      </c>
      <c r="M488" s="528">
        <v>50900</v>
      </c>
      <c r="N488"/>
      <c r="O488"/>
      <c r="P488"/>
      <c r="Q488"/>
      <c r="R488"/>
      <c r="S488"/>
    </row>
    <row r="489" spans="1:19">
      <c r="A489" s="513"/>
      <c r="B489" s="513"/>
      <c r="C489" s="513"/>
      <c r="D489" s="513"/>
      <c r="E489" s="513"/>
      <c r="F489" s="513"/>
      <c r="G489" s="513"/>
      <c r="H489" s="512" t="s">
        <v>18</v>
      </c>
      <c r="I489" s="508"/>
      <c r="J489" s="508"/>
      <c r="K489" s="526"/>
      <c r="L489" s="527">
        <v>145100</v>
      </c>
      <c r="M489" s="528">
        <v>145100</v>
      </c>
      <c r="N489"/>
      <c r="O489"/>
      <c r="P489"/>
      <c r="Q489"/>
      <c r="R489"/>
      <c r="S489"/>
    </row>
    <row r="490" spans="1:19" ht="78.75">
      <c r="A490" s="513"/>
      <c r="B490" s="513"/>
      <c r="C490" s="513"/>
      <c r="D490" s="513"/>
      <c r="E490" s="513"/>
      <c r="F490" s="513"/>
      <c r="G490" s="513"/>
      <c r="H490" s="512">
        <v>10000120019</v>
      </c>
      <c r="I490" s="512" t="s">
        <v>354</v>
      </c>
      <c r="J490" s="474" t="s">
        <v>20</v>
      </c>
      <c r="K490" s="526"/>
      <c r="L490" s="527">
        <v>4500</v>
      </c>
      <c r="M490" s="528">
        <v>4500</v>
      </c>
      <c r="N490"/>
      <c r="O490"/>
      <c r="P490"/>
      <c r="Q490"/>
      <c r="R490"/>
      <c r="S490"/>
    </row>
    <row r="491" spans="1:19">
      <c r="A491" s="513"/>
      <c r="B491" s="513"/>
      <c r="C491" s="513"/>
      <c r="D491" s="513"/>
      <c r="E491" s="513"/>
      <c r="F491" s="513"/>
      <c r="G491" s="513"/>
      <c r="H491" s="512" t="s">
        <v>18</v>
      </c>
      <c r="I491" s="508"/>
      <c r="J491" s="508"/>
      <c r="K491" s="526"/>
      <c r="L491" s="527">
        <v>4500</v>
      </c>
      <c r="M491" s="528">
        <v>4500</v>
      </c>
      <c r="N491"/>
      <c r="O491"/>
      <c r="P491"/>
      <c r="Q491"/>
      <c r="R491"/>
      <c r="S491"/>
    </row>
    <row r="492" spans="1:19">
      <c r="A492" s="513"/>
      <c r="B492" s="513"/>
      <c r="C492" s="513"/>
      <c r="D492" s="513"/>
      <c r="E492" s="513"/>
      <c r="F492" s="512" t="s">
        <v>18</v>
      </c>
      <c r="G492" s="508"/>
      <c r="H492" s="508"/>
      <c r="I492" s="508"/>
      <c r="J492" s="508"/>
      <c r="K492" s="526"/>
      <c r="L492" s="527">
        <v>753300</v>
      </c>
      <c r="M492" s="528">
        <v>753300</v>
      </c>
      <c r="N492"/>
      <c r="O492"/>
      <c r="P492"/>
      <c r="Q492"/>
      <c r="R492"/>
      <c r="S492"/>
    </row>
    <row r="493" spans="1:19">
      <c r="A493" s="513"/>
      <c r="B493" s="513"/>
      <c r="C493" s="513"/>
      <c r="D493" s="512" t="s">
        <v>18</v>
      </c>
      <c r="E493" s="508"/>
      <c r="F493" s="508"/>
      <c r="G493" s="508"/>
      <c r="H493" s="508"/>
      <c r="I493" s="508"/>
      <c r="J493" s="508"/>
      <c r="K493" s="526"/>
      <c r="L493" s="527">
        <v>1208700</v>
      </c>
      <c r="M493" s="528">
        <v>1208700</v>
      </c>
      <c r="N493"/>
      <c r="O493"/>
      <c r="P493"/>
      <c r="Q493"/>
      <c r="R493"/>
      <c r="S493"/>
    </row>
    <row r="494" spans="1:19">
      <c r="A494" s="513"/>
      <c r="B494" s="512" t="s">
        <v>18</v>
      </c>
      <c r="C494" s="508"/>
      <c r="D494" s="508"/>
      <c r="E494" s="508"/>
      <c r="F494" s="508"/>
      <c r="G494" s="508"/>
      <c r="H494" s="508"/>
      <c r="I494" s="508"/>
      <c r="J494" s="508"/>
      <c r="K494" s="526"/>
      <c r="L494" s="527">
        <v>1208700</v>
      </c>
      <c r="M494" s="528">
        <v>1208700</v>
      </c>
      <c r="N494"/>
      <c r="O494"/>
      <c r="P494"/>
      <c r="Q494"/>
      <c r="R494"/>
      <c r="S494"/>
    </row>
    <row r="495" spans="1:19">
      <c r="A495" s="512" t="s">
        <v>1829</v>
      </c>
      <c r="B495" s="508"/>
      <c r="C495" s="508"/>
      <c r="D495" s="508"/>
      <c r="E495" s="508"/>
      <c r="F495" s="508"/>
      <c r="G495" s="508"/>
      <c r="H495" s="508"/>
      <c r="I495" s="508"/>
      <c r="J495" s="508"/>
      <c r="K495" s="526"/>
      <c r="L495" s="527">
        <v>1208700</v>
      </c>
      <c r="M495" s="528">
        <v>1208700</v>
      </c>
      <c r="N495"/>
      <c r="O495"/>
      <c r="P495"/>
      <c r="Q495"/>
      <c r="R495"/>
      <c r="S495"/>
    </row>
    <row r="496" spans="1:19" ht="63">
      <c r="A496" s="512">
        <v>1014</v>
      </c>
      <c r="B496" s="512">
        <v>1</v>
      </c>
      <c r="C496" s="512" t="s">
        <v>734</v>
      </c>
      <c r="D496" s="512">
        <v>150</v>
      </c>
      <c r="E496" s="512" t="s">
        <v>787</v>
      </c>
      <c r="F496" s="512">
        <v>1000003</v>
      </c>
      <c r="G496" s="512" t="s">
        <v>229</v>
      </c>
      <c r="H496" s="512">
        <v>10000030036</v>
      </c>
      <c r="I496" s="512" t="s">
        <v>21</v>
      </c>
      <c r="J496" s="474" t="s">
        <v>20</v>
      </c>
      <c r="K496" s="526"/>
      <c r="L496" s="527">
        <v>49300</v>
      </c>
      <c r="M496" s="528">
        <v>49300</v>
      </c>
      <c r="N496"/>
      <c r="O496"/>
      <c r="P496"/>
      <c r="Q496"/>
      <c r="R496"/>
      <c r="S496"/>
    </row>
    <row r="497" spans="1:19">
      <c r="A497" s="513"/>
      <c r="B497" s="513"/>
      <c r="C497" s="513"/>
      <c r="D497" s="513"/>
      <c r="E497" s="513"/>
      <c r="F497" s="513"/>
      <c r="G497" s="513"/>
      <c r="H497" s="513"/>
      <c r="I497" s="513"/>
      <c r="J497" s="474" t="s">
        <v>28</v>
      </c>
      <c r="K497" s="526"/>
      <c r="L497" s="527">
        <v>5000</v>
      </c>
      <c r="M497" s="528">
        <v>5000</v>
      </c>
      <c r="N497"/>
      <c r="O497"/>
      <c r="P497"/>
      <c r="Q497"/>
      <c r="R497"/>
      <c r="S497"/>
    </row>
    <row r="498" spans="1:19">
      <c r="A498" s="513"/>
      <c r="B498" s="513"/>
      <c r="C498" s="513"/>
      <c r="D498" s="513"/>
      <c r="E498" s="513"/>
      <c r="F498" s="513"/>
      <c r="G498" s="513"/>
      <c r="H498" s="513"/>
      <c r="I498" s="513"/>
      <c r="J498" s="474" t="s">
        <v>23</v>
      </c>
      <c r="K498" s="526"/>
      <c r="L498" s="527">
        <v>34000</v>
      </c>
      <c r="M498" s="528">
        <v>34000</v>
      </c>
      <c r="N498"/>
      <c r="O498"/>
      <c r="P498"/>
      <c r="Q498"/>
      <c r="R498"/>
      <c r="S498"/>
    </row>
    <row r="499" spans="1:19">
      <c r="A499" s="513"/>
      <c r="B499" s="513"/>
      <c r="C499" s="513"/>
      <c r="D499" s="513"/>
      <c r="E499" s="513"/>
      <c r="F499" s="513"/>
      <c r="G499" s="513"/>
      <c r="H499" s="512" t="s">
        <v>18</v>
      </c>
      <c r="I499" s="508"/>
      <c r="J499" s="508"/>
      <c r="K499" s="526"/>
      <c r="L499" s="527">
        <v>88300</v>
      </c>
      <c r="M499" s="528">
        <v>88300</v>
      </c>
      <c r="N499"/>
      <c r="O499"/>
      <c r="P499"/>
      <c r="Q499"/>
      <c r="R499"/>
      <c r="S499"/>
    </row>
    <row r="500" spans="1:19" ht="94.5">
      <c r="A500" s="513"/>
      <c r="B500" s="513"/>
      <c r="C500" s="513"/>
      <c r="D500" s="513"/>
      <c r="E500" s="513"/>
      <c r="F500" s="513"/>
      <c r="G500" s="513"/>
      <c r="H500" s="512">
        <v>10000030071</v>
      </c>
      <c r="I500" s="512" t="s">
        <v>36</v>
      </c>
      <c r="J500" s="474" t="s">
        <v>20</v>
      </c>
      <c r="K500" s="526"/>
      <c r="L500" s="527">
        <v>58500</v>
      </c>
      <c r="M500" s="528">
        <v>58500</v>
      </c>
      <c r="N500"/>
      <c r="O500"/>
      <c r="P500"/>
      <c r="Q500"/>
      <c r="R500"/>
      <c r="S500"/>
    </row>
    <row r="501" spans="1:19">
      <c r="A501" s="513"/>
      <c r="B501" s="513"/>
      <c r="C501" s="513"/>
      <c r="D501" s="513"/>
      <c r="E501" s="513"/>
      <c r="F501" s="513"/>
      <c r="G501" s="513"/>
      <c r="H501" s="513"/>
      <c r="I501" s="513"/>
      <c r="J501" s="474" t="s">
        <v>28</v>
      </c>
      <c r="K501" s="526"/>
      <c r="L501" s="527">
        <v>23600</v>
      </c>
      <c r="M501" s="528">
        <v>23600</v>
      </c>
      <c r="N501"/>
      <c r="O501"/>
      <c r="P501"/>
      <c r="Q501"/>
      <c r="R501"/>
      <c r="S501"/>
    </row>
    <row r="502" spans="1:19">
      <c r="A502" s="513"/>
      <c r="B502" s="513"/>
      <c r="C502" s="513"/>
      <c r="D502" s="513"/>
      <c r="E502" s="513"/>
      <c r="F502" s="513"/>
      <c r="G502" s="513"/>
      <c r="H502" s="513"/>
      <c r="I502" s="513"/>
      <c r="J502" s="474" t="s">
        <v>23</v>
      </c>
      <c r="K502" s="526"/>
      <c r="L502" s="527">
        <v>1900</v>
      </c>
      <c r="M502" s="528">
        <v>1900</v>
      </c>
      <c r="N502"/>
      <c r="O502"/>
      <c r="P502"/>
      <c r="Q502"/>
      <c r="R502"/>
      <c r="S502"/>
    </row>
    <row r="503" spans="1:19">
      <c r="A503" s="513"/>
      <c r="B503" s="513"/>
      <c r="C503" s="513"/>
      <c r="D503" s="513"/>
      <c r="E503" s="513"/>
      <c r="F503" s="513"/>
      <c r="G503" s="513"/>
      <c r="H503" s="512" t="s">
        <v>18</v>
      </c>
      <c r="I503" s="508"/>
      <c r="J503" s="508"/>
      <c r="K503" s="526"/>
      <c r="L503" s="527">
        <v>84000</v>
      </c>
      <c r="M503" s="528">
        <v>84000</v>
      </c>
      <c r="N503"/>
      <c r="O503"/>
      <c r="P503"/>
      <c r="Q503"/>
      <c r="R503"/>
      <c r="S503"/>
    </row>
    <row r="504" spans="1:19">
      <c r="A504" s="513"/>
      <c r="B504" s="513"/>
      <c r="C504" s="513"/>
      <c r="D504" s="513"/>
      <c r="E504" s="513"/>
      <c r="F504" s="512" t="s">
        <v>18</v>
      </c>
      <c r="G504" s="508"/>
      <c r="H504" s="508"/>
      <c r="I504" s="508"/>
      <c r="J504" s="508"/>
      <c r="K504" s="526"/>
      <c r="L504" s="527">
        <v>172300</v>
      </c>
      <c r="M504" s="528">
        <v>172300</v>
      </c>
      <c r="N504"/>
      <c r="O504"/>
      <c r="P504"/>
      <c r="Q504"/>
      <c r="R504"/>
      <c r="S504"/>
    </row>
    <row r="505" spans="1:19">
      <c r="A505" s="513"/>
      <c r="B505" s="513"/>
      <c r="C505" s="513"/>
      <c r="D505" s="512" t="s">
        <v>18</v>
      </c>
      <c r="E505" s="508"/>
      <c r="F505" s="508"/>
      <c r="G505" s="508"/>
      <c r="H505" s="508"/>
      <c r="I505" s="508"/>
      <c r="J505" s="508"/>
      <c r="K505" s="526"/>
      <c r="L505" s="527">
        <v>172300</v>
      </c>
      <c r="M505" s="528">
        <v>172300</v>
      </c>
      <c r="N505"/>
      <c r="O505"/>
      <c r="P505"/>
      <c r="Q505"/>
      <c r="R505"/>
      <c r="S505"/>
    </row>
    <row r="506" spans="1:19">
      <c r="A506" s="513"/>
      <c r="B506" s="512" t="s">
        <v>18</v>
      </c>
      <c r="C506" s="508"/>
      <c r="D506" s="508"/>
      <c r="E506" s="508"/>
      <c r="F506" s="508"/>
      <c r="G506" s="508"/>
      <c r="H506" s="508"/>
      <c r="I506" s="508"/>
      <c r="J506" s="508"/>
      <c r="K506" s="526"/>
      <c r="L506" s="527">
        <v>172300</v>
      </c>
      <c r="M506" s="528">
        <v>172300</v>
      </c>
      <c r="N506"/>
      <c r="O506"/>
      <c r="P506"/>
      <c r="Q506"/>
      <c r="R506"/>
      <c r="S506"/>
    </row>
    <row r="507" spans="1:19" ht="110.25">
      <c r="A507" s="513"/>
      <c r="B507" s="512">
        <v>6</v>
      </c>
      <c r="C507" s="512" t="s">
        <v>1229</v>
      </c>
      <c r="D507" s="512">
        <v>150</v>
      </c>
      <c r="E507" s="512" t="s">
        <v>787</v>
      </c>
      <c r="F507" s="512">
        <v>1000003</v>
      </c>
      <c r="G507" s="512" t="s">
        <v>229</v>
      </c>
      <c r="H507" s="512">
        <v>10000030064</v>
      </c>
      <c r="I507" s="512" t="s">
        <v>293</v>
      </c>
      <c r="J507" s="474" t="s">
        <v>20</v>
      </c>
      <c r="K507" s="526"/>
      <c r="L507" s="527">
        <v>71700</v>
      </c>
      <c r="M507" s="528">
        <v>71700</v>
      </c>
      <c r="N507"/>
      <c r="O507"/>
      <c r="P507"/>
      <c r="Q507"/>
      <c r="R507"/>
      <c r="S507"/>
    </row>
    <row r="508" spans="1:19">
      <c r="A508" s="513"/>
      <c r="B508" s="513"/>
      <c r="C508" s="513"/>
      <c r="D508" s="513"/>
      <c r="E508" s="513"/>
      <c r="F508" s="513"/>
      <c r="G508" s="513"/>
      <c r="H508" s="513"/>
      <c r="I508" s="513"/>
      <c r="J508" s="474" t="s">
        <v>28</v>
      </c>
      <c r="K508" s="526"/>
      <c r="L508" s="527">
        <v>10800</v>
      </c>
      <c r="M508" s="528">
        <v>10800</v>
      </c>
      <c r="N508"/>
      <c r="O508"/>
      <c r="P508"/>
      <c r="Q508"/>
      <c r="R508"/>
      <c r="S508"/>
    </row>
    <row r="509" spans="1:19">
      <c r="A509" s="513"/>
      <c r="B509" s="513"/>
      <c r="C509" s="513"/>
      <c r="D509" s="513"/>
      <c r="E509" s="513"/>
      <c r="F509" s="513"/>
      <c r="G509" s="513"/>
      <c r="H509" s="512" t="s">
        <v>18</v>
      </c>
      <c r="I509" s="508"/>
      <c r="J509" s="508"/>
      <c r="K509" s="526"/>
      <c r="L509" s="527">
        <v>82500</v>
      </c>
      <c r="M509" s="528">
        <v>82500</v>
      </c>
      <c r="N509"/>
      <c r="O509"/>
      <c r="P509"/>
      <c r="Q509"/>
      <c r="R509"/>
      <c r="S509"/>
    </row>
    <row r="510" spans="1:19">
      <c r="A510" s="513"/>
      <c r="B510" s="513"/>
      <c r="C510" s="513"/>
      <c r="D510" s="513"/>
      <c r="E510" s="513"/>
      <c r="F510" s="512" t="s">
        <v>18</v>
      </c>
      <c r="G510" s="508"/>
      <c r="H510" s="508"/>
      <c r="I510" s="508"/>
      <c r="J510" s="508"/>
      <c r="K510" s="526"/>
      <c r="L510" s="527">
        <v>82500</v>
      </c>
      <c r="M510" s="528">
        <v>82500</v>
      </c>
      <c r="N510"/>
      <c r="O510"/>
      <c r="P510"/>
      <c r="Q510"/>
      <c r="R510"/>
      <c r="S510"/>
    </row>
    <row r="511" spans="1:19">
      <c r="A511" s="513"/>
      <c r="B511" s="513"/>
      <c r="C511" s="513"/>
      <c r="D511" s="512" t="s">
        <v>18</v>
      </c>
      <c r="E511" s="508"/>
      <c r="F511" s="508"/>
      <c r="G511" s="508"/>
      <c r="H511" s="508"/>
      <c r="I511" s="508"/>
      <c r="J511" s="508"/>
      <c r="K511" s="526"/>
      <c r="L511" s="527">
        <v>82500</v>
      </c>
      <c r="M511" s="528">
        <v>82500</v>
      </c>
      <c r="N511"/>
      <c r="O511"/>
      <c r="P511"/>
      <c r="Q511"/>
      <c r="R511"/>
      <c r="S511"/>
    </row>
    <row r="512" spans="1:19">
      <c r="A512" s="513"/>
      <c r="B512" s="512" t="s">
        <v>18</v>
      </c>
      <c r="C512" s="508"/>
      <c r="D512" s="508"/>
      <c r="E512" s="508"/>
      <c r="F512" s="508"/>
      <c r="G512" s="508"/>
      <c r="H512" s="508"/>
      <c r="I512" s="508"/>
      <c r="J512" s="508"/>
      <c r="K512" s="526"/>
      <c r="L512" s="527">
        <v>82500</v>
      </c>
      <c r="M512" s="528">
        <v>82500</v>
      </c>
      <c r="N512"/>
      <c r="O512"/>
      <c r="P512"/>
      <c r="Q512"/>
      <c r="R512"/>
      <c r="S512"/>
    </row>
    <row r="513" spans="1:19">
      <c r="A513" s="512" t="s">
        <v>1830</v>
      </c>
      <c r="B513" s="508"/>
      <c r="C513" s="508"/>
      <c r="D513" s="508"/>
      <c r="E513" s="508"/>
      <c r="F513" s="508"/>
      <c r="G513" s="508"/>
      <c r="H513" s="508"/>
      <c r="I513" s="508"/>
      <c r="J513" s="508"/>
      <c r="K513" s="526"/>
      <c r="L513" s="527">
        <v>254800</v>
      </c>
      <c r="M513" s="528">
        <v>254800</v>
      </c>
      <c r="N513"/>
      <c r="O513"/>
      <c r="P513"/>
      <c r="Q513"/>
      <c r="R513"/>
      <c r="S513"/>
    </row>
    <row r="514" spans="1:19" ht="63">
      <c r="A514" s="512">
        <v>1015</v>
      </c>
      <c r="B514" s="512">
        <v>1</v>
      </c>
      <c r="C514" s="512" t="s">
        <v>734</v>
      </c>
      <c r="D514" s="512">
        <v>150</v>
      </c>
      <c r="E514" s="512" t="s">
        <v>787</v>
      </c>
      <c r="F514" s="512">
        <v>1000003</v>
      </c>
      <c r="G514" s="512" t="s">
        <v>229</v>
      </c>
      <c r="H514" s="512">
        <v>10000030008</v>
      </c>
      <c r="I514" s="512" t="s">
        <v>234</v>
      </c>
      <c r="J514" s="474" t="s">
        <v>85</v>
      </c>
      <c r="K514" s="526"/>
      <c r="L514" s="527">
        <v>5000000</v>
      </c>
      <c r="M514" s="528">
        <v>5000000</v>
      </c>
      <c r="N514"/>
      <c r="O514"/>
      <c r="P514"/>
      <c r="Q514"/>
      <c r="R514"/>
      <c r="S514"/>
    </row>
    <row r="515" spans="1:19">
      <c r="A515" s="513"/>
      <c r="B515" s="513"/>
      <c r="C515" s="513"/>
      <c r="D515" s="513"/>
      <c r="E515" s="513"/>
      <c r="F515" s="513"/>
      <c r="G515" s="513"/>
      <c r="H515" s="512" t="s">
        <v>18</v>
      </c>
      <c r="I515" s="508"/>
      <c r="J515" s="508"/>
      <c r="K515" s="526"/>
      <c r="L515" s="527">
        <v>5000000</v>
      </c>
      <c r="M515" s="528">
        <v>5000000</v>
      </c>
      <c r="N515"/>
      <c r="O515"/>
      <c r="P515"/>
      <c r="Q515"/>
      <c r="R515"/>
      <c r="S515"/>
    </row>
    <row r="516" spans="1:19" ht="63">
      <c r="A516" s="513"/>
      <c r="B516" s="513"/>
      <c r="C516" s="513"/>
      <c r="D516" s="513"/>
      <c r="E516" s="513"/>
      <c r="F516" s="513"/>
      <c r="G516" s="513"/>
      <c r="H516" s="512">
        <v>10000030009</v>
      </c>
      <c r="I516" s="512" t="s">
        <v>240</v>
      </c>
      <c r="J516" s="474" t="s">
        <v>85</v>
      </c>
      <c r="K516" s="526"/>
      <c r="L516" s="527">
        <v>45038300</v>
      </c>
      <c r="M516" s="528">
        <v>45038300</v>
      </c>
      <c r="N516"/>
      <c r="O516"/>
      <c r="P516"/>
      <c r="Q516"/>
      <c r="R516"/>
      <c r="S516"/>
    </row>
    <row r="517" spans="1:19">
      <c r="A517" s="513"/>
      <c r="B517" s="513"/>
      <c r="C517" s="513"/>
      <c r="D517" s="513"/>
      <c r="E517" s="513"/>
      <c r="F517" s="513"/>
      <c r="G517" s="513"/>
      <c r="H517" s="512" t="s">
        <v>18</v>
      </c>
      <c r="I517" s="508"/>
      <c r="J517" s="508"/>
      <c r="K517" s="526"/>
      <c r="L517" s="527">
        <v>45038300</v>
      </c>
      <c r="M517" s="528">
        <v>45038300</v>
      </c>
      <c r="N517"/>
      <c r="O517"/>
      <c r="P517"/>
      <c r="Q517"/>
      <c r="R517"/>
      <c r="S517"/>
    </row>
    <row r="518" spans="1:19" ht="63">
      <c r="A518" s="513"/>
      <c r="B518" s="513"/>
      <c r="C518" s="513"/>
      <c r="D518" s="513"/>
      <c r="E518" s="513"/>
      <c r="F518" s="513"/>
      <c r="G518" s="513"/>
      <c r="H518" s="512">
        <v>10000030011</v>
      </c>
      <c r="I518" s="512" t="s">
        <v>239</v>
      </c>
      <c r="J518" s="474" t="s">
        <v>85</v>
      </c>
      <c r="K518" s="526"/>
      <c r="L518" s="527">
        <v>7555500</v>
      </c>
      <c r="M518" s="528">
        <v>7555500</v>
      </c>
      <c r="N518"/>
      <c r="O518"/>
      <c r="P518"/>
      <c r="Q518"/>
      <c r="R518"/>
      <c r="S518"/>
    </row>
    <row r="519" spans="1:19">
      <c r="A519" s="513"/>
      <c r="B519" s="513"/>
      <c r="C519" s="513"/>
      <c r="D519" s="513"/>
      <c r="E519" s="513"/>
      <c r="F519" s="513"/>
      <c r="G519" s="513"/>
      <c r="H519" s="512" t="s">
        <v>18</v>
      </c>
      <c r="I519" s="508"/>
      <c r="J519" s="508"/>
      <c r="K519" s="526"/>
      <c r="L519" s="527">
        <v>7555500</v>
      </c>
      <c r="M519" s="528">
        <v>7555500</v>
      </c>
      <c r="N519"/>
      <c r="O519"/>
      <c r="P519"/>
      <c r="Q519"/>
      <c r="R519"/>
      <c r="S519"/>
    </row>
    <row r="520" spans="1:19" ht="47.25">
      <c r="A520" s="513"/>
      <c r="B520" s="513"/>
      <c r="C520" s="513"/>
      <c r="D520" s="513"/>
      <c r="E520" s="513"/>
      <c r="F520" s="513"/>
      <c r="G520" s="513"/>
      <c r="H520" s="512">
        <v>10000030105</v>
      </c>
      <c r="I520" s="512" t="s">
        <v>14</v>
      </c>
      <c r="J520" s="474" t="s">
        <v>17</v>
      </c>
      <c r="K520" s="526">
        <v>4815800</v>
      </c>
      <c r="L520" s="527"/>
      <c r="M520" s="528">
        <v>4815800</v>
      </c>
      <c r="N520"/>
      <c r="O520"/>
      <c r="P520"/>
      <c r="Q520"/>
      <c r="R520"/>
      <c r="S520"/>
    </row>
    <row r="521" spans="1:19" ht="31.5">
      <c r="A521" s="513"/>
      <c r="B521" s="513"/>
      <c r="C521" s="513"/>
      <c r="D521" s="513"/>
      <c r="E521" s="513"/>
      <c r="F521" s="513"/>
      <c r="G521" s="513"/>
      <c r="H521" s="513"/>
      <c r="I521" s="512" t="s">
        <v>222</v>
      </c>
      <c r="J521" s="474" t="s">
        <v>17</v>
      </c>
      <c r="K521" s="526"/>
      <c r="L521" s="527">
        <v>6000000</v>
      </c>
      <c r="M521" s="528">
        <v>6000000</v>
      </c>
      <c r="N521"/>
      <c r="O521"/>
      <c r="P521"/>
      <c r="Q521"/>
      <c r="R521"/>
      <c r="S521"/>
    </row>
    <row r="522" spans="1:19">
      <c r="A522" s="513"/>
      <c r="B522" s="513"/>
      <c r="C522" s="513"/>
      <c r="D522" s="513"/>
      <c r="E522" s="513"/>
      <c r="F522" s="513"/>
      <c r="G522" s="513"/>
      <c r="H522" s="512" t="s">
        <v>18</v>
      </c>
      <c r="I522" s="508"/>
      <c r="J522" s="508"/>
      <c r="K522" s="526">
        <v>4815800</v>
      </c>
      <c r="L522" s="527">
        <v>6000000</v>
      </c>
      <c r="M522" s="528">
        <v>10815800</v>
      </c>
      <c r="N522"/>
      <c r="O522"/>
      <c r="P522"/>
      <c r="Q522"/>
      <c r="R522"/>
      <c r="S522"/>
    </row>
    <row r="523" spans="1:19" ht="47.25">
      <c r="A523" s="513"/>
      <c r="B523" s="513"/>
      <c r="C523" s="513"/>
      <c r="D523" s="513"/>
      <c r="E523" s="513"/>
      <c r="F523" s="513"/>
      <c r="G523" s="513"/>
      <c r="H523" s="512">
        <v>10000030114</v>
      </c>
      <c r="I523" s="512" t="s">
        <v>224</v>
      </c>
      <c r="J523" s="474" t="s">
        <v>28</v>
      </c>
      <c r="K523" s="526"/>
      <c r="L523" s="527">
        <v>4300000</v>
      </c>
      <c r="M523" s="528">
        <v>4300000</v>
      </c>
      <c r="N523"/>
      <c r="O523"/>
      <c r="P523"/>
      <c r="Q523"/>
      <c r="R523"/>
      <c r="S523"/>
    </row>
    <row r="524" spans="1:19">
      <c r="A524" s="513"/>
      <c r="B524" s="513"/>
      <c r="C524" s="513"/>
      <c r="D524" s="513"/>
      <c r="E524" s="513"/>
      <c r="F524" s="513"/>
      <c r="G524" s="513"/>
      <c r="H524" s="512" t="s">
        <v>18</v>
      </c>
      <c r="I524" s="508"/>
      <c r="J524" s="508"/>
      <c r="K524" s="526"/>
      <c r="L524" s="527">
        <v>4300000</v>
      </c>
      <c r="M524" s="528">
        <v>4300000</v>
      </c>
      <c r="N524"/>
      <c r="O524"/>
      <c r="P524"/>
      <c r="Q524"/>
      <c r="R524"/>
      <c r="S524"/>
    </row>
    <row r="525" spans="1:19" ht="47.25">
      <c r="A525" s="513"/>
      <c r="B525" s="513"/>
      <c r="C525" s="513"/>
      <c r="D525" s="513"/>
      <c r="E525" s="513"/>
      <c r="F525" s="513"/>
      <c r="G525" s="513"/>
      <c r="H525" s="512">
        <v>10000030134</v>
      </c>
      <c r="I525" s="512" t="s">
        <v>235</v>
      </c>
      <c r="J525" s="474" t="s">
        <v>20</v>
      </c>
      <c r="K525" s="526"/>
      <c r="L525" s="527">
        <v>669300</v>
      </c>
      <c r="M525" s="528">
        <v>669300</v>
      </c>
      <c r="N525"/>
      <c r="O525"/>
      <c r="P525"/>
      <c r="Q525"/>
      <c r="R525"/>
      <c r="S525"/>
    </row>
    <row r="526" spans="1:19">
      <c r="A526" s="513"/>
      <c r="B526" s="513"/>
      <c r="C526" s="513"/>
      <c r="D526" s="513"/>
      <c r="E526" s="513"/>
      <c r="F526" s="513"/>
      <c r="G526" s="513"/>
      <c r="H526" s="512" t="s">
        <v>18</v>
      </c>
      <c r="I526" s="508"/>
      <c r="J526" s="508"/>
      <c r="K526" s="526"/>
      <c r="L526" s="527">
        <v>669300</v>
      </c>
      <c r="M526" s="528">
        <v>669300</v>
      </c>
      <c r="N526"/>
      <c r="O526"/>
      <c r="P526"/>
      <c r="Q526"/>
      <c r="R526"/>
      <c r="S526"/>
    </row>
    <row r="527" spans="1:19" ht="94.5">
      <c r="A527" s="513"/>
      <c r="B527" s="513"/>
      <c r="C527" s="513"/>
      <c r="D527" s="513"/>
      <c r="E527" s="513"/>
      <c r="F527" s="513"/>
      <c r="G527" s="513"/>
      <c r="H527" s="512">
        <v>10000030217</v>
      </c>
      <c r="I527" s="512" t="s">
        <v>226</v>
      </c>
      <c r="J527" s="474" t="s">
        <v>20</v>
      </c>
      <c r="K527" s="526"/>
      <c r="L527" s="527">
        <v>195600</v>
      </c>
      <c r="M527" s="528">
        <v>195600</v>
      </c>
      <c r="N527"/>
      <c r="O527"/>
      <c r="P527"/>
      <c r="Q527"/>
      <c r="R527"/>
      <c r="S527"/>
    </row>
    <row r="528" spans="1:19">
      <c r="A528" s="513"/>
      <c r="B528" s="513"/>
      <c r="C528" s="513"/>
      <c r="D528" s="513"/>
      <c r="E528" s="513"/>
      <c r="F528" s="513"/>
      <c r="G528" s="513"/>
      <c r="H528" s="512" t="s">
        <v>18</v>
      </c>
      <c r="I528" s="508"/>
      <c r="J528" s="508"/>
      <c r="K528" s="526"/>
      <c r="L528" s="527">
        <v>195600</v>
      </c>
      <c r="M528" s="528">
        <v>195600</v>
      </c>
      <c r="N528"/>
      <c r="O528"/>
      <c r="P528"/>
      <c r="Q528"/>
      <c r="R528"/>
      <c r="S528"/>
    </row>
    <row r="529" spans="1:19" ht="94.5">
      <c r="A529" s="513"/>
      <c r="B529" s="513"/>
      <c r="C529" s="513"/>
      <c r="D529" s="513"/>
      <c r="E529" s="513"/>
      <c r="F529" s="513"/>
      <c r="G529" s="513"/>
      <c r="H529" s="512">
        <v>10000030271</v>
      </c>
      <c r="I529" s="512" t="s">
        <v>227</v>
      </c>
      <c r="J529" s="474" t="s">
        <v>20</v>
      </c>
      <c r="K529" s="526"/>
      <c r="L529" s="527">
        <v>360000</v>
      </c>
      <c r="M529" s="528">
        <v>360000</v>
      </c>
      <c r="N529"/>
      <c r="O529"/>
      <c r="P529"/>
      <c r="Q529"/>
      <c r="R529"/>
      <c r="S529"/>
    </row>
    <row r="530" spans="1:19">
      <c r="A530" s="513"/>
      <c r="B530" s="513"/>
      <c r="C530" s="513"/>
      <c r="D530" s="513"/>
      <c r="E530" s="513"/>
      <c r="F530" s="513"/>
      <c r="G530" s="513"/>
      <c r="H530" s="513"/>
      <c r="I530" s="513"/>
      <c r="J530" s="474" t="s">
        <v>28</v>
      </c>
      <c r="K530" s="526"/>
      <c r="L530" s="527">
        <v>240000</v>
      </c>
      <c r="M530" s="528">
        <v>240000</v>
      </c>
      <c r="N530"/>
      <c r="O530"/>
      <c r="P530"/>
      <c r="Q530"/>
      <c r="R530"/>
      <c r="S530"/>
    </row>
    <row r="531" spans="1:19">
      <c r="A531" s="513"/>
      <c r="B531" s="513"/>
      <c r="C531" s="513"/>
      <c r="D531" s="513"/>
      <c r="E531" s="513"/>
      <c r="F531" s="513"/>
      <c r="G531" s="513"/>
      <c r="H531" s="512" t="s">
        <v>18</v>
      </c>
      <c r="I531" s="508"/>
      <c r="J531" s="508"/>
      <c r="K531" s="526"/>
      <c r="L531" s="527">
        <v>600000</v>
      </c>
      <c r="M531" s="528">
        <v>600000</v>
      </c>
      <c r="N531"/>
      <c r="O531"/>
      <c r="P531"/>
      <c r="Q531"/>
      <c r="R531"/>
      <c r="S531"/>
    </row>
    <row r="532" spans="1:19" ht="47.25">
      <c r="A532" s="513"/>
      <c r="B532" s="513"/>
      <c r="C532" s="513"/>
      <c r="D532" s="513"/>
      <c r="E532" s="513"/>
      <c r="F532" s="513"/>
      <c r="G532" s="513"/>
      <c r="H532" s="512">
        <v>10000030272</v>
      </c>
      <c r="I532" s="512" t="s">
        <v>228</v>
      </c>
      <c r="J532" s="474" t="s">
        <v>20</v>
      </c>
      <c r="K532" s="526"/>
      <c r="L532" s="527">
        <v>250000</v>
      </c>
      <c r="M532" s="528">
        <v>250000</v>
      </c>
      <c r="N532"/>
      <c r="O532"/>
      <c r="P532"/>
      <c r="Q532"/>
      <c r="R532"/>
      <c r="S532"/>
    </row>
    <row r="533" spans="1:19">
      <c r="A533" s="513"/>
      <c r="B533" s="513"/>
      <c r="C533" s="513"/>
      <c r="D533" s="513"/>
      <c r="E533" s="513"/>
      <c r="F533" s="513"/>
      <c r="G533" s="513"/>
      <c r="H533" s="513"/>
      <c r="I533" s="513"/>
      <c r="J533" s="474" t="s">
        <v>28</v>
      </c>
      <c r="K533" s="526"/>
      <c r="L533" s="527">
        <v>20200</v>
      </c>
      <c r="M533" s="528">
        <v>20200</v>
      </c>
      <c r="N533"/>
      <c r="O533"/>
      <c r="P533"/>
      <c r="Q533"/>
      <c r="R533"/>
      <c r="S533"/>
    </row>
    <row r="534" spans="1:19">
      <c r="A534" s="513"/>
      <c r="B534" s="513"/>
      <c r="C534" s="513"/>
      <c r="D534" s="513"/>
      <c r="E534" s="513"/>
      <c r="F534" s="513"/>
      <c r="G534" s="513"/>
      <c r="H534" s="513"/>
      <c r="I534" s="513"/>
      <c r="J534" s="474" t="s">
        <v>23</v>
      </c>
      <c r="K534" s="526"/>
      <c r="L534" s="527">
        <v>300000</v>
      </c>
      <c r="M534" s="528">
        <v>300000</v>
      </c>
      <c r="N534"/>
      <c r="O534"/>
      <c r="P534"/>
      <c r="Q534"/>
      <c r="R534"/>
      <c r="S534"/>
    </row>
    <row r="535" spans="1:19">
      <c r="A535" s="513"/>
      <c r="B535" s="513"/>
      <c r="C535" s="513"/>
      <c r="D535" s="513"/>
      <c r="E535" s="513"/>
      <c r="F535" s="513"/>
      <c r="G535" s="513"/>
      <c r="H535" s="512" t="s">
        <v>18</v>
      </c>
      <c r="I535" s="508"/>
      <c r="J535" s="508"/>
      <c r="K535" s="526"/>
      <c r="L535" s="527">
        <v>570200</v>
      </c>
      <c r="M535" s="528">
        <v>570200</v>
      </c>
      <c r="N535"/>
      <c r="O535"/>
      <c r="P535"/>
      <c r="Q535"/>
      <c r="R535"/>
      <c r="S535"/>
    </row>
    <row r="536" spans="1:19">
      <c r="A536" s="513"/>
      <c r="B536" s="513"/>
      <c r="C536" s="513"/>
      <c r="D536" s="513"/>
      <c r="E536" s="513"/>
      <c r="F536" s="512" t="s">
        <v>18</v>
      </c>
      <c r="G536" s="508"/>
      <c r="H536" s="508"/>
      <c r="I536" s="508"/>
      <c r="J536" s="508"/>
      <c r="K536" s="526">
        <v>4815800</v>
      </c>
      <c r="L536" s="527">
        <v>69928900</v>
      </c>
      <c r="M536" s="528">
        <v>74744700</v>
      </c>
      <c r="N536"/>
      <c r="O536"/>
      <c r="P536"/>
      <c r="Q536"/>
      <c r="R536"/>
      <c r="S536"/>
    </row>
    <row r="537" spans="1:19" ht="47.25">
      <c r="A537" s="513"/>
      <c r="B537" s="513"/>
      <c r="C537" s="513"/>
      <c r="D537" s="513"/>
      <c r="E537" s="513"/>
      <c r="F537" s="512">
        <v>1000010</v>
      </c>
      <c r="G537" s="512" t="s">
        <v>709</v>
      </c>
      <c r="H537" s="512">
        <v>10000100010</v>
      </c>
      <c r="I537" s="512" t="s">
        <v>232</v>
      </c>
      <c r="J537" s="474" t="s">
        <v>85</v>
      </c>
      <c r="K537" s="526"/>
      <c r="L537" s="527">
        <v>180000</v>
      </c>
      <c r="M537" s="528">
        <v>180000</v>
      </c>
      <c r="N537"/>
      <c r="O537"/>
      <c r="P537"/>
      <c r="Q537"/>
      <c r="R537"/>
      <c r="S537"/>
    </row>
    <row r="538" spans="1:19">
      <c r="A538" s="513"/>
      <c r="B538" s="513"/>
      <c r="C538" s="513"/>
      <c r="D538" s="513"/>
      <c r="E538" s="513"/>
      <c r="F538" s="513"/>
      <c r="G538" s="513"/>
      <c r="H538" s="512" t="s">
        <v>18</v>
      </c>
      <c r="I538" s="508"/>
      <c r="J538" s="508"/>
      <c r="K538" s="526"/>
      <c r="L538" s="527">
        <v>180000</v>
      </c>
      <c r="M538" s="528">
        <v>180000</v>
      </c>
      <c r="N538"/>
      <c r="O538"/>
      <c r="P538"/>
      <c r="Q538"/>
      <c r="R538"/>
      <c r="S538"/>
    </row>
    <row r="539" spans="1:19">
      <c r="A539" s="513"/>
      <c r="B539" s="513"/>
      <c r="C539" s="513"/>
      <c r="D539" s="513"/>
      <c r="E539" s="513"/>
      <c r="F539" s="512" t="s">
        <v>18</v>
      </c>
      <c r="G539" s="508"/>
      <c r="H539" s="508"/>
      <c r="I539" s="508"/>
      <c r="J539" s="508"/>
      <c r="K539" s="526"/>
      <c r="L539" s="527">
        <v>180000</v>
      </c>
      <c r="M539" s="528">
        <v>180000</v>
      </c>
      <c r="N539"/>
      <c r="O539"/>
      <c r="P539"/>
      <c r="Q539"/>
      <c r="R539"/>
      <c r="S539"/>
    </row>
    <row r="540" spans="1:19" ht="31.5">
      <c r="A540" s="513"/>
      <c r="B540" s="513"/>
      <c r="C540" s="513"/>
      <c r="D540" s="513"/>
      <c r="E540" s="513"/>
      <c r="F540" s="512">
        <v>1000011</v>
      </c>
      <c r="G540" s="512" t="s">
        <v>229</v>
      </c>
      <c r="H540" s="512">
        <v>10000110018</v>
      </c>
      <c r="I540" s="512" t="s">
        <v>241</v>
      </c>
      <c r="J540" s="474" t="s">
        <v>20</v>
      </c>
      <c r="K540" s="526"/>
      <c r="L540" s="527">
        <v>1800000</v>
      </c>
      <c r="M540" s="528">
        <v>1800000</v>
      </c>
      <c r="N540"/>
      <c r="O540"/>
      <c r="P540"/>
      <c r="Q540"/>
      <c r="R540"/>
      <c r="S540"/>
    </row>
    <row r="541" spans="1:19">
      <c r="A541" s="513"/>
      <c r="B541" s="513"/>
      <c r="C541" s="513"/>
      <c r="D541" s="513"/>
      <c r="E541" s="513"/>
      <c r="F541" s="513"/>
      <c r="G541" s="513"/>
      <c r="H541" s="512" t="s">
        <v>18</v>
      </c>
      <c r="I541" s="508"/>
      <c r="J541" s="508"/>
      <c r="K541" s="526"/>
      <c r="L541" s="527">
        <v>1800000</v>
      </c>
      <c r="M541" s="528">
        <v>1800000</v>
      </c>
      <c r="N541"/>
      <c r="O541"/>
      <c r="P541"/>
      <c r="Q541"/>
      <c r="R541"/>
      <c r="S541"/>
    </row>
    <row r="542" spans="1:19">
      <c r="A542" s="513"/>
      <c r="B542" s="513"/>
      <c r="C542" s="513"/>
      <c r="D542" s="513"/>
      <c r="E542" s="513"/>
      <c r="F542" s="512" t="s">
        <v>18</v>
      </c>
      <c r="G542" s="508"/>
      <c r="H542" s="508"/>
      <c r="I542" s="508"/>
      <c r="J542" s="508"/>
      <c r="K542" s="526"/>
      <c r="L542" s="527">
        <v>1800000</v>
      </c>
      <c r="M542" s="528">
        <v>1800000</v>
      </c>
      <c r="N542"/>
      <c r="O542"/>
      <c r="P542"/>
      <c r="Q542"/>
      <c r="R542"/>
      <c r="S542"/>
    </row>
    <row r="543" spans="1:19" ht="47.25">
      <c r="A543" s="513"/>
      <c r="B543" s="513"/>
      <c r="C543" s="513"/>
      <c r="D543" s="513"/>
      <c r="E543" s="513"/>
      <c r="F543" s="512">
        <v>3010004</v>
      </c>
      <c r="G543" s="512" t="s">
        <v>238</v>
      </c>
      <c r="H543" s="512">
        <v>30100040027</v>
      </c>
      <c r="I543" s="512" t="s">
        <v>237</v>
      </c>
      <c r="J543" s="474" t="s">
        <v>23</v>
      </c>
      <c r="K543" s="526">
        <v>11754400</v>
      </c>
      <c r="L543" s="527"/>
      <c r="M543" s="528">
        <v>11754400</v>
      </c>
      <c r="N543"/>
      <c r="O543"/>
      <c r="P543"/>
      <c r="Q543"/>
      <c r="R543"/>
      <c r="S543"/>
    </row>
    <row r="544" spans="1:19">
      <c r="A544" s="513"/>
      <c r="B544" s="513"/>
      <c r="C544" s="513"/>
      <c r="D544" s="513"/>
      <c r="E544" s="513"/>
      <c r="F544" s="513"/>
      <c r="G544" s="513"/>
      <c r="H544" s="512" t="s">
        <v>18</v>
      </c>
      <c r="I544" s="508"/>
      <c r="J544" s="508"/>
      <c r="K544" s="526">
        <v>11754400</v>
      </c>
      <c r="L544" s="527"/>
      <c r="M544" s="528">
        <v>11754400</v>
      </c>
      <c r="N544"/>
      <c r="O544"/>
      <c r="P544"/>
      <c r="Q544"/>
      <c r="R544"/>
      <c r="S544"/>
    </row>
    <row r="545" spans="1:19">
      <c r="A545" s="513"/>
      <c r="B545" s="513"/>
      <c r="C545" s="513"/>
      <c r="D545" s="513"/>
      <c r="E545" s="513"/>
      <c r="F545" s="512" t="s">
        <v>18</v>
      </c>
      <c r="G545" s="508"/>
      <c r="H545" s="508"/>
      <c r="I545" s="508"/>
      <c r="J545" s="508"/>
      <c r="K545" s="526">
        <v>11754400</v>
      </c>
      <c r="L545" s="527"/>
      <c r="M545" s="528">
        <v>11754400</v>
      </c>
      <c r="N545"/>
      <c r="O545"/>
      <c r="P545"/>
      <c r="Q545"/>
      <c r="R545"/>
      <c r="S545"/>
    </row>
    <row r="546" spans="1:19" ht="47.25">
      <c r="A546" s="513"/>
      <c r="B546" s="513"/>
      <c r="C546" s="513"/>
      <c r="D546" s="513"/>
      <c r="E546" s="512" t="s">
        <v>717</v>
      </c>
      <c r="F546" s="512">
        <v>1000003</v>
      </c>
      <c r="G546" s="512" t="s">
        <v>229</v>
      </c>
      <c r="H546" s="512">
        <v>10000030134</v>
      </c>
      <c r="I546" s="512" t="s">
        <v>235</v>
      </c>
      <c r="J546" s="474" t="s">
        <v>20</v>
      </c>
      <c r="K546" s="526">
        <v>1779100</v>
      </c>
      <c r="L546" s="527"/>
      <c r="M546" s="528">
        <v>1779100</v>
      </c>
      <c r="N546"/>
      <c r="O546"/>
      <c r="P546"/>
      <c r="Q546"/>
      <c r="R546"/>
      <c r="S546"/>
    </row>
    <row r="547" spans="1:19">
      <c r="A547" s="513"/>
      <c r="B547" s="513"/>
      <c r="C547" s="513"/>
      <c r="D547" s="513"/>
      <c r="E547" s="513"/>
      <c r="F547" s="513"/>
      <c r="G547" s="513"/>
      <c r="H547" s="512" t="s">
        <v>18</v>
      </c>
      <c r="I547" s="508"/>
      <c r="J547" s="508"/>
      <c r="K547" s="526">
        <v>1779100</v>
      </c>
      <c r="L547" s="527"/>
      <c r="M547" s="528">
        <v>1779100</v>
      </c>
      <c r="N547"/>
      <c r="O547"/>
      <c r="P547"/>
      <c r="Q547"/>
      <c r="R547"/>
      <c r="S547"/>
    </row>
    <row r="548" spans="1:19">
      <c r="A548" s="513"/>
      <c r="B548" s="513"/>
      <c r="C548" s="513"/>
      <c r="D548" s="513"/>
      <c r="E548" s="513"/>
      <c r="F548" s="512" t="s">
        <v>18</v>
      </c>
      <c r="G548" s="508"/>
      <c r="H548" s="508"/>
      <c r="I548" s="508"/>
      <c r="J548" s="508"/>
      <c r="K548" s="526">
        <v>1779100</v>
      </c>
      <c r="L548" s="527"/>
      <c r="M548" s="528">
        <v>1779100</v>
      </c>
      <c r="N548"/>
      <c r="O548"/>
      <c r="P548"/>
      <c r="Q548"/>
      <c r="R548"/>
      <c r="S548"/>
    </row>
    <row r="549" spans="1:19">
      <c r="A549" s="513"/>
      <c r="B549" s="513"/>
      <c r="C549" s="513"/>
      <c r="D549" s="512" t="s">
        <v>18</v>
      </c>
      <c r="E549" s="508"/>
      <c r="F549" s="508"/>
      <c r="G549" s="508"/>
      <c r="H549" s="508"/>
      <c r="I549" s="508"/>
      <c r="J549" s="508"/>
      <c r="K549" s="526">
        <v>18349300</v>
      </c>
      <c r="L549" s="527">
        <v>71908900</v>
      </c>
      <c r="M549" s="528">
        <v>90258200</v>
      </c>
      <c r="N549"/>
      <c r="O549"/>
      <c r="P549"/>
      <c r="Q549"/>
      <c r="R549"/>
      <c r="S549"/>
    </row>
    <row r="550" spans="1:19" ht="63">
      <c r="A550" s="513"/>
      <c r="B550" s="513"/>
      <c r="C550" s="513"/>
      <c r="D550" s="512">
        <v>315</v>
      </c>
      <c r="E550" s="512" t="s">
        <v>1583</v>
      </c>
      <c r="F550" s="512">
        <v>3010004</v>
      </c>
      <c r="G550" s="512" t="s">
        <v>238</v>
      </c>
      <c r="H550" s="512">
        <v>30100040027</v>
      </c>
      <c r="I550" s="512" t="s">
        <v>237</v>
      </c>
      <c r="J550" s="474" t="s">
        <v>23</v>
      </c>
      <c r="K550" s="526">
        <v>861800</v>
      </c>
      <c r="L550" s="527"/>
      <c r="M550" s="528">
        <v>861800</v>
      </c>
      <c r="N550"/>
      <c r="O550"/>
      <c r="P550"/>
      <c r="Q550"/>
      <c r="R550"/>
      <c r="S550"/>
    </row>
    <row r="551" spans="1:19">
      <c r="A551" s="513"/>
      <c r="B551" s="513"/>
      <c r="C551" s="513"/>
      <c r="D551" s="513"/>
      <c r="E551" s="513"/>
      <c r="F551" s="513"/>
      <c r="G551" s="513"/>
      <c r="H551" s="512" t="s">
        <v>18</v>
      </c>
      <c r="I551" s="508"/>
      <c r="J551" s="508"/>
      <c r="K551" s="526">
        <v>861800</v>
      </c>
      <c r="L551" s="527"/>
      <c r="M551" s="528">
        <v>861800</v>
      </c>
      <c r="N551"/>
      <c r="O551"/>
      <c r="P551"/>
      <c r="Q551"/>
      <c r="R551"/>
      <c r="S551"/>
    </row>
    <row r="552" spans="1:19">
      <c r="A552" s="513"/>
      <c r="B552" s="513"/>
      <c r="C552" s="513"/>
      <c r="D552" s="513"/>
      <c r="E552" s="513"/>
      <c r="F552" s="512" t="s">
        <v>18</v>
      </c>
      <c r="G552" s="508"/>
      <c r="H552" s="508"/>
      <c r="I552" s="508"/>
      <c r="J552" s="508"/>
      <c r="K552" s="526">
        <v>861800</v>
      </c>
      <c r="L552" s="527"/>
      <c r="M552" s="528">
        <v>861800</v>
      </c>
      <c r="N552"/>
      <c r="O552"/>
      <c r="P552"/>
      <c r="Q552"/>
      <c r="R552"/>
      <c r="S552"/>
    </row>
    <row r="553" spans="1:19">
      <c r="A553" s="513"/>
      <c r="B553" s="513"/>
      <c r="C553" s="513"/>
      <c r="D553" s="512" t="s">
        <v>18</v>
      </c>
      <c r="E553" s="508"/>
      <c r="F553" s="508"/>
      <c r="G553" s="508"/>
      <c r="H553" s="508"/>
      <c r="I553" s="508"/>
      <c r="J553" s="508"/>
      <c r="K553" s="526">
        <v>861800</v>
      </c>
      <c r="L553" s="527"/>
      <c r="M553" s="528">
        <v>861800</v>
      </c>
      <c r="N553"/>
      <c r="O553"/>
      <c r="P553"/>
      <c r="Q553"/>
      <c r="R553"/>
      <c r="S553"/>
    </row>
    <row r="554" spans="1:19">
      <c r="A554" s="513"/>
      <c r="B554" s="512" t="s">
        <v>18</v>
      </c>
      <c r="C554" s="508"/>
      <c r="D554" s="508"/>
      <c r="E554" s="508"/>
      <c r="F554" s="508"/>
      <c r="G554" s="508"/>
      <c r="H554" s="508"/>
      <c r="I554" s="508"/>
      <c r="J554" s="508"/>
      <c r="K554" s="526">
        <v>19211100</v>
      </c>
      <c r="L554" s="527">
        <v>71908900</v>
      </c>
      <c r="M554" s="528">
        <v>91120000</v>
      </c>
      <c r="N554"/>
      <c r="O554"/>
      <c r="P554"/>
      <c r="Q554"/>
      <c r="R554"/>
      <c r="S554"/>
    </row>
    <row r="555" spans="1:19" ht="31.5">
      <c r="A555" s="513"/>
      <c r="B555" s="512">
        <v>4</v>
      </c>
      <c r="C555" s="512" t="s">
        <v>716</v>
      </c>
      <c r="D555" s="512">
        <v>611</v>
      </c>
      <c r="E555" s="512" t="s">
        <v>975</v>
      </c>
      <c r="F555" s="512">
        <v>6010002</v>
      </c>
      <c r="G555" s="512" t="s">
        <v>630</v>
      </c>
      <c r="H555" s="512">
        <v>60100020215</v>
      </c>
      <c r="I555" s="512" t="s">
        <v>233</v>
      </c>
      <c r="J555" s="474" t="s">
        <v>85</v>
      </c>
      <c r="K555" s="526"/>
      <c r="L555" s="527">
        <v>38400000</v>
      </c>
      <c r="M555" s="528">
        <v>38400000</v>
      </c>
      <c r="N555"/>
      <c r="O555"/>
      <c r="P555"/>
      <c r="Q555"/>
      <c r="R555"/>
      <c r="S555"/>
    </row>
    <row r="556" spans="1:19">
      <c r="A556" s="513"/>
      <c r="B556" s="513"/>
      <c r="C556" s="513"/>
      <c r="D556" s="513"/>
      <c r="E556" s="513"/>
      <c r="F556" s="513"/>
      <c r="G556" s="513"/>
      <c r="H556" s="512" t="s">
        <v>18</v>
      </c>
      <c r="I556" s="508"/>
      <c r="J556" s="508"/>
      <c r="K556" s="526"/>
      <c r="L556" s="527">
        <v>38400000</v>
      </c>
      <c r="M556" s="528">
        <v>38400000</v>
      </c>
      <c r="N556"/>
      <c r="O556"/>
      <c r="P556"/>
      <c r="Q556"/>
      <c r="R556"/>
      <c r="S556"/>
    </row>
    <row r="557" spans="1:19">
      <c r="A557" s="513"/>
      <c r="B557" s="513"/>
      <c r="C557" s="513"/>
      <c r="D557" s="513"/>
      <c r="E557" s="513"/>
      <c r="F557" s="512" t="s">
        <v>18</v>
      </c>
      <c r="G557" s="508"/>
      <c r="H557" s="508"/>
      <c r="I557" s="508"/>
      <c r="J557" s="508"/>
      <c r="K557" s="526"/>
      <c r="L557" s="527">
        <v>38400000</v>
      </c>
      <c r="M557" s="528">
        <v>38400000</v>
      </c>
      <c r="N557"/>
      <c r="O557"/>
      <c r="P557"/>
      <c r="Q557"/>
      <c r="R557"/>
      <c r="S557"/>
    </row>
    <row r="558" spans="1:19">
      <c r="A558" s="513"/>
      <c r="B558" s="513"/>
      <c r="C558" s="513"/>
      <c r="D558" s="512" t="s">
        <v>18</v>
      </c>
      <c r="E558" s="508"/>
      <c r="F558" s="508"/>
      <c r="G558" s="508"/>
      <c r="H558" s="508"/>
      <c r="I558" s="508"/>
      <c r="J558" s="508"/>
      <c r="K558" s="526"/>
      <c r="L558" s="527">
        <v>38400000</v>
      </c>
      <c r="M558" s="528">
        <v>38400000</v>
      </c>
      <c r="N558"/>
      <c r="O558"/>
      <c r="P558"/>
      <c r="Q558"/>
      <c r="R558"/>
      <c r="S558"/>
    </row>
    <row r="559" spans="1:19">
      <c r="A559" s="513"/>
      <c r="B559" s="512" t="s">
        <v>18</v>
      </c>
      <c r="C559" s="508"/>
      <c r="D559" s="508"/>
      <c r="E559" s="508"/>
      <c r="F559" s="508"/>
      <c r="G559" s="508"/>
      <c r="H559" s="508"/>
      <c r="I559" s="508"/>
      <c r="J559" s="508"/>
      <c r="K559" s="526"/>
      <c r="L559" s="527">
        <v>38400000</v>
      </c>
      <c r="M559" s="528">
        <v>38400000</v>
      </c>
      <c r="N559"/>
      <c r="O559"/>
      <c r="P559"/>
      <c r="Q559"/>
      <c r="R559"/>
      <c r="S559"/>
    </row>
    <row r="560" spans="1:19" ht="141.75">
      <c r="A560" s="513"/>
      <c r="B560" s="512">
        <v>7</v>
      </c>
      <c r="C560" s="512" t="s">
        <v>734</v>
      </c>
      <c r="D560" s="512">
        <v>150</v>
      </c>
      <c r="E560" s="512" t="s">
        <v>1588</v>
      </c>
      <c r="F560" s="512">
        <v>1000007</v>
      </c>
      <c r="G560" s="512" t="s">
        <v>229</v>
      </c>
      <c r="H560" s="512">
        <v>10000030131</v>
      </c>
      <c r="I560" s="512" t="s">
        <v>250</v>
      </c>
      <c r="J560" s="474" t="s">
        <v>201</v>
      </c>
      <c r="K560" s="526">
        <v>8000000</v>
      </c>
      <c r="L560" s="527"/>
      <c r="M560" s="528">
        <v>8000000</v>
      </c>
      <c r="N560"/>
      <c r="O560"/>
      <c r="P560"/>
      <c r="Q560"/>
      <c r="R560"/>
      <c r="S560"/>
    </row>
    <row r="561" spans="1:19">
      <c r="A561" s="513"/>
      <c r="B561" s="513"/>
      <c r="C561" s="513"/>
      <c r="D561" s="513"/>
      <c r="E561" s="513"/>
      <c r="F561" s="513"/>
      <c r="G561" s="513"/>
      <c r="H561" s="512" t="s">
        <v>18</v>
      </c>
      <c r="I561" s="508"/>
      <c r="J561" s="508"/>
      <c r="K561" s="526">
        <v>8000000</v>
      </c>
      <c r="L561" s="527"/>
      <c r="M561" s="528">
        <v>8000000</v>
      </c>
      <c r="N561"/>
      <c r="O561"/>
      <c r="P561"/>
      <c r="Q561"/>
      <c r="R561"/>
      <c r="S561"/>
    </row>
    <row r="562" spans="1:19" ht="157.5">
      <c r="A562" s="513"/>
      <c r="B562" s="513"/>
      <c r="C562" s="513"/>
      <c r="D562" s="513"/>
      <c r="E562" s="513"/>
      <c r="F562" s="513"/>
      <c r="G562" s="513"/>
      <c r="H562" s="512">
        <v>10000030132</v>
      </c>
      <c r="I562" s="512" t="s">
        <v>252</v>
      </c>
      <c r="J562" s="474" t="s">
        <v>201</v>
      </c>
      <c r="K562" s="526">
        <v>2000000</v>
      </c>
      <c r="L562" s="527"/>
      <c r="M562" s="528">
        <v>2000000</v>
      </c>
      <c r="N562"/>
      <c r="O562"/>
      <c r="P562"/>
      <c r="Q562"/>
      <c r="R562"/>
      <c r="S562"/>
    </row>
    <row r="563" spans="1:19">
      <c r="A563" s="513"/>
      <c r="B563" s="513"/>
      <c r="C563" s="513"/>
      <c r="D563" s="513"/>
      <c r="E563" s="513"/>
      <c r="F563" s="513"/>
      <c r="G563" s="513"/>
      <c r="H563" s="512" t="s">
        <v>18</v>
      </c>
      <c r="I563" s="508"/>
      <c r="J563" s="508"/>
      <c r="K563" s="526">
        <v>2000000</v>
      </c>
      <c r="L563" s="527"/>
      <c r="M563" s="528">
        <v>2000000</v>
      </c>
      <c r="N563"/>
      <c r="O563"/>
      <c r="P563"/>
      <c r="Q563"/>
      <c r="R563"/>
      <c r="S563"/>
    </row>
    <row r="564" spans="1:19" ht="141.75">
      <c r="A564" s="513"/>
      <c r="B564" s="513"/>
      <c r="C564" s="513"/>
      <c r="D564" s="513"/>
      <c r="E564" s="513"/>
      <c r="F564" s="513"/>
      <c r="G564" s="513"/>
      <c r="H564" s="512">
        <v>10000070128</v>
      </c>
      <c r="I564" s="512" t="s">
        <v>244</v>
      </c>
      <c r="J564" s="474" t="s">
        <v>201</v>
      </c>
      <c r="K564" s="526">
        <v>4000000</v>
      </c>
      <c r="L564" s="527"/>
      <c r="M564" s="528">
        <v>4000000</v>
      </c>
      <c r="N564"/>
      <c r="O564"/>
      <c r="P564"/>
      <c r="Q564"/>
      <c r="R564"/>
      <c r="S564"/>
    </row>
    <row r="565" spans="1:19">
      <c r="A565" s="513"/>
      <c r="B565" s="513"/>
      <c r="C565" s="513"/>
      <c r="D565" s="513"/>
      <c r="E565" s="513"/>
      <c r="F565" s="513"/>
      <c r="G565" s="513"/>
      <c r="H565" s="512" t="s">
        <v>18</v>
      </c>
      <c r="I565" s="508"/>
      <c r="J565" s="508"/>
      <c r="K565" s="526">
        <v>4000000</v>
      </c>
      <c r="L565" s="527"/>
      <c r="M565" s="528">
        <v>4000000</v>
      </c>
      <c r="N565"/>
      <c r="O565"/>
      <c r="P565"/>
      <c r="Q565"/>
      <c r="R565"/>
      <c r="S565"/>
    </row>
    <row r="566" spans="1:19" ht="220.5">
      <c r="A566" s="513"/>
      <c r="B566" s="513"/>
      <c r="C566" s="513"/>
      <c r="D566" s="513"/>
      <c r="E566" s="513"/>
      <c r="F566" s="513"/>
      <c r="G566" s="513"/>
      <c r="H566" s="512">
        <v>10000070129</v>
      </c>
      <c r="I566" s="512" t="s">
        <v>246</v>
      </c>
      <c r="J566" s="474" t="s">
        <v>201</v>
      </c>
      <c r="K566" s="526">
        <v>8000000</v>
      </c>
      <c r="L566" s="527"/>
      <c r="M566" s="528">
        <v>8000000</v>
      </c>
      <c r="N566"/>
      <c r="O566"/>
      <c r="P566"/>
      <c r="Q566"/>
      <c r="R566"/>
      <c r="S566"/>
    </row>
    <row r="567" spans="1:19">
      <c r="A567" s="513"/>
      <c r="B567" s="513"/>
      <c r="C567" s="513"/>
      <c r="D567" s="513"/>
      <c r="E567" s="513"/>
      <c r="F567" s="513"/>
      <c r="G567" s="513"/>
      <c r="H567" s="512" t="s">
        <v>18</v>
      </c>
      <c r="I567" s="508"/>
      <c r="J567" s="508"/>
      <c r="K567" s="526">
        <v>8000000</v>
      </c>
      <c r="L567" s="527"/>
      <c r="M567" s="528">
        <v>8000000</v>
      </c>
      <c r="N567"/>
      <c r="O567"/>
      <c r="P567"/>
      <c r="Q567"/>
      <c r="R567"/>
      <c r="S567"/>
    </row>
    <row r="568" spans="1:19" ht="157.5">
      <c r="A568" s="513"/>
      <c r="B568" s="513"/>
      <c r="C568" s="513"/>
      <c r="D568" s="513"/>
      <c r="E568" s="513"/>
      <c r="F568" s="513"/>
      <c r="G568" s="513"/>
      <c r="H568" s="512">
        <v>10000070130</v>
      </c>
      <c r="I568" s="512" t="s">
        <v>248</v>
      </c>
      <c r="J568" s="474" t="s">
        <v>201</v>
      </c>
      <c r="K568" s="526">
        <v>4000000</v>
      </c>
      <c r="L568" s="527"/>
      <c r="M568" s="528">
        <v>4000000</v>
      </c>
      <c r="N568"/>
      <c r="O568"/>
      <c r="P568"/>
      <c r="Q568"/>
      <c r="R568"/>
      <c r="S568"/>
    </row>
    <row r="569" spans="1:19">
      <c r="A569" s="513"/>
      <c r="B569" s="513"/>
      <c r="C569" s="513"/>
      <c r="D569" s="513"/>
      <c r="E569" s="513"/>
      <c r="F569" s="513"/>
      <c r="G569" s="513"/>
      <c r="H569" s="512" t="s">
        <v>18</v>
      </c>
      <c r="I569" s="508"/>
      <c r="J569" s="508"/>
      <c r="K569" s="526">
        <v>4000000</v>
      </c>
      <c r="L569" s="527"/>
      <c r="M569" s="528">
        <v>4000000</v>
      </c>
      <c r="N569"/>
      <c r="O569"/>
      <c r="P569"/>
      <c r="Q569"/>
      <c r="R569"/>
      <c r="S569"/>
    </row>
    <row r="570" spans="1:19">
      <c r="A570" s="513"/>
      <c r="B570" s="513"/>
      <c r="C570" s="513"/>
      <c r="D570" s="513"/>
      <c r="E570" s="513"/>
      <c r="F570" s="512" t="s">
        <v>18</v>
      </c>
      <c r="G570" s="508"/>
      <c r="H570" s="508"/>
      <c r="I570" s="508"/>
      <c r="J570" s="508"/>
      <c r="K570" s="526">
        <v>26000000</v>
      </c>
      <c r="L570" s="527"/>
      <c r="M570" s="528">
        <v>26000000</v>
      </c>
      <c r="N570"/>
      <c r="O570"/>
      <c r="P570"/>
      <c r="Q570"/>
      <c r="R570"/>
      <c r="S570"/>
    </row>
    <row r="571" spans="1:19">
      <c r="A571" s="513"/>
      <c r="B571" s="513"/>
      <c r="C571" s="513"/>
      <c r="D571" s="512" t="s">
        <v>18</v>
      </c>
      <c r="E571" s="508"/>
      <c r="F571" s="508"/>
      <c r="G571" s="508"/>
      <c r="H571" s="508"/>
      <c r="I571" s="508"/>
      <c r="J571" s="508"/>
      <c r="K571" s="526">
        <v>26000000</v>
      </c>
      <c r="L571" s="527"/>
      <c r="M571" s="528">
        <v>26000000</v>
      </c>
      <c r="N571"/>
      <c r="O571"/>
      <c r="P571"/>
      <c r="Q571"/>
      <c r="R571"/>
      <c r="S571"/>
    </row>
    <row r="572" spans="1:19" ht="141.75">
      <c r="A572" s="513"/>
      <c r="B572" s="513"/>
      <c r="C572" s="513"/>
      <c r="D572" s="512">
        <v>402</v>
      </c>
      <c r="E572" s="512" t="s">
        <v>1588</v>
      </c>
      <c r="F572" s="512">
        <v>1000007</v>
      </c>
      <c r="G572" s="512" t="s">
        <v>229</v>
      </c>
      <c r="H572" s="512">
        <v>10000070084</v>
      </c>
      <c r="I572" s="512" t="s">
        <v>254</v>
      </c>
      <c r="J572" s="474" t="s">
        <v>201</v>
      </c>
      <c r="K572" s="526">
        <v>2720800</v>
      </c>
      <c r="L572" s="527"/>
      <c r="M572" s="528">
        <v>2720800</v>
      </c>
      <c r="N572"/>
      <c r="O572"/>
      <c r="P572"/>
      <c r="Q572"/>
      <c r="R572"/>
      <c r="S572"/>
    </row>
    <row r="573" spans="1:19">
      <c r="A573" s="513"/>
      <c r="B573" s="513"/>
      <c r="C573" s="513"/>
      <c r="D573" s="513"/>
      <c r="E573" s="513"/>
      <c r="F573" s="513"/>
      <c r="G573" s="513"/>
      <c r="H573" s="512" t="s">
        <v>18</v>
      </c>
      <c r="I573" s="508"/>
      <c r="J573" s="508"/>
      <c r="K573" s="526">
        <v>2720800</v>
      </c>
      <c r="L573" s="527"/>
      <c r="M573" s="528">
        <v>2720800</v>
      </c>
      <c r="N573"/>
      <c r="O573"/>
      <c r="P573"/>
      <c r="Q573"/>
      <c r="R573"/>
      <c r="S573"/>
    </row>
    <row r="574" spans="1:19">
      <c r="A574" s="513"/>
      <c r="B574" s="513"/>
      <c r="C574" s="513"/>
      <c r="D574" s="513"/>
      <c r="E574" s="513"/>
      <c r="F574" s="512" t="s">
        <v>18</v>
      </c>
      <c r="G574" s="508"/>
      <c r="H574" s="508"/>
      <c r="I574" s="508"/>
      <c r="J574" s="508"/>
      <c r="K574" s="526">
        <v>2720800</v>
      </c>
      <c r="L574" s="527"/>
      <c r="M574" s="528">
        <v>2720800</v>
      </c>
      <c r="N574"/>
      <c r="O574"/>
      <c r="P574"/>
      <c r="Q574"/>
      <c r="R574"/>
      <c r="S574"/>
    </row>
    <row r="575" spans="1:19">
      <c r="A575" s="513"/>
      <c r="B575" s="513"/>
      <c r="C575" s="513"/>
      <c r="D575" s="512" t="s">
        <v>18</v>
      </c>
      <c r="E575" s="508"/>
      <c r="F575" s="508"/>
      <c r="G575" s="508"/>
      <c r="H575" s="508"/>
      <c r="I575" s="508"/>
      <c r="J575" s="508"/>
      <c r="K575" s="526">
        <v>2720800</v>
      </c>
      <c r="L575" s="527"/>
      <c r="M575" s="528">
        <v>2720800</v>
      </c>
      <c r="N575"/>
      <c r="O575"/>
      <c r="P575"/>
      <c r="Q575"/>
      <c r="R575"/>
      <c r="S575"/>
    </row>
    <row r="576" spans="1:19">
      <c r="A576" s="513"/>
      <c r="B576" s="512" t="s">
        <v>18</v>
      </c>
      <c r="C576" s="508"/>
      <c r="D576" s="508"/>
      <c r="E576" s="508"/>
      <c r="F576" s="508"/>
      <c r="G576" s="508"/>
      <c r="H576" s="508"/>
      <c r="I576" s="508"/>
      <c r="J576" s="508"/>
      <c r="K576" s="526">
        <v>28720800</v>
      </c>
      <c r="L576" s="527"/>
      <c r="M576" s="528">
        <v>28720800</v>
      </c>
      <c r="N576"/>
      <c r="O576"/>
      <c r="P576"/>
      <c r="Q576"/>
      <c r="R576"/>
      <c r="S576"/>
    </row>
    <row r="577" spans="1:19" ht="78.75">
      <c r="A577" s="513"/>
      <c r="B577" s="512">
        <v>8</v>
      </c>
      <c r="C577" s="512" t="s">
        <v>1045</v>
      </c>
      <c r="D577" s="512">
        <v>415</v>
      </c>
      <c r="E577" s="512" t="s">
        <v>1046</v>
      </c>
      <c r="F577" s="512">
        <v>4010002</v>
      </c>
      <c r="G577" s="512" t="s">
        <v>412</v>
      </c>
      <c r="H577" s="512">
        <v>40100020015</v>
      </c>
      <c r="I577" s="512" t="s">
        <v>231</v>
      </c>
      <c r="J577" s="474" t="s">
        <v>85</v>
      </c>
      <c r="K577" s="526"/>
      <c r="L577" s="527">
        <v>2966100</v>
      </c>
      <c r="M577" s="528">
        <v>2966100</v>
      </c>
      <c r="N577"/>
      <c r="O577"/>
      <c r="P577"/>
      <c r="Q577"/>
      <c r="R577"/>
      <c r="S577"/>
    </row>
    <row r="578" spans="1:19">
      <c r="A578" s="513"/>
      <c r="B578" s="513"/>
      <c r="C578" s="513"/>
      <c r="D578" s="513"/>
      <c r="E578" s="513"/>
      <c r="F578" s="513"/>
      <c r="G578" s="513"/>
      <c r="H578" s="512" t="s">
        <v>18</v>
      </c>
      <c r="I578" s="508"/>
      <c r="J578" s="508"/>
      <c r="K578" s="526"/>
      <c r="L578" s="527">
        <v>2966100</v>
      </c>
      <c r="M578" s="528">
        <v>2966100</v>
      </c>
      <c r="N578"/>
      <c r="O578"/>
      <c r="P578"/>
      <c r="Q578"/>
      <c r="R578"/>
      <c r="S578"/>
    </row>
    <row r="579" spans="1:19" ht="126">
      <c r="A579" s="513"/>
      <c r="B579" s="513"/>
      <c r="C579" s="513"/>
      <c r="D579" s="513"/>
      <c r="E579" s="513"/>
      <c r="F579" s="513"/>
      <c r="G579" s="513"/>
      <c r="H579" s="512">
        <v>40100020241</v>
      </c>
      <c r="I579" s="512" t="s">
        <v>242</v>
      </c>
      <c r="J579" s="474" t="s">
        <v>20</v>
      </c>
      <c r="K579" s="526"/>
      <c r="L579" s="527">
        <v>330900</v>
      </c>
      <c r="M579" s="528">
        <v>330900</v>
      </c>
      <c r="N579"/>
      <c r="O579"/>
      <c r="P579"/>
      <c r="Q579"/>
      <c r="R579"/>
      <c r="S579"/>
    </row>
    <row r="580" spans="1:19">
      <c r="A580" s="513"/>
      <c r="B580" s="513"/>
      <c r="C580" s="513"/>
      <c r="D580" s="513"/>
      <c r="E580" s="513"/>
      <c r="F580" s="513"/>
      <c r="G580" s="513"/>
      <c r="H580" s="512" t="s">
        <v>18</v>
      </c>
      <c r="I580" s="508"/>
      <c r="J580" s="508"/>
      <c r="K580" s="526"/>
      <c r="L580" s="527">
        <v>330900</v>
      </c>
      <c r="M580" s="528">
        <v>330900</v>
      </c>
      <c r="N580"/>
      <c r="O580"/>
      <c r="P580"/>
      <c r="Q580"/>
      <c r="R580"/>
      <c r="S580"/>
    </row>
    <row r="581" spans="1:19" ht="63">
      <c r="A581" s="513"/>
      <c r="B581" s="513"/>
      <c r="C581" s="513"/>
      <c r="D581" s="513"/>
      <c r="E581" s="513"/>
      <c r="F581" s="513"/>
      <c r="G581" s="513"/>
      <c r="H581" s="512">
        <v>40100020245</v>
      </c>
      <c r="I581" s="512" t="s">
        <v>225</v>
      </c>
      <c r="J581" s="474" t="s">
        <v>167</v>
      </c>
      <c r="K581" s="526">
        <v>60000</v>
      </c>
      <c r="L581" s="527"/>
      <c r="M581" s="528">
        <v>60000</v>
      </c>
      <c r="N581"/>
      <c r="O581"/>
      <c r="P581"/>
      <c r="Q581"/>
      <c r="R581"/>
      <c r="S581"/>
    </row>
    <row r="582" spans="1:19">
      <c r="A582" s="513"/>
      <c r="B582" s="513"/>
      <c r="C582" s="513"/>
      <c r="D582" s="513"/>
      <c r="E582" s="513"/>
      <c r="F582" s="513"/>
      <c r="G582" s="513"/>
      <c r="H582" s="512" t="s">
        <v>18</v>
      </c>
      <c r="I582" s="508"/>
      <c r="J582" s="508"/>
      <c r="K582" s="526">
        <v>60000</v>
      </c>
      <c r="L582" s="527"/>
      <c r="M582" s="528">
        <v>60000</v>
      </c>
      <c r="N582"/>
      <c r="O582"/>
      <c r="P582"/>
      <c r="Q582"/>
      <c r="R582"/>
      <c r="S582"/>
    </row>
    <row r="583" spans="1:19">
      <c r="A583" s="513"/>
      <c r="B583" s="513"/>
      <c r="C583" s="513"/>
      <c r="D583" s="513"/>
      <c r="E583" s="513"/>
      <c r="F583" s="512" t="s">
        <v>18</v>
      </c>
      <c r="G583" s="508"/>
      <c r="H583" s="508"/>
      <c r="I583" s="508"/>
      <c r="J583" s="508"/>
      <c r="K583" s="526">
        <v>60000</v>
      </c>
      <c r="L583" s="527">
        <v>3297000</v>
      </c>
      <c r="M583" s="528">
        <v>3357000</v>
      </c>
      <c r="N583"/>
      <c r="O583"/>
      <c r="P583"/>
      <c r="Q583"/>
      <c r="R583"/>
      <c r="S583"/>
    </row>
    <row r="584" spans="1:19">
      <c r="A584" s="513"/>
      <c r="B584" s="513"/>
      <c r="C584" s="513"/>
      <c r="D584" s="512" t="s">
        <v>18</v>
      </c>
      <c r="E584" s="508"/>
      <c r="F584" s="508"/>
      <c r="G584" s="508"/>
      <c r="H584" s="508"/>
      <c r="I584" s="508"/>
      <c r="J584" s="508"/>
      <c r="K584" s="526">
        <v>60000</v>
      </c>
      <c r="L584" s="527">
        <v>3297000</v>
      </c>
      <c r="M584" s="528">
        <v>3357000</v>
      </c>
      <c r="N584"/>
      <c r="O584"/>
      <c r="P584"/>
      <c r="Q584"/>
      <c r="R584"/>
      <c r="S584"/>
    </row>
    <row r="585" spans="1:19">
      <c r="A585" s="513"/>
      <c r="B585" s="512" t="s">
        <v>18</v>
      </c>
      <c r="C585" s="508"/>
      <c r="D585" s="508"/>
      <c r="E585" s="508"/>
      <c r="F585" s="508"/>
      <c r="G585" s="508"/>
      <c r="H585" s="508"/>
      <c r="I585" s="508"/>
      <c r="J585" s="508"/>
      <c r="K585" s="526">
        <v>60000</v>
      </c>
      <c r="L585" s="527">
        <v>3297000</v>
      </c>
      <c r="M585" s="528">
        <v>3357000</v>
      </c>
      <c r="N585"/>
      <c r="O585"/>
      <c r="P585"/>
      <c r="Q585"/>
      <c r="R585"/>
      <c r="S585"/>
    </row>
    <row r="586" spans="1:19">
      <c r="A586" s="512" t="s">
        <v>1831</v>
      </c>
      <c r="B586" s="508"/>
      <c r="C586" s="508"/>
      <c r="D586" s="508"/>
      <c r="E586" s="508"/>
      <c r="F586" s="508"/>
      <c r="G586" s="508"/>
      <c r="H586" s="508"/>
      <c r="I586" s="508"/>
      <c r="J586" s="508"/>
      <c r="K586" s="526">
        <v>47991900</v>
      </c>
      <c r="L586" s="527">
        <v>113605900</v>
      </c>
      <c r="M586" s="528">
        <v>161597800</v>
      </c>
      <c r="N586"/>
      <c r="O586"/>
      <c r="P586"/>
      <c r="Q586"/>
      <c r="R586"/>
      <c r="S586"/>
    </row>
    <row r="587" spans="1:19" ht="141.75">
      <c r="A587" s="512">
        <v>1017</v>
      </c>
      <c r="B587" s="512">
        <v>1</v>
      </c>
      <c r="C587" s="512" t="s">
        <v>734</v>
      </c>
      <c r="D587" s="512">
        <v>150</v>
      </c>
      <c r="E587" s="512" t="s">
        <v>271</v>
      </c>
      <c r="F587" s="512" t="s">
        <v>1812</v>
      </c>
      <c r="G587" s="512" t="s">
        <v>229</v>
      </c>
      <c r="H587" s="512">
        <v>10000030135</v>
      </c>
      <c r="I587" s="512" t="s">
        <v>271</v>
      </c>
      <c r="J587" s="474" t="s">
        <v>196</v>
      </c>
      <c r="K587" s="526"/>
      <c r="L587" s="527">
        <v>9387000</v>
      </c>
      <c r="M587" s="528">
        <v>9387000</v>
      </c>
      <c r="N587"/>
      <c r="O587"/>
      <c r="P587"/>
      <c r="Q587"/>
      <c r="R587"/>
      <c r="S587"/>
    </row>
    <row r="588" spans="1:19">
      <c r="A588" s="513"/>
      <c r="B588" s="513"/>
      <c r="C588" s="513"/>
      <c r="D588" s="513"/>
      <c r="E588" s="513"/>
      <c r="F588" s="513"/>
      <c r="G588" s="513"/>
      <c r="H588" s="513"/>
      <c r="I588" s="513"/>
      <c r="J588" s="474" t="s">
        <v>20</v>
      </c>
      <c r="K588" s="526"/>
      <c r="L588" s="527">
        <v>1324500</v>
      </c>
      <c r="M588" s="528">
        <v>1324500</v>
      </c>
      <c r="N588"/>
      <c r="O588"/>
      <c r="P588"/>
      <c r="Q588"/>
      <c r="R588"/>
      <c r="S588"/>
    </row>
    <row r="589" spans="1:19" ht="47.25">
      <c r="A589" s="513"/>
      <c r="B589" s="513"/>
      <c r="C589" s="513"/>
      <c r="D589" s="513"/>
      <c r="E589" s="513"/>
      <c r="F589" s="513"/>
      <c r="G589" s="513"/>
      <c r="H589" s="513"/>
      <c r="I589" s="513"/>
      <c r="J589" s="474" t="s">
        <v>194</v>
      </c>
      <c r="K589" s="526"/>
      <c r="L589" s="527">
        <v>27671300</v>
      </c>
      <c r="M589" s="528">
        <v>27671300</v>
      </c>
      <c r="N589"/>
      <c r="O589"/>
      <c r="P589"/>
      <c r="Q589"/>
      <c r="R589"/>
      <c r="S589"/>
    </row>
    <row r="590" spans="1:19">
      <c r="A590" s="513"/>
      <c r="B590" s="513"/>
      <c r="C590" s="513"/>
      <c r="D590" s="513"/>
      <c r="E590" s="513"/>
      <c r="F590" s="513"/>
      <c r="G590" s="513"/>
      <c r="H590" s="512" t="s">
        <v>18</v>
      </c>
      <c r="I590" s="508"/>
      <c r="J590" s="508"/>
      <c r="K590" s="526"/>
      <c r="L590" s="527">
        <v>38382800</v>
      </c>
      <c r="M590" s="528">
        <v>38382800</v>
      </c>
      <c r="N590"/>
      <c r="O590"/>
      <c r="P590"/>
      <c r="Q590"/>
      <c r="R590"/>
      <c r="S590"/>
    </row>
    <row r="591" spans="1:19">
      <c r="A591" s="513"/>
      <c r="B591" s="513"/>
      <c r="C591" s="513"/>
      <c r="D591" s="513"/>
      <c r="E591" s="513"/>
      <c r="F591" s="512" t="s">
        <v>18</v>
      </c>
      <c r="G591" s="508"/>
      <c r="H591" s="508"/>
      <c r="I591" s="508"/>
      <c r="J591" s="508"/>
      <c r="K591" s="526"/>
      <c r="L591" s="527">
        <v>38382800</v>
      </c>
      <c r="M591" s="528">
        <v>38382800</v>
      </c>
      <c r="N591"/>
      <c r="O591"/>
      <c r="P591"/>
      <c r="Q591"/>
      <c r="R591"/>
      <c r="S591"/>
    </row>
    <row r="592" spans="1:19" ht="47.25">
      <c r="A592" s="513"/>
      <c r="B592" s="513"/>
      <c r="C592" s="513"/>
      <c r="D592" s="513"/>
      <c r="E592" s="512" t="s">
        <v>269</v>
      </c>
      <c r="F592" s="512" t="s">
        <v>1812</v>
      </c>
      <c r="G592" s="512" t="s">
        <v>229</v>
      </c>
      <c r="H592" s="512">
        <v>10000030112</v>
      </c>
      <c r="I592" s="512" t="s">
        <v>269</v>
      </c>
      <c r="J592" s="474" t="s">
        <v>20</v>
      </c>
      <c r="K592" s="526"/>
      <c r="L592" s="527">
        <v>4566700</v>
      </c>
      <c r="M592" s="528">
        <v>4566700</v>
      </c>
      <c r="N592"/>
      <c r="O592"/>
      <c r="P592"/>
      <c r="Q592"/>
      <c r="R592"/>
      <c r="S592"/>
    </row>
    <row r="593" spans="1:19">
      <c r="A593" s="513"/>
      <c r="B593" s="513"/>
      <c r="C593" s="513"/>
      <c r="D593" s="513"/>
      <c r="E593" s="513"/>
      <c r="F593" s="513"/>
      <c r="G593" s="513"/>
      <c r="H593" s="512" t="s">
        <v>18</v>
      </c>
      <c r="I593" s="508"/>
      <c r="J593" s="508"/>
      <c r="K593" s="526"/>
      <c r="L593" s="527">
        <v>4566700</v>
      </c>
      <c r="M593" s="528">
        <v>4566700</v>
      </c>
      <c r="N593"/>
      <c r="O593"/>
      <c r="P593"/>
      <c r="Q593"/>
      <c r="R593"/>
      <c r="S593"/>
    </row>
    <row r="594" spans="1:19">
      <c r="A594" s="513"/>
      <c r="B594" s="513"/>
      <c r="C594" s="513"/>
      <c r="D594" s="513"/>
      <c r="E594" s="513"/>
      <c r="F594" s="512" t="s">
        <v>18</v>
      </c>
      <c r="G594" s="508"/>
      <c r="H594" s="508"/>
      <c r="I594" s="508"/>
      <c r="J594" s="508"/>
      <c r="K594" s="526"/>
      <c r="L594" s="527">
        <v>4566700</v>
      </c>
      <c r="M594" s="528">
        <v>4566700</v>
      </c>
      <c r="N594"/>
      <c r="O594"/>
      <c r="P594"/>
      <c r="Q594"/>
      <c r="R594"/>
      <c r="S594"/>
    </row>
    <row r="595" spans="1:19" ht="110.25">
      <c r="A595" s="513"/>
      <c r="B595" s="513"/>
      <c r="C595" s="513"/>
      <c r="D595" s="513"/>
      <c r="E595" s="512" t="s">
        <v>235</v>
      </c>
      <c r="F595" s="512" t="s">
        <v>1812</v>
      </c>
      <c r="G595" s="512" t="s">
        <v>229</v>
      </c>
      <c r="H595" s="512">
        <v>10000030134</v>
      </c>
      <c r="I595" s="512" t="s">
        <v>236</v>
      </c>
      <c r="J595" s="474" t="s">
        <v>20</v>
      </c>
      <c r="K595" s="526"/>
      <c r="L595" s="527">
        <v>1592600</v>
      </c>
      <c r="M595" s="528">
        <v>1592600</v>
      </c>
      <c r="N595"/>
      <c r="O595"/>
      <c r="P595"/>
      <c r="Q595"/>
      <c r="R595"/>
      <c r="S595"/>
    </row>
    <row r="596" spans="1:19">
      <c r="A596" s="513"/>
      <c r="B596" s="513"/>
      <c r="C596" s="513"/>
      <c r="D596" s="513"/>
      <c r="E596" s="513"/>
      <c r="F596" s="513"/>
      <c r="G596" s="513"/>
      <c r="H596" s="512" t="s">
        <v>18</v>
      </c>
      <c r="I596" s="508"/>
      <c r="J596" s="508"/>
      <c r="K596" s="526"/>
      <c r="L596" s="527">
        <v>1592600</v>
      </c>
      <c r="M596" s="528">
        <v>1592600</v>
      </c>
      <c r="N596"/>
      <c r="O596"/>
      <c r="P596"/>
      <c r="Q596"/>
      <c r="R596"/>
      <c r="S596"/>
    </row>
    <row r="597" spans="1:19">
      <c r="A597" s="513"/>
      <c r="B597" s="513"/>
      <c r="C597" s="513"/>
      <c r="D597" s="513"/>
      <c r="E597" s="513"/>
      <c r="F597" s="512" t="s">
        <v>18</v>
      </c>
      <c r="G597" s="508"/>
      <c r="H597" s="508"/>
      <c r="I597" s="508"/>
      <c r="J597" s="508"/>
      <c r="K597" s="526"/>
      <c r="L597" s="527">
        <v>1592600</v>
      </c>
      <c r="M597" s="528">
        <v>1592600</v>
      </c>
      <c r="N597"/>
      <c r="O597"/>
      <c r="P597"/>
      <c r="Q597"/>
      <c r="R597"/>
      <c r="S597"/>
    </row>
    <row r="598" spans="1:19" ht="47.25">
      <c r="A598" s="513"/>
      <c r="B598" s="513"/>
      <c r="C598" s="513"/>
      <c r="D598" s="513"/>
      <c r="E598" s="512" t="s">
        <v>270</v>
      </c>
      <c r="F598" s="512" t="s">
        <v>1812</v>
      </c>
      <c r="G598" s="512" t="s">
        <v>229</v>
      </c>
      <c r="H598" s="512">
        <v>10000030079</v>
      </c>
      <c r="I598" s="512" t="s">
        <v>270</v>
      </c>
      <c r="J598" s="474" t="s">
        <v>23</v>
      </c>
      <c r="K598" s="526"/>
      <c r="L598" s="527">
        <v>178100</v>
      </c>
      <c r="M598" s="528">
        <v>178100</v>
      </c>
      <c r="N598"/>
      <c r="O598"/>
      <c r="P598"/>
      <c r="Q598"/>
      <c r="R598"/>
      <c r="S598"/>
    </row>
    <row r="599" spans="1:19">
      <c r="A599" s="513"/>
      <c r="B599" s="513"/>
      <c r="C599" s="513"/>
      <c r="D599" s="513"/>
      <c r="E599" s="513"/>
      <c r="F599" s="513"/>
      <c r="G599" s="513"/>
      <c r="H599" s="512" t="s">
        <v>18</v>
      </c>
      <c r="I599" s="508"/>
      <c r="J599" s="508"/>
      <c r="K599" s="526"/>
      <c r="L599" s="527">
        <v>178100</v>
      </c>
      <c r="M599" s="528">
        <v>178100</v>
      </c>
      <c r="N599"/>
      <c r="O599"/>
      <c r="P599"/>
      <c r="Q599"/>
      <c r="R599"/>
      <c r="S599"/>
    </row>
    <row r="600" spans="1:19">
      <c r="A600" s="513"/>
      <c r="B600" s="513"/>
      <c r="C600" s="513"/>
      <c r="D600" s="513"/>
      <c r="E600" s="513"/>
      <c r="F600" s="512" t="s">
        <v>18</v>
      </c>
      <c r="G600" s="508"/>
      <c r="H600" s="508"/>
      <c r="I600" s="508"/>
      <c r="J600" s="508"/>
      <c r="K600" s="526"/>
      <c r="L600" s="527">
        <v>178100</v>
      </c>
      <c r="M600" s="528">
        <v>178100</v>
      </c>
      <c r="N600"/>
      <c r="O600"/>
      <c r="P600"/>
      <c r="Q600"/>
      <c r="R600"/>
      <c r="S600"/>
    </row>
    <row r="601" spans="1:19">
      <c r="A601" s="513"/>
      <c r="B601" s="513"/>
      <c r="C601" s="513"/>
      <c r="D601" s="512" t="s">
        <v>18</v>
      </c>
      <c r="E601" s="508"/>
      <c r="F601" s="508"/>
      <c r="G601" s="508"/>
      <c r="H601" s="508"/>
      <c r="I601" s="508"/>
      <c r="J601" s="508"/>
      <c r="K601" s="526"/>
      <c r="L601" s="527">
        <v>44720200</v>
      </c>
      <c r="M601" s="528">
        <v>44720200</v>
      </c>
      <c r="N601"/>
      <c r="O601"/>
      <c r="P601"/>
      <c r="Q601"/>
      <c r="R601"/>
      <c r="S601"/>
    </row>
    <row r="602" spans="1:19">
      <c r="A602" s="513"/>
      <c r="B602" s="512" t="s">
        <v>18</v>
      </c>
      <c r="C602" s="508"/>
      <c r="D602" s="508"/>
      <c r="E602" s="508"/>
      <c r="F602" s="508"/>
      <c r="G602" s="508"/>
      <c r="H602" s="508"/>
      <c r="I602" s="508"/>
      <c r="J602" s="508"/>
      <c r="K602" s="526"/>
      <c r="L602" s="527">
        <v>44720200</v>
      </c>
      <c r="M602" s="528">
        <v>44720200</v>
      </c>
      <c r="N602"/>
      <c r="O602"/>
      <c r="P602"/>
      <c r="Q602"/>
      <c r="R602"/>
      <c r="S602"/>
    </row>
    <row r="603" spans="1:19">
      <c r="A603" s="512" t="s">
        <v>1832</v>
      </c>
      <c r="B603" s="508"/>
      <c r="C603" s="508"/>
      <c r="D603" s="508"/>
      <c r="E603" s="508"/>
      <c r="F603" s="508"/>
      <c r="G603" s="508"/>
      <c r="H603" s="508"/>
      <c r="I603" s="508"/>
      <c r="J603" s="508"/>
      <c r="K603" s="526"/>
      <c r="L603" s="527">
        <v>44720200</v>
      </c>
      <c r="M603" s="528">
        <v>44720200</v>
      </c>
      <c r="N603"/>
      <c r="O603"/>
      <c r="P603"/>
      <c r="Q603"/>
      <c r="R603"/>
      <c r="S603"/>
    </row>
    <row r="604" spans="1:19" ht="63">
      <c r="A604" s="512">
        <v>1018</v>
      </c>
      <c r="B604" s="512">
        <v>1</v>
      </c>
      <c r="C604" s="512" t="s">
        <v>734</v>
      </c>
      <c r="D604" s="512">
        <v>150</v>
      </c>
      <c r="E604" s="512" t="s">
        <v>787</v>
      </c>
      <c r="F604" s="512">
        <v>1000003</v>
      </c>
      <c r="G604" s="512" t="s">
        <v>229</v>
      </c>
      <c r="H604" s="512">
        <v>10000030036</v>
      </c>
      <c r="I604" s="512" t="s">
        <v>21</v>
      </c>
      <c r="J604" s="474" t="s">
        <v>20</v>
      </c>
      <c r="K604" s="526"/>
      <c r="L604" s="527">
        <v>20000</v>
      </c>
      <c r="M604" s="528">
        <v>20000</v>
      </c>
      <c r="N604"/>
      <c r="O604"/>
      <c r="P604"/>
      <c r="Q604"/>
      <c r="R604"/>
      <c r="S604"/>
    </row>
    <row r="605" spans="1:19">
      <c r="A605" s="513"/>
      <c r="B605" s="513"/>
      <c r="C605" s="513"/>
      <c r="D605" s="513"/>
      <c r="E605" s="513"/>
      <c r="F605" s="513"/>
      <c r="G605" s="513"/>
      <c r="H605" s="513"/>
      <c r="I605" s="513"/>
      <c r="J605" s="474" t="s">
        <v>23</v>
      </c>
      <c r="K605" s="526"/>
      <c r="L605" s="527">
        <v>25000</v>
      </c>
      <c r="M605" s="528">
        <v>25000</v>
      </c>
      <c r="N605"/>
      <c r="O605"/>
      <c r="P605"/>
      <c r="Q605"/>
      <c r="R605"/>
      <c r="S605"/>
    </row>
    <row r="606" spans="1:19">
      <c r="A606" s="513"/>
      <c r="B606" s="513"/>
      <c r="C606" s="513"/>
      <c r="D606" s="513"/>
      <c r="E606" s="513"/>
      <c r="F606" s="513"/>
      <c r="G606" s="513"/>
      <c r="H606" s="512" t="s">
        <v>18</v>
      </c>
      <c r="I606" s="508"/>
      <c r="J606" s="508"/>
      <c r="K606" s="526"/>
      <c r="L606" s="527">
        <v>45000</v>
      </c>
      <c r="M606" s="528">
        <v>45000</v>
      </c>
      <c r="N606"/>
      <c r="O606"/>
      <c r="P606"/>
      <c r="Q606"/>
      <c r="R606"/>
      <c r="S606"/>
    </row>
    <row r="607" spans="1:19">
      <c r="A607" s="513"/>
      <c r="B607" s="513"/>
      <c r="C607" s="513"/>
      <c r="D607" s="513"/>
      <c r="E607" s="513"/>
      <c r="F607" s="512" t="s">
        <v>18</v>
      </c>
      <c r="G607" s="508"/>
      <c r="H607" s="508"/>
      <c r="I607" s="508"/>
      <c r="J607" s="508"/>
      <c r="K607" s="526"/>
      <c r="L607" s="527">
        <v>45000</v>
      </c>
      <c r="M607" s="528">
        <v>45000</v>
      </c>
      <c r="N607"/>
      <c r="O607"/>
      <c r="P607"/>
      <c r="Q607"/>
      <c r="R607"/>
      <c r="S607"/>
    </row>
    <row r="608" spans="1:19">
      <c r="A608" s="513"/>
      <c r="B608" s="513"/>
      <c r="C608" s="513"/>
      <c r="D608" s="512" t="s">
        <v>18</v>
      </c>
      <c r="E608" s="508"/>
      <c r="F608" s="508"/>
      <c r="G608" s="508"/>
      <c r="H608" s="508"/>
      <c r="I608" s="508"/>
      <c r="J608" s="508"/>
      <c r="K608" s="526"/>
      <c r="L608" s="527">
        <v>45000</v>
      </c>
      <c r="M608" s="528">
        <v>45000</v>
      </c>
      <c r="N608"/>
      <c r="O608"/>
      <c r="P608"/>
      <c r="Q608"/>
      <c r="R608"/>
      <c r="S608"/>
    </row>
    <row r="609" spans="1:19">
      <c r="A609" s="513"/>
      <c r="B609" s="512" t="s">
        <v>18</v>
      </c>
      <c r="C609" s="508"/>
      <c r="D609" s="508"/>
      <c r="E609" s="508"/>
      <c r="F609" s="508"/>
      <c r="G609" s="508"/>
      <c r="H609" s="508"/>
      <c r="I609" s="508"/>
      <c r="J609" s="508"/>
      <c r="K609" s="526"/>
      <c r="L609" s="527">
        <v>45000</v>
      </c>
      <c r="M609" s="528">
        <v>45000</v>
      </c>
      <c r="N609"/>
      <c r="O609"/>
      <c r="P609"/>
      <c r="Q609"/>
      <c r="R609"/>
      <c r="S609"/>
    </row>
    <row r="610" spans="1:19">
      <c r="A610" s="512" t="s">
        <v>1833</v>
      </c>
      <c r="B610" s="508"/>
      <c r="C610" s="508"/>
      <c r="D610" s="508"/>
      <c r="E610" s="508"/>
      <c r="F610" s="508"/>
      <c r="G610" s="508"/>
      <c r="H610" s="508"/>
      <c r="I610" s="508"/>
      <c r="J610" s="508"/>
      <c r="K610" s="526"/>
      <c r="L610" s="527">
        <v>45000</v>
      </c>
      <c r="M610" s="528">
        <v>45000</v>
      </c>
      <c r="N610"/>
      <c r="O610"/>
      <c r="P610"/>
      <c r="Q610"/>
      <c r="R610"/>
      <c r="S610"/>
    </row>
    <row r="611" spans="1:19" ht="47.25">
      <c r="A611" s="512">
        <v>1019</v>
      </c>
      <c r="B611" s="512">
        <v>1</v>
      </c>
      <c r="C611" s="512" t="s">
        <v>734</v>
      </c>
      <c r="D611" s="512">
        <v>120</v>
      </c>
      <c r="E611" s="512" t="s">
        <v>717</v>
      </c>
      <c r="F611" s="512">
        <v>1000003</v>
      </c>
      <c r="G611" s="512" t="s">
        <v>229</v>
      </c>
      <c r="H611" s="512">
        <v>10000030036</v>
      </c>
      <c r="I611" s="512" t="s">
        <v>21</v>
      </c>
      <c r="J611" s="474" t="s">
        <v>20</v>
      </c>
      <c r="K611" s="526"/>
      <c r="L611" s="527">
        <v>68300</v>
      </c>
      <c r="M611" s="528">
        <v>68300</v>
      </c>
      <c r="N611"/>
      <c r="O611"/>
      <c r="P611"/>
      <c r="Q611"/>
      <c r="R611"/>
      <c r="S611"/>
    </row>
    <row r="612" spans="1:19">
      <c r="A612" s="513"/>
      <c r="B612" s="513"/>
      <c r="C612" s="513"/>
      <c r="D612" s="513"/>
      <c r="E612" s="513"/>
      <c r="F612" s="513"/>
      <c r="G612" s="513"/>
      <c r="H612" s="513"/>
      <c r="I612" s="513"/>
      <c r="J612" s="474" t="s">
        <v>23</v>
      </c>
      <c r="K612" s="526"/>
      <c r="L612" s="527">
        <v>84000</v>
      </c>
      <c r="M612" s="528">
        <v>84000</v>
      </c>
      <c r="N612"/>
      <c r="O612"/>
      <c r="P612"/>
      <c r="Q612"/>
      <c r="R612"/>
      <c r="S612"/>
    </row>
    <row r="613" spans="1:19">
      <c r="A613" s="513"/>
      <c r="B613" s="513"/>
      <c r="C613" s="513"/>
      <c r="D613" s="513"/>
      <c r="E613" s="513"/>
      <c r="F613" s="513"/>
      <c r="G613" s="513"/>
      <c r="H613" s="512" t="s">
        <v>18</v>
      </c>
      <c r="I613" s="508"/>
      <c r="J613" s="508"/>
      <c r="K613" s="526"/>
      <c r="L613" s="527">
        <v>152300</v>
      </c>
      <c r="M613" s="528">
        <v>152300</v>
      </c>
      <c r="N613"/>
      <c r="O613"/>
      <c r="P613"/>
      <c r="Q613"/>
      <c r="R613"/>
      <c r="S613"/>
    </row>
    <row r="614" spans="1:19" ht="94.5">
      <c r="A614" s="513"/>
      <c r="B614" s="513"/>
      <c r="C614" s="513"/>
      <c r="D614" s="513"/>
      <c r="E614" s="513"/>
      <c r="F614" s="513"/>
      <c r="G614" s="513"/>
      <c r="H614" s="512">
        <v>10000030071</v>
      </c>
      <c r="I614" s="512" t="s">
        <v>36</v>
      </c>
      <c r="J614" s="474" t="s">
        <v>20</v>
      </c>
      <c r="K614" s="526"/>
      <c r="L614" s="527">
        <v>472400</v>
      </c>
      <c r="M614" s="528">
        <v>472400</v>
      </c>
      <c r="N614"/>
      <c r="O614"/>
      <c r="P614"/>
      <c r="Q614"/>
      <c r="R614"/>
      <c r="S614"/>
    </row>
    <row r="615" spans="1:19">
      <c r="A615" s="513"/>
      <c r="B615" s="513"/>
      <c r="C615" s="513"/>
      <c r="D615" s="513"/>
      <c r="E615" s="513"/>
      <c r="F615" s="513"/>
      <c r="G615" s="513"/>
      <c r="H615" s="513"/>
      <c r="I615" s="513"/>
      <c r="J615" s="474" t="s">
        <v>28</v>
      </c>
      <c r="K615" s="526"/>
      <c r="L615" s="527">
        <v>173000</v>
      </c>
      <c r="M615" s="528">
        <v>173000</v>
      </c>
      <c r="N615"/>
      <c r="O615"/>
      <c r="P615"/>
      <c r="Q615"/>
      <c r="R615"/>
      <c r="S615"/>
    </row>
    <row r="616" spans="1:19">
      <c r="A616" s="513"/>
      <c r="B616" s="513"/>
      <c r="C616" s="513"/>
      <c r="D616" s="513"/>
      <c r="E616" s="513"/>
      <c r="F616" s="513"/>
      <c r="G616" s="513"/>
      <c r="H616" s="512" t="s">
        <v>18</v>
      </c>
      <c r="I616" s="508"/>
      <c r="J616" s="508"/>
      <c r="K616" s="526"/>
      <c r="L616" s="527">
        <v>645400</v>
      </c>
      <c r="M616" s="528">
        <v>645400</v>
      </c>
      <c r="N616"/>
      <c r="O616"/>
      <c r="P616"/>
      <c r="Q616"/>
      <c r="R616"/>
      <c r="S616"/>
    </row>
    <row r="617" spans="1:19" ht="47.25">
      <c r="A617" s="513"/>
      <c r="B617" s="513"/>
      <c r="C617" s="513"/>
      <c r="D617" s="513"/>
      <c r="E617" s="513"/>
      <c r="F617" s="513"/>
      <c r="G617" s="513"/>
      <c r="H617" s="512">
        <v>30100030007</v>
      </c>
      <c r="I617" s="512" t="s">
        <v>387</v>
      </c>
      <c r="J617" s="474" t="s">
        <v>20</v>
      </c>
      <c r="K617" s="526"/>
      <c r="L617" s="527">
        <v>54400</v>
      </c>
      <c r="M617" s="528">
        <v>54400</v>
      </c>
      <c r="N617"/>
      <c r="O617"/>
      <c r="P617"/>
      <c r="Q617"/>
      <c r="R617"/>
      <c r="S617"/>
    </row>
    <row r="618" spans="1:19">
      <c r="A618" s="513"/>
      <c r="B618" s="513"/>
      <c r="C618" s="513"/>
      <c r="D618" s="513"/>
      <c r="E618" s="513"/>
      <c r="F618" s="513"/>
      <c r="G618" s="513"/>
      <c r="H618" s="512" t="s">
        <v>18</v>
      </c>
      <c r="I618" s="508"/>
      <c r="J618" s="508"/>
      <c r="K618" s="526"/>
      <c r="L618" s="527">
        <v>54400</v>
      </c>
      <c r="M618" s="528">
        <v>54400</v>
      </c>
      <c r="N618"/>
      <c r="O618"/>
      <c r="P618"/>
      <c r="Q618"/>
      <c r="R618"/>
      <c r="S618"/>
    </row>
    <row r="619" spans="1:19">
      <c r="A619" s="513"/>
      <c r="B619" s="513"/>
      <c r="C619" s="513"/>
      <c r="D619" s="513"/>
      <c r="E619" s="513"/>
      <c r="F619" s="512" t="s">
        <v>18</v>
      </c>
      <c r="G619" s="508"/>
      <c r="H619" s="508"/>
      <c r="I619" s="508"/>
      <c r="J619" s="508"/>
      <c r="K619" s="526"/>
      <c r="L619" s="527">
        <v>852100</v>
      </c>
      <c r="M619" s="528">
        <v>852100</v>
      </c>
      <c r="N619"/>
      <c r="O619"/>
      <c r="P619"/>
      <c r="Q619"/>
      <c r="R619"/>
      <c r="S619"/>
    </row>
    <row r="620" spans="1:19" ht="78.75">
      <c r="A620" s="513"/>
      <c r="B620" s="513"/>
      <c r="C620" s="513"/>
      <c r="D620" s="513"/>
      <c r="E620" s="513"/>
      <c r="F620" s="512">
        <v>1000009</v>
      </c>
      <c r="G620" s="512" t="s">
        <v>682</v>
      </c>
      <c r="H620" s="512">
        <v>10000110015</v>
      </c>
      <c r="I620" s="512" t="s">
        <v>383</v>
      </c>
      <c r="J620" s="474" t="s">
        <v>20</v>
      </c>
      <c r="K620" s="526"/>
      <c r="L620" s="527">
        <v>96000</v>
      </c>
      <c r="M620" s="528">
        <v>96000</v>
      </c>
      <c r="N620"/>
      <c r="O620"/>
      <c r="P620"/>
      <c r="Q620"/>
      <c r="R620"/>
      <c r="S620"/>
    </row>
    <row r="621" spans="1:19">
      <c r="A621" s="513"/>
      <c r="B621" s="513"/>
      <c r="C621" s="513"/>
      <c r="D621" s="513"/>
      <c r="E621" s="513"/>
      <c r="F621" s="513"/>
      <c r="G621" s="513"/>
      <c r="H621" s="513"/>
      <c r="I621" s="513"/>
      <c r="J621" s="474" t="s">
        <v>28</v>
      </c>
      <c r="K621" s="526"/>
      <c r="L621" s="527">
        <v>33600</v>
      </c>
      <c r="M621" s="528">
        <v>33600</v>
      </c>
      <c r="N621"/>
      <c r="O621"/>
      <c r="P621"/>
      <c r="Q621"/>
      <c r="R621"/>
      <c r="S621"/>
    </row>
    <row r="622" spans="1:19">
      <c r="A622" s="513"/>
      <c r="B622" s="513"/>
      <c r="C622" s="513"/>
      <c r="D622" s="513"/>
      <c r="E622" s="513"/>
      <c r="F622" s="513"/>
      <c r="G622" s="513"/>
      <c r="H622" s="512" t="s">
        <v>18</v>
      </c>
      <c r="I622" s="508"/>
      <c r="J622" s="508"/>
      <c r="K622" s="526"/>
      <c r="L622" s="527">
        <v>129600</v>
      </c>
      <c r="M622" s="528">
        <v>129600</v>
      </c>
      <c r="N622"/>
      <c r="O622"/>
      <c r="P622"/>
      <c r="Q622"/>
      <c r="R622"/>
      <c r="S622"/>
    </row>
    <row r="623" spans="1:19">
      <c r="A623" s="513"/>
      <c r="B623" s="513"/>
      <c r="C623" s="513"/>
      <c r="D623" s="513"/>
      <c r="E623" s="513"/>
      <c r="F623" s="512" t="s">
        <v>18</v>
      </c>
      <c r="G623" s="508"/>
      <c r="H623" s="508"/>
      <c r="I623" s="508"/>
      <c r="J623" s="508"/>
      <c r="K623" s="526"/>
      <c r="L623" s="527">
        <v>129600</v>
      </c>
      <c r="M623" s="528">
        <v>129600</v>
      </c>
      <c r="N623"/>
      <c r="O623"/>
      <c r="P623"/>
      <c r="Q623"/>
      <c r="R623"/>
      <c r="S623"/>
    </row>
    <row r="624" spans="1:19" ht="63">
      <c r="A624" s="513"/>
      <c r="B624" s="513"/>
      <c r="C624" s="513"/>
      <c r="D624" s="513"/>
      <c r="E624" s="513"/>
      <c r="F624" s="512">
        <v>1000012</v>
      </c>
      <c r="G624" s="512" t="s">
        <v>634</v>
      </c>
      <c r="H624" s="512">
        <v>10000120026</v>
      </c>
      <c r="I624" s="512" t="s">
        <v>377</v>
      </c>
      <c r="J624" s="474" t="s">
        <v>20</v>
      </c>
      <c r="K624" s="526"/>
      <c r="L624" s="527">
        <v>25000</v>
      </c>
      <c r="M624" s="528">
        <v>25000</v>
      </c>
      <c r="N624"/>
      <c r="O624"/>
      <c r="P624"/>
      <c r="Q624"/>
      <c r="R624"/>
      <c r="S624"/>
    </row>
    <row r="625" spans="1:19">
      <c r="A625" s="513"/>
      <c r="B625" s="513"/>
      <c r="C625" s="513"/>
      <c r="D625" s="513"/>
      <c r="E625" s="513"/>
      <c r="F625" s="513"/>
      <c r="G625" s="513"/>
      <c r="H625" s="513"/>
      <c r="I625" s="513"/>
      <c r="J625" s="474" t="s">
        <v>23</v>
      </c>
      <c r="K625" s="526"/>
      <c r="L625" s="527">
        <v>245600</v>
      </c>
      <c r="M625" s="528">
        <v>245600</v>
      </c>
      <c r="N625"/>
      <c r="O625"/>
      <c r="P625"/>
      <c r="Q625"/>
      <c r="R625"/>
      <c r="S625"/>
    </row>
    <row r="626" spans="1:19">
      <c r="A626" s="513"/>
      <c r="B626" s="513"/>
      <c r="C626" s="513"/>
      <c r="D626" s="513"/>
      <c r="E626" s="513"/>
      <c r="F626" s="513"/>
      <c r="G626" s="513"/>
      <c r="H626" s="512" t="s">
        <v>18</v>
      </c>
      <c r="I626" s="508"/>
      <c r="J626" s="508"/>
      <c r="K626" s="526"/>
      <c r="L626" s="527">
        <v>270600</v>
      </c>
      <c r="M626" s="528">
        <v>270600</v>
      </c>
      <c r="N626"/>
      <c r="O626"/>
      <c r="P626"/>
      <c r="Q626"/>
      <c r="R626"/>
      <c r="S626"/>
    </row>
    <row r="627" spans="1:19">
      <c r="A627" s="513"/>
      <c r="B627" s="513"/>
      <c r="C627" s="513"/>
      <c r="D627" s="513"/>
      <c r="E627" s="513"/>
      <c r="F627" s="512" t="s">
        <v>18</v>
      </c>
      <c r="G627" s="508"/>
      <c r="H627" s="508"/>
      <c r="I627" s="508"/>
      <c r="J627" s="508"/>
      <c r="K627" s="526"/>
      <c r="L627" s="527">
        <v>270600</v>
      </c>
      <c r="M627" s="528">
        <v>270600</v>
      </c>
      <c r="N627"/>
      <c r="O627"/>
      <c r="P627"/>
      <c r="Q627"/>
      <c r="R627"/>
      <c r="S627"/>
    </row>
    <row r="628" spans="1:19" ht="94.5">
      <c r="A628" s="513"/>
      <c r="B628" s="513"/>
      <c r="C628" s="513"/>
      <c r="D628" s="513"/>
      <c r="E628" s="513"/>
      <c r="F628" s="512">
        <v>3010001</v>
      </c>
      <c r="G628" s="512" t="s">
        <v>1481</v>
      </c>
      <c r="H628" s="512">
        <v>30100010008</v>
      </c>
      <c r="I628" s="512" t="s">
        <v>390</v>
      </c>
      <c r="J628" s="474" t="s">
        <v>20</v>
      </c>
      <c r="K628" s="526"/>
      <c r="L628" s="527">
        <v>141800</v>
      </c>
      <c r="M628" s="528">
        <v>141800</v>
      </c>
      <c r="N628"/>
      <c r="O628"/>
      <c r="P628"/>
      <c r="Q628"/>
      <c r="R628"/>
      <c r="S628"/>
    </row>
    <row r="629" spans="1:19">
      <c r="A629" s="513"/>
      <c r="B629" s="513"/>
      <c r="C629" s="513"/>
      <c r="D629" s="513"/>
      <c r="E629" s="513"/>
      <c r="F629" s="513"/>
      <c r="G629" s="513"/>
      <c r="H629" s="513"/>
      <c r="I629" s="513"/>
      <c r="J629" s="474" t="s">
        <v>28</v>
      </c>
      <c r="K629" s="526"/>
      <c r="L629" s="527">
        <v>68500</v>
      </c>
      <c r="M629" s="528">
        <v>68500</v>
      </c>
      <c r="N629"/>
      <c r="O629"/>
      <c r="P629"/>
      <c r="Q629"/>
      <c r="R629"/>
      <c r="S629"/>
    </row>
    <row r="630" spans="1:19">
      <c r="A630" s="513"/>
      <c r="B630" s="513"/>
      <c r="C630" s="513"/>
      <c r="D630" s="513"/>
      <c r="E630" s="513"/>
      <c r="F630" s="513"/>
      <c r="G630" s="513"/>
      <c r="H630" s="513"/>
      <c r="I630" s="513"/>
      <c r="J630" s="474" t="s">
        <v>23</v>
      </c>
      <c r="K630" s="526"/>
      <c r="L630" s="527">
        <v>26500</v>
      </c>
      <c r="M630" s="528">
        <v>26500</v>
      </c>
      <c r="N630"/>
      <c r="O630"/>
      <c r="P630"/>
      <c r="Q630"/>
      <c r="R630"/>
      <c r="S630"/>
    </row>
    <row r="631" spans="1:19">
      <c r="A631" s="513"/>
      <c r="B631" s="513"/>
      <c r="C631" s="513"/>
      <c r="D631" s="513"/>
      <c r="E631" s="513"/>
      <c r="F631" s="513"/>
      <c r="G631" s="513"/>
      <c r="H631" s="512" t="s">
        <v>18</v>
      </c>
      <c r="I631" s="508"/>
      <c r="J631" s="508"/>
      <c r="K631" s="526"/>
      <c r="L631" s="527">
        <v>236800</v>
      </c>
      <c r="M631" s="528">
        <v>236800</v>
      </c>
      <c r="N631"/>
      <c r="O631"/>
      <c r="P631"/>
      <c r="Q631"/>
      <c r="R631"/>
      <c r="S631"/>
    </row>
    <row r="632" spans="1:19">
      <c r="A632" s="513"/>
      <c r="B632" s="513"/>
      <c r="C632" s="513"/>
      <c r="D632" s="513"/>
      <c r="E632" s="513"/>
      <c r="F632" s="512" t="s">
        <v>18</v>
      </c>
      <c r="G632" s="508"/>
      <c r="H632" s="508"/>
      <c r="I632" s="508"/>
      <c r="J632" s="508"/>
      <c r="K632" s="526"/>
      <c r="L632" s="527">
        <v>236800</v>
      </c>
      <c r="M632" s="528">
        <v>236800</v>
      </c>
      <c r="N632"/>
      <c r="O632"/>
      <c r="P632"/>
      <c r="Q632"/>
      <c r="R632"/>
      <c r="S632"/>
    </row>
    <row r="633" spans="1:19" ht="63">
      <c r="A633" s="513"/>
      <c r="B633" s="513"/>
      <c r="C633" s="513"/>
      <c r="D633" s="513"/>
      <c r="E633" s="513"/>
      <c r="F633" s="512">
        <v>3010003</v>
      </c>
      <c r="G633" s="512" t="s">
        <v>711</v>
      </c>
      <c r="H633" s="512">
        <v>30100030006</v>
      </c>
      <c r="I633" s="512" t="s">
        <v>381</v>
      </c>
      <c r="J633" s="474" t="s">
        <v>20</v>
      </c>
      <c r="K633" s="526"/>
      <c r="L633" s="527">
        <v>63600</v>
      </c>
      <c r="M633" s="528">
        <v>63600</v>
      </c>
      <c r="N633"/>
      <c r="O633"/>
      <c r="P633"/>
      <c r="Q633"/>
      <c r="R633"/>
      <c r="S633"/>
    </row>
    <row r="634" spans="1:19">
      <c r="A634" s="513"/>
      <c r="B634" s="513"/>
      <c r="C634" s="513"/>
      <c r="D634" s="513"/>
      <c r="E634" s="513"/>
      <c r="F634" s="513"/>
      <c r="G634" s="513"/>
      <c r="H634" s="513"/>
      <c r="I634" s="513"/>
      <c r="J634" s="474" t="s">
        <v>28</v>
      </c>
      <c r="K634" s="526"/>
      <c r="L634" s="527">
        <v>16800</v>
      </c>
      <c r="M634" s="528">
        <v>16800</v>
      </c>
      <c r="N634"/>
      <c r="O634"/>
      <c r="P634"/>
      <c r="Q634"/>
      <c r="R634"/>
      <c r="S634"/>
    </row>
    <row r="635" spans="1:19">
      <c r="A635" s="513"/>
      <c r="B635" s="513"/>
      <c r="C635" s="513"/>
      <c r="D635" s="513"/>
      <c r="E635" s="513"/>
      <c r="F635" s="513"/>
      <c r="G635" s="513"/>
      <c r="H635" s="512" t="s">
        <v>18</v>
      </c>
      <c r="I635" s="508"/>
      <c r="J635" s="508"/>
      <c r="K635" s="526"/>
      <c r="L635" s="527">
        <v>80400</v>
      </c>
      <c r="M635" s="528">
        <v>80400</v>
      </c>
      <c r="N635"/>
      <c r="O635"/>
      <c r="P635"/>
      <c r="Q635"/>
      <c r="R635"/>
      <c r="S635"/>
    </row>
    <row r="636" spans="1:19">
      <c r="A636" s="513"/>
      <c r="B636" s="513"/>
      <c r="C636" s="513"/>
      <c r="D636" s="513"/>
      <c r="E636" s="513"/>
      <c r="F636" s="512" t="s">
        <v>18</v>
      </c>
      <c r="G636" s="508"/>
      <c r="H636" s="508"/>
      <c r="I636" s="508"/>
      <c r="J636" s="508"/>
      <c r="K636" s="526"/>
      <c r="L636" s="527">
        <v>80400</v>
      </c>
      <c r="M636" s="528">
        <v>80400</v>
      </c>
      <c r="N636"/>
      <c r="O636"/>
      <c r="P636"/>
      <c r="Q636"/>
      <c r="R636"/>
      <c r="S636"/>
    </row>
    <row r="637" spans="1:19" ht="78.75">
      <c r="A637" s="513"/>
      <c r="B637" s="513"/>
      <c r="C637" s="513"/>
      <c r="D637" s="513"/>
      <c r="E637" s="513"/>
      <c r="F637" s="512">
        <v>3010005</v>
      </c>
      <c r="G637" s="512" t="s">
        <v>672</v>
      </c>
      <c r="H637" s="512">
        <v>30100050019</v>
      </c>
      <c r="I637" s="512" t="s">
        <v>385</v>
      </c>
      <c r="J637" s="474" t="s">
        <v>20</v>
      </c>
      <c r="K637" s="526"/>
      <c r="L637" s="527">
        <v>20000</v>
      </c>
      <c r="M637" s="528">
        <v>20000</v>
      </c>
      <c r="N637"/>
      <c r="O637"/>
      <c r="P637"/>
      <c r="Q637"/>
      <c r="R637"/>
      <c r="S637"/>
    </row>
    <row r="638" spans="1:19">
      <c r="A638" s="513"/>
      <c r="B638" s="513"/>
      <c r="C638" s="513"/>
      <c r="D638" s="513"/>
      <c r="E638" s="513"/>
      <c r="F638" s="513"/>
      <c r="G638" s="513"/>
      <c r="H638" s="512" t="s">
        <v>18</v>
      </c>
      <c r="I638" s="508"/>
      <c r="J638" s="508"/>
      <c r="K638" s="526"/>
      <c r="L638" s="527">
        <v>20000</v>
      </c>
      <c r="M638" s="528">
        <v>20000</v>
      </c>
      <c r="N638"/>
      <c r="O638"/>
      <c r="P638"/>
      <c r="Q638"/>
      <c r="R638"/>
      <c r="S638"/>
    </row>
    <row r="639" spans="1:19">
      <c r="A639" s="513"/>
      <c r="B639" s="513"/>
      <c r="C639" s="513"/>
      <c r="D639" s="513"/>
      <c r="E639" s="513"/>
      <c r="F639" s="512" t="s">
        <v>18</v>
      </c>
      <c r="G639" s="508"/>
      <c r="H639" s="508"/>
      <c r="I639" s="508"/>
      <c r="J639" s="508"/>
      <c r="K639" s="526"/>
      <c r="L639" s="527">
        <v>20000</v>
      </c>
      <c r="M639" s="528">
        <v>20000</v>
      </c>
      <c r="N639"/>
      <c r="O639"/>
      <c r="P639"/>
      <c r="Q639"/>
      <c r="R639"/>
      <c r="S639"/>
    </row>
    <row r="640" spans="1:19">
      <c r="A640" s="513"/>
      <c r="B640" s="513"/>
      <c r="C640" s="513"/>
      <c r="D640" s="512" t="s">
        <v>18</v>
      </c>
      <c r="E640" s="508"/>
      <c r="F640" s="508"/>
      <c r="G640" s="508"/>
      <c r="H640" s="508"/>
      <c r="I640" s="508"/>
      <c r="J640" s="508"/>
      <c r="K640" s="526"/>
      <c r="L640" s="527">
        <v>1589500</v>
      </c>
      <c r="M640" s="528">
        <v>1589500</v>
      </c>
      <c r="N640"/>
      <c r="O640"/>
      <c r="P640"/>
      <c r="Q640"/>
      <c r="R640"/>
      <c r="S640"/>
    </row>
    <row r="641" spans="1:19">
      <c r="A641" s="513"/>
      <c r="B641" s="512" t="s">
        <v>18</v>
      </c>
      <c r="C641" s="508"/>
      <c r="D641" s="508"/>
      <c r="E641" s="508"/>
      <c r="F641" s="508"/>
      <c r="G641" s="508"/>
      <c r="H641" s="508"/>
      <c r="I641" s="508"/>
      <c r="J641" s="508"/>
      <c r="K641" s="526"/>
      <c r="L641" s="527">
        <v>1589500</v>
      </c>
      <c r="M641" s="528">
        <v>1589500</v>
      </c>
      <c r="N641"/>
      <c r="O641"/>
      <c r="P641"/>
      <c r="Q641"/>
      <c r="R641"/>
      <c r="S641"/>
    </row>
    <row r="642" spans="1:19">
      <c r="A642" s="512" t="s">
        <v>1834</v>
      </c>
      <c r="B642" s="508"/>
      <c r="C642" s="508"/>
      <c r="D642" s="508"/>
      <c r="E642" s="508"/>
      <c r="F642" s="508"/>
      <c r="G642" s="508"/>
      <c r="H642" s="508"/>
      <c r="I642" s="508"/>
      <c r="J642" s="508"/>
      <c r="K642" s="526"/>
      <c r="L642" s="527">
        <v>1589500</v>
      </c>
      <c r="M642" s="528">
        <v>1589500</v>
      </c>
      <c r="N642"/>
      <c r="O642"/>
      <c r="P642"/>
      <c r="Q642"/>
      <c r="R642"/>
      <c r="S642"/>
    </row>
    <row r="643" spans="1:19" ht="47.25">
      <c r="A643" s="512">
        <v>1020</v>
      </c>
      <c r="B643" s="512">
        <v>1</v>
      </c>
      <c r="C643" s="512" t="s">
        <v>734</v>
      </c>
      <c r="D643" s="512">
        <v>120</v>
      </c>
      <c r="E643" s="512" t="s">
        <v>717</v>
      </c>
      <c r="F643" s="512">
        <v>1000003</v>
      </c>
      <c r="G643" s="512" t="s">
        <v>229</v>
      </c>
      <c r="H643" s="512">
        <v>10000030036</v>
      </c>
      <c r="I643" s="512" t="s">
        <v>21</v>
      </c>
      <c r="J643" s="474" t="s">
        <v>20</v>
      </c>
      <c r="K643" s="526"/>
      <c r="L643" s="527">
        <v>30000</v>
      </c>
      <c r="M643" s="528">
        <v>30000</v>
      </c>
      <c r="N643"/>
      <c r="O643"/>
      <c r="P643"/>
      <c r="Q643"/>
      <c r="R643"/>
      <c r="S643"/>
    </row>
    <row r="644" spans="1:19">
      <c r="A644" s="513"/>
      <c r="B644" s="513"/>
      <c r="C644" s="513"/>
      <c r="D644" s="513"/>
      <c r="E644" s="513"/>
      <c r="F644" s="513"/>
      <c r="G644" s="513"/>
      <c r="H644" s="513"/>
      <c r="I644" s="513"/>
      <c r="J644" s="474" t="s">
        <v>23</v>
      </c>
      <c r="K644" s="526"/>
      <c r="L644" s="527">
        <v>40000</v>
      </c>
      <c r="M644" s="528">
        <v>40000</v>
      </c>
      <c r="N644"/>
      <c r="O644"/>
      <c r="P644"/>
      <c r="Q644"/>
      <c r="R644"/>
      <c r="S644"/>
    </row>
    <row r="645" spans="1:19" ht="94.5">
      <c r="A645" s="513"/>
      <c r="B645" s="513"/>
      <c r="C645" s="513"/>
      <c r="D645" s="513"/>
      <c r="E645" s="513"/>
      <c r="F645" s="513"/>
      <c r="G645" s="513"/>
      <c r="H645" s="513"/>
      <c r="I645" s="512" t="s">
        <v>36</v>
      </c>
      <c r="J645" s="474" t="s">
        <v>20</v>
      </c>
      <c r="K645" s="526"/>
      <c r="L645" s="527">
        <v>52700</v>
      </c>
      <c r="M645" s="528">
        <v>52700</v>
      </c>
      <c r="N645"/>
      <c r="O645"/>
      <c r="P645"/>
      <c r="Q645"/>
      <c r="R645"/>
      <c r="S645"/>
    </row>
    <row r="646" spans="1:19">
      <c r="A646" s="513"/>
      <c r="B646" s="513"/>
      <c r="C646" s="513"/>
      <c r="D646" s="513"/>
      <c r="E646" s="513"/>
      <c r="F646" s="513"/>
      <c r="G646" s="513"/>
      <c r="H646" s="512" t="s">
        <v>18</v>
      </c>
      <c r="I646" s="508"/>
      <c r="J646" s="508"/>
      <c r="K646" s="526"/>
      <c r="L646" s="527">
        <v>122700</v>
      </c>
      <c r="M646" s="528">
        <v>122700</v>
      </c>
      <c r="N646"/>
      <c r="O646"/>
      <c r="P646"/>
      <c r="Q646"/>
      <c r="R646"/>
      <c r="S646"/>
    </row>
    <row r="647" spans="1:19">
      <c r="A647" s="513"/>
      <c r="B647" s="513"/>
      <c r="C647" s="513"/>
      <c r="D647" s="513"/>
      <c r="E647" s="513"/>
      <c r="F647" s="512" t="s">
        <v>18</v>
      </c>
      <c r="G647" s="508"/>
      <c r="H647" s="508"/>
      <c r="I647" s="508"/>
      <c r="J647" s="508"/>
      <c r="K647" s="526"/>
      <c r="L647" s="527">
        <v>122700</v>
      </c>
      <c r="M647" s="528">
        <v>122700</v>
      </c>
      <c r="N647"/>
      <c r="O647"/>
      <c r="P647"/>
      <c r="Q647"/>
      <c r="R647"/>
      <c r="S647"/>
    </row>
    <row r="648" spans="1:19" ht="78.75">
      <c r="A648" s="513"/>
      <c r="B648" s="513"/>
      <c r="C648" s="513"/>
      <c r="D648" s="513"/>
      <c r="E648" s="513"/>
      <c r="F648" s="512">
        <v>1000012</v>
      </c>
      <c r="G648" s="512" t="s">
        <v>634</v>
      </c>
      <c r="H648" s="512">
        <v>10000120027</v>
      </c>
      <c r="I648" s="512" t="s">
        <v>319</v>
      </c>
      <c r="J648" s="474" t="s">
        <v>20</v>
      </c>
      <c r="K648" s="526"/>
      <c r="L648" s="527">
        <v>3000</v>
      </c>
      <c r="M648" s="528">
        <v>3000</v>
      </c>
      <c r="N648"/>
      <c r="O648"/>
      <c r="P648"/>
      <c r="Q648"/>
      <c r="R648"/>
      <c r="S648"/>
    </row>
    <row r="649" spans="1:19">
      <c r="A649" s="513"/>
      <c r="B649" s="513"/>
      <c r="C649" s="513"/>
      <c r="D649" s="513"/>
      <c r="E649" s="513"/>
      <c r="F649" s="513"/>
      <c r="G649" s="513"/>
      <c r="H649" s="513"/>
      <c r="I649" s="513"/>
      <c r="J649" s="474" t="s">
        <v>23</v>
      </c>
      <c r="K649" s="526"/>
      <c r="L649" s="527">
        <v>2000</v>
      </c>
      <c r="M649" s="528">
        <v>2000</v>
      </c>
      <c r="N649"/>
      <c r="O649"/>
      <c r="P649"/>
      <c r="Q649"/>
      <c r="R649"/>
      <c r="S649"/>
    </row>
    <row r="650" spans="1:19">
      <c r="A650" s="513"/>
      <c r="B650" s="513"/>
      <c r="C650" s="513"/>
      <c r="D650" s="513"/>
      <c r="E650" s="513"/>
      <c r="F650" s="513"/>
      <c r="G650" s="513"/>
      <c r="H650" s="512" t="s">
        <v>18</v>
      </c>
      <c r="I650" s="508"/>
      <c r="J650" s="508"/>
      <c r="K650" s="526"/>
      <c r="L650" s="527">
        <v>5000</v>
      </c>
      <c r="M650" s="528">
        <v>5000</v>
      </c>
      <c r="N650"/>
      <c r="O650"/>
      <c r="P650"/>
      <c r="Q650"/>
      <c r="R650"/>
      <c r="S650"/>
    </row>
    <row r="651" spans="1:19">
      <c r="A651" s="513"/>
      <c r="B651" s="513"/>
      <c r="C651" s="513"/>
      <c r="D651" s="513"/>
      <c r="E651" s="513"/>
      <c r="F651" s="512" t="s">
        <v>18</v>
      </c>
      <c r="G651" s="508"/>
      <c r="H651" s="508"/>
      <c r="I651" s="508"/>
      <c r="J651" s="508"/>
      <c r="K651" s="526"/>
      <c r="L651" s="527">
        <v>5000</v>
      </c>
      <c r="M651" s="528">
        <v>5000</v>
      </c>
      <c r="N651"/>
      <c r="O651"/>
      <c r="P651"/>
      <c r="Q651"/>
      <c r="R651"/>
      <c r="S651"/>
    </row>
    <row r="652" spans="1:19">
      <c r="A652" s="513"/>
      <c r="B652" s="513"/>
      <c r="C652" s="513"/>
      <c r="D652" s="512" t="s">
        <v>18</v>
      </c>
      <c r="E652" s="508"/>
      <c r="F652" s="508"/>
      <c r="G652" s="508"/>
      <c r="H652" s="508"/>
      <c r="I652" s="508"/>
      <c r="J652" s="508"/>
      <c r="K652" s="526"/>
      <c r="L652" s="527">
        <v>127700</v>
      </c>
      <c r="M652" s="528">
        <v>127700</v>
      </c>
      <c r="N652"/>
      <c r="O652"/>
      <c r="P652"/>
      <c r="Q652"/>
      <c r="R652"/>
      <c r="S652"/>
    </row>
    <row r="653" spans="1:19">
      <c r="A653" s="513"/>
      <c r="B653" s="512" t="s">
        <v>18</v>
      </c>
      <c r="C653" s="508"/>
      <c r="D653" s="508"/>
      <c r="E653" s="508"/>
      <c r="F653" s="508"/>
      <c r="G653" s="508"/>
      <c r="H653" s="508"/>
      <c r="I653" s="508"/>
      <c r="J653" s="508"/>
      <c r="K653" s="526"/>
      <c r="L653" s="527">
        <v>127700</v>
      </c>
      <c r="M653" s="528">
        <v>127700</v>
      </c>
      <c r="N653"/>
      <c r="O653"/>
      <c r="P653"/>
      <c r="Q653"/>
      <c r="R653"/>
      <c r="S653"/>
    </row>
    <row r="654" spans="1:19" ht="63">
      <c r="A654" s="513"/>
      <c r="B654" s="512">
        <v>2</v>
      </c>
      <c r="C654" s="512" t="s">
        <v>721</v>
      </c>
      <c r="D654" s="512">
        <v>312</v>
      </c>
      <c r="E654" s="512" t="s">
        <v>834</v>
      </c>
      <c r="F654" s="512">
        <v>3010002</v>
      </c>
      <c r="G654" s="512" t="s">
        <v>835</v>
      </c>
      <c r="H654" s="512">
        <v>30100020006</v>
      </c>
      <c r="I654" s="512" t="s">
        <v>324</v>
      </c>
      <c r="J654" s="474" t="s">
        <v>23</v>
      </c>
      <c r="K654" s="526"/>
      <c r="L654" s="527">
        <v>5000</v>
      </c>
      <c r="M654" s="528">
        <v>5000</v>
      </c>
      <c r="N654"/>
      <c r="O654"/>
      <c r="P654"/>
      <c r="Q654"/>
      <c r="R654"/>
      <c r="S654"/>
    </row>
    <row r="655" spans="1:19">
      <c r="A655" s="513"/>
      <c r="B655" s="513"/>
      <c r="C655" s="513"/>
      <c r="D655" s="513"/>
      <c r="E655" s="513"/>
      <c r="F655" s="513"/>
      <c r="G655" s="513"/>
      <c r="H655" s="512" t="s">
        <v>18</v>
      </c>
      <c r="I655" s="508"/>
      <c r="J655" s="508"/>
      <c r="K655" s="526"/>
      <c r="L655" s="527">
        <v>5000</v>
      </c>
      <c r="M655" s="528">
        <v>5000</v>
      </c>
      <c r="N655"/>
      <c r="O655"/>
      <c r="P655"/>
      <c r="Q655"/>
      <c r="R655"/>
      <c r="S655"/>
    </row>
    <row r="656" spans="1:19">
      <c r="A656" s="513"/>
      <c r="B656" s="513"/>
      <c r="C656" s="513"/>
      <c r="D656" s="513"/>
      <c r="E656" s="513"/>
      <c r="F656" s="512" t="s">
        <v>18</v>
      </c>
      <c r="G656" s="508"/>
      <c r="H656" s="508"/>
      <c r="I656" s="508"/>
      <c r="J656" s="508"/>
      <c r="K656" s="526"/>
      <c r="L656" s="527">
        <v>5000</v>
      </c>
      <c r="M656" s="528">
        <v>5000</v>
      </c>
      <c r="N656"/>
      <c r="O656"/>
      <c r="P656"/>
      <c r="Q656"/>
      <c r="R656"/>
      <c r="S656"/>
    </row>
    <row r="657" spans="1:19" ht="47.25">
      <c r="A657" s="513"/>
      <c r="B657" s="513"/>
      <c r="C657" s="513"/>
      <c r="D657" s="513"/>
      <c r="E657" s="513"/>
      <c r="F657" s="512">
        <v>3010003</v>
      </c>
      <c r="G657" s="512" t="s">
        <v>711</v>
      </c>
      <c r="H657" s="512">
        <v>30100030010</v>
      </c>
      <c r="I657" s="512" t="s">
        <v>326</v>
      </c>
      <c r="J657" s="474" t="s">
        <v>23</v>
      </c>
      <c r="K657" s="526"/>
      <c r="L657" s="527">
        <v>5000</v>
      </c>
      <c r="M657" s="528">
        <v>5000</v>
      </c>
      <c r="N657"/>
      <c r="O657"/>
      <c r="P657"/>
      <c r="Q657"/>
      <c r="R657"/>
      <c r="S657"/>
    </row>
    <row r="658" spans="1:19">
      <c r="A658" s="513"/>
      <c r="B658" s="513"/>
      <c r="C658" s="513"/>
      <c r="D658" s="513"/>
      <c r="E658" s="513"/>
      <c r="F658" s="513"/>
      <c r="G658" s="513"/>
      <c r="H658" s="512" t="s">
        <v>18</v>
      </c>
      <c r="I658" s="508"/>
      <c r="J658" s="508"/>
      <c r="K658" s="526"/>
      <c r="L658" s="527">
        <v>5000</v>
      </c>
      <c r="M658" s="528">
        <v>5000</v>
      </c>
      <c r="N658"/>
      <c r="O658"/>
      <c r="P658"/>
      <c r="Q658"/>
      <c r="R658"/>
      <c r="S658"/>
    </row>
    <row r="659" spans="1:19" ht="63">
      <c r="A659" s="513"/>
      <c r="B659" s="513"/>
      <c r="C659" s="513"/>
      <c r="D659" s="513"/>
      <c r="E659" s="513"/>
      <c r="F659" s="513"/>
      <c r="G659" s="513"/>
      <c r="H659" s="512">
        <v>30100030011</v>
      </c>
      <c r="I659" s="512" t="s">
        <v>328</v>
      </c>
      <c r="J659" s="474" t="s">
        <v>23</v>
      </c>
      <c r="K659" s="526"/>
      <c r="L659" s="527">
        <v>5000</v>
      </c>
      <c r="M659" s="528">
        <v>5000</v>
      </c>
      <c r="N659"/>
      <c r="O659"/>
      <c r="P659"/>
      <c r="Q659"/>
      <c r="R659"/>
      <c r="S659"/>
    </row>
    <row r="660" spans="1:19">
      <c r="A660" s="513"/>
      <c r="B660" s="513"/>
      <c r="C660" s="513"/>
      <c r="D660" s="513"/>
      <c r="E660" s="513"/>
      <c r="F660" s="513"/>
      <c r="G660" s="513"/>
      <c r="H660" s="512" t="s">
        <v>18</v>
      </c>
      <c r="I660" s="508"/>
      <c r="J660" s="508"/>
      <c r="K660" s="526"/>
      <c r="L660" s="527">
        <v>5000</v>
      </c>
      <c r="M660" s="528">
        <v>5000</v>
      </c>
      <c r="N660"/>
      <c r="O660"/>
      <c r="P660"/>
      <c r="Q660"/>
      <c r="R660"/>
      <c r="S660"/>
    </row>
    <row r="661" spans="1:19">
      <c r="A661" s="513"/>
      <c r="B661" s="513"/>
      <c r="C661" s="513"/>
      <c r="D661" s="513"/>
      <c r="E661" s="513"/>
      <c r="F661" s="512" t="s">
        <v>18</v>
      </c>
      <c r="G661" s="508"/>
      <c r="H661" s="508"/>
      <c r="I661" s="508"/>
      <c r="J661" s="508"/>
      <c r="K661" s="526"/>
      <c r="L661" s="527">
        <v>10000</v>
      </c>
      <c r="M661" s="528">
        <v>10000</v>
      </c>
      <c r="N661"/>
      <c r="O661"/>
      <c r="P661"/>
      <c r="Q661"/>
      <c r="R661"/>
      <c r="S661"/>
    </row>
    <row r="662" spans="1:19" ht="78.75">
      <c r="A662" s="513"/>
      <c r="B662" s="513"/>
      <c r="C662" s="513"/>
      <c r="D662" s="513"/>
      <c r="E662" s="513"/>
      <c r="F662" s="512">
        <v>3010005</v>
      </c>
      <c r="G662" s="512" t="s">
        <v>672</v>
      </c>
      <c r="H662" s="512">
        <v>30100050008</v>
      </c>
      <c r="I662" s="512" t="s">
        <v>330</v>
      </c>
      <c r="J662" s="474" t="s">
        <v>28</v>
      </c>
      <c r="K662" s="526"/>
      <c r="L662" s="527">
        <v>48060</v>
      </c>
      <c r="M662" s="528">
        <v>48060</v>
      </c>
      <c r="N662"/>
      <c r="O662"/>
      <c r="P662"/>
      <c r="Q662"/>
      <c r="R662"/>
      <c r="S662"/>
    </row>
    <row r="663" spans="1:19">
      <c r="A663" s="513"/>
      <c r="B663" s="513"/>
      <c r="C663" s="513"/>
      <c r="D663" s="513"/>
      <c r="E663" s="513"/>
      <c r="F663" s="513"/>
      <c r="G663" s="513"/>
      <c r="H663" s="513"/>
      <c r="I663" s="513"/>
      <c r="J663" s="474" t="s">
        <v>23</v>
      </c>
      <c r="K663" s="526"/>
      <c r="L663" s="527">
        <v>11940</v>
      </c>
      <c r="M663" s="528">
        <v>11940</v>
      </c>
      <c r="N663"/>
      <c r="O663"/>
      <c r="P663"/>
      <c r="Q663"/>
      <c r="R663"/>
      <c r="S663"/>
    </row>
    <row r="664" spans="1:19">
      <c r="A664" s="513"/>
      <c r="B664" s="513"/>
      <c r="C664" s="513"/>
      <c r="D664" s="513"/>
      <c r="E664" s="513"/>
      <c r="F664" s="513"/>
      <c r="G664" s="513"/>
      <c r="H664" s="512" t="s">
        <v>18</v>
      </c>
      <c r="I664" s="508"/>
      <c r="J664" s="508"/>
      <c r="K664" s="526"/>
      <c r="L664" s="527">
        <v>60000</v>
      </c>
      <c r="M664" s="528">
        <v>60000</v>
      </c>
      <c r="N664"/>
      <c r="O664"/>
      <c r="P664"/>
      <c r="Q664"/>
      <c r="R664"/>
      <c r="S664"/>
    </row>
    <row r="665" spans="1:19">
      <c r="A665" s="513"/>
      <c r="B665" s="513"/>
      <c r="C665" s="513"/>
      <c r="D665" s="513"/>
      <c r="E665" s="513"/>
      <c r="F665" s="512" t="s">
        <v>18</v>
      </c>
      <c r="G665" s="508"/>
      <c r="H665" s="508"/>
      <c r="I665" s="508"/>
      <c r="J665" s="508"/>
      <c r="K665" s="526"/>
      <c r="L665" s="527">
        <v>60000</v>
      </c>
      <c r="M665" s="528">
        <v>60000</v>
      </c>
      <c r="N665"/>
      <c r="O665"/>
      <c r="P665"/>
      <c r="Q665"/>
      <c r="R665"/>
      <c r="S665"/>
    </row>
    <row r="666" spans="1:19">
      <c r="A666" s="513"/>
      <c r="B666" s="513"/>
      <c r="C666" s="513"/>
      <c r="D666" s="512" t="s">
        <v>18</v>
      </c>
      <c r="E666" s="508"/>
      <c r="F666" s="508"/>
      <c r="G666" s="508"/>
      <c r="H666" s="508"/>
      <c r="I666" s="508"/>
      <c r="J666" s="508"/>
      <c r="K666" s="526"/>
      <c r="L666" s="527">
        <v>75000</v>
      </c>
      <c r="M666" s="528">
        <v>75000</v>
      </c>
      <c r="N666"/>
      <c r="O666"/>
      <c r="P666"/>
      <c r="Q666"/>
      <c r="R666"/>
      <c r="S666"/>
    </row>
    <row r="667" spans="1:19">
      <c r="A667" s="513"/>
      <c r="B667" s="512" t="s">
        <v>18</v>
      </c>
      <c r="C667" s="508"/>
      <c r="D667" s="508"/>
      <c r="E667" s="508"/>
      <c r="F667" s="508"/>
      <c r="G667" s="508"/>
      <c r="H667" s="508"/>
      <c r="I667" s="508"/>
      <c r="J667" s="508"/>
      <c r="K667" s="526"/>
      <c r="L667" s="527">
        <v>75000</v>
      </c>
      <c r="M667" s="528">
        <v>75000</v>
      </c>
      <c r="N667"/>
      <c r="O667"/>
      <c r="P667"/>
      <c r="Q667"/>
      <c r="R667"/>
      <c r="S667"/>
    </row>
    <row r="668" spans="1:19" ht="31.5">
      <c r="A668" s="513"/>
      <c r="B668" s="512">
        <v>3</v>
      </c>
      <c r="C668" s="512" t="s">
        <v>953</v>
      </c>
      <c r="D668" s="512">
        <v>515</v>
      </c>
      <c r="E668" s="512" t="s">
        <v>962</v>
      </c>
      <c r="F668" s="512">
        <v>5010001</v>
      </c>
      <c r="G668" s="512" t="s">
        <v>695</v>
      </c>
      <c r="H668" s="512">
        <v>50100010183</v>
      </c>
      <c r="I668" s="512" t="s">
        <v>340</v>
      </c>
      <c r="J668" s="474" t="s">
        <v>20</v>
      </c>
      <c r="K668" s="526"/>
      <c r="L668" s="527">
        <v>117600</v>
      </c>
      <c r="M668" s="528">
        <v>117600</v>
      </c>
      <c r="N668"/>
      <c r="O668"/>
      <c r="P668"/>
      <c r="Q668"/>
      <c r="R668"/>
      <c r="S668"/>
    </row>
    <row r="669" spans="1:19">
      <c r="A669" s="513"/>
      <c r="B669" s="513"/>
      <c r="C669" s="513"/>
      <c r="D669" s="513"/>
      <c r="E669" s="513"/>
      <c r="F669" s="513"/>
      <c r="G669" s="513"/>
      <c r="H669" s="513"/>
      <c r="I669" s="513"/>
      <c r="J669" s="474" t="s">
        <v>28</v>
      </c>
      <c r="K669" s="526"/>
      <c r="L669" s="527">
        <v>7200</v>
      </c>
      <c r="M669" s="528">
        <v>7200</v>
      </c>
      <c r="N669"/>
      <c r="O669"/>
      <c r="P669"/>
      <c r="Q669"/>
      <c r="R669"/>
      <c r="S669"/>
    </row>
    <row r="670" spans="1:19">
      <c r="A670" s="513"/>
      <c r="B670" s="513"/>
      <c r="C670" s="513"/>
      <c r="D670" s="513"/>
      <c r="E670" s="513"/>
      <c r="F670" s="513"/>
      <c r="G670" s="513"/>
      <c r="H670" s="513"/>
      <c r="I670" s="513"/>
      <c r="J670" s="474" t="s">
        <v>23</v>
      </c>
      <c r="K670" s="526"/>
      <c r="L670" s="527">
        <v>4400</v>
      </c>
      <c r="M670" s="528">
        <v>4400</v>
      </c>
      <c r="N670"/>
      <c r="O670"/>
      <c r="P670"/>
      <c r="Q670"/>
      <c r="R670"/>
      <c r="S670"/>
    </row>
    <row r="671" spans="1:19">
      <c r="A671" s="513"/>
      <c r="B671" s="513"/>
      <c r="C671" s="513"/>
      <c r="D671" s="513"/>
      <c r="E671" s="513"/>
      <c r="F671" s="513"/>
      <c r="G671" s="513"/>
      <c r="H671" s="512" t="s">
        <v>18</v>
      </c>
      <c r="I671" s="508"/>
      <c r="J671" s="508"/>
      <c r="K671" s="526"/>
      <c r="L671" s="527">
        <v>129200</v>
      </c>
      <c r="M671" s="528">
        <v>129200</v>
      </c>
      <c r="N671"/>
      <c r="O671"/>
      <c r="P671"/>
      <c r="Q671"/>
      <c r="R671"/>
      <c r="S671"/>
    </row>
    <row r="672" spans="1:19" ht="63">
      <c r="A672" s="513"/>
      <c r="B672" s="513"/>
      <c r="C672" s="513"/>
      <c r="D672" s="513"/>
      <c r="E672" s="513"/>
      <c r="F672" s="513"/>
      <c r="G672" s="513"/>
      <c r="H672" s="512">
        <v>50100010191</v>
      </c>
      <c r="I672" s="512" t="s">
        <v>343</v>
      </c>
      <c r="J672" s="474" t="s">
        <v>20</v>
      </c>
      <c r="K672" s="526"/>
      <c r="L672" s="527">
        <v>13600</v>
      </c>
      <c r="M672" s="528">
        <v>13600</v>
      </c>
      <c r="N672"/>
      <c r="O672"/>
      <c r="P672"/>
      <c r="Q672"/>
      <c r="R672"/>
      <c r="S672"/>
    </row>
    <row r="673" spans="1:19">
      <c r="A673" s="513"/>
      <c r="B673" s="513"/>
      <c r="C673" s="513"/>
      <c r="D673" s="513"/>
      <c r="E673" s="513"/>
      <c r="F673" s="513"/>
      <c r="G673" s="513"/>
      <c r="H673" s="512" t="s">
        <v>18</v>
      </c>
      <c r="I673" s="508"/>
      <c r="J673" s="508"/>
      <c r="K673" s="526"/>
      <c r="L673" s="527">
        <v>13600</v>
      </c>
      <c r="M673" s="528">
        <v>13600</v>
      </c>
      <c r="N673"/>
      <c r="O673"/>
      <c r="P673"/>
      <c r="Q673"/>
      <c r="R673"/>
      <c r="S673"/>
    </row>
    <row r="674" spans="1:19">
      <c r="A674" s="513"/>
      <c r="B674" s="513"/>
      <c r="C674" s="513"/>
      <c r="D674" s="513"/>
      <c r="E674" s="513"/>
      <c r="F674" s="512" t="s">
        <v>18</v>
      </c>
      <c r="G674" s="508"/>
      <c r="H674" s="508"/>
      <c r="I674" s="508"/>
      <c r="J674" s="508"/>
      <c r="K674" s="526"/>
      <c r="L674" s="527">
        <v>142800</v>
      </c>
      <c r="M674" s="528">
        <v>142800</v>
      </c>
      <c r="N674"/>
      <c r="O674"/>
      <c r="P674"/>
      <c r="Q674"/>
      <c r="R674"/>
      <c r="S674"/>
    </row>
    <row r="675" spans="1:19">
      <c r="A675" s="513"/>
      <c r="B675" s="513"/>
      <c r="C675" s="513"/>
      <c r="D675" s="512" t="s">
        <v>18</v>
      </c>
      <c r="E675" s="508"/>
      <c r="F675" s="508"/>
      <c r="G675" s="508"/>
      <c r="H675" s="508"/>
      <c r="I675" s="508"/>
      <c r="J675" s="508"/>
      <c r="K675" s="526"/>
      <c r="L675" s="527">
        <v>142800</v>
      </c>
      <c r="M675" s="528">
        <v>142800</v>
      </c>
      <c r="N675"/>
      <c r="O675"/>
      <c r="P675"/>
      <c r="Q675"/>
      <c r="R675"/>
      <c r="S675"/>
    </row>
    <row r="676" spans="1:19">
      <c r="A676" s="513"/>
      <c r="B676" s="512" t="s">
        <v>18</v>
      </c>
      <c r="C676" s="508"/>
      <c r="D676" s="508"/>
      <c r="E676" s="508"/>
      <c r="F676" s="508"/>
      <c r="G676" s="508"/>
      <c r="H676" s="508"/>
      <c r="I676" s="508"/>
      <c r="J676" s="508"/>
      <c r="K676" s="526"/>
      <c r="L676" s="527">
        <v>142800</v>
      </c>
      <c r="M676" s="528">
        <v>142800</v>
      </c>
      <c r="N676"/>
      <c r="O676"/>
      <c r="P676"/>
      <c r="Q676"/>
      <c r="R676"/>
      <c r="S676"/>
    </row>
    <row r="677" spans="1:19" ht="63">
      <c r="A677" s="513"/>
      <c r="B677" s="512">
        <v>8</v>
      </c>
      <c r="C677" s="512" t="s">
        <v>1045</v>
      </c>
      <c r="D677" s="512">
        <v>412</v>
      </c>
      <c r="E677" s="512" t="s">
        <v>1188</v>
      </c>
      <c r="F677" s="512">
        <v>4010001</v>
      </c>
      <c r="G677" s="512" t="s">
        <v>671</v>
      </c>
      <c r="H677" s="512">
        <v>40100010073</v>
      </c>
      <c r="I677" s="512" t="s">
        <v>332</v>
      </c>
      <c r="J677" s="474" t="s">
        <v>20</v>
      </c>
      <c r="K677" s="526"/>
      <c r="L677" s="527">
        <v>5400</v>
      </c>
      <c r="M677" s="528">
        <v>5400</v>
      </c>
      <c r="N677"/>
      <c r="O677"/>
      <c r="P677"/>
      <c r="Q677"/>
      <c r="R677"/>
      <c r="S677"/>
    </row>
    <row r="678" spans="1:19">
      <c r="A678" s="513"/>
      <c r="B678" s="513"/>
      <c r="C678" s="513"/>
      <c r="D678" s="513"/>
      <c r="E678" s="513"/>
      <c r="F678" s="513"/>
      <c r="G678" s="513"/>
      <c r="H678" s="513"/>
      <c r="I678" s="513"/>
      <c r="J678" s="474" t="s">
        <v>23</v>
      </c>
      <c r="K678" s="526"/>
      <c r="L678" s="527">
        <v>4600</v>
      </c>
      <c r="M678" s="528">
        <v>4600</v>
      </c>
      <c r="N678"/>
      <c r="O678"/>
      <c r="P678"/>
      <c r="Q678"/>
      <c r="R678"/>
      <c r="S678"/>
    </row>
    <row r="679" spans="1:19">
      <c r="A679" s="513"/>
      <c r="B679" s="513"/>
      <c r="C679" s="513"/>
      <c r="D679" s="513"/>
      <c r="E679" s="513"/>
      <c r="F679" s="513"/>
      <c r="G679" s="513"/>
      <c r="H679" s="512" t="s">
        <v>18</v>
      </c>
      <c r="I679" s="508"/>
      <c r="J679" s="508"/>
      <c r="K679" s="526"/>
      <c r="L679" s="527">
        <v>10000</v>
      </c>
      <c r="M679" s="528">
        <v>10000</v>
      </c>
      <c r="N679"/>
      <c r="O679"/>
      <c r="P679"/>
      <c r="Q679"/>
      <c r="R679"/>
      <c r="S679"/>
    </row>
    <row r="680" spans="1:19" ht="31.5">
      <c r="A680" s="513"/>
      <c r="B680" s="513"/>
      <c r="C680" s="513"/>
      <c r="D680" s="513"/>
      <c r="E680" s="513"/>
      <c r="F680" s="513"/>
      <c r="G680" s="513"/>
      <c r="H680" s="512">
        <v>40100010074</v>
      </c>
      <c r="I680" s="512" t="s">
        <v>334</v>
      </c>
      <c r="J680" s="474" t="s">
        <v>20</v>
      </c>
      <c r="K680" s="526"/>
      <c r="L680" s="527">
        <v>1200</v>
      </c>
      <c r="M680" s="528">
        <v>1200</v>
      </c>
      <c r="N680"/>
      <c r="O680"/>
      <c r="P680"/>
      <c r="Q680"/>
      <c r="R680"/>
      <c r="S680"/>
    </row>
    <row r="681" spans="1:19">
      <c r="A681" s="513"/>
      <c r="B681" s="513"/>
      <c r="C681" s="513"/>
      <c r="D681" s="513"/>
      <c r="E681" s="513"/>
      <c r="F681" s="513"/>
      <c r="G681" s="513"/>
      <c r="H681" s="513"/>
      <c r="I681" s="513"/>
      <c r="J681" s="474" t="s">
        <v>23</v>
      </c>
      <c r="K681" s="526"/>
      <c r="L681" s="527">
        <v>3800</v>
      </c>
      <c r="M681" s="528">
        <v>3800</v>
      </c>
      <c r="N681"/>
      <c r="O681"/>
      <c r="P681"/>
      <c r="Q681"/>
      <c r="R681"/>
      <c r="S681"/>
    </row>
    <row r="682" spans="1:19">
      <c r="A682" s="513"/>
      <c r="B682" s="513"/>
      <c r="C682" s="513"/>
      <c r="D682" s="513"/>
      <c r="E682" s="513"/>
      <c r="F682" s="513"/>
      <c r="G682" s="513"/>
      <c r="H682" s="512" t="s">
        <v>18</v>
      </c>
      <c r="I682" s="508"/>
      <c r="J682" s="508"/>
      <c r="K682" s="526"/>
      <c r="L682" s="527">
        <v>5000</v>
      </c>
      <c r="M682" s="528">
        <v>5000</v>
      </c>
      <c r="N682"/>
      <c r="O682"/>
      <c r="P682"/>
      <c r="Q682"/>
      <c r="R682"/>
      <c r="S682"/>
    </row>
    <row r="683" spans="1:19" ht="63">
      <c r="A683" s="513"/>
      <c r="B683" s="513"/>
      <c r="C683" s="513"/>
      <c r="D683" s="513"/>
      <c r="E683" s="513"/>
      <c r="F683" s="513"/>
      <c r="G683" s="513"/>
      <c r="H683" s="512">
        <v>40100010075</v>
      </c>
      <c r="I683" s="512" t="s">
        <v>336</v>
      </c>
      <c r="J683" s="474" t="s">
        <v>20</v>
      </c>
      <c r="K683" s="526"/>
      <c r="L683" s="527">
        <v>7500</v>
      </c>
      <c r="M683" s="528">
        <v>7500</v>
      </c>
      <c r="N683"/>
      <c r="O683"/>
      <c r="P683"/>
      <c r="Q683"/>
      <c r="R683"/>
      <c r="S683"/>
    </row>
    <row r="684" spans="1:19">
      <c r="A684" s="513"/>
      <c r="B684" s="513"/>
      <c r="C684" s="513"/>
      <c r="D684" s="513"/>
      <c r="E684" s="513"/>
      <c r="F684" s="513"/>
      <c r="G684" s="513"/>
      <c r="H684" s="513"/>
      <c r="I684" s="513"/>
      <c r="J684" s="474" t="s">
        <v>23</v>
      </c>
      <c r="K684" s="526"/>
      <c r="L684" s="527">
        <v>900</v>
      </c>
      <c r="M684" s="528">
        <v>900</v>
      </c>
      <c r="N684"/>
      <c r="O684"/>
      <c r="P684"/>
      <c r="Q684"/>
      <c r="R684"/>
      <c r="S684"/>
    </row>
    <row r="685" spans="1:19">
      <c r="A685" s="513"/>
      <c r="B685" s="513"/>
      <c r="C685" s="513"/>
      <c r="D685" s="513"/>
      <c r="E685" s="513"/>
      <c r="F685" s="513"/>
      <c r="G685" s="513"/>
      <c r="H685" s="512" t="s">
        <v>18</v>
      </c>
      <c r="I685" s="508"/>
      <c r="J685" s="508"/>
      <c r="K685" s="526"/>
      <c r="L685" s="527">
        <v>8400</v>
      </c>
      <c r="M685" s="528">
        <v>8400</v>
      </c>
      <c r="N685"/>
      <c r="O685"/>
      <c r="P685"/>
      <c r="Q685"/>
      <c r="R685"/>
      <c r="S685"/>
    </row>
    <row r="686" spans="1:19" ht="47.25">
      <c r="A686" s="513"/>
      <c r="B686" s="513"/>
      <c r="C686" s="513"/>
      <c r="D686" s="513"/>
      <c r="E686" s="513"/>
      <c r="F686" s="513"/>
      <c r="G686" s="513"/>
      <c r="H686" s="512">
        <v>40100010076</v>
      </c>
      <c r="I686" s="512" t="s">
        <v>338</v>
      </c>
      <c r="J686" s="474" t="s">
        <v>20</v>
      </c>
      <c r="K686" s="526"/>
      <c r="L686" s="527">
        <v>2100</v>
      </c>
      <c r="M686" s="528">
        <v>2100</v>
      </c>
      <c r="N686"/>
      <c r="O686"/>
      <c r="P686"/>
      <c r="Q686"/>
      <c r="R686"/>
      <c r="S686"/>
    </row>
    <row r="687" spans="1:19">
      <c r="A687" s="513"/>
      <c r="B687" s="513"/>
      <c r="C687" s="513"/>
      <c r="D687" s="513"/>
      <c r="E687" s="513"/>
      <c r="F687" s="513"/>
      <c r="G687" s="513"/>
      <c r="H687" s="513"/>
      <c r="I687" s="513"/>
      <c r="J687" s="474" t="s">
        <v>28</v>
      </c>
      <c r="K687" s="526"/>
      <c r="L687" s="527">
        <v>54400</v>
      </c>
      <c r="M687" s="528">
        <v>54400</v>
      </c>
      <c r="N687"/>
      <c r="O687"/>
      <c r="P687"/>
      <c r="Q687"/>
      <c r="R687"/>
      <c r="S687"/>
    </row>
    <row r="688" spans="1:19">
      <c r="A688" s="513"/>
      <c r="B688" s="513"/>
      <c r="C688" s="513"/>
      <c r="D688" s="513"/>
      <c r="E688" s="513"/>
      <c r="F688" s="513"/>
      <c r="G688" s="513"/>
      <c r="H688" s="513"/>
      <c r="I688" s="513"/>
      <c r="J688" s="474" t="s">
        <v>23</v>
      </c>
      <c r="K688" s="526"/>
      <c r="L688" s="527">
        <v>900</v>
      </c>
      <c r="M688" s="528">
        <v>900</v>
      </c>
      <c r="N688"/>
      <c r="O688"/>
      <c r="P688"/>
      <c r="Q688"/>
      <c r="R688"/>
      <c r="S688"/>
    </row>
    <row r="689" spans="1:19">
      <c r="A689" s="513"/>
      <c r="B689" s="513"/>
      <c r="C689" s="513"/>
      <c r="D689" s="513"/>
      <c r="E689" s="513"/>
      <c r="F689" s="513"/>
      <c r="G689" s="513"/>
      <c r="H689" s="512" t="s">
        <v>18</v>
      </c>
      <c r="I689" s="508"/>
      <c r="J689" s="508"/>
      <c r="K689" s="526"/>
      <c r="L689" s="527">
        <v>57400</v>
      </c>
      <c r="M689" s="528">
        <v>57400</v>
      </c>
      <c r="N689"/>
      <c r="O689"/>
      <c r="P689"/>
      <c r="Q689"/>
      <c r="R689"/>
      <c r="S689"/>
    </row>
    <row r="690" spans="1:19">
      <c r="A690" s="513"/>
      <c r="B690" s="513"/>
      <c r="C690" s="513"/>
      <c r="D690" s="513"/>
      <c r="E690" s="513"/>
      <c r="F690" s="512" t="s">
        <v>18</v>
      </c>
      <c r="G690" s="508"/>
      <c r="H690" s="508"/>
      <c r="I690" s="508"/>
      <c r="J690" s="508"/>
      <c r="K690" s="526"/>
      <c r="L690" s="527">
        <v>80800</v>
      </c>
      <c r="M690" s="528">
        <v>80800</v>
      </c>
      <c r="N690"/>
      <c r="O690"/>
      <c r="P690"/>
      <c r="Q690"/>
      <c r="R690"/>
      <c r="S690"/>
    </row>
    <row r="691" spans="1:19">
      <c r="A691" s="513"/>
      <c r="B691" s="513"/>
      <c r="C691" s="513"/>
      <c r="D691" s="512" t="s">
        <v>18</v>
      </c>
      <c r="E691" s="508"/>
      <c r="F691" s="508"/>
      <c r="G691" s="508"/>
      <c r="H691" s="508"/>
      <c r="I691" s="508"/>
      <c r="J691" s="508"/>
      <c r="K691" s="526"/>
      <c r="L691" s="527">
        <v>80800</v>
      </c>
      <c r="M691" s="528">
        <v>80800</v>
      </c>
      <c r="N691"/>
      <c r="O691"/>
      <c r="P691"/>
      <c r="Q691"/>
      <c r="R691"/>
      <c r="S691"/>
    </row>
    <row r="692" spans="1:19">
      <c r="A692" s="513"/>
      <c r="B692" s="512" t="s">
        <v>18</v>
      </c>
      <c r="C692" s="508"/>
      <c r="D692" s="508"/>
      <c r="E692" s="508"/>
      <c r="F692" s="508"/>
      <c r="G692" s="508"/>
      <c r="H692" s="508"/>
      <c r="I692" s="508"/>
      <c r="J692" s="508"/>
      <c r="K692" s="526"/>
      <c r="L692" s="527">
        <v>80800</v>
      </c>
      <c r="M692" s="528">
        <v>80800</v>
      </c>
      <c r="N692"/>
      <c r="O692"/>
      <c r="P692"/>
      <c r="Q692"/>
      <c r="R692"/>
      <c r="S692"/>
    </row>
    <row r="693" spans="1:19">
      <c r="A693" s="512" t="s">
        <v>1835</v>
      </c>
      <c r="B693" s="508"/>
      <c r="C693" s="508"/>
      <c r="D693" s="508"/>
      <c r="E693" s="508"/>
      <c r="F693" s="508"/>
      <c r="G693" s="508"/>
      <c r="H693" s="508"/>
      <c r="I693" s="508"/>
      <c r="J693" s="508"/>
      <c r="K693" s="526"/>
      <c r="L693" s="527">
        <v>426300</v>
      </c>
      <c r="M693" s="528">
        <v>426300</v>
      </c>
      <c r="N693"/>
      <c r="O693"/>
      <c r="P693"/>
      <c r="Q693"/>
      <c r="R693"/>
      <c r="S693"/>
    </row>
    <row r="694" spans="1:19" ht="78.75">
      <c r="A694" s="512">
        <v>1021</v>
      </c>
      <c r="B694" s="512">
        <v>1</v>
      </c>
      <c r="C694" s="512" t="s">
        <v>734</v>
      </c>
      <c r="D694" s="512">
        <v>150</v>
      </c>
      <c r="E694" s="512" t="s">
        <v>787</v>
      </c>
      <c r="F694" s="512">
        <v>1000003</v>
      </c>
      <c r="G694" s="512" t="s">
        <v>229</v>
      </c>
      <c r="H694" s="512">
        <v>10000030006</v>
      </c>
      <c r="I694" s="512" t="s">
        <v>430</v>
      </c>
      <c r="J694" s="474" t="s">
        <v>20</v>
      </c>
      <c r="K694" s="526"/>
      <c r="L694" s="527">
        <v>13712000</v>
      </c>
      <c r="M694" s="528">
        <v>13712000</v>
      </c>
      <c r="N694"/>
      <c r="O694"/>
      <c r="P694"/>
      <c r="Q694"/>
      <c r="R694"/>
      <c r="S694"/>
    </row>
    <row r="695" spans="1:19">
      <c r="A695" s="513"/>
      <c r="B695" s="513"/>
      <c r="C695" s="513"/>
      <c r="D695" s="513"/>
      <c r="E695" s="513"/>
      <c r="F695" s="513"/>
      <c r="G695" s="513"/>
      <c r="H695" s="513"/>
      <c r="I695" s="513"/>
      <c r="J695" s="474" t="s">
        <v>28</v>
      </c>
      <c r="K695" s="526"/>
      <c r="L695" s="527">
        <v>378000</v>
      </c>
      <c r="M695" s="528">
        <v>378000</v>
      </c>
      <c r="N695"/>
      <c r="O695"/>
      <c r="P695"/>
      <c r="Q695"/>
      <c r="R695"/>
      <c r="S695"/>
    </row>
    <row r="696" spans="1:19">
      <c r="A696" s="513"/>
      <c r="B696" s="513"/>
      <c r="C696" s="513"/>
      <c r="D696" s="513"/>
      <c r="E696" s="513"/>
      <c r="F696" s="513"/>
      <c r="G696" s="513"/>
      <c r="H696" s="513"/>
      <c r="I696" s="513"/>
      <c r="J696" s="474" t="s">
        <v>23</v>
      </c>
      <c r="K696" s="526"/>
      <c r="L696" s="527">
        <v>418200</v>
      </c>
      <c r="M696" s="528">
        <v>418200</v>
      </c>
      <c r="N696"/>
      <c r="O696"/>
      <c r="P696"/>
      <c r="Q696"/>
      <c r="R696"/>
      <c r="S696"/>
    </row>
    <row r="697" spans="1:19">
      <c r="A697" s="513"/>
      <c r="B697" s="513"/>
      <c r="C697" s="513"/>
      <c r="D697" s="513"/>
      <c r="E697" s="513"/>
      <c r="F697" s="513"/>
      <c r="G697" s="513"/>
      <c r="H697" s="512" t="s">
        <v>18</v>
      </c>
      <c r="I697" s="508"/>
      <c r="J697" s="508"/>
      <c r="K697" s="526"/>
      <c r="L697" s="527">
        <v>14508200</v>
      </c>
      <c r="M697" s="528">
        <v>14508200</v>
      </c>
      <c r="N697"/>
      <c r="O697"/>
      <c r="P697"/>
      <c r="Q697"/>
      <c r="R697"/>
      <c r="S697"/>
    </row>
    <row r="698" spans="1:19">
      <c r="A698" s="513"/>
      <c r="B698" s="513"/>
      <c r="C698" s="513"/>
      <c r="D698" s="513"/>
      <c r="E698" s="513"/>
      <c r="F698" s="512" t="s">
        <v>18</v>
      </c>
      <c r="G698" s="508"/>
      <c r="H698" s="508"/>
      <c r="I698" s="508"/>
      <c r="J698" s="508"/>
      <c r="K698" s="526"/>
      <c r="L698" s="527">
        <v>14508200</v>
      </c>
      <c r="M698" s="528">
        <v>14508200</v>
      </c>
      <c r="N698"/>
      <c r="O698"/>
      <c r="P698"/>
      <c r="Q698"/>
      <c r="R698"/>
      <c r="S698"/>
    </row>
    <row r="699" spans="1:19">
      <c r="A699" s="513"/>
      <c r="B699" s="513"/>
      <c r="C699" s="513"/>
      <c r="D699" s="512" t="s">
        <v>18</v>
      </c>
      <c r="E699" s="508"/>
      <c r="F699" s="508"/>
      <c r="G699" s="508"/>
      <c r="H699" s="508"/>
      <c r="I699" s="508"/>
      <c r="J699" s="508"/>
      <c r="K699" s="526"/>
      <c r="L699" s="527">
        <v>14508200</v>
      </c>
      <c r="M699" s="528">
        <v>14508200</v>
      </c>
      <c r="N699"/>
      <c r="O699"/>
      <c r="P699"/>
      <c r="Q699"/>
      <c r="R699"/>
      <c r="S699"/>
    </row>
    <row r="700" spans="1:19">
      <c r="A700" s="513"/>
      <c r="B700" s="512" t="s">
        <v>18</v>
      </c>
      <c r="C700" s="508"/>
      <c r="D700" s="508"/>
      <c r="E700" s="508"/>
      <c r="F700" s="508"/>
      <c r="G700" s="508"/>
      <c r="H700" s="508"/>
      <c r="I700" s="508"/>
      <c r="J700" s="508"/>
      <c r="K700" s="526"/>
      <c r="L700" s="527">
        <v>14508200</v>
      </c>
      <c r="M700" s="528">
        <v>14508200</v>
      </c>
      <c r="N700"/>
      <c r="O700"/>
      <c r="P700"/>
      <c r="Q700"/>
      <c r="R700"/>
      <c r="S700"/>
    </row>
    <row r="701" spans="1:19" ht="78.75">
      <c r="A701" s="513"/>
      <c r="B701" s="512">
        <v>2</v>
      </c>
      <c r="C701" s="512" t="s">
        <v>721</v>
      </c>
      <c r="D701" s="512">
        <v>150</v>
      </c>
      <c r="E701" s="512" t="s">
        <v>787</v>
      </c>
      <c r="F701" s="512">
        <v>1000003</v>
      </c>
      <c r="G701" s="512" t="s">
        <v>229</v>
      </c>
      <c r="H701" s="512">
        <v>10000030006</v>
      </c>
      <c r="I701" s="512" t="s">
        <v>430</v>
      </c>
      <c r="J701" s="474" t="s">
        <v>23</v>
      </c>
      <c r="K701" s="526"/>
      <c r="L701" s="527">
        <v>37800</v>
      </c>
      <c r="M701" s="528">
        <v>37800</v>
      </c>
      <c r="N701"/>
      <c r="O701"/>
      <c r="P701"/>
      <c r="Q701"/>
      <c r="R701"/>
      <c r="S701"/>
    </row>
    <row r="702" spans="1:19">
      <c r="A702" s="513"/>
      <c r="B702" s="513"/>
      <c r="C702" s="513"/>
      <c r="D702" s="513"/>
      <c r="E702" s="513"/>
      <c r="F702" s="513"/>
      <c r="G702" s="513"/>
      <c r="H702" s="512" t="s">
        <v>18</v>
      </c>
      <c r="I702" s="508"/>
      <c r="J702" s="508"/>
      <c r="K702" s="526"/>
      <c r="L702" s="527">
        <v>37800</v>
      </c>
      <c r="M702" s="528">
        <v>37800</v>
      </c>
      <c r="N702"/>
      <c r="O702"/>
      <c r="P702"/>
      <c r="Q702"/>
      <c r="R702"/>
      <c r="S702"/>
    </row>
    <row r="703" spans="1:19">
      <c r="A703" s="513"/>
      <c r="B703" s="513"/>
      <c r="C703" s="513"/>
      <c r="D703" s="513"/>
      <c r="E703" s="513"/>
      <c r="F703" s="512" t="s">
        <v>18</v>
      </c>
      <c r="G703" s="508"/>
      <c r="H703" s="508"/>
      <c r="I703" s="508"/>
      <c r="J703" s="508"/>
      <c r="K703" s="526"/>
      <c r="L703" s="527">
        <v>37800</v>
      </c>
      <c r="M703" s="528">
        <v>37800</v>
      </c>
      <c r="N703"/>
      <c r="O703"/>
      <c r="P703"/>
      <c r="Q703"/>
      <c r="R703"/>
      <c r="S703"/>
    </row>
    <row r="704" spans="1:19">
      <c r="A704" s="513"/>
      <c r="B704" s="513"/>
      <c r="C704" s="513"/>
      <c r="D704" s="512" t="s">
        <v>18</v>
      </c>
      <c r="E704" s="508"/>
      <c r="F704" s="508"/>
      <c r="G704" s="508"/>
      <c r="H704" s="508"/>
      <c r="I704" s="508"/>
      <c r="J704" s="508"/>
      <c r="K704" s="526"/>
      <c r="L704" s="527">
        <v>37800</v>
      </c>
      <c r="M704" s="528">
        <v>37800</v>
      </c>
      <c r="N704"/>
      <c r="O704"/>
      <c r="P704"/>
      <c r="Q704"/>
      <c r="R704"/>
      <c r="S704"/>
    </row>
    <row r="705" spans="1:19">
      <c r="A705" s="513"/>
      <c r="B705" s="512" t="s">
        <v>18</v>
      </c>
      <c r="C705" s="508"/>
      <c r="D705" s="508"/>
      <c r="E705" s="508"/>
      <c r="F705" s="508"/>
      <c r="G705" s="508"/>
      <c r="H705" s="508"/>
      <c r="I705" s="508"/>
      <c r="J705" s="508"/>
      <c r="K705" s="526"/>
      <c r="L705" s="527">
        <v>37800</v>
      </c>
      <c r="M705" s="528">
        <v>37800</v>
      </c>
      <c r="N705"/>
      <c r="O705"/>
      <c r="P705"/>
      <c r="Q705"/>
      <c r="R705"/>
      <c r="S705"/>
    </row>
    <row r="706" spans="1:19" ht="78.75">
      <c r="A706" s="513"/>
      <c r="B706" s="512">
        <v>7</v>
      </c>
      <c r="C706" s="512" t="s">
        <v>825</v>
      </c>
      <c r="D706" s="512">
        <v>150</v>
      </c>
      <c r="E706" s="512" t="s">
        <v>787</v>
      </c>
      <c r="F706" s="512">
        <v>1000003</v>
      </c>
      <c r="G706" s="512" t="s">
        <v>229</v>
      </c>
      <c r="H706" s="512">
        <v>10000030006</v>
      </c>
      <c r="I706" s="512" t="s">
        <v>430</v>
      </c>
      <c r="J706" s="474" t="s">
        <v>67</v>
      </c>
      <c r="K706" s="526"/>
      <c r="L706" s="527">
        <v>88500</v>
      </c>
      <c r="M706" s="528">
        <v>88500</v>
      </c>
      <c r="N706"/>
      <c r="O706"/>
      <c r="P706"/>
      <c r="Q706"/>
      <c r="R706"/>
      <c r="S706"/>
    </row>
    <row r="707" spans="1:19" ht="47.25">
      <c r="A707" s="513"/>
      <c r="B707" s="513"/>
      <c r="C707" s="513"/>
      <c r="D707" s="513"/>
      <c r="E707" s="513"/>
      <c r="F707" s="513"/>
      <c r="G707" s="513"/>
      <c r="H707" s="513"/>
      <c r="I707" s="512" t="s">
        <v>435</v>
      </c>
      <c r="J707" s="474" t="s">
        <v>67</v>
      </c>
      <c r="K707" s="526"/>
      <c r="L707" s="527">
        <v>11000</v>
      </c>
      <c r="M707" s="528">
        <v>11000</v>
      </c>
      <c r="N707"/>
      <c r="O707"/>
      <c r="P707"/>
      <c r="Q707"/>
      <c r="R707"/>
      <c r="S707"/>
    </row>
    <row r="708" spans="1:19">
      <c r="A708" s="513"/>
      <c r="B708" s="513"/>
      <c r="C708" s="513"/>
      <c r="D708" s="513"/>
      <c r="E708" s="513"/>
      <c r="F708" s="513"/>
      <c r="G708" s="513"/>
      <c r="H708" s="512" t="s">
        <v>18</v>
      </c>
      <c r="I708" s="508"/>
      <c r="J708" s="508"/>
      <c r="K708" s="526"/>
      <c r="L708" s="527">
        <v>99500</v>
      </c>
      <c r="M708" s="528">
        <v>99500</v>
      </c>
      <c r="N708"/>
      <c r="O708"/>
      <c r="P708"/>
      <c r="Q708"/>
      <c r="R708"/>
      <c r="S708"/>
    </row>
    <row r="709" spans="1:19">
      <c r="A709" s="513"/>
      <c r="B709" s="513"/>
      <c r="C709" s="513"/>
      <c r="D709" s="513"/>
      <c r="E709" s="513"/>
      <c r="F709" s="512" t="s">
        <v>18</v>
      </c>
      <c r="G709" s="508"/>
      <c r="H709" s="508"/>
      <c r="I709" s="508"/>
      <c r="J709" s="508"/>
      <c r="K709" s="526"/>
      <c r="L709" s="527">
        <v>99500</v>
      </c>
      <c r="M709" s="528">
        <v>99500</v>
      </c>
      <c r="N709"/>
      <c r="O709"/>
      <c r="P709"/>
      <c r="Q709"/>
      <c r="R709"/>
      <c r="S709"/>
    </row>
    <row r="710" spans="1:19">
      <c r="A710" s="513"/>
      <c r="B710" s="513"/>
      <c r="C710" s="513"/>
      <c r="D710" s="512" t="s">
        <v>18</v>
      </c>
      <c r="E710" s="508"/>
      <c r="F710" s="508"/>
      <c r="G710" s="508"/>
      <c r="H710" s="508"/>
      <c r="I710" s="508"/>
      <c r="J710" s="508"/>
      <c r="K710" s="526"/>
      <c r="L710" s="527">
        <v>99500</v>
      </c>
      <c r="M710" s="528">
        <v>99500</v>
      </c>
      <c r="N710"/>
      <c r="O710"/>
      <c r="P710"/>
      <c r="Q710"/>
      <c r="R710"/>
      <c r="S710"/>
    </row>
    <row r="711" spans="1:19">
      <c r="A711" s="513"/>
      <c r="B711" s="512" t="s">
        <v>18</v>
      </c>
      <c r="C711" s="508"/>
      <c r="D711" s="508"/>
      <c r="E711" s="508"/>
      <c r="F711" s="508"/>
      <c r="G711" s="508"/>
      <c r="H711" s="508"/>
      <c r="I711" s="508"/>
      <c r="J711" s="508"/>
      <c r="K711" s="526"/>
      <c r="L711" s="527">
        <v>99500</v>
      </c>
      <c r="M711" s="528">
        <v>99500</v>
      </c>
      <c r="N711"/>
      <c r="O711"/>
      <c r="P711"/>
      <c r="Q711"/>
      <c r="R711"/>
      <c r="S711"/>
    </row>
    <row r="712" spans="1:19">
      <c r="A712" s="512" t="s">
        <v>1836</v>
      </c>
      <c r="B712" s="508"/>
      <c r="C712" s="508"/>
      <c r="D712" s="508"/>
      <c r="E712" s="508"/>
      <c r="F712" s="508"/>
      <c r="G712" s="508"/>
      <c r="H712" s="508"/>
      <c r="I712" s="508"/>
      <c r="J712" s="508"/>
      <c r="K712" s="526"/>
      <c r="L712" s="527">
        <v>14645500</v>
      </c>
      <c r="M712" s="528">
        <v>14645500</v>
      </c>
      <c r="N712"/>
      <c r="O712"/>
      <c r="P712"/>
      <c r="Q712"/>
      <c r="R712"/>
      <c r="S712"/>
    </row>
    <row r="713" spans="1:19" ht="94.5">
      <c r="A713" s="512">
        <v>1050</v>
      </c>
      <c r="B713" s="512">
        <v>1</v>
      </c>
      <c r="C713" s="512" t="s">
        <v>734</v>
      </c>
      <c r="D713" s="512">
        <v>100</v>
      </c>
      <c r="E713" s="512" t="s">
        <v>1588</v>
      </c>
      <c r="F713" s="512">
        <v>1000003</v>
      </c>
      <c r="G713" s="512" t="s">
        <v>229</v>
      </c>
      <c r="H713" s="512">
        <v>10000030041</v>
      </c>
      <c r="I713" s="512" t="s">
        <v>192</v>
      </c>
      <c r="J713" s="474" t="s">
        <v>20</v>
      </c>
      <c r="K713" s="526">
        <v>4132600</v>
      </c>
      <c r="L713" s="527"/>
      <c r="M713" s="528">
        <v>4132600</v>
      </c>
      <c r="N713"/>
      <c r="O713"/>
      <c r="P713"/>
      <c r="Q713"/>
      <c r="R713"/>
      <c r="S713"/>
    </row>
    <row r="714" spans="1:19">
      <c r="A714" s="513"/>
      <c r="B714" s="513"/>
      <c r="C714" s="513"/>
      <c r="D714" s="513"/>
      <c r="E714" s="513"/>
      <c r="F714" s="513"/>
      <c r="G714" s="513"/>
      <c r="H714" s="513"/>
      <c r="I714" s="513"/>
      <c r="J714" s="474" t="s">
        <v>28</v>
      </c>
      <c r="K714" s="526">
        <v>10707600</v>
      </c>
      <c r="L714" s="527"/>
      <c r="M714" s="528">
        <v>10707600</v>
      </c>
      <c r="N714"/>
      <c r="O714"/>
      <c r="P714"/>
      <c r="Q714"/>
      <c r="R714"/>
      <c r="S714"/>
    </row>
    <row r="715" spans="1:19">
      <c r="A715" s="513"/>
      <c r="B715" s="513"/>
      <c r="C715" s="513"/>
      <c r="D715" s="513"/>
      <c r="E715" s="513"/>
      <c r="F715" s="513"/>
      <c r="G715" s="513"/>
      <c r="H715" s="512" t="s">
        <v>18</v>
      </c>
      <c r="I715" s="508"/>
      <c r="J715" s="508"/>
      <c r="K715" s="526">
        <v>14840200</v>
      </c>
      <c r="L715" s="527"/>
      <c r="M715" s="528">
        <v>14840200</v>
      </c>
      <c r="N715"/>
      <c r="O715"/>
      <c r="P715"/>
      <c r="Q715"/>
      <c r="R715"/>
      <c r="S715"/>
    </row>
    <row r="716" spans="1:19">
      <c r="A716" s="513"/>
      <c r="B716" s="513"/>
      <c r="C716" s="513"/>
      <c r="D716" s="513"/>
      <c r="E716" s="513"/>
      <c r="F716" s="512" t="s">
        <v>18</v>
      </c>
      <c r="G716" s="508"/>
      <c r="H716" s="508"/>
      <c r="I716" s="508"/>
      <c r="J716" s="508"/>
      <c r="K716" s="526">
        <v>14840200</v>
      </c>
      <c r="L716" s="527"/>
      <c r="M716" s="528">
        <v>14840200</v>
      </c>
      <c r="N716"/>
      <c r="O716"/>
      <c r="P716"/>
      <c r="Q716"/>
      <c r="R716"/>
      <c r="S716"/>
    </row>
    <row r="717" spans="1:19">
      <c r="A717" s="513"/>
      <c r="B717" s="513"/>
      <c r="C717" s="513"/>
      <c r="D717" s="512" t="s">
        <v>18</v>
      </c>
      <c r="E717" s="508"/>
      <c r="F717" s="508"/>
      <c r="G717" s="508"/>
      <c r="H717" s="508"/>
      <c r="I717" s="508"/>
      <c r="J717" s="508"/>
      <c r="K717" s="526">
        <v>14840200</v>
      </c>
      <c r="L717" s="527"/>
      <c r="M717" s="528">
        <v>14840200</v>
      </c>
      <c r="N717"/>
      <c r="O717"/>
      <c r="P717"/>
      <c r="Q717"/>
      <c r="R717"/>
      <c r="S717"/>
    </row>
    <row r="718" spans="1:19" ht="94.5">
      <c r="A718" s="513"/>
      <c r="B718" s="513"/>
      <c r="C718" s="513"/>
      <c r="D718" s="512">
        <v>402</v>
      </c>
      <c r="E718" s="512" t="s">
        <v>1596</v>
      </c>
      <c r="F718" s="512">
        <v>4000002</v>
      </c>
      <c r="G718" s="512" t="s">
        <v>192</v>
      </c>
      <c r="H718" s="512">
        <v>40000020001</v>
      </c>
      <c r="I718" s="512" t="s">
        <v>192</v>
      </c>
      <c r="J718" s="474" t="s">
        <v>196</v>
      </c>
      <c r="K718" s="526">
        <v>861250</v>
      </c>
      <c r="L718" s="527"/>
      <c r="M718" s="528">
        <v>861250</v>
      </c>
      <c r="N718"/>
      <c r="O718"/>
      <c r="P718"/>
      <c r="Q718"/>
      <c r="R718"/>
      <c r="S718"/>
    </row>
    <row r="719" spans="1:19">
      <c r="A719" s="513"/>
      <c r="B719" s="513"/>
      <c r="C719" s="513"/>
      <c r="D719" s="513"/>
      <c r="E719" s="513"/>
      <c r="F719" s="513"/>
      <c r="G719" s="513"/>
      <c r="H719" s="513"/>
      <c r="I719" s="513"/>
      <c r="J719" s="474" t="s">
        <v>197</v>
      </c>
      <c r="K719" s="526">
        <v>9268720</v>
      </c>
      <c r="L719" s="527"/>
      <c r="M719" s="528">
        <v>9268720</v>
      </c>
      <c r="N719"/>
      <c r="O719"/>
      <c r="P719"/>
      <c r="Q719"/>
      <c r="R719"/>
      <c r="S719"/>
    </row>
    <row r="720" spans="1:19">
      <c r="A720" s="513"/>
      <c r="B720" s="513"/>
      <c r="C720" s="513"/>
      <c r="D720" s="513"/>
      <c r="E720" s="513"/>
      <c r="F720" s="513"/>
      <c r="G720" s="513"/>
      <c r="H720" s="513"/>
      <c r="I720" s="513"/>
      <c r="J720" s="474" t="s">
        <v>28</v>
      </c>
      <c r="K720" s="526">
        <v>15016800</v>
      </c>
      <c r="L720" s="527"/>
      <c r="M720" s="528">
        <v>15016800</v>
      </c>
      <c r="N720"/>
      <c r="O720"/>
      <c r="P720"/>
      <c r="Q720"/>
      <c r="R720"/>
      <c r="S720"/>
    </row>
    <row r="721" spans="1:19">
      <c r="A721" s="513"/>
      <c r="B721" s="513"/>
      <c r="C721" s="513"/>
      <c r="D721" s="513"/>
      <c r="E721" s="513"/>
      <c r="F721" s="513"/>
      <c r="G721" s="513"/>
      <c r="H721" s="513"/>
      <c r="I721" s="513"/>
      <c r="J721" s="474" t="s">
        <v>198</v>
      </c>
      <c r="K721" s="526">
        <v>36871220</v>
      </c>
      <c r="L721" s="527"/>
      <c r="M721" s="528">
        <v>36871220</v>
      </c>
      <c r="N721"/>
      <c r="O721"/>
      <c r="P721"/>
      <c r="Q721"/>
      <c r="R721"/>
      <c r="S721"/>
    </row>
    <row r="722" spans="1:19" ht="47.25">
      <c r="A722" s="513"/>
      <c r="B722" s="513"/>
      <c r="C722" s="513"/>
      <c r="D722" s="513"/>
      <c r="E722" s="513"/>
      <c r="F722" s="513"/>
      <c r="G722" s="513"/>
      <c r="H722" s="513"/>
      <c r="I722" s="513"/>
      <c r="J722" s="474" t="s">
        <v>194</v>
      </c>
      <c r="K722" s="526">
        <v>95862660</v>
      </c>
      <c r="L722" s="527"/>
      <c r="M722" s="528">
        <v>95862660</v>
      </c>
      <c r="N722"/>
      <c r="O722"/>
      <c r="P722"/>
      <c r="Q722"/>
      <c r="R722"/>
      <c r="S722"/>
    </row>
    <row r="723" spans="1:19">
      <c r="A723" s="513"/>
      <c r="B723" s="513"/>
      <c r="C723" s="513"/>
      <c r="D723" s="513"/>
      <c r="E723" s="513"/>
      <c r="F723" s="513"/>
      <c r="G723" s="513"/>
      <c r="H723" s="512" t="s">
        <v>18</v>
      </c>
      <c r="I723" s="508"/>
      <c r="J723" s="508"/>
      <c r="K723" s="526">
        <v>157880650</v>
      </c>
      <c r="L723" s="527"/>
      <c r="M723" s="528">
        <v>157880650</v>
      </c>
      <c r="N723"/>
      <c r="O723"/>
      <c r="P723"/>
      <c r="Q723"/>
      <c r="R723"/>
      <c r="S723"/>
    </row>
    <row r="724" spans="1:19">
      <c r="A724" s="513"/>
      <c r="B724" s="513"/>
      <c r="C724" s="513"/>
      <c r="D724" s="513"/>
      <c r="E724" s="513"/>
      <c r="F724" s="512" t="s">
        <v>18</v>
      </c>
      <c r="G724" s="508"/>
      <c r="H724" s="508"/>
      <c r="I724" s="508"/>
      <c r="J724" s="508"/>
      <c r="K724" s="526">
        <v>157880650</v>
      </c>
      <c r="L724" s="527"/>
      <c r="M724" s="528">
        <v>157880650</v>
      </c>
      <c r="N724"/>
      <c r="O724"/>
      <c r="P724"/>
      <c r="Q724"/>
      <c r="R724"/>
      <c r="S724"/>
    </row>
    <row r="725" spans="1:19">
      <c r="A725" s="513"/>
      <c r="B725" s="513"/>
      <c r="C725" s="513"/>
      <c r="D725" s="512" t="s">
        <v>18</v>
      </c>
      <c r="E725" s="508"/>
      <c r="F725" s="508"/>
      <c r="G725" s="508"/>
      <c r="H725" s="508"/>
      <c r="I725" s="508"/>
      <c r="J725" s="508"/>
      <c r="K725" s="526">
        <v>157880650</v>
      </c>
      <c r="L725" s="527"/>
      <c r="M725" s="528">
        <v>157880650</v>
      </c>
      <c r="N725"/>
      <c r="O725"/>
      <c r="P725"/>
      <c r="Q725"/>
      <c r="R725"/>
      <c r="S725"/>
    </row>
    <row r="726" spans="1:19">
      <c r="A726" s="513"/>
      <c r="B726" s="512" t="s">
        <v>18</v>
      </c>
      <c r="C726" s="508"/>
      <c r="D726" s="508"/>
      <c r="E726" s="508"/>
      <c r="F726" s="508"/>
      <c r="G726" s="508"/>
      <c r="H726" s="508"/>
      <c r="I726" s="508"/>
      <c r="J726" s="508"/>
      <c r="K726" s="526">
        <v>172720850</v>
      </c>
      <c r="L726" s="527"/>
      <c r="M726" s="528">
        <v>172720850</v>
      </c>
      <c r="N726"/>
      <c r="O726"/>
      <c r="P726"/>
      <c r="Q726"/>
      <c r="R726"/>
      <c r="S726"/>
    </row>
    <row r="727" spans="1:19" ht="126">
      <c r="A727" s="513"/>
      <c r="B727" s="512">
        <v>5</v>
      </c>
      <c r="C727" s="512" t="s">
        <v>1612</v>
      </c>
      <c r="D727" s="512">
        <v>701</v>
      </c>
      <c r="E727" s="512" t="s">
        <v>206</v>
      </c>
      <c r="F727" s="512">
        <v>7010001</v>
      </c>
      <c r="G727" s="512" t="s">
        <v>712</v>
      </c>
      <c r="H727" s="512">
        <v>70100010009</v>
      </c>
      <c r="I727" s="512" t="s">
        <v>206</v>
      </c>
      <c r="J727" s="474" t="s">
        <v>167</v>
      </c>
      <c r="K727" s="526">
        <v>200000</v>
      </c>
      <c r="L727" s="527"/>
      <c r="M727" s="528">
        <v>200000</v>
      </c>
      <c r="N727"/>
      <c r="O727"/>
      <c r="P727"/>
      <c r="Q727"/>
      <c r="R727"/>
      <c r="S727"/>
    </row>
    <row r="728" spans="1:19">
      <c r="A728" s="513"/>
      <c r="B728" s="513"/>
      <c r="C728" s="513"/>
      <c r="D728" s="513"/>
      <c r="E728" s="513"/>
      <c r="F728" s="513"/>
      <c r="G728" s="513"/>
      <c r="H728" s="512" t="s">
        <v>18</v>
      </c>
      <c r="I728" s="508"/>
      <c r="J728" s="508"/>
      <c r="K728" s="526">
        <v>200000</v>
      </c>
      <c r="L728" s="527"/>
      <c r="M728" s="528">
        <v>200000</v>
      </c>
      <c r="N728"/>
      <c r="O728"/>
      <c r="P728"/>
      <c r="Q728"/>
      <c r="R728"/>
      <c r="S728"/>
    </row>
    <row r="729" spans="1:19">
      <c r="A729" s="513"/>
      <c r="B729" s="513"/>
      <c r="C729" s="513"/>
      <c r="D729" s="513"/>
      <c r="E729" s="513"/>
      <c r="F729" s="512" t="s">
        <v>18</v>
      </c>
      <c r="G729" s="508"/>
      <c r="H729" s="508"/>
      <c r="I729" s="508"/>
      <c r="J729" s="508"/>
      <c r="K729" s="526">
        <v>200000</v>
      </c>
      <c r="L729" s="527"/>
      <c r="M729" s="528">
        <v>200000</v>
      </c>
      <c r="N729"/>
      <c r="O729"/>
      <c r="P729"/>
      <c r="Q729"/>
      <c r="R729"/>
      <c r="S729"/>
    </row>
    <row r="730" spans="1:19" ht="78.75">
      <c r="A730" s="513"/>
      <c r="B730" s="513"/>
      <c r="C730" s="513"/>
      <c r="D730" s="513"/>
      <c r="E730" s="512" t="s">
        <v>217</v>
      </c>
      <c r="F730" s="512" t="s">
        <v>1768</v>
      </c>
      <c r="G730" s="512" t="s">
        <v>712</v>
      </c>
      <c r="H730" s="512">
        <v>70100020494</v>
      </c>
      <c r="I730" s="512" t="s">
        <v>217</v>
      </c>
      <c r="J730" s="474" t="s">
        <v>167</v>
      </c>
      <c r="K730" s="526">
        <v>228800</v>
      </c>
      <c r="L730" s="527"/>
      <c r="M730" s="528">
        <v>228800</v>
      </c>
      <c r="N730"/>
      <c r="O730"/>
      <c r="P730"/>
      <c r="Q730"/>
      <c r="R730"/>
      <c r="S730"/>
    </row>
    <row r="731" spans="1:19">
      <c r="A731" s="513"/>
      <c r="B731" s="513"/>
      <c r="C731" s="513"/>
      <c r="D731" s="513"/>
      <c r="E731" s="513"/>
      <c r="F731" s="513"/>
      <c r="G731" s="513"/>
      <c r="H731" s="512" t="s">
        <v>18</v>
      </c>
      <c r="I731" s="508"/>
      <c r="J731" s="508"/>
      <c r="K731" s="526">
        <v>228800</v>
      </c>
      <c r="L731" s="527"/>
      <c r="M731" s="528">
        <v>228800</v>
      </c>
      <c r="N731"/>
      <c r="O731"/>
      <c r="P731"/>
      <c r="Q731"/>
      <c r="R731"/>
      <c r="S731"/>
    </row>
    <row r="732" spans="1:19">
      <c r="A732" s="513"/>
      <c r="B732" s="513"/>
      <c r="C732" s="513"/>
      <c r="D732" s="513"/>
      <c r="E732" s="513"/>
      <c r="F732" s="512" t="s">
        <v>18</v>
      </c>
      <c r="G732" s="508"/>
      <c r="H732" s="508"/>
      <c r="I732" s="508"/>
      <c r="J732" s="508"/>
      <c r="K732" s="526">
        <v>228800</v>
      </c>
      <c r="L732" s="527"/>
      <c r="M732" s="528">
        <v>228800</v>
      </c>
      <c r="N732"/>
      <c r="O732"/>
      <c r="P732"/>
      <c r="Q732"/>
      <c r="R732"/>
      <c r="S732"/>
    </row>
    <row r="733" spans="1:19" ht="63">
      <c r="A733" s="513"/>
      <c r="B733" s="513"/>
      <c r="C733" s="513"/>
      <c r="D733" s="513"/>
      <c r="E733" s="512" t="s">
        <v>216</v>
      </c>
      <c r="F733" s="512" t="s">
        <v>1768</v>
      </c>
      <c r="G733" s="512" t="s">
        <v>712</v>
      </c>
      <c r="H733" s="512">
        <v>70100020493</v>
      </c>
      <c r="I733" s="512" t="s">
        <v>216</v>
      </c>
      <c r="J733" s="474" t="s">
        <v>167</v>
      </c>
      <c r="K733" s="526">
        <v>165000</v>
      </c>
      <c r="L733" s="527"/>
      <c r="M733" s="528">
        <v>165000</v>
      </c>
      <c r="N733"/>
      <c r="O733"/>
      <c r="P733"/>
      <c r="Q733"/>
      <c r="R733"/>
      <c r="S733"/>
    </row>
    <row r="734" spans="1:19">
      <c r="A734" s="513"/>
      <c r="B734" s="513"/>
      <c r="C734" s="513"/>
      <c r="D734" s="513"/>
      <c r="E734" s="513"/>
      <c r="F734" s="513"/>
      <c r="G734" s="513"/>
      <c r="H734" s="512" t="s">
        <v>18</v>
      </c>
      <c r="I734" s="508"/>
      <c r="J734" s="508"/>
      <c r="K734" s="526">
        <v>165000</v>
      </c>
      <c r="L734" s="527"/>
      <c r="M734" s="528">
        <v>165000</v>
      </c>
      <c r="N734"/>
      <c r="O734"/>
      <c r="P734"/>
      <c r="Q734"/>
      <c r="R734"/>
      <c r="S734"/>
    </row>
    <row r="735" spans="1:19">
      <c r="A735" s="513"/>
      <c r="B735" s="513"/>
      <c r="C735" s="513"/>
      <c r="D735" s="513"/>
      <c r="E735" s="513"/>
      <c r="F735" s="512" t="s">
        <v>18</v>
      </c>
      <c r="G735" s="508"/>
      <c r="H735" s="508"/>
      <c r="I735" s="508"/>
      <c r="J735" s="508"/>
      <c r="K735" s="526">
        <v>165000</v>
      </c>
      <c r="L735" s="527"/>
      <c r="M735" s="528">
        <v>165000</v>
      </c>
      <c r="N735"/>
      <c r="O735"/>
      <c r="P735"/>
      <c r="Q735"/>
      <c r="R735"/>
      <c r="S735"/>
    </row>
    <row r="736" spans="1:19" ht="126">
      <c r="A736" s="513"/>
      <c r="B736" s="513"/>
      <c r="C736" s="513"/>
      <c r="D736" s="513"/>
      <c r="E736" s="512" t="s">
        <v>205</v>
      </c>
      <c r="F736" s="512">
        <v>7010001</v>
      </c>
      <c r="G736" s="512" t="s">
        <v>712</v>
      </c>
      <c r="H736" s="512">
        <v>70100010008</v>
      </c>
      <c r="I736" s="512" t="s">
        <v>205</v>
      </c>
      <c r="J736" s="474" t="s">
        <v>167</v>
      </c>
      <c r="K736" s="526">
        <v>350000</v>
      </c>
      <c r="L736" s="527"/>
      <c r="M736" s="528">
        <v>350000</v>
      </c>
      <c r="N736"/>
      <c r="O736"/>
      <c r="P736"/>
      <c r="Q736"/>
      <c r="R736"/>
      <c r="S736"/>
    </row>
    <row r="737" spans="1:19">
      <c r="A737" s="513"/>
      <c r="B737" s="513"/>
      <c r="C737" s="513"/>
      <c r="D737" s="513"/>
      <c r="E737" s="513"/>
      <c r="F737" s="513"/>
      <c r="G737" s="513"/>
      <c r="H737" s="512" t="s">
        <v>18</v>
      </c>
      <c r="I737" s="508"/>
      <c r="J737" s="508"/>
      <c r="K737" s="526">
        <v>350000</v>
      </c>
      <c r="L737" s="527"/>
      <c r="M737" s="528">
        <v>350000</v>
      </c>
      <c r="N737"/>
      <c r="O737"/>
      <c r="P737"/>
      <c r="Q737"/>
      <c r="R737"/>
      <c r="S737"/>
    </row>
    <row r="738" spans="1:19">
      <c r="A738" s="513"/>
      <c r="B738" s="513"/>
      <c r="C738" s="513"/>
      <c r="D738" s="513"/>
      <c r="E738" s="513"/>
      <c r="F738" s="512" t="s">
        <v>18</v>
      </c>
      <c r="G738" s="508"/>
      <c r="H738" s="508"/>
      <c r="I738" s="508"/>
      <c r="J738" s="508"/>
      <c r="K738" s="526">
        <v>350000</v>
      </c>
      <c r="L738" s="527"/>
      <c r="M738" s="528">
        <v>350000</v>
      </c>
      <c r="N738"/>
      <c r="O738"/>
      <c r="P738"/>
      <c r="Q738"/>
      <c r="R738"/>
      <c r="S738"/>
    </row>
    <row r="739" spans="1:19" ht="78.75">
      <c r="A739" s="513"/>
      <c r="B739" s="513"/>
      <c r="C739" s="513"/>
      <c r="D739" s="513"/>
      <c r="E739" s="512" t="s">
        <v>220</v>
      </c>
      <c r="F739" s="512" t="s">
        <v>1768</v>
      </c>
      <c r="G739" s="512" t="s">
        <v>712</v>
      </c>
      <c r="H739" s="512">
        <v>70100020497</v>
      </c>
      <c r="I739" s="512" t="s">
        <v>220</v>
      </c>
      <c r="J739" s="474" t="s">
        <v>167</v>
      </c>
      <c r="K739" s="526">
        <v>417200</v>
      </c>
      <c r="L739" s="527"/>
      <c r="M739" s="528">
        <v>417200</v>
      </c>
      <c r="N739"/>
      <c r="O739"/>
      <c r="P739"/>
      <c r="Q739"/>
      <c r="R739"/>
      <c r="S739"/>
    </row>
    <row r="740" spans="1:19">
      <c r="A740" s="513"/>
      <c r="B740" s="513"/>
      <c r="C740" s="513"/>
      <c r="D740" s="513"/>
      <c r="E740" s="513"/>
      <c r="F740" s="513"/>
      <c r="G740" s="513"/>
      <c r="H740" s="512" t="s">
        <v>18</v>
      </c>
      <c r="I740" s="508"/>
      <c r="J740" s="508"/>
      <c r="K740" s="526">
        <v>417200</v>
      </c>
      <c r="L740" s="527"/>
      <c r="M740" s="528">
        <v>417200</v>
      </c>
      <c r="N740"/>
      <c r="O740"/>
      <c r="P740"/>
      <c r="Q740"/>
      <c r="R740"/>
      <c r="S740"/>
    </row>
    <row r="741" spans="1:19">
      <c r="A741" s="513"/>
      <c r="B741" s="513"/>
      <c r="C741" s="513"/>
      <c r="D741" s="513"/>
      <c r="E741" s="513"/>
      <c r="F741" s="512" t="s">
        <v>18</v>
      </c>
      <c r="G741" s="508"/>
      <c r="H741" s="508"/>
      <c r="I741" s="508"/>
      <c r="J741" s="508"/>
      <c r="K741" s="526">
        <v>417200</v>
      </c>
      <c r="L741" s="527"/>
      <c r="M741" s="528">
        <v>417200</v>
      </c>
      <c r="N741"/>
      <c r="O741"/>
      <c r="P741"/>
      <c r="Q741"/>
      <c r="R741"/>
      <c r="S741"/>
    </row>
    <row r="742" spans="1:19" ht="94.5">
      <c r="A742" s="513"/>
      <c r="B742" s="513"/>
      <c r="C742" s="513"/>
      <c r="D742" s="513"/>
      <c r="E742" s="512" t="s">
        <v>211</v>
      </c>
      <c r="F742" s="512" t="s">
        <v>1768</v>
      </c>
      <c r="G742" s="512" t="s">
        <v>712</v>
      </c>
      <c r="H742" s="512">
        <v>70100020488</v>
      </c>
      <c r="I742" s="512" t="s">
        <v>211</v>
      </c>
      <c r="J742" s="474" t="s">
        <v>167</v>
      </c>
      <c r="K742" s="526">
        <v>100000</v>
      </c>
      <c r="L742" s="527"/>
      <c r="M742" s="528">
        <v>100000</v>
      </c>
      <c r="N742"/>
      <c r="O742"/>
      <c r="P742"/>
      <c r="Q742"/>
      <c r="R742"/>
      <c r="S742"/>
    </row>
    <row r="743" spans="1:19">
      <c r="A743" s="513"/>
      <c r="B743" s="513"/>
      <c r="C743" s="513"/>
      <c r="D743" s="513"/>
      <c r="E743" s="513"/>
      <c r="F743" s="513"/>
      <c r="G743" s="513"/>
      <c r="H743" s="512" t="s">
        <v>18</v>
      </c>
      <c r="I743" s="508"/>
      <c r="J743" s="508"/>
      <c r="K743" s="526">
        <v>100000</v>
      </c>
      <c r="L743" s="527"/>
      <c r="M743" s="528">
        <v>100000</v>
      </c>
      <c r="N743"/>
      <c r="O743"/>
      <c r="P743"/>
      <c r="Q743"/>
      <c r="R743"/>
      <c r="S743"/>
    </row>
    <row r="744" spans="1:19">
      <c r="A744" s="513"/>
      <c r="B744" s="513"/>
      <c r="C744" s="513"/>
      <c r="D744" s="513"/>
      <c r="E744" s="513"/>
      <c r="F744" s="512" t="s">
        <v>18</v>
      </c>
      <c r="G744" s="508"/>
      <c r="H744" s="508"/>
      <c r="I744" s="508"/>
      <c r="J744" s="508"/>
      <c r="K744" s="526">
        <v>100000</v>
      </c>
      <c r="L744" s="527"/>
      <c r="M744" s="528">
        <v>100000</v>
      </c>
      <c r="N744"/>
      <c r="O744"/>
      <c r="P744"/>
      <c r="Q744"/>
      <c r="R744"/>
      <c r="S744"/>
    </row>
    <row r="745" spans="1:19" ht="78.75">
      <c r="A745" s="513"/>
      <c r="B745" s="513"/>
      <c r="C745" s="513"/>
      <c r="D745" s="513"/>
      <c r="E745" s="512" t="s">
        <v>212</v>
      </c>
      <c r="F745" s="512" t="s">
        <v>1768</v>
      </c>
      <c r="G745" s="512" t="s">
        <v>712</v>
      </c>
      <c r="H745" s="512">
        <v>70100020489</v>
      </c>
      <c r="I745" s="512" t="s">
        <v>212</v>
      </c>
      <c r="J745" s="474" t="s">
        <v>167</v>
      </c>
      <c r="K745" s="526">
        <v>130000</v>
      </c>
      <c r="L745" s="527"/>
      <c r="M745" s="528">
        <v>130000</v>
      </c>
      <c r="N745"/>
      <c r="O745"/>
      <c r="P745"/>
      <c r="Q745"/>
      <c r="R745"/>
      <c r="S745"/>
    </row>
    <row r="746" spans="1:19">
      <c r="A746" s="513"/>
      <c r="B746" s="513"/>
      <c r="C746" s="513"/>
      <c r="D746" s="513"/>
      <c r="E746" s="513"/>
      <c r="F746" s="513"/>
      <c r="G746" s="513"/>
      <c r="H746" s="512" t="s">
        <v>18</v>
      </c>
      <c r="I746" s="508"/>
      <c r="J746" s="508"/>
      <c r="K746" s="526">
        <v>130000</v>
      </c>
      <c r="L746" s="527"/>
      <c r="M746" s="528">
        <v>130000</v>
      </c>
      <c r="N746"/>
      <c r="O746"/>
      <c r="P746"/>
      <c r="Q746"/>
      <c r="R746"/>
      <c r="S746"/>
    </row>
    <row r="747" spans="1:19">
      <c r="A747" s="513"/>
      <c r="B747" s="513"/>
      <c r="C747" s="513"/>
      <c r="D747" s="513"/>
      <c r="E747" s="513"/>
      <c r="F747" s="512" t="s">
        <v>18</v>
      </c>
      <c r="G747" s="508"/>
      <c r="H747" s="508"/>
      <c r="I747" s="508"/>
      <c r="J747" s="508"/>
      <c r="K747" s="526">
        <v>130000</v>
      </c>
      <c r="L747" s="527"/>
      <c r="M747" s="528">
        <v>130000</v>
      </c>
      <c r="N747"/>
      <c r="O747"/>
      <c r="P747"/>
      <c r="Q747"/>
      <c r="R747"/>
      <c r="S747"/>
    </row>
    <row r="748" spans="1:19" ht="110.25">
      <c r="A748" s="513"/>
      <c r="B748" s="513"/>
      <c r="C748" s="513"/>
      <c r="D748" s="513"/>
      <c r="E748" s="512" t="s">
        <v>207</v>
      </c>
      <c r="F748" s="512" t="s">
        <v>1768</v>
      </c>
      <c r="G748" s="512" t="s">
        <v>712</v>
      </c>
      <c r="H748" s="512">
        <v>70100020484</v>
      </c>
      <c r="I748" s="512" t="s">
        <v>207</v>
      </c>
      <c r="J748" s="474" t="s">
        <v>167</v>
      </c>
      <c r="K748" s="526">
        <v>200000</v>
      </c>
      <c r="L748" s="527"/>
      <c r="M748" s="528">
        <v>200000</v>
      </c>
      <c r="N748"/>
      <c r="O748"/>
      <c r="P748"/>
      <c r="Q748"/>
      <c r="R748"/>
      <c r="S748"/>
    </row>
    <row r="749" spans="1:19">
      <c r="A749" s="513"/>
      <c r="B749" s="513"/>
      <c r="C749" s="513"/>
      <c r="D749" s="513"/>
      <c r="E749" s="513"/>
      <c r="F749" s="513"/>
      <c r="G749" s="513"/>
      <c r="H749" s="512" t="s">
        <v>18</v>
      </c>
      <c r="I749" s="508"/>
      <c r="J749" s="508"/>
      <c r="K749" s="526">
        <v>200000</v>
      </c>
      <c r="L749" s="527"/>
      <c r="M749" s="528">
        <v>200000</v>
      </c>
      <c r="N749"/>
      <c r="O749"/>
      <c r="P749"/>
      <c r="Q749"/>
      <c r="R749"/>
      <c r="S749"/>
    </row>
    <row r="750" spans="1:19">
      <c r="A750" s="513"/>
      <c r="B750" s="513"/>
      <c r="C750" s="513"/>
      <c r="D750" s="513"/>
      <c r="E750" s="513"/>
      <c r="F750" s="512" t="s">
        <v>18</v>
      </c>
      <c r="G750" s="508"/>
      <c r="H750" s="508"/>
      <c r="I750" s="508"/>
      <c r="J750" s="508"/>
      <c r="K750" s="526">
        <v>200000</v>
      </c>
      <c r="L750" s="527"/>
      <c r="M750" s="528">
        <v>200000</v>
      </c>
      <c r="N750"/>
      <c r="O750"/>
      <c r="P750"/>
      <c r="Q750"/>
      <c r="R750"/>
      <c r="S750"/>
    </row>
    <row r="751" spans="1:19" ht="78.75">
      <c r="A751" s="513"/>
      <c r="B751" s="513"/>
      <c r="C751" s="513"/>
      <c r="D751" s="513"/>
      <c r="E751" s="512" t="s">
        <v>209</v>
      </c>
      <c r="F751" s="512" t="s">
        <v>1768</v>
      </c>
      <c r="G751" s="512" t="s">
        <v>712</v>
      </c>
      <c r="H751" s="512">
        <v>70100020486</v>
      </c>
      <c r="I751" s="512" t="s">
        <v>209</v>
      </c>
      <c r="J751" s="474" t="s">
        <v>167</v>
      </c>
      <c r="K751" s="526">
        <v>103300</v>
      </c>
      <c r="L751" s="527"/>
      <c r="M751" s="528">
        <v>103300</v>
      </c>
      <c r="N751"/>
      <c r="O751"/>
      <c r="P751"/>
      <c r="Q751"/>
      <c r="R751"/>
      <c r="S751"/>
    </row>
    <row r="752" spans="1:19">
      <c r="A752" s="513"/>
      <c r="B752" s="513"/>
      <c r="C752" s="513"/>
      <c r="D752" s="513"/>
      <c r="E752" s="513"/>
      <c r="F752" s="513"/>
      <c r="G752" s="513"/>
      <c r="H752" s="512" t="s">
        <v>18</v>
      </c>
      <c r="I752" s="508"/>
      <c r="J752" s="508"/>
      <c r="K752" s="526">
        <v>103300</v>
      </c>
      <c r="L752" s="527"/>
      <c r="M752" s="528">
        <v>103300</v>
      </c>
      <c r="N752"/>
      <c r="O752"/>
      <c r="P752"/>
      <c r="Q752"/>
      <c r="R752"/>
      <c r="S752"/>
    </row>
    <row r="753" spans="1:19">
      <c r="A753" s="513"/>
      <c r="B753" s="513"/>
      <c r="C753" s="513"/>
      <c r="D753" s="513"/>
      <c r="E753" s="513"/>
      <c r="F753" s="512" t="s">
        <v>18</v>
      </c>
      <c r="G753" s="508"/>
      <c r="H753" s="508"/>
      <c r="I753" s="508"/>
      <c r="J753" s="508"/>
      <c r="K753" s="526">
        <v>103300</v>
      </c>
      <c r="L753" s="527"/>
      <c r="M753" s="528">
        <v>103300</v>
      </c>
      <c r="N753"/>
      <c r="O753"/>
      <c r="P753"/>
      <c r="Q753"/>
      <c r="R753"/>
      <c r="S753"/>
    </row>
    <row r="754" spans="1:19" ht="63">
      <c r="A754" s="513"/>
      <c r="B754" s="513"/>
      <c r="C754" s="513"/>
      <c r="D754" s="513"/>
      <c r="E754" s="512" t="s">
        <v>214</v>
      </c>
      <c r="F754" s="512" t="s">
        <v>1768</v>
      </c>
      <c r="G754" s="512" t="s">
        <v>712</v>
      </c>
      <c r="H754" s="512">
        <v>70100020491</v>
      </c>
      <c r="I754" s="512" t="s">
        <v>214</v>
      </c>
      <c r="J754" s="474" t="s">
        <v>167</v>
      </c>
      <c r="K754" s="526">
        <v>30000</v>
      </c>
      <c r="L754" s="527"/>
      <c r="M754" s="528">
        <v>30000</v>
      </c>
      <c r="N754"/>
      <c r="O754"/>
      <c r="P754"/>
      <c r="Q754"/>
      <c r="R754"/>
      <c r="S754"/>
    </row>
    <row r="755" spans="1:19">
      <c r="A755" s="513"/>
      <c r="B755" s="513"/>
      <c r="C755" s="513"/>
      <c r="D755" s="513"/>
      <c r="E755" s="513"/>
      <c r="F755" s="513"/>
      <c r="G755" s="513"/>
      <c r="H755" s="512" t="s">
        <v>18</v>
      </c>
      <c r="I755" s="508"/>
      <c r="J755" s="508"/>
      <c r="K755" s="526">
        <v>30000</v>
      </c>
      <c r="L755" s="527"/>
      <c r="M755" s="528">
        <v>30000</v>
      </c>
      <c r="N755"/>
      <c r="O755"/>
      <c r="P755"/>
      <c r="Q755"/>
      <c r="R755"/>
      <c r="S755"/>
    </row>
    <row r="756" spans="1:19">
      <c r="A756" s="513"/>
      <c r="B756" s="513"/>
      <c r="C756" s="513"/>
      <c r="D756" s="513"/>
      <c r="E756" s="513"/>
      <c r="F756" s="512" t="s">
        <v>18</v>
      </c>
      <c r="G756" s="508"/>
      <c r="H756" s="508"/>
      <c r="I756" s="508"/>
      <c r="J756" s="508"/>
      <c r="K756" s="526">
        <v>30000</v>
      </c>
      <c r="L756" s="527"/>
      <c r="M756" s="528">
        <v>30000</v>
      </c>
      <c r="N756"/>
      <c r="O756"/>
      <c r="P756"/>
      <c r="Q756"/>
      <c r="R756"/>
      <c r="S756"/>
    </row>
    <row r="757" spans="1:19" ht="63">
      <c r="A757" s="513"/>
      <c r="B757" s="513"/>
      <c r="C757" s="513"/>
      <c r="D757" s="513"/>
      <c r="E757" s="512" t="s">
        <v>210</v>
      </c>
      <c r="F757" s="512" t="s">
        <v>1768</v>
      </c>
      <c r="G757" s="512" t="s">
        <v>712</v>
      </c>
      <c r="H757" s="512">
        <v>70100020487</v>
      </c>
      <c r="I757" s="512" t="s">
        <v>210</v>
      </c>
      <c r="J757" s="474" t="s">
        <v>167</v>
      </c>
      <c r="K757" s="526">
        <v>123000</v>
      </c>
      <c r="L757" s="527"/>
      <c r="M757" s="528">
        <v>123000</v>
      </c>
      <c r="N757"/>
      <c r="O757"/>
      <c r="P757"/>
      <c r="Q757"/>
      <c r="R757"/>
      <c r="S757"/>
    </row>
    <row r="758" spans="1:19">
      <c r="A758" s="513"/>
      <c r="B758" s="513"/>
      <c r="C758" s="513"/>
      <c r="D758" s="513"/>
      <c r="E758" s="513"/>
      <c r="F758" s="513"/>
      <c r="G758" s="513"/>
      <c r="H758" s="512" t="s">
        <v>18</v>
      </c>
      <c r="I758" s="508"/>
      <c r="J758" s="508"/>
      <c r="K758" s="526">
        <v>123000</v>
      </c>
      <c r="L758" s="527"/>
      <c r="M758" s="528">
        <v>123000</v>
      </c>
      <c r="N758"/>
      <c r="O758"/>
      <c r="P758"/>
      <c r="Q758"/>
      <c r="R758"/>
      <c r="S758"/>
    </row>
    <row r="759" spans="1:19">
      <c r="A759" s="513"/>
      <c r="B759" s="513"/>
      <c r="C759" s="513"/>
      <c r="D759" s="513"/>
      <c r="E759" s="513"/>
      <c r="F759" s="512" t="s">
        <v>18</v>
      </c>
      <c r="G759" s="508"/>
      <c r="H759" s="508"/>
      <c r="I759" s="508"/>
      <c r="J759" s="508"/>
      <c r="K759" s="526">
        <v>123000</v>
      </c>
      <c r="L759" s="527"/>
      <c r="M759" s="528">
        <v>123000</v>
      </c>
      <c r="N759"/>
      <c r="O759"/>
      <c r="P759"/>
      <c r="Q759"/>
      <c r="R759"/>
      <c r="S759"/>
    </row>
    <row r="760" spans="1:19" ht="63">
      <c r="A760" s="513"/>
      <c r="B760" s="513"/>
      <c r="C760" s="513"/>
      <c r="D760" s="513"/>
      <c r="E760" s="512" t="s">
        <v>208</v>
      </c>
      <c r="F760" s="512" t="s">
        <v>1768</v>
      </c>
      <c r="G760" s="512" t="s">
        <v>712</v>
      </c>
      <c r="H760" s="512">
        <v>70100020485</v>
      </c>
      <c r="I760" s="512" t="s">
        <v>208</v>
      </c>
      <c r="J760" s="474" t="s">
        <v>167</v>
      </c>
      <c r="K760" s="526">
        <v>301900</v>
      </c>
      <c r="L760" s="527"/>
      <c r="M760" s="528">
        <v>301900</v>
      </c>
      <c r="N760"/>
      <c r="O760"/>
      <c r="P760"/>
      <c r="Q760"/>
      <c r="R760"/>
      <c r="S760"/>
    </row>
    <row r="761" spans="1:19">
      <c r="A761" s="513"/>
      <c r="B761" s="513"/>
      <c r="C761" s="513"/>
      <c r="D761" s="513"/>
      <c r="E761" s="513"/>
      <c r="F761" s="513"/>
      <c r="G761" s="513"/>
      <c r="H761" s="512" t="s">
        <v>18</v>
      </c>
      <c r="I761" s="508"/>
      <c r="J761" s="508"/>
      <c r="K761" s="526">
        <v>301900</v>
      </c>
      <c r="L761" s="527"/>
      <c r="M761" s="528">
        <v>301900</v>
      </c>
      <c r="N761"/>
      <c r="O761"/>
      <c r="P761"/>
      <c r="Q761"/>
      <c r="R761"/>
      <c r="S761"/>
    </row>
    <row r="762" spans="1:19">
      <c r="A762" s="513"/>
      <c r="B762" s="513"/>
      <c r="C762" s="513"/>
      <c r="D762" s="513"/>
      <c r="E762" s="513"/>
      <c r="F762" s="512" t="s">
        <v>18</v>
      </c>
      <c r="G762" s="508"/>
      <c r="H762" s="508"/>
      <c r="I762" s="508"/>
      <c r="J762" s="508"/>
      <c r="K762" s="526">
        <v>301900</v>
      </c>
      <c r="L762" s="527"/>
      <c r="M762" s="528">
        <v>301900</v>
      </c>
      <c r="N762"/>
      <c r="O762"/>
      <c r="P762"/>
      <c r="Q762"/>
      <c r="R762"/>
      <c r="S762"/>
    </row>
    <row r="763" spans="1:19" ht="110.25">
      <c r="A763" s="513"/>
      <c r="B763" s="513"/>
      <c r="C763" s="513"/>
      <c r="D763" s="513"/>
      <c r="E763" s="512" t="s">
        <v>219</v>
      </c>
      <c r="F763" s="512" t="s">
        <v>1768</v>
      </c>
      <c r="G763" s="512" t="s">
        <v>712</v>
      </c>
      <c r="H763" s="512">
        <v>70100020496</v>
      </c>
      <c r="I763" s="512" t="s">
        <v>219</v>
      </c>
      <c r="J763" s="474" t="s">
        <v>167</v>
      </c>
      <c r="K763" s="526">
        <v>200000</v>
      </c>
      <c r="L763" s="527"/>
      <c r="M763" s="528">
        <v>200000</v>
      </c>
      <c r="N763"/>
      <c r="O763"/>
      <c r="P763"/>
      <c r="Q763"/>
      <c r="R763"/>
      <c r="S763"/>
    </row>
    <row r="764" spans="1:19">
      <c r="A764" s="513"/>
      <c r="B764" s="513"/>
      <c r="C764" s="513"/>
      <c r="D764" s="513"/>
      <c r="E764" s="513"/>
      <c r="F764" s="513"/>
      <c r="G764" s="513"/>
      <c r="H764" s="512" t="s">
        <v>18</v>
      </c>
      <c r="I764" s="508"/>
      <c r="J764" s="508"/>
      <c r="K764" s="526">
        <v>200000</v>
      </c>
      <c r="L764" s="527"/>
      <c r="M764" s="528">
        <v>200000</v>
      </c>
      <c r="N764"/>
      <c r="O764"/>
      <c r="P764"/>
      <c r="Q764"/>
      <c r="R764"/>
      <c r="S764"/>
    </row>
    <row r="765" spans="1:19">
      <c r="A765" s="513"/>
      <c r="B765" s="513"/>
      <c r="C765" s="513"/>
      <c r="D765" s="513"/>
      <c r="E765" s="513"/>
      <c r="F765" s="512" t="s">
        <v>18</v>
      </c>
      <c r="G765" s="508"/>
      <c r="H765" s="508"/>
      <c r="I765" s="508"/>
      <c r="J765" s="508"/>
      <c r="K765" s="526">
        <v>200000</v>
      </c>
      <c r="L765" s="527"/>
      <c r="M765" s="528">
        <v>200000</v>
      </c>
      <c r="N765"/>
      <c r="O765"/>
      <c r="P765"/>
      <c r="Q765"/>
      <c r="R765"/>
      <c r="S765"/>
    </row>
    <row r="766" spans="1:19" ht="78.75">
      <c r="A766" s="513"/>
      <c r="B766" s="513"/>
      <c r="C766" s="513"/>
      <c r="D766" s="513"/>
      <c r="E766" s="512" t="s">
        <v>218</v>
      </c>
      <c r="F766" s="512" t="s">
        <v>1768</v>
      </c>
      <c r="G766" s="512" t="s">
        <v>712</v>
      </c>
      <c r="H766" s="512">
        <v>70100020495</v>
      </c>
      <c r="I766" s="512" t="s">
        <v>218</v>
      </c>
      <c r="J766" s="474" t="s">
        <v>167</v>
      </c>
      <c r="K766" s="526">
        <v>300000</v>
      </c>
      <c r="L766" s="527"/>
      <c r="M766" s="528">
        <v>300000</v>
      </c>
      <c r="N766"/>
      <c r="O766"/>
      <c r="P766"/>
      <c r="Q766"/>
      <c r="R766"/>
      <c r="S766"/>
    </row>
    <row r="767" spans="1:19">
      <c r="A767" s="513"/>
      <c r="B767" s="513"/>
      <c r="C767" s="513"/>
      <c r="D767" s="513"/>
      <c r="E767" s="513"/>
      <c r="F767" s="513"/>
      <c r="G767" s="513"/>
      <c r="H767" s="512" t="s">
        <v>18</v>
      </c>
      <c r="I767" s="508"/>
      <c r="J767" s="508"/>
      <c r="K767" s="526">
        <v>300000</v>
      </c>
      <c r="L767" s="527"/>
      <c r="M767" s="528">
        <v>300000</v>
      </c>
      <c r="N767"/>
      <c r="O767"/>
      <c r="P767"/>
      <c r="Q767"/>
      <c r="R767"/>
      <c r="S767"/>
    </row>
    <row r="768" spans="1:19">
      <c r="A768" s="513"/>
      <c r="B768" s="513"/>
      <c r="C768" s="513"/>
      <c r="D768" s="513"/>
      <c r="E768" s="513"/>
      <c r="F768" s="512" t="s">
        <v>18</v>
      </c>
      <c r="G768" s="508"/>
      <c r="H768" s="508"/>
      <c r="I768" s="508"/>
      <c r="J768" s="508"/>
      <c r="K768" s="526">
        <v>300000</v>
      </c>
      <c r="L768" s="527"/>
      <c r="M768" s="528">
        <v>300000</v>
      </c>
      <c r="N768"/>
      <c r="O768"/>
      <c r="P768"/>
      <c r="Q768"/>
      <c r="R768"/>
      <c r="S768"/>
    </row>
    <row r="769" spans="1:19" ht="78.75">
      <c r="A769" s="513"/>
      <c r="B769" s="513"/>
      <c r="C769" s="513"/>
      <c r="D769" s="513"/>
      <c r="E769" s="512" t="s">
        <v>213</v>
      </c>
      <c r="F769" s="512" t="s">
        <v>1768</v>
      </c>
      <c r="G769" s="512" t="s">
        <v>712</v>
      </c>
      <c r="H769" s="512">
        <v>70100020490</v>
      </c>
      <c r="I769" s="512" t="s">
        <v>213</v>
      </c>
      <c r="J769" s="474" t="s">
        <v>167</v>
      </c>
      <c r="K769" s="526">
        <v>460000</v>
      </c>
      <c r="L769" s="527"/>
      <c r="M769" s="528">
        <v>460000</v>
      </c>
      <c r="N769"/>
      <c r="O769"/>
      <c r="P769"/>
      <c r="Q769"/>
      <c r="R769"/>
      <c r="S769"/>
    </row>
    <row r="770" spans="1:19">
      <c r="A770" s="513"/>
      <c r="B770" s="513"/>
      <c r="C770" s="513"/>
      <c r="D770" s="513"/>
      <c r="E770" s="513"/>
      <c r="F770" s="513"/>
      <c r="G770" s="513"/>
      <c r="H770" s="512" t="s">
        <v>18</v>
      </c>
      <c r="I770" s="508"/>
      <c r="J770" s="508"/>
      <c r="K770" s="526">
        <v>460000</v>
      </c>
      <c r="L770" s="527"/>
      <c r="M770" s="528">
        <v>460000</v>
      </c>
      <c r="N770"/>
      <c r="O770"/>
      <c r="P770"/>
      <c r="Q770"/>
      <c r="R770"/>
      <c r="S770"/>
    </row>
    <row r="771" spans="1:19">
      <c r="A771" s="513"/>
      <c r="B771" s="513"/>
      <c r="C771" s="513"/>
      <c r="D771" s="513"/>
      <c r="E771" s="513"/>
      <c r="F771" s="512" t="s">
        <v>18</v>
      </c>
      <c r="G771" s="508"/>
      <c r="H771" s="508"/>
      <c r="I771" s="508"/>
      <c r="J771" s="508"/>
      <c r="K771" s="526">
        <v>460000</v>
      </c>
      <c r="L771" s="527"/>
      <c r="M771" s="528">
        <v>460000</v>
      </c>
      <c r="N771"/>
      <c r="O771"/>
      <c r="P771"/>
      <c r="Q771"/>
      <c r="R771"/>
      <c r="S771"/>
    </row>
    <row r="772" spans="1:19" ht="94.5">
      <c r="A772" s="513"/>
      <c r="B772" s="513"/>
      <c r="C772" s="513"/>
      <c r="D772" s="513"/>
      <c r="E772" s="512" t="s">
        <v>215</v>
      </c>
      <c r="F772" s="512" t="s">
        <v>1768</v>
      </c>
      <c r="G772" s="512" t="s">
        <v>712</v>
      </c>
      <c r="H772" s="512">
        <v>70100020492</v>
      </c>
      <c r="I772" s="512" t="s">
        <v>215</v>
      </c>
      <c r="J772" s="474" t="s">
        <v>167</v>
      </c>
      <c r="K772" s="526">
        <v>305600</v>
      </c>
      <c r="L772" s="527"/>
      <c r="M772" s="528">
        <v>305600</v>
      </c>
      <c r="N772"/>
      <c r="O772"/>
      <c r="P772"/>
      <c r="Q772"/>
      <c r="R772"/>
      <c r="S772"/>
    </row>
    <row r="773" spans="1:19">
      <c r="A773" s="513"/>
      <c r="B773" s="513"/>
      <c r="C773" s="513"/>
      <c r="D773" s="513"/>
      <c r="E773" s="513"/>
      <c r="F773" s="513"/>
      <c r="G773" s="513"/>
      <c r="H773" s="512" t="s">
        <v>18</v>
      </c>
      <c r="I773" s="508"/>
      <c r="J773" s="508"/>
      <c r="K773" s="526">
        <v>305600</v>
      </c>
      <c r="L773" s="527"/>
      <c r="M773" s="528">
        <v>305600</v>
      </c>
      <c r="N773"/>
      <c r="O773"/>
      <c r="P773"/>
      <c r="Q773"/>
      <c r="R773"/>
      <c r="S773"/>
    </row>
    <row r="774" spans="1:19">
      <c r="A774" s="513"/>
      <c r="B774" s="513"/>
      <c r="C774" s="513"/>
      <c r="D774" s="513"/>
      <c r="E774" s="513"/>
      <c r="F774" s="512" t="s">
        <v>18</v>
      </c>
      <c r="G774" s="508"/>
      <c r="H774" s="508"/>
      <c r="I774" s="508"/>
      <c r="J774" s="508"/>
      <c r="K774" s="526">
        <v>305600</v>
      </c>
      <c r="L774" s="527"/>
      <c r="M774" s="528">
        <v>305600</v>
      </c>
      <c r="N774"/>
      <c r="O774"/>
      <c r="P774"/>
      <c r="Q774"/>
      <c r="R774"/>
      <c r="S774"/>
    </row>
    <row r="775" spans="1:19" ht="63">
      <c r="A775" s="513"/>
      <c r="B775" s="513"/>
      <c r="C775" s="513"/>
      <c r="D775" s="513"/>
      <c r="E775" s="512" t="s">
        <v>1767</v>
      </c>
      <c r="F775" s="512">
        <v>7010001</v>
      </c>
      <c r="G775" s="512" t="s">
        <v>712</v>
      </c>
      <c r="H775" s="512">
        <v>70100010007</v>
      </c>
      <c r="I775" s="512" t="s">
        <v>204</v>
      </c>
      <c r="J775" s="474" t="s">
        <v>167</v>
      </c>
      <c r="K775" s="526">
        <v>20000</v>
      </c>
      <c r="L775" s="527"/>
      <c r="M775" s="528">
        <v>20000</v>
      </c>
      <c r="N775"/>
      <c r="O775"/>
      <c r="P775"/>
      <c r="Q775"/>
      <c r="R775"/>
      <c r="S775"/>
    </row>
    <row r="776" spans="1:19">
      <c r="A776" s="513"/>
      <c r="B776" s="513"/>
      <c r="C776" s="513"/>
      <c r="D776" s="513"/>
      <c r="E776" s="513"/>
      <c r="F776" s="513"/>
      <c r="G776" s="513"/>
      <c r="H776" s="512" t="s">
        <v>18</v>
      </c>
      <c r="I776" s="508"/>
      <c r="J776" s="508"/>
      <c r="K776" s="526">
        <v>20000</v>
      </c>
      <c r="L776" s="527"/>
      <c r="M776" s="528">
        <v>20000</v>
      </c>
      <c r="N776"/>
      <c r="O776"/>
      <c r="P776"/>
      <c r="Q776"/>
      <c r="R776"/>
      <c r="S776"/>
    </row>
    <row r="777" spans="1:19">
      <c r="A777" s="513"/>
      <c r="B777" s="513"/>
      <c r="C777" s="513"/>
      <c r="D777" s="513"/>
      <c r="E777" s="513"/>
      <c r="F777" s="512" t="s">
        <v>18</v>
      </c>
      <c r="G777" s="508"/>
      <c r="H777" s="508"/>
      <c r="I777" s="508"/>
      <c r="J777" s="508"/>
      <c r="K777" s="526">
        <v>20000</v>
      </c>
      <c r="L777" s="527"/>
      <c r="M777" s="528">
        <v>20000</v>
      </c>
      <c r="N777"/>
      <c r="O777"/>
      <c r="P777"/>
      <c r="Q777"/>
      <c r="R777"/>
      <c r="S777"/>
    </row>
    <row r="778" spans="1:19">
      <c r="A778" s="513"/>
      <c r="B778" s="513"/>
      <c r="C778" s="513"/>
      <c r="D778" s="512" t="s">
        <v>18</v>
      </c>
      <c r="E778" s="508"/>
      <c r="F778" s="508"/>
      <c r="G778" s="508"/>
      <c r="H778" s="508"/>
      <c r="I778" s="508"/>
      <c r="J778" s="508"/>
      <c r="K778" s="526">
        <v>3634800</v>
      </c>
      <c r="L778" s="527"/>
      <c r="M778" s="528">
        <v>3634800</v>
      </c>
      <c r="N778"/>
      <c r="O778"/>
      <c r="P778"/>
      <c r="Q778"/>
      <c r="R778"/>
      <c r="S778"/>
    </row>
    <row r="779" spans="1:19">
      <c r="A779" s="513"/>
      <c r="B779" s="512" t="s">
        <v>18</v>
      </c>
      <c r="C779" s="508"/>
      <c r="D779" s="508"/>
      <c r="E779" s="508"/>
      <c r="F779" s="508"/>
      <c r="G779" s="508"/>
      <c r="H779" s="508"/>
      <c r="I779" s="508"/>
      <c r="J779" s="508"/>
      <c r="K779" s="526">
        <v>3634800</v>
      </c>
      <c r="L779" s="527"/>
      <c r="M779" s="528">
        <v>3634800</v>
      </c>
      <c r="N779"/>
      <c r="O779"/>
      <c r="P779"/>
      <c r="Q779"/>
      <c r="R779"/>
      <c r="S779"/>
    </row>
    <row r="780" spans="1:19" ht="126">
      <c r="A780" s="513"/>
      <c r="B780" s="512">
        <v>7</v>
      </c>
      <c r="C780" s="512" t="s">
        <v>734</v>
      </c>
      <c r="D780" s="512">
        <v>100</v>
      </c>
      <c r="E780" s="512" t="s">
        <v>1588</v>
      </c>
      <c r="F780" s="512">
        <v>2020000</v>
      </c>
      <c r="G780" s="512" t="s">
        <v>229</v>
      </c>
      <c r="H780" s="512">
        <v>20200000010</v>
      </c>
      <c r="I780" s="512" t="s">
        <v>200</v>
      </c>
      <c r="J780" s="474" t="s">
        <v>201</v>
      </c>
      <c r="K780" s="526">
        <v>43189800</v>
      </c>
      <c r="L780" s="527"/>
      <c r="M780" s="528">
        <v>43189800</v>
      </c>
      <c r="N780"/>
      <c r="O780"/>
      <c r="P780"/>
      <c r="Q780"/>
      <c r="R780"/>
      <c r="S780"/>
    </row>
    <row r="781" spans="1:19">
      <c r="A781" s="513"/>
      <c r="B781" s="513"/>
      <c r="C781" s="513"/>
      <c r="D781" s="513"/>
      <c r="E781" s="513"/>
      <c r="F781" s="513"/>
      <c r="G781" s="513"/>
      <c r="H781" s="512" t="s">
        <v>18</v>
      </c>
      <c r="I781" s="508"/>
      <c r="J781" s="508"/>
      <c r="K781" s="526">
        <v>43189800</v>
      </c>
      <c r="L781" s="527"/>
      <c r="M781" s="528">
        <v>43189800</v>
      </c>
      <c r="N781"/>
      <c r="O781"/>
      <c r="P781"/>
      <c r="Q781"/>
      <c r="R781"/>
      <c r="S781"/>
    </row>
    <row r="782" spans="1:19">
      <c r="A782" s="513"/>
      <c r="B782" s="513"/>
      <c r="C782" s="513"/>
      <c r="D782" s="513"/>
      <c r="E782" s="513"/>
      <c r="F782" s="512" t="s">
        <v>18</v>
      </c>
      <c r="G782" s="508"/>
      <c r="H782" s="508"/>
      <c r="I782" s="508"/>
      <c r="J782" s="508"/>
      <c r="K782" s="526">
        <v>43189800</v>
      </c>
      <c r="L782" s="527"/>
      <c r="M782" s="528">
        <v>43189800</v>
      </c>
      <c r="N782"/>
      <c r="O782"/>
      <c r="P782"/>
      <c r="Q782"/>
      <c r="R782"/>
      <c r="S782"/>
    </row>
    <row r="783" spans="1:19">
      <c r="A783" s="513"/>
      <c r="B783" s="513"/>
      <c r="C783" s="513"/>
      <c r="D783" s="512" t="s">
        <v>18</v>
      </c>
      <c r="E783" s="508"/>
      <c r="F783" s="508"/>
      <c r="G783" s="508"/>
      <c r="H783" s="508"/>
      <c r="I783" s="508"/>
      <c r="J783" s="508"/>
      <c r="K783" s="526">
        <v>43189800</v>
      </c>
      <c r="L783" s="527"/>
      <c r="M783" s="528">
        <v>43189800</v>
      </c>
      <c r="N783"/>
      <c r="O783"/>
      <c r="P783"/>
      <c r="Q783"/>
      <c r="R783"/>
      <c r="S783"/>
    </row>
    <row r="784" spans="1:19">
      <c r="A784" s="513"/>
      <c r="B784" s="512" t="s">
        <v>18</v>
      </c>
      <c r="C784" s="508"/>
      <c r="D784" s="508"/>
      <c r="E784" s="508"/>
      <c r="F784" s="508"/>
      <c r="G784" s="508"/>
      <c r="H784" s="508"/>
      <c r="I784" s="508"/>
      <c r="J784" s="508"/>
      <c r="K784" s="526">
        <v>43189800</v>
      </c>
      <c r="L784" s="527"/>
      <c r="M784" s="528">
        <v>43189800</v>
      </c>
      <c r="N784"/>
      <c r="O784"/>
      <c r="P784"/>
      <c r="Q784"/>
      <c r="R784"/>
      <c r="S784"/>
    </row>
    <row r="785" spans="1:19">
      <c r="A785" s="512" t="s">
        <v>1837</v>
      </c>
      <c r="B785" s="508"/>
      <c r="C785" s="508"/>
      <c r="D785" s="508"/>
      <c r="E785" s="508"/>
      <c r="F785" s="508"/>
      <c r="G785" s="508"/>
      <c r="H785" s="508"/>
      <c r="I785" s="508"/>
      <c r="J785" s="508"/>
      <c r="K785" s="526">
        <v>219545450</v>
      </c>
      <c r="L785" s="527"/>
      <c r="M785" s="528">
        <v>219545450</v>
      </c>
      <c r="N785"/>
      <c r="O785"/>
      <c r="P785"/>
      <c r="Q785"/>
      <c r="R785"/>
      <c r="S785"/>
    </row>
    <row r="786" spans="1:19" ht="63">
      <c r="A786" s="512">
        <v>1051</v>
      </c>
      <c r="B786" s="512">
        <v>1</v>
      </c>
      <c r="C786" s="512" t="s">
        <v>734</v>
      </c>
      <c r="D786" s="512">
        <v>311</v>
      </c>
      <c r="E786" s="512" t="s">
        <v>1597</v>
      </c>
      <c r="F786" s="512">
        <v>3010004</v>
      </c>
      <c r="G786" s="512" t="s">
        <v>238</v>
      </c>
      <c r="H786" s="512">
        <v>30100040027</v>
      </c>
      <c r="I786" s="512" t="s">
        <v>237</v>
      </c>
      <c r="J786" s="474" t="s">
        <v>23</v>
      </c>
      <c r="K786" s="526">
        <v>5857400</v>
      </c>
      <c r="L786" s="527"/>
      <c r="M786" s="528">
        <v>5857400</v>
      </c>
      <c r="N786"/>
      <c r="O786"/>
      <c r="P786"/>
      <c r="Q786"/>
      <c r="R786"/>
      <c r="S786"/>
    </row>
    <row r="787" spans="1:19">
      <c r="A787" s="513"/>
      <c r="B787" s="513"/>
      <c r="C787" s="513"/>
      <c r="D787" s="513"/>
      <c r="E787" s="513"/>
      <c r="F787" s="513"/>
      <c r="G787" s="513"/>
      <c r="H787" s="512" t="s">
        <v>18</v>
      </c>
      <c r="I787" s="508"/>
      <c r="J787" s="508"/>
      <c r="K787" s="526">
        <v>5857400</v>
      </c>
      <c r="L787" s="527"/>
      <c r="M787" s="528">
        <v>5857400</v>
      </c>
      <c r="N787"/>
      <c r="O787"/>
      <c r="P787"/>
      <c r="Q787"/>
      <c r="R787"/>
      <c r="S787"/>
    </row>
    <row r="788" spans="1:19">
      <c r="A788" s="513"/>
      <c r="B788" s="513"/>
      <c r="C788" s="513"/>
      <c r="D788" s="513"/>
      <c r="E788" s="513"/>
      <c r="F788" s="512" t="s">
        <v>18</v>
      </c>
      <c r="G788" s="508"/>
      <c r="H788" s="508"/>
      <c r="I788" s="508"/>
      <c r="J788" s="508"/>
      <c r="K788" s="526">
        <v>5857400</v>
      </c>
      <c r="L788" s="527"/>
      <c r="M788" s="528">
        <v>5857400</v>
      </c>
      <c r="N788"/>
      <c r="O788"/>
      <c r="P788"/>
      <c r="Q788"/>
      <c r="R788"/>
      <c r="S788"/>
    </row>
    <row r="789" spans="1:19">
      <c r="A789" s="513"/>
      <c r="B789" s="513"/>
      <c r="C789" s="513"/>
      <c r="D789" s="512" t="s">
        <v>18</v>
      </c>
      <c r="E789" s="508"/>
      <c r="F789" s="508"/>
      <c r="G789" s="508"/>
      <c r="H789" s="508"/>
      <c r="I789" s="508"/>
      <c r="J789" s="508"/>
      <c r="K789" s="526">
        <v>5857400</v>
      </c>
      <c r="L789" s="527"/>
      <c r="M789" s="528">
        <v>5857400</v>
      </c>
      <c r="N789"/>
      <c r="O789"/>
      <c r="P789"/>
      <c r="Q789"/>
      <c r="R789"/>
      <c r="S789"/>
    </row>
    <row r="790" spans="1:19" ht="78.75">
      <c r="A790" s="513"/>
      <c r="B790" s="513"/>
      <c r="C790" s="513"/>
      <c r="D790" s="512">
        <v>402</v>
      </c>
      <c r="E790" s="512" t="s">
        <v>1596</v>
      </c>
      <c r="F790" s="512">
        <v>1000010</v>
      </c>
      <c r="G790" s="512" t="s">
        <v>709</v>
      </c>
      <c r="H790" s="512">
        <v>10000100003</v>
      </c>
      <c r="I790" s="512" t="s">
        <v>257</v>
      </c>
      <c r="J790" s="474" t="s">
        <v>17</v>
      </c>
      <c r="K790" s="526">
        <v>1052700</v>
      </c>
      <c r="L790" s="527"/>
      <c r="M790" s="528">
        <v>1052700</v>
      </c>
      <c r="N790"/>
      <c r="O790"/>
      <c r="P790"/>
      <c r="Q790"/>
      <c r="R790"/>
      <c r="S790"/>
    </row>
    <row r="791" spans="1:19">
      <c r="A791" s="513"/>
      <c r="B791" s="513"/>
      <c r="C791" s="513"/>
      <c r="D791" s="513"/>
      <c r="E791" s="513"/>
      <c r="F791" s="513"/>
      <c r="G791" s="513"/>
      <c r="H791" s="512" t="s">
        <v>18</v>
      </c>
      <c r="I791" s="508"/>
      <c r="J791" s="508"/>
      <c r="K791" s="526">
        <v>1052700</v>
      </c>
      <c r="L791" s="527"/>
      <c r="M791" s="528">
        <v>1052700</v>
      </c>
      <c r="N791"/>
      <c r="O791"/>
      <c r="P791"/>
      <c r="Q791"/>
      <c r="R791"/>
      <c r="S791"/>
    </row>
    <row r="792" spans="1:19">
      <c r="A792" s="513"/>
      <c r="B792" s="513"/>
      <c r="C792" s="513"/>
      <c r="D792" s="513"/>
      <c r="E792" s="513"/>
      <c r="F792" s="512" t="s">
        <v>18</v>
      </c>
      <c r="G792" s="508"/>
      <c r="H792" s="508"/>
      <c r="I792" s="508"/>
      <c r="J792" s="508"/>
      <c r="K792" s="526">
        <v>1052700</v>
      </c>
      <c r="L792" s="527"/>
      <c r="M792" s="528">
        <v>1052700</v>
      </c>
      <c r="N792"/>
      <c r="O792"/>
      <c r="P792"/>
      <c r="Q792"/>
      <c r="R792"/>
      <c r="S792"/>
    </row>
    <row r="793" spans="1:19">
      <c r="A793" s="513"/>
      <c r="B793" s="513"/>
      <c r="C793" s="513"/>
      <c r="D793" s="512" t="s">
        <v>18</v>
      </c>
      <c r="E793" s="508"/>
      <c r="F793" s="508"/>
      <c r="G793" s="508"/>
      <c r="H793" s="508"/>
      <c r="I793" s="508"/>
      <c r="J793" s="508"/>
      <c r="K793" s="526">
        <v>1052700</v>
      </c>
      <c r="L793" s="527"/>
      <c r="M793" s="528">
        <v>1052700</v>
      </c>
      <c r="N793"/>
      <c r="O793"/>
      <c r="P793"/>
      <c r="Q793"/>
      <c r="R793"/>
      <c r="S793"/>
    </row>
    <row r="794" spans="1:19">
      <c r="A794" s="513"/>
      <c r="B794" s="512" t="s">
        <v>18</v>
      </c>
      <c r="C794" s="508"/>
      <c r="D794" s="508"/>
      <c r="E794" s="508"/>
      <c r="F794" s="508"/>
      <c r="G794" s="508"/>
      <c r="H794" s="508"/>
      <c r="I794" s="508"/>
      <c r="J794" s="508"/>
      <c r="K794" s="526">
        <v>6910100</v>
      </c>
      <c r="L794" s="527"/>
      <c r="M794" s="528">
        <v>6910100</v>
      </c>
      <c r="N794"/>
      <c r="O794"/>
      <c r="P794"/>
      <c r="Q794"/>
      <c r="R794"/>
      <c r="S794"/>
    </row>
    <row r="795" spans="1:19" ht="220.5">
      <c r="A795" s="513"/>
      <c r="B795" s="512">
        <v>7</v>
      </c>
      <c r="C795" s="512" t="s">
        <v>734</v>
      </c>
      <c r="D795" s="512">
        <v>110</v>
      </c>
      <c r="E795" s="512" t="s">
        <v>1263</v>
      </c>
      <c r="F795" s="512">
        <v>1000007</v>
      </c>
      <c r="G795" s="512" t="s">
        <v>708</v>
      </c>
      <c r="H795" s="512">
        <v>10000070124</v>
      </c>
      <c r="I795" s="512" t="s">
        <v>258</v>
      </c>
      <c r="J795" s="474" t="s">
        <v>201</v>
      </c>
      <c r="K795" s="526">
        <v>4000000</v>
      </c>
      <c r="L795" s="527"/>
      <c r="M795" s="528">
        <v>4000000</v>
      </c>
      <c r="N795"/>
      <c r="O795"/>
      <c r="P795"/>
      <c r="Q795"/>
      <c r="R795"/>
      <c r="S795"/>
    </row>
    <row r="796" spans="1:19">
      <c r="A796" s="513"/>
      <c r="B796" s="513"/>
      <c r="C796" s="513"/>
      <c r="D796" s="513"/>
      <c r="E796" s="513"/>
      <c r="F796" s="513"/>
      <c r="G796" s="513"/>
      <c r="H796" s="512" t="s">
        <v>18</v>
      </c>
      <c r="I796" s="508"/>
      <c r="J796" s="508"/>
      <c r="K796" s="526">
        <v>4000000</v>
      </c>
      <c r="L796" s="527"/>
      <c r="M796" s="528">
        <v>4000000</v>
      </c>
      <c r="N796"/>
      <c r="O796"/>
      <c r="P796"/>
      <c r="Q796"/>
      <c r="R796"/>
      <c r="S796"/>
    </row>
    <row r="797" spans="1:19" ht="141.75">
      <c r="A797" s="513"/>
      <c r="B797" s="513"/>
      <c r="C797" s="513"/>
      <c r="D797" s="513"/>
      <c r="E797" s="513"/>
      <c r="F797" s="513"/>
      <c r="G797" s="513"/>
      <c r="H797" s="512">
        <v>10000070125</v>
      </c>
      <c r="I797" s="512" t="s">
        <v>260</v>
      </c>
      <c r="J797" s="474" t="s">
        <v>201</v>
      </c>
      <c r="K797" s="526">
        <v>1650000</v>
      </c>
      <c r="L797" s="527"/>
      <c r="M797" s="528">
        <v>1650000</v>
      </c>
      <c r="N797"/>
      <c r="O797"/>
      <c r="P797"/>
      <c r="Q797"/>
      <c r="R797"/>
      <c r="S797"/>
    </row>
    <row r="798" spans="1:19">
      <c r="A798" s="513"/>
      <c r="B798" s="513"/>
      <c r="C798" s="513"/>
      <c r="D798" s="513"/>
      <c r="E798" s="513"/>
      <c r="F798" s="513"/>
      <c r="G798" s="513"/>
      <c r="H798" s="512" t="s">
        <v>18</v>
      </c>
      <c r="I798" s="508"/>
      <c r="J798" s="508"/>
      <c r="K798" s="526">
        <v>1650000</v>
      </c>
      <c r="L798" s="527"/>
      <c r="M798" s="528">
        <v>1650000</v>
      </c>
      <c r="N798"/>
      <c r="O798"/>
      <c r="P798"/>
      <c r="Q798"/>
      <c r="R798"/>
      <c r="S798"/>
    </row>
    <row r="799" spans="1:19" ht="173.25">
      <c r="A799" s="513"/>
      <c r="B799" s="513"/>
      <c r="C799" s="513"/>
      <c r="D799" s="513"/>
      <c r="E799" s="513"/>
      <c r="F799" s="513"/>
      <c r="G799" s="513"/>
      <c r="H799" s="512">
        <v>10000070126</v>
      </c>
      <c r="I799" s="512" t="s">
        <v>263</v>
      </c>
      <c r="J799" s="474" t="s">
        <v>201</v>
      </c>
      <c r="K799" s="526">
        <v>4000000</v>
      </c>
      <c r="L799" s="527"/>
      <c r="M799" s="528">
        <v>4000000</v>
      </c>
      <c r="N799"/>
      <c r="O799"/>
      <c r="P799"/>
      <c r="Q799"/>
      <c r="R799"/>
      <c r="S799"/>
    </row>
    <row r="800" spans="1:19">
      <c r="A800" s="513"/>
      <c r="B800" s="513"/>
      <c r="C800" s="513"/>
      <c r="D800" s="513"/>
      <c r="E800" s="513"/>
      <c r="F800" s="513"/>
      <c r="G800" s="513"/>
      <c r="H800" s="512" t="s">
        <v>18</v>
      </c>
      <c r="I800" s="508"/>
      <c r="J800" s="508"/>
      <c r="K800" s="526">
        <v>4000000</v>
      </c>
      <c r="L800" s="527"/>
      <c r="M800" s="528">
        <v>4000000</v>
      </c>
      <c r="N800"/>
      <c r="O800"/>
      <c r="P800"/>
      <c r="Q800"/>
      <c r="R800"/>
      <c r="S800"/>
    </row>
    <row r="801" spans="1:19" ht="157.5">
      <c r="A801" s="513"/>
      <c r="B801" s="513"/>
      <c r="C801" s="513"/>
      <c r="D801" s="513"/>
      <c r="E801" s="513"/>
      <c r="F801" s="513"/>
      <c r="G801" s="513"/>
      <c r="H801" s="512">
        <v>10000070127</v>
      </c>
      <c r="I801" s="512" t="s">
        <v>264</v>
      </c>
      <c r="J801" s="474" t="s">
        <v>201</v>
      </c>
      <c r="K801" s="526">
        <v>1786500</v>
      </c>
      <c r="L801" s="527"/>
      <c r="M801" s="528">
        <v>1786500</v>
      </c>
      <c r="N801"/>
      <c r="O801"/>
      <c r="P801"/>
      <c r="Q801"/>
      <c r="R801"/>
      <c r="S801"/>
    </row>
    <row r="802" spans="1:19">
      <c r="A802" s="513"/>
      <c r="B802" s="513"/>
      <c r="C802" s="513"/>
      <c r="D802" s="513"/>
      <c r="E802" s="513"/>
      <c r="F802" s="513"/>
      <c r="G802" s="513"/>
      <c r="H802" s="512" t="s">
        <v>18</v>
      </c>
      <c r="I802" s="508"/>
      <c r="J802" s="508"/>
      <c r="K802" s="526">
        <v>1786500</v>
      </c>
      <c r="L802" s="527"/>
      <c r="M802" s="528">
        <v>1786500</v>
      </c>
      <c r="N802"/>
      <c r="O802"/>
      <c r="P802"/>
      <c r="Q802"/>
      <c r="R802"/>
      <c r="S802"/>
    </row>
    <row r="803" spans="1:19">
      <c r="A803" s="513"/>
      <c r="B803" s="513"/>
      <c r="C803" s="513"/>
      <c r="D803" s="513"/>
      <c r="E803" s="513"/>
      <c r="F803" s="512" t="s">
        <v>18</v>
      </c>
      <c r="G803" s="508"/>
      <c r="H803" s="508"/>
      <c r="I803" s="508"/>
      <c r="J803" s="508"/>
      <c r="K803" s="526">
        <v>11436500</v>
      </c>
      <c r="L803" s="527"/>
      <c r="M803" s="528">
        <v>11436500</v>
      </c>
      <c r="N803"/>
      <c r="O803"/>
      <c r="P803"/>
      <c r="Q803"/>
      <c r="R803"/>
      <c r="S803"/>
    </row>
    <row r="804" spans="1:19">
      <c r="A804" s="513"/>
      <c r="B804" s="513"/>
      <c r="C804" s="513"/>
      <c r="D804" s="512" t="s">
        <v>18</v>
      </c>
      <c r="E804" s="508"/>
      <c r="F804" s="508"/>
      <c r="G804" s="508"/>
      <c r="H804" s="508"/>
      <c r="I804" s="508"/>
      <c r="J804" s="508"/>
      <c r="K804" s="526">
        <v>11436500</v>
      </c>
      <c r="L804" s="527"/>
      <c r="M804" s="528">
        <v>11436500</v>
      </c>
      <c r="N804"/>
      <c r="O804"/>
      <c r="P804"/>
      <c r="Q804"/>
      <c r="R804"/>
      <c r="S804"/>
    </row>
    <row r="805" spans="1:19">
      <c r="A805" s="513"/>
      <c r="B805" s="512" t="s">
        <v>18</v>
      </c>
      <c r="C805" s="508"/>
      <c r="D805" s="508"/>
      <c r="E805" s="508"/>
      <c r="F805" s="508"/>
      <c r="G805" s="508"/>
      <c r="H805" s="508"/>
      <c r="I805" s="508"/>
      <c r="J805" s="508"/>
      <c r="K805" s="526">
        <v>11436500</v>
      </c>
      <c r="L805" s="527"/>
      <c r="M805" s="528">
        <v>11436500</v>
      </c>
      <c r="N805"/>
      <c r="O805"/>
      <c r="P805"/>
      <c r="Q805"/>
      <c r="R805"/>
      <c r="S805"/>
    </row>
    <row r="806" spans="1:19">
      <c r="A806" s="512" t="s">
        <v>1838</v>
      </c>
      <c r="B806" s="508"/>
      <c r="C806" s="508"/>
      <c r="D806" s="508"/>
      <c r="E806" s="508"/>
      <c r="F806" s="508"/>
      <c r="G806" s="508"/>
      <c r="H806" s="508"/>
      <c r="I806" s="508"/>
      <c r="J806" s="508"/>
      <c r="K806" s="526">
        <v>18346600</v>
      </c>
      <c r="L806" s="527"/>
      <c r="M806" s="528">
        <v>18346600</v>
      </c>
      <c r="N806"/>
      <c r="O806"/>
      <c r="P806"/>
      <c r="Q806"/>
      <c r="R806"/>
      <c r="S806"/>
    </row>
    <row r="807" spans="1:19" ht="63">
      <c r="A807" s="512">
        <v>1052</v>
      </c>
      <c r="B807" s="512">
        <v>1</v>
      </c>
      <c r="C807" s="512" t="s">
        <v>734</v>
      </c>
      <c r="D807" s="512">
        <v>120</v>
      </c>
      <c r="E807" s="512" t="s">
        <v>717</v>
      </c>
      <c r="F807" s="512">
        <v>1000010</v>
      </c>
      <c r="G807" s="512" t="s">
        <v>709</v>
      </c>
      <c r="H807" s="512">
        <v>10000100004</v>
      </c>
      <c r="I807" s="512" t="s">
        <v>267</v>
      </c>
      <c r="J807" s="474" t="s">
        <v>17</v>
      </c>
      <c r="K807" s="526">
        <v>7669600</v>
      </c>
      <c r="L807" s="527"/>
      <c r="M807" s="528">
        <v>7669600</v>
      </c>
      <c r="N807"/>
      <c r="O807"/>
      <c r="P807"/>
      <c r="Q807"/>
      <c r="R807"/>
      <c r="S807"/>
    </row>
    <row r="808" spans="1:19">
      <c r="A808" s="513"/>
      <c r="B808" s="513"/>
      <c r="C808" s="513"/>
      <c r="D808" s="513"/>
      <c r="E808" s="513"/>
      <c r="F808" s="513"/>
      <c r="G808" s="513"/>
      <c r="H808" s="512" t="s">
        <v>18</v>
      </c>
      <c r="I808" s="508"/>
      <c r="J808" s="508"/>
      <c r="K808" s="526">
        <v>7669600</v>
      </c>
      <c r="L808" s="527"/>
      <c r="M808" s="528">
        <v>7669600</v>
      </c>
      <c r="N808"/>
      <c r="O808"/>
      <c r="P808"/>
      <c r="Q808"/>
      <c r="R808"/>
      <c r="S808"/>
    </row>
    <row r="809" spans="1:19">
      <c r="A809" s="513"/>
      <c r="B809" s="513"/>
      <c r="C809" s="513"/>
      <c r="D809" s="513"/>
      <c r="E809" s="513"/>
      <c r="F809" s="512" t="s">
        <v>18</v>
      </c>
      <c r="G809" s="508"/>
      <c r="H809" s="508"/>
      <c r="I809" s="508"/>
      <c r="J809" s="508"/>
      <c r="K809" s="526">
        <v>7669600</v>
      </c>
      <c r="L809" s="527"/>
      <c r="M809" s="528">
        <v>7669600</v>
      </c>
      <c r="N809"/>
      <c r="O809"/>
      <c r="P809"/>
      <c r="Q809"/>
      <c r="R809"/>
      <c r="S809"/>
    </row>
    <row r="810" spans="1:19">
      <c r="A810" s="513"/>
      <c r="B810" s="513"/>
      <c r="C810" s="513"/>
      <c r="D810" s="512" t="s">
        <v>18</v>
      </c>
      <c r="E810" s="508"/>
      <c r="F810" s="508"/>
      <c r="G810" s="508"/>
      <c r="H810" s="508"/>
      <c r="I810" s="508"/>
      <c r="J810" s="508"/>
      <c r="K810" s="526">
        <v>7669600</v>
      </c>
      <c r="L810" s="527"/>
      <c r="M810" s="528">
        <v>7669600</v>
      </c>
      <c r="N810"/>
      <c r="O810"/>
      <c r="P810"/>
      <c r="Q810"/>
      <c r="R810"/>
      <c r="S810"/>
    </row>
    <row r="811" spans="1:19" ht="63">
      <c r="A811" s="513"/>
      <c r="B811" s="513"/>
      <c r="C811" s="513"/>
      <c r="D811" s="512">
        <v>312</v>
      </c>
      <c r="E811" s="512" t="s">
        <v>1583</v>
      </c>
      <c r="F811" s="512">
        <v>3010004</v>
      </c>
      <c r="G811" s="512" t="s">
        <v>238</v>
      </c>
      <c r="H811" s="512">
        <v>30100040027</v>
      </c>
      <c r="I811" s="512" t="s">
        <v>237</v>
      </c>
      <c r="J811" s="474" t="s">
        <v>23</v>
      </c>
      <c r="K811" s="526">
        <v>3781700</v>
      </c>
      <c r="L811" s="527"/>
      <c r="M811" s="528">
        <v>3781700</v>
      </c>
      <c r="N811"/>
      <c r="O811"/>
      <c r="P811"/>
      <c r="Q811"/>
      <c r="R811"/>
      <c r="S811"/>
    </row>
    <row r="812" spans="1:19">
      <c r="A812" s="513"/>
      <c r="B812" s="513"/>
      <c r="C812" s="513"/>
      <c r="D812" s="513"/>
      <c r="E812" s="513"/>
      <c r="F812" s="513"/>
      <c r="G812" s="513"/>
      <c r="H812" s="512" t="s">
        <v>18</v>
      </c>
      <c r="I812" s="508"/>
      <c r="J812" s="508"/>
      <c r="K812" s="526">
        <v>3781700</v>
      </c>
      <c r="L812" s="527"/>
      <c r="M812" s="528">
        <v>3781700</v>
      </c>
      <c r="N812"/>
      <c r="O812"/>
      <c r="P812"/>
      <c r="Q812"/>
      <c r="R812"/>
      <c r="S812"/>
    </row>
    <row r="813" spans="1:19">
      <c r="A813" s="513"/>
      <c r="B813" s="513"/>
      <c r="C813" s="513"/>
      <c r="D813" s="513"/>
      <c r="E813" s="513"/>
      <c r="F813" s="512" t="s">
        <v>18</v>
      </c>
      <c r="G813" s="508"/>
      <c r="H813" s="508"/>
      <c r="I813" s="508"/>
      <c r="J813" s="508"/>
      <c r="K813" s="526">
        <v>3781700</v>
      </c>
      <c r="L813" s="527"/>
      <c r="M813" s="528">
        <v>3781700</v>
      </c>
      <c r="N813"/>
      <c r="O813"/>
      <c r="P813"/>
      <c r="Q813"/>
      <c r="R813"/>
      <c r="S813"/>
    </row>
    <row r="814" spans="1:19">
      <c r="A814" s="513"/>
      <c r="B814" s="513"/>
      <c r="C814" s="513"/>
      <c r="D814" s="512" t="s">
        <v>18</v>
      </c>
      <c r="E814" s="508"/>
      <c r="F814" s="508"/>
      <c r="G814" s="508"/>
      <c r="H814" s="508"/>
      <c r="I814" s="508"/>
      <c r="J814" s="508"/>
      <c r="K814" s="526">
        <v>3781700</v>
      </c>
      <c r="L814" s="527"/>
      <c r="M814" s="528">
        <v>3781700</v>
      </c>
      <c r="N814"/>
      <c r="O814"/>
      <c r="P814"/>
      <c r="Q814"/>
      <c r="R814"/>
      <c r="S814"/>
    </row>
    <row r="815" spans="1:19">
      <c r="A815" s="513"/>
      <c r="B815" s="512" t="s">
        <v>18</v>
      </c>
      <c r="C815" s="508"/>
      <c r="D815" s="508"/>
      <c r="E815" s="508"/>
      <c r="F815" s="508"/>
      <c r="G815" s="508"/>
      <c r="H815" s="508"/>
      <c r="I815" s="508"/>
      <c r="J815" s="508"/>
      <c r="K815" s="526">
        <v>11451300</v>
      </c>
      <c r="L815" s="527"/>
      <c r="M815" s="528">
        <v>11451300</v>
      </c>
      <c r="N815"/>
      <c r="O815"/>
      <c r="P815"/>
      <c r="Q815"/>
      <c r="R815"/>
      <c r="S815"/>
    </row>
    <row r="816" spans="1:19">
      <c r="A816" s="512" t="s">
        <v>1839</v>
      </c>
      <c r="B816" s="508"/>
      <c r="C816" s="508"/>
      <c r="D816" s="508"/>
      <c r="E816" s="508"/>
      <c r="F816" s="508"/>
      <c r="G816" s="508"/>
      <c r="H816" s="508"/>
      <c r="I816" s="508"/>
      <c r="J816" s="508"/>
      <c r="K816" s="526">
        <v>11451300</v>
      </c>
      <c r="L816" s="527"/>
      <c r="M816" s="528">
        <v>11451300</v>
      </c>
      <c r="N816"/>
      <c r="O816"/>
      <c r="P816"/>
      <c r="Q816"/>
      <c r="R816"/>
      <c r="S816"/>
    </row>
    <row r="817" spans="1:19" ht="63">
      <c r="A817" s="512" t="s">
        <v>1812</v>
      </c>
      <c r="B817" s="512">
        <v>1</v>
      </c>
      <c r="C817" s="512" t="s">
        <v>734</v>
      </c>
      <c r="D817" s="512">
        <v>110</v>
      </c>
      <c r="E817" s="512" t="s">
        <v>1263</v>
      </c>
      <c r="F817" s="512">
        <v>1000007</v>
      </c>
      <c r="G817" s="512" t="s">
        <v>409</v>
      </c>
      <c r="H817" s="512">
        <v>10000070008</v>
      </c>
      <c r="I817" s="512" t="s">
        <v>300</v>
      </c>
      <c r="J817" s="474" t="s">
        <v>23</v>
      </c>
      <c r="K817" s="526"/>
      <c r="L817" s="527">
        <v>729000</v>
      </c>
      <c r="M817" s="528">
        <v>729000</v>
      </c>
      <c r="N817"/>
      <c r="O817"/>
      <c r="P817"/>
      <c r="Q817"/>
      <c r="R817"/>
      <c r="S817"/>
    </row>
    <row r="818" spans="1:19">
      <c r="A818" s="513"/>
      <c r="B818" s="513"/>
      <c r="C818" s="513"/>
      <c r="D818" s="513"/>
      <c r="E818" s="513"/>
      <c r="F818" s="513"/>
      <c r="G818" s="513"/>
      <c r="H818" s="512" t="s">
        <v>18</v>
      </c>
      <c r="I818" s="508"/>
      <c r="J818" s="508"/>
      <c r="K818" s="526"/>
      <c r="L818" s="527">
        <v>729000</v>
      </c>
      <c r="M818" s="528">
        <v>729000</v>
      </c>
      <c r="N818"/>
      <c r="O818"/>
      <c r="P818"/>
      <c r="Q818"/>
      <c r="R818"/>
      <c r="S818"/>
    </row>
    <row r="819" spans="1:19">
      <c r="A819" s="513"/>
      <c r="B819" s="513"/>
      <c r="C819" s="513"/>
      <c r="D819" s="513"/>
      <c r="E819" s="513"/>
      <c r="F819" s="512" t="s">
        <v>18</v>
      </c>
      <c r="G819" s="508"/>
      <c r="H819" s="508"/>
      <c r="I819" s="508"/>
      <c r="J819" s="508"/>
      <c r="K819" s="526"/>
      <c r="L819" s="527">
        <v>729000</v>
      </c>
      <c r="M819" s="528">
        <v>729000</v>
      </c>
      <c r="N819"/>
      <c r="O819"/>
      <c r="P819"/>
      <c r="Q819"/>
      <c r="R819"/>
      <c r="S819"/>
    </row>
    <row r="820" spans="1:19">
      <c r="A820" s="513"/>
      <c r="B820" s="513"/>
      <c r="C820" s="513"/>
      <c r="D820" s="512" t="s">
        <v>18</v>
      </c>
      <c r="E820" s="508"/>
      <c r="F820" s="508"/>
      <c r="G820" s="508"/>
      <c r="H820" s="508"/>
      <c r="I820" s="508"/>
      <c r="J820" s="508"/>
      <c r="K820" s="526"/>
      <c r="L820" s="527">
        <v>729000</v>
      </c>
      <c r="M820" s="528">
        <v>729000</v>
      </c>
      <c r="N820"/>
      <c r="O820"/>
      <c r="P820"/>
      <c r="Q820"/>
      <c r="R820"/>
      <c r="S820"/>
    </row>
    <row r="821" spans="1:19" ht="63">
      <c r="A821" s="513"/>
      <c r="B821" s="513"/>
      <c r="C821" s="513"/>
      <c r="D821" s="512">
        <v>150</v>
      </c>
      <c r="E821" s="512" t="s">
        <v>787</v>
      </c>
      <c r="F821" s="512">
        <v>1000003</v>
      </c>
      <c r="G821" s="512" t="s">
        <v>229</v>
      </c>
      <c r="H821" s="512">
        <v>10000030036</v>
      </c>
      <c r="I821" s="512" t="s">
        <v>21</v>
      </c>
      <c r="J821" s="474" t="s">
        <v>23</v>
      </c>
      <c r="K821" s="526"/>
      <c r="L821" s="527">
        <v>144000</v>
      </c>
      <c r="M821" s="528">
        <v>144000</v>
      </c>
      <c r="N821"/>
      <c r="O821"/>
      <c r="P821"/>
      <c r="Q821"/>
      <c r="R821"/>
      <c r="S821"/>
    </row>
    <row r="822" spans="1:19">
      <c r="A822" s="513"/>
      <c r="B822" s="513"/>
      <c r="C822" s="513"/>
      <c r="D822" s="513"/>
      <c r="E822" s="513"/>
      <c r="F822" s="513"/>
      <c r="G822" s="513"/>
      <c r="H822" s="512" t="s">
        <v>18</v>
      </c>
      <c r="I822" s="508"/>
      <c r="J822" s="508"/>
      <c r="K822" s="526"/>
      <c r="L822" s="527">
        <v>144000</v>
      </c>
      <c r="M822" s="528">
        <v>144000</v>
      </c>
      <c r="N822"/>
      <c r="O822"/>
      <c r="P822"/>
      <c r="Q822"/>
      <c r="R822"/>
      <c r="S822"/>
    </row>
    <row r="823" spans="1:19">
      <c r="A823" s="513"/>
      <c r="B823" s="513"/>
      <c r="C823" s="513"/>
      <c r="D823" s="513"/>
      <c r="E823" s="513"/>
      <c r="F823" s="512" t="s">
        <v>18</v>
      </c>
      <c r="G823" s="508"/>
      <c r="H823" s="508"/>
      <c r="I823" s="508"/>
      <c r="J823" s="508"/>
      <c r="K823" s="526"/>
      <c r="L823" s="527">
        <v>144000</v>
      </c>
      <c r="M823" s="528">
        <v>144000</v>
      </c>
      <c r="N823"/>
      <c r="O823"/>
      <c r="P823"/>
      <c r="Q823"/>
      <c r="R823"/>
      <c r="S823"/>
    </row>
    <row r="824" spans="1:19">
      <c r="A824" s="513"/>
      <c r="B824" s="513"/>
      <c r="C824" s="513"/>
      <c r="D824" s="512" t="s">
        <v>18</v>
      </c>
      <c r="E824" s="508"/>
      <c r="F824" s="508"/>
      <c r="G824" s="508"/>
      <c r="H824" s="508"/>
      <c r="I824" s="508"/>
      <c r="J824" s="508"/>
      <c r="K824" s="526"/>
      <c r="L824" s="527">
        <v>144000</v>
      </c>
      <c r="M824" s="528">
        <v>144000</v>
      </c>
      <c r="N824"/>
      <c r="O824"/>
      <c r="P824"/>
      <c r="Q824"/>
      <c r="R824"/>
      <c r="S824"/>
    </row>
    <row r="825" spans="1:19">
      <c r="A825" s="513"/>
      <c r="B825" s="512" t="s">
        <v>18</v>
      </c>
      <c r="C825" s="508"/>
      <c r="D825" s="508"/>
      <c r="E825" s="508"/>
      <c r="F825" s="508"/>
      <c r="G825" s="508"/>
      <c r="H825" s="508"/>
      <c r="I825" s="508"/>
      <c r="J825" s="508"/>
      <c r="K825" s="526"/>
      <c r="L825" s="527">
        <v>873000</v>
      </c>
      <c r="M825" s="528">
        <v>873000</v>
      </c>
      <c r="N825"/>
      <c r="O825"/>
      <c r="P825"/>
      <c r="Q825"/>
      <c r="R825"/>
      <c r="S825"/>
    </row>
    <row r="826" spans="1:19">
      <c r="A826" s="512" t="s">
        <v>1815</v>
      </c>
      <c r="B826" s="508"/>
      <c r="C826" s="508"/>
      <c r="D826" s="508"/>
      <c r="E826" s="508"/>
      <c r="F826" s="508"/>
      <c r="G826" s="508"/>
      <c r="H826" s="508"/>
      <c r="I826" s="508"/>
      <c r="J826" s="508"/>
      <c r="K826" s="526"/>
      <c r="L826" s="527">
        <v>873000</v>
      </c>
      <c r="M826" s="528">
        <v>873000</v>
      </c>
      <c r="N826"/>
      <c r="O826"/>
      <c r="P826"/>
      <c r="Q826"/>
      <c r="R826"/>
      <c r="S826"/>
    </row>
    <row r="827" spans="1:19">
      <c r="A827" s="514" t="s">
        <v>1811</v>
      </c>
      <c r="B827" s="515"/>
      <c r="C827" s="515"/>
      <c r="D827" s="515"/>
      <c r="E827" s="515"/>
      <c r="F827" s="515"/>
      <c r="G827" s="515"/>
      <c r="H827" s="515"/>
      <c r="I827" s="515"/>
      <c r="J827" s="515"/>
      <c r="K827" s="529">
        <v>313888150</v>
      </c>
      <c r="L827" s="530">
        <v>254333800</v>
      </c>
      <c r="M827" s="531">
        <v>568221950</v>
      </c>
      <c r="N827"/>
      <c r="O827"/>
      <c r="P827"/>
      <c r="Q827"/>
      <c r="R827"/>
      <c r="S827"/>
    </row>
    <row r="828" spans="1:19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</row>
    <row r="829" spans="1:19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</row>
    <row r="830" spans="1:19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</row>
    <row r="831" spans="1:19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</row>
    <row r="832" spans="1:19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</row>
    <row r="833" spans="1:19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</row>
    <row r="834" spans="1:19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</row>
    <row r="835" spans="1:19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</row>
    <row r="836" spans="1:19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</row>
    <row r="837" spans="1:19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</row>
    <row r="838" spans="1:19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</row>
    <row r="839" spans="1:19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</row>
    <row r="840" spans="1:19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</row>
    <row r="841" spans="1:19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</row>
    <row r="842" spans="1:19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</row>
    <row r="843" spans="1:19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</row>
    <row r="844" spans="1:19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</row>
    <row r="845" spans="1:19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</row>
    <row r="846" spans="1:19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</row>
    <row r="847" spans="1:19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</row>
    <row r="848" spans="1:19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</row>
    <row r="849" spans="1:19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</row>
    <row r="850" spans="1:19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</row>
    <row r="851" spans="1:19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</row>
    <row r="852" spans="1:19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</row>
    <row r="853" spans="1:19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</row>
    <row r="854" spans="1:19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</row>
    <row r="855" spans="1:19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</row>
    <row r="856" spans="1:19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</row>
    <row r="857" spans="1:19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</row>
    <row r="858" spans="1:19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</row>
    <row r="859" spans="1:19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</row>
    <row r="860" spans="1:19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</row>
    <row r="861" spans="1:19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</row>
    <row r="862" spans="1:19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</row>
    <row r="863" spans="1:19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</row>
    <row r="864" spans="1:19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</row>
    <row r="865" spans="1:19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</row>
    <row r="866" spans="1:19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</row>
    <row r="867" spans="1:19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</row>
    <row r="868" spans="1:19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</row>
    <row r="869" spans="1:19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</row>
    <row r="870" spans="1:19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</row>
    <row r="871" spans="1:19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</row>
    <row r="872" spans="1:19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</row>
    <row r="873" spans="1:19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</row>
    <row r="874" spans="1:19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</row>
    <row r="875" spans="1:19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</row>
    <row r="876" spans="1:19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</row>
    <row r="877" spans="1:19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</row>
    <row r="878" spans="1:19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</row>
    <row r="879" spans="1:19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</row>
    <row r="880" spans="1:19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</row>
    <row r="881" spans="1:19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</row>
    <row r="882" spans="1:19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</row>
    <row r="883" spans="1:19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</row>
    <row r="884" spans="1:19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</row>
    <row r="885" spans="1:19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</row>
    <row r="886" spans="1:19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</row>
    <row r="887" spans="1:19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</row>
    <row r="888" spans="1:19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</row>
    <row r="889" spans="1:19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</row>
    <row r="890" spans="1:19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</row>
    <row r="891" spans="1:19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</row>
    <row r="892" spans="1:19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</row>
    <row r="893" spans="1:19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</row>
    <row r="894" spans="1:19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</row>
    <row r="895" spans="1:19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</row>
    <row r="896" spans="1:19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</row>
    <row r="897" spans="1:19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</row>
    <row r="898" spans="1:19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</row>
    <row r="899" spans="1:19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</row>
    <row r="900" spans="1:19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</row>
    <row r="901" spans="1:19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</row>
    <row r="902" spans="1:19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</row>
    <row r="903" spans="1:19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</row>
    <row r="904" spans="1:19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</row>
    <row r="905" spans="1:19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</row>
    <row r="906" spans="1:19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</row>
    <row r="907" spans="1:19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</row>
    <row r="908" spans="1:19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</row>
    <row r="909" spans="1:19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</row>
    <row r="910" spans="1:19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</row>
    <row r="911" spans="1:19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</row>
    <row r="912" spans="1:19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</row>
    <row r="913" spans="1:19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</row>
    <row r="914" spans="1:19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</row>
    <row r="915" spans="1:19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</row>
    <row r="916" spans="1:19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</row>
    <row r="917" spans="1:19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</row>
    <row r="918" spans="1:19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</row>
    <row r="919" spans="1:19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</row>
    <row r="920" spans="1:19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</row>
    <row r="921" spans="1:19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</row>
    <row r="922" spans="1:19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</row>
    <row r="923" spans="1:19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</row>
    <row r="924" spans="1:19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</row>
    <row r="925" spans="1:19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</row>
    <row r="926" spans="1:19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</row>
    <row r="927" spans="1:19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</row>
    <row r="928" spans="1:19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</row>
    <row r="929" spans="1:19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</row>
    <row r="930" spans="1:19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</row>
    <row r="931" spans="1:19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</row>
    <row r="932" spans="1:19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</row>
    <row r="933" spans="1:19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</row>
    <row r="934" spans="1:19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</row>
    <row r="935" spans="1:19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</row>
    <row r="936" spans="1:19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</row>
    <row r="937" spans="1:19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</row>
    <row r="938" spans="1:19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</row>
    <row r="939" spans="1:19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</row>
    <row r="940" spans="1:19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</row>
    <row r="941" spans="1:19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</row>
    <row r="942" spans="1:19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</row>
    <row r="943" spans="1:19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</row>
    <row r="944" spans="1:19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</row>
    <row r="945" spans="1:19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</row>
    <row r="946" spans="1:19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</row>
    <row r="947" spans="1:19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</row>
    <row r="948" spans="1:19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</row>
    <row r="949" spans="1:19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</row>
    <row r="950" spans="1:19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</row>
    <row r="951" spans="1:19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</row>
    <row r="952" spans="1:19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</row>
    <row r="953" spans="1:19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</row>
    <row r="954" spans="1:19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</row>
    <row r="955" spans="1:19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</row>
    <row r="956" spans="1:19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</row>
    <row r="957" spans="1:19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</row>
    <row r="958" spans="1:19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</row>
    <row r="959" spans="1:19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</row>
    <row r="960" spans="1:19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</row>
    <row r="961" spans="1:19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</row>
    <row r="962" spans="1:19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</row>
    <row r="963" spans="1:19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</row>
    <row r="964" spans="1:19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</row>
    <row r="965" spans="1:19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</row>
    <row r="966" spans="1:19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</row>
    <row r="967" spans="1:19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</row>
    <row r="968" spans="1:19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</row>
    <row r="969" spans="1:19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</row>
    <row r="970" spans="1:19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</row>
    <row r="971" spans="1:19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</row>
    <row r="972" spans="1:19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</row>
    <row r="973" spans="1:19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</row>
    <row r="974" spans="1:19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</row>
    <row r="975" spans="1:19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</row>
    <row r="976" spans="1:19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</row>
    <row r="977" spans="1:19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</row>
    <row r="978" spans="1:19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</row>
    <row r="979" spans="1:19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</row>
    <row r="980" spans="1:19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</row>
    <row r="981" spans="1:19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</row>
    <row r="982" spans="1:19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</row>
    <row r="983" spans="1:19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</row>
    <row r="984" spans="1:19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</row>
    <row r="985" spans="1:19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</row>
    <row r="986" spans="1:19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</row>
    <row r="987" spans="1:19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</row>
    <row r="988" spans="1:19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</row>
    <row r="989" spans="1:19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</row>
    <row r="990" spans="1:19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</row>
    <row r="991" spans="1:19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</row>
    <row r="992" spans="1:19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</row>
    <row r="993" spans="1:19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</row>
    <row r="994" spans="1:19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</row>
    <row r="995" spans="1:19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</row>
    <row r="996" spans="1:19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</row>
    <row r="997" spans="1:19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</row>
    <row r="998" spans="1:19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</row>
    <row r="999" spans="1:19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</row>
    <row r="1000" spans="1:19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</row>
    <row r="1001" spans="1:19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</row>
    <row r="1002" spans="1:19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</row>
    <row r="1003" spans="1:19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</row>
    <row r="1004" spans="1:19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</row>
    <row r="1005" spans="1:19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</row>
    <row r="1006" spans="1:19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</row>
    <row r="1007" spans="1:19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</row>
    <row r="1008" spans="1:19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</row>
    <row r="1009" spans="1:19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</row>
    <row r="1010" spans="1:19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</row>
    <row r="1011" spans="1:19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</row>
    <row r="1012" spans="1:19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</row>
    <row r="1013" spans="1:19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</row>
    <row r="1014" spans="1:19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</row>
    <row r="1015" spans="1:19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</row>
    <row r="1016" spans="1:19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</row>
    <row r="1017" spans="1:19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</row>
    <row r="1018" spans="1:19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</row>
    <row r="1019" spans="1:19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</row>
    <row r="1020" spans="1:19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</row>
    <row r="1021" spans="1:19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</row>
    <row r="1022" spans="1:19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</row>
    <row r="1023" spans="1:19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</row>
    <row r="1024" spans="1:19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</row>
    <row r="1025" spans="1:19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</row>
    <row r="1026" spans="1:19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</row>
    <row r="1027" spans="1:19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</row>
    <row r="1028" spans="1:19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</row>
    <row r="1029" spans="1:19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</row>
    <row r="1030" spans="1:19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</row>
    <row r="1031" spans="1:19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</row>
    <row r="1032" spans="1:19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</row>
    <row r="1033" spans="1:19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</row>
    <row r="1034" spans="1:19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</row>
    <row r="1035" spans="1:19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</row>
    <row r="1036" spans="1:19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</row>
    <row r="1037" spans="1:19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</row>
    <row r="1038" spans="1:19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</row>
    <row r="1039" spans="1:19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</row>
    <row r="1040" spans="1:19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</row>
    <row r="1041" spans="1:19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</row>
    <row r="1042" spans="1:19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</row>
    <row r="1043" spans="1:19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</row>
    <row r="1044" spans="1:19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</row>
    <row r="1045" spans="1:19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</row>
    <row r="1046" spans="1:19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</row>
    <row r="1047" spans="1:19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</row>
    <row r="1048" spans="1:19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</row>
    <row r="1049" spans="1:19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</row>
    <row r="1050" spans="1:19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</row>
    <row r="1051" spans="1:19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</row>
    <row r="1052" spans="1:19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</row>
    <row r="1053" spans="1:19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</row>
    <row r="1054" spans="1:19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</row>
    <row r="1055" spans="1:19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</row>
    <row r="1056" spans="1:19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</row>
    <row r="1057" spans="1:19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</row>
    <row r="1058" spans="1:19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</row>
    <row r="1059" spans="1:19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</row>
    <row r="1060" spans="1:19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</row>
    <row r="1061" spans="1:19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</row>
    <row r="1062" spans="1:19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</row>
    <row r="1063" spans="1:19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</row>
    <row r="1064" spans="1:19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</row>
    <row r="1065" spans="1:19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</row>
    <row r="1066" spans="1:19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</row>
    <row r="1067" spans="1:19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</row>
    <row r="1068" spans="1:19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</row>
    <row r="1069" spans="1:19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</row>
    <row r="1070" spans="1:19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</row>
    <row r="1071" spans="1:19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</row>
    <row r="1072" spans="1:19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</row>
    <row r="1073" spans="1:19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</row>
    <row r="1074" spans="1:19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</row>
    <row r="1075" spans="1:19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</row>
    <row r="1076" spans="1:19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</row>
    <row r="1077" spans="1:19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</row>
    <row r="1078" spans="1:19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</row>
    <row r="1079" spans="1:19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</row>
    <row r="1080" spans="1:19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</row>
    <row r="1081" spans="1:19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</row>
    <row r="1082" spans="1:19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</row>
    <row r="1083" spans="1:19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</row>
    <row r="1084" spans="1:19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</row>
    <row r="1085" spans="1:19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</row>
    <row r="1086" spans="1:19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</row>
    <row r="1087" spans="1:19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</row>
    <row r="1088" spans="1:19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</row>
    <row r="1089" spans="1:19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</row>
    <row r="1090" spans="1:19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</row>
    <row r="1091" spans="1:19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</row>
    <row r="1092" spans="1:19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</row>
    <row r="1093" spans="1:19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</row>
    <row r="1094" spans="1:19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</row>
    <row r="1095" spans="1:19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</row>
    <row r="1096" spans="1:19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</row>
    <row r="1097" spans="1:19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</row>
    <row r="1098" spans="1:19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</row>
    <row r="1099" spans="1:19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</row>
    <row r="1100" spans="1:19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</row>
    <row r="1101" spans="1:19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</row>
    <row r="1102" spans="1:19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</row>
    <row r="1103" spans="1:19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</row>
    <row r="1104" spans="1:19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</row>
    <row r="1105" spans="1:19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</row>
    <row r="1106" spans="1:19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</row>
    <row r="1107" spans="1:19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</row>
    <row r="1108" spans="1:19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</row>
    <row r="1109" spans="1:19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</row>
    <row r="1110" spans="1:19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</row>
    <row r="1111" spans="1:19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</row>
    <row r="1112" spans="1:19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</row>
    <row r="1113" spans="1:19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</row>
    <row r="1114" spans="1:19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</row>
    <row r="1115" spans="1:19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</row>
    <row r="1116" spans="1:19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</row>
    <row r="1117" spans="1:19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</row>
    <row r="1118" spans="1:19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</row>
    <row r="1119" spans="1:19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</row>
    <row r="1120" spans="1:19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</row>
    <row r="1121" spans="1:19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</row>
    <row r="1122" spans="1:19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</row>
    <row r="1123" spans="1:19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</row>
    <row r="1124" spans="1:19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</row>
    <row r="1125" spans="1:19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</row>
    <row r="1126" spans="1:19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</row>
    <row r="1127" spans="1:19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</row>
    <row r="1128" spans="1:19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</row>
    <row r="1129" spans="1:19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</row>
    <row r="1130" spans="1:19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</row>
    <row r="1131" spans="1:19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</row>
    <row r="1132" spans="1:19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</row>
    <row r="1133" spans="1:19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</row>
    <row r="1134" spans="1:19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</row>
    <row r="1135" spans="1:19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</row>
    <row r="1136" spans="1:19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</row>
    <row r="1137" spans="1:19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</row>
    <row r="1138" spans="1:19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</row>
    <row r="1139" spans="1:19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</row>
    <row r="1140" spans="1:19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</row>
    <row r="1141" spans="1:19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</row>
    <row r="1142" spans="1:19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</row>
    <row r="1143" spans="1:19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</row>
    <row r="1144" spans="1:19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</row>
    <row r="1145" spans="1:19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</row>
    <row r="1146" spans="1:19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</row>
    <row r="1147" spans="1:19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</row>
    <row r="1148" spans="1:19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</row>
    <row r="1149" spans="1:19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</row>
    <row r="1150" spans="1:19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</row>
    <row r="1151" spans="1:19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</row>
    <row r="1152" spans="1:19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</row>
    <row r="1153" spans="1:19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</row>
    <row r="1154" spans="1:19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</row>
    <row r="1155" spans="1:19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</row>
    <row r="1156" spans="1:19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</row>
    <row r="1157" spans="1:19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</row>
    <row r="1158" spans="1:19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</row>
    <row r="1159" spans="1:19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</row>
    <row r="1160" spans="1:19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</row>
    <row r="1161" spans="1:19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</row>
    <row r="1162" spans="1:19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</row>
    <row r="1163" spans="1:19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</row>
    <row r="1164" spans="1:19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</row>
    <row r="1165" spans="1:19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</row>
    <row r="1166" spans="1:19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</row>
    <row r="1167" spans="1:19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</row>
    <row r="1168" spans="1:19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</row>
    <row r="1169" spans="1:19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</row>
    <row r="1170" spans="1:19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</row>
    <row r="1171" spans="1:19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</row>
    <row r="1172" spans="1:19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</row>
    <row r="1173" spans="1:19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</row>
    <row r="1174" spans="1:19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</row>
    <row r="1175" spans="1:19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</row>
    <row r="1176" spans="1:19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</row>
    <row r="1177" spans="1:19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</row>
    <row r="1178" spans="1:19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</row>
    <row r="1179" spans="1:19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</row>
    <row r="1180" spans="1:19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</row>
    <row r="1181" spans="1:19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</row>
    <row r="1182" spans="1:19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</row>
    <row r="1183" spans="1:19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</row>
    <row r="1184" spans="1:19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</row>
    <row r="1185" spans="1:19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</row>
    <row r="1186" spans="1:19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</row>
    <row r="1187" spans="1:19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</row>
    <row r="1188" spans="1:19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</row>
    <row r="1189" spans="1:19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</row>
    <row r="1190" spans="1:19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</row>
    <row r="1191" spans="1:19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</row>
    <row r="1192" spans="1:19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</row>
    <row r="1193" spans="1:19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</row>
    <row r="1194" spans="1:19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</row>
    <row r="1195" spans="1:19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</row>
    <row r="1196" spans="1:19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</row>
    <row r="1197" spans="1:19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</row>
    <row r="1198" spans="1:19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</row>
    <row r="1199" spans="1:19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</row>
    <row r="1200" spans="1:19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</row>
    <row r="1201" spans="1:19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</row>
    <row r="1202" spans="1:19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</row>
    <row r="1203" spans="1:19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</row>
    <row r="1204" spans="1:19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</row>
    <row r="1205" spans="1:19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</row>
    <row r="1206" spans="1:19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</row>
    <row r="1207" spans="1:19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</row>
    <row r="1208" spans="1:19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</row>
    <row r="1209" spans="1:19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</row>
    <row r="1210" spans="1:19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</row>
    <row r="1211" spans="1:19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</row>
    <row r="1212" spans="1:19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</row>
    <row r="1213" spans="1:19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</row>
    <row r="1214" spans="1:19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</row>
    <row r="1215" spans="1:19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</row>
    <row r="1216" spans="1:19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</row>
    <row r="1217" spans="1:19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</row>
    <row r="1218" spans="1:19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</row>
    <row r="1219" spans="1:19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</row>
    <row r="1220" spans="1:19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</row>
    <row r="1221" spans="1:19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</row>
    <row r="1222" spans="1:19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</row>
    <row r="1223" spans="1:19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</row>
    <row r="1224" spans="1:19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</row>
    <row r="1225" spans="1:19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</row>
    <row r="1226" spans="1:19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</row>
    <row r="1227" spans="1:19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</row>
    <row r="1228" spans="1:19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</row>
    <row r="1229" spans="1:19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</row>
    <row r="1230" spans="1:19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</row>
    <row r="1231" spans="1:19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</row>
    <row r="1232" spans="1:19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</row>
    <row r="1233" spans="1:19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</row>
    <row r="1234" spans="1:19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</row>
    <row r="1235" spans="1:19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</row>
    <row r="1236" spans="1:19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</row>
    <row r="1237" spans="1:19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</row>
    <row r="1238" spans="1:19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</row>
    <row r="1239" spans="1:19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</row>
    <row r="1240" spans="1:19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</row>
    <row r="1241" spans="1:19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</row>
    <row r="1242" spans="1:19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</row>
    <row r="1243" spans="1:19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</row>
    <row r="1244" spans="1:19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</row>
    <row r="1245" spans="1:19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</row>
    <row r="1246" spans="1:19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</row>
    <row r="1247" spans="1:19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</row>
    <row r="1248" spans="1:19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</row>
    <row r="1249" spans="1:19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</row>
    <row r="1250" spans="1:19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</row>
    <row r="1251" spans="1:19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</row>
    <row r="1252" spans="1:19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</row>
    <row r="1253" spans="1:19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</row>
    <row r="1254" spans="1:19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</row>
    <row r="1255" spans="1:19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</row>
    <row r="1256" spans="1:19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</row>
    <row r="1257" spans="1:19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</row>
    <row r="1258" spans="1:19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</row>
    <row r="1259" spans="1:19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</row>
    <row r="1260" spans="1:19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</row>
    <row r="1261" spans="1:19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</row>
    <row r="1262" spans="1:19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</row>
    <row r="1263" spans="1:19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</row>
    <row r="1264" spans="1:19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</row>
    <row r="1265" spans="1:19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</row>
    <row r="1266" spans="1:19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</row>
    <row r="1267" spans="1:19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</row>
    <row r="1268" spans="1:19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</row>
    <row r="1269" spans="1:19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</row>
    <row r="1270" spans="1:19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</row>
    <row r="1271" spans="1:19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</row>
    <row r="1272" spans="1:19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</row>
    <row r="1273" spans="1:19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</row>
    <row r="1274" spans="1:19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</row>
    <row r="1275" spans="1:19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</row>
    <row r="1276" spans="1:19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</row>
    <row r="1277" spans="1:19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</row>
    <row r="1278" spans="1:19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</row>
    <row r="1279" spans="1:19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</row>
    <row r="1280" spans="1:19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</row>
    <row r="1281" spans="1:19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</row>
    <row r="1282" spans="1:19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</row>
    <row r="1283" spans="1:19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</row>
    <row r="1284" spans="1:19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</row>
    <row r="1285" spans="1:19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</row>
    <row r="1286" spans="1:19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</row>
    <row r="1287" spans="1:19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</row>
    <row r="1288" spans="1:19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</row>
    <row r="1289" spans="1:19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</row>
    <row r="1290" spans="1:19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</row>
    <row r="1291" spans="1:19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</row>
    <row r="1292" spans="1:19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</row>
    <row r="1293" spans="1:19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</row>
    <row r="1294" spans="1:19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</row>
    <row r="1295" spans="1:19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</row>
    <row r="1296" spans="1:19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</row>
    <row r="1297" spans="1:19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</row>
    <row r="1298" spans="1:19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</row>
    <row r="1299" spans="1:19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</row>
    <row r="1300" spans="1:19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</row>
    <row r="1301" spans="1:19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</row>
    <row r="1302" spans="1:19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</row>
    <row r="1303" spans="1:19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</row>
    <row r="1304" spans="1:19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</row>
    <row r="1305" spans="1:19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</row>
    <row r="1306" spans="1:19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</row>
    <row r="1307" spans="1:19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</row>
    <row r="1308" spans="1:19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</row>
    <row r="1309" spans="1:19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</row>
    <row r="1310" spans="1:19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</row>
    <row r="1311" spans="1:19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</row>
    <row r="1312" spans="1:19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</row>
    <row r="1313" spans="1:19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</row>
    <row r="1314" spans="1:19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</row>
    <row r="1315" spans="1:19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</row>
    <row r="1316" spans="1:19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</row>
    <row r="1317" spans="1:19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</row>
    <row r="1318" spans="1:19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</row>
    <row r="1319" spans="1:19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</row>
    <row r="1320" spans="1:19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</row>
    <row r="1321" spans="1:19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</row>
    <row r="1322" spans="1:19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</row>
    <row r="1323" spans="1:19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</row>
    <row r="1324" spans="1:19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</row>
    <row r="1325" spans="1:19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</row>
    <row r="1326" spans="1:19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</row>
    <row r="1327" spans="1:19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</row>
    <row r="1328" spans="1:19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</row>
    <row r="1329" spans="1:19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</row>
    <row r="1330" spans="1:19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</row>
    <row r="1331" spans="1:19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</row>
    <row r="1332" spans="1:19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</row>
    <row r="1333" spans="1:19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</row>
    <row r="1334" spans="1:19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</row>
    <row r="1335" spans="1:19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</row>
    <row r="1336" spans="1:19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</row>
    <row r="1337" spans="1:19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</row>
    <row r="1338" spans="1:19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</row>
    <row r="1339" spans="1:19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</row>
    <row r="1340" spans="1:19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</row>
    <row r="1341" spans="1:19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</row>
    <row r="1342" spans="1:19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</row>
    <row r="1343" spans="1:19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</row>
    <row r="1344" spans="1:19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</row>
    <row r="1345" spans="1:19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</row>
    <row r="1346" spans="1:19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</row>
    <row r="1347" spans="1:19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</row>
    <row r="1348" spans="1:19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</row>
    <row r="1349" spans="1:19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</row>
    <row r="1350" spans="1:19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</row>
    <row r="1351" spans="1:19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</row>
    <row r="1352" spans="1:19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</row>
    <row r="1353" spans="1:19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</row>
    <row r="1354" spans="1:19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</row>
    <row r="1355" spans="1:19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</row>
    <row r="1356" spans="1:19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</row>
    <row r="1357" spans="1:19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</row>
    <row r="1358" spans="1:19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</row>
    <row r="1359" spans="1:19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</row>
    <row r="1360" spans="1:19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</row>
    <row r="1361" spans="1:19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</row>
    <row r="1362" spans="1:19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</row>
    <row r="1363" spans="1:19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</row>
    <row r="1364" spans="1:19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</row>
    <row r="1365" spans="1:19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</row>
    <row r="1366" spans="1:19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</row>
    <row r="1367" spans="1:19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</row>
    <row r="1368" spans="1:19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</row>
    <row r="1369" spans="1:19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</row>
    <row r="1370" spans="1:19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</row>
    <row r="1371" spans="1:19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</row>
    <row r="1372" spans="1:19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</row>
    <row r="1373" spans="1:19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</row>
    <row r="1374" spans="1:19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</row>
    <row r="1375" spans="1:19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</row>
    <row r="1376" spans="1:19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</row>
    <row r="1377" spans="1:19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</row>
    <row r="1378" spans="1:19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</row>
    <row r="1379" spans="1:19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</row>
    <row r="1380" spans="1:19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</row>
    <row r="1381" spans="1:19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</row>
    <row r="1382" spans="1:19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</row>
    <row r="1383" spans="1:19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</row>
    <row r="1384" spans="1:19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</row>
    <row r="1385" spans="1:19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</row>
    <row r="1386" spans="1:19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</row>
    <row r="1387" spans="1:19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</row>
    <row r="1388" spans="1:19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</row>
    <row r="1389" spans="1:19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</row>
    <row r="1390" spans="1:19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</row>
    <row r="1391" spans="1:19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</row>
    <row r="1392" spans="1:19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</row>
    <row r="1393" spans="1:19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</row>
    <row r="1394" spans="1:19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</row>
    <row r="1395" spans="1:19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</row>
    <row r="1396" spans="1:19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</row>
    <row r="1397" spans="1:19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</row>
    <row r="1398" spans="1:19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</row>
    <row r="1399" spans="1:19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</row>
    <row r="1400" spans="1:19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</row>
    <row r="1401" spans="1:19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</row>
    <row r="1402" spans="1:19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</row>
    <row r="1403" spans="1:19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</row>
    <row r="1404" spans="1:19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</row>
    <row r="1405" spans="1:19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</row>
    <row r="1406" spans="1:19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</row>
    <row r="1407" spans="1:19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</row>
    <row r="1408" spans="1:19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</row>
    <row r="1409" spans="1:19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</row>
    <row r="1410" spans="1:19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</row>
    <row r="1411" spans="1:19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</row>
    <row r="1412" spans="1:19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</row>
    <row r="1413" spans="1:19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</row>
    <row r="1414" spans="1:19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</row>
    <row r="1415" spans="1:19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</row>
    <row r="1416" spans="1:19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</row>
    <row r="1417" spans="1:19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</row>
    <row r="1418" spans="1:19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</row>
    <row r="1419" spans="1:19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</row>
    <row r="1420" spans="1:19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</row>
    <row r="1421" spans="1:19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</row>
    <row r="1422" spans="1:19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</row>
    <row r="1423" spans="1:19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</row>
    <row r="1424" spans="1:19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</row>
    <row r="1425" spans="1:19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</row>
    <row r="1426" spans="1:19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</row>
    <row r="1427" spans="1:19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</row>
    <row r="1428" spans="1:19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</row>
    <row r="1429" spans="1:19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</row>
    <row r="1430" spans="1:19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</row>
    <row r="1431" spans="1:19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</row>
    <row r="1432" spans="1:19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</row>
    <row r="1433" spans="1:19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</row>
    <row r="1434" spans="1:19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</row>
    <row r="1435" spans="1:19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</row>
    <row r="1436" spans="1:19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</row>
    <row r="1437" spans="1:19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</row>
    <row r="1438" spans="1:19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</row>
    <row r="1439" spans="1:19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</row>
    <row r="1440" spans="1:19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</row>
    <row r="1441" spans="1:19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</row>
    <row r="1442" spans="1:19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</row>
    <row r="1443" spans="1:19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</row>
    <row r="1444" spans="1:19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</row>
    <row r="1445" spans="1:19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</row>
    <row r="1446" spans="1:19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</row>
    <row r="1447" spans="1:19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</row>
    <row r="1448" spans="1:19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</row>
    <row r="1449" spans="1:19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</row>
    <row r="1450" spans="1:19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</row>
    <row r="1451" spans="1:19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</row>
    <row r="1452" spans="1:19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</row>
    <row r="1453" spans="1:19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</row>
    <row r="1454" spans="1:19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</row>
    <row r="1455" spans="1:19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</row>
    <row r="1456" spans="1:19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</row>
    <row r="1457" spans="1:19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</row>
    <row r="1458" spans="1:19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</row>
    <row r="1459" spans="1:19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</row>
    <row r="1460" spans="1:19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</row>
    <row r="1461" spans="1:19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</row>
    <row r="1462" spans="1:19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</row>
    <row r="1463" spans="1:19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</row>
    <row r="1464" spans="1:19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</row>
    <row r="1465" spans="1:19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</row>
    <row r="1466" spans="1:19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</row>
    <row r="1467" spans="1:19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</row>
    <row r="1468" spans="1:19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</row>
    <row r="1469" spans="1:19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</row>
    <row r="1470" spans="1:19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</row>
    <row r="1471" spans="1:19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</row>
    <row r="1472" spans="1:19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</row>
    <row r="1473" spans="1:19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</row>
    <row r="1474" spans="1:19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</row>
    <row r="1475" spans="1:19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</row>
    <row r="1476" spans="1:19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</row>
    <row r="1477" spans="1:19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</row>
    <row r="1478" spans="1:19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</row>
    <row r="1479" spans="1:19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</row>
    <row r="1480" spans="1:19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</row>
    <row r="1481" spans="1:19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</row>
    <row r="1482" spans="1:19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</row>
    <row r="1483" spans="1:19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</row>
    <row r="1484" spans="1:19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</row>
    <row r="1485" spans="1:19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</row>
    <row r="1486" spans="1:19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</row>
    <row r="1487" spans="1:19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</row>
    <row r="1488" spans="1:19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</row>
    <row r="1489" spans="1:19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</row>
    <row r="1490" spans="1:19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</row>
    <row r="1491" spans="1:19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</row>
    <row r="1492" spans="1:19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</row>
    <row r="1493" spans="1:19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</row>
    <row r="1494" spans="1:19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</row>
    <row r="1495" spans="1:19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</row>
    <row r="1496" spans="1:19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</row>
    <row r="1497" spans="1:19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</row>
    <row r="1498" spans="1:19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</row>
    <row r="1499" spans="1:19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</row>
    <row r="1500" spans="1:19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</row>
    <row r="1501" spans="1:19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</row>
    <row r="1502" spans="1:19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</row>
    <row r="1503" spans="1:19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</row>
    <row r="1504" spans="1:19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</row>
    <row r="1505" spans="1:19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</row>
    <row r="1506" spans="1:19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</row>
    <row r="1507" spans="1:19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</row>
    <row r="1508" spans="1:19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</row>
    <row r="1509" spans="1:19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</row>
    <row r="1510" spans="1:19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</row>
    <row r="1511" spans="1:19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</row>
    <row r="1512" spans="1:19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</row>
    <row r="1513" spans="1:19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</row>
    <row r="1514" spans="1:19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</row>
    <row r="1515" spans="1:19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</row>
    <row r="1516" spans="1:19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</row>
    <row r="1517" spans="1:19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</row>
    <row r="1518" spans="1:19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</row>
    <row r="1519" spans="1:19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</row>
    <row r="1520" spans="1:19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</row>
    <row r="1521" spans="1:19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</row>
    <row r="1522" spans="1:19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</row>
    <row r="1523" spans="1:19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</row>
    <row r="1524" spans="1:19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</row>
    <row r="1525" spans="1:19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</row>
    <row r="1526" spans="1:19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</row>
    <row r="1527" spans="1:19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</row>
    <row r="1528" spans="1:19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</row>
    <row r="1529" spans="1:19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</row>
    <row r="1530" spans="1:19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</row>
    <row r="1531" spans="1:19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</row>
    <row r="1532" spans="1:19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</row>
    <row r="1533" spans="1:19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</row>
    <row r="1534" spans="1:19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</row>
    <row r="1535" spans="1:19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</row>
    <row r="1536" spans="1:19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</row>
    <row r="1537" spans="1:19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</row>
    <row r="1538" spans="1:19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</row>
    <row r="1539" spans="1:19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</row>
    <row r="1540" spans="1:19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</row>
    <row r="1541" spans="1:19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</row>
    <row r="1542" spans="1:19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</row>
    <row r="1543" spans="1:19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</row>
    <row r="1544" spans="1:19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</row>
    <row r="1545" spans="1:19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</row>
    <row r="1546" spans="1:19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</row>
    <row r="1547" spans="1:19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</row>
    <row r="1548" spans="1:19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</row>
    <row r="1549" spans="1:19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</row>
    <row r="1550" spans="1:19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</row>
    <row r="1551" spans="1:19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</row>
    <row r="1552" spans="1:19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</row>
    <row r="1553" spans="1:19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</row>
    <row r="1554" spans="1:19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</row>
    <row r="1555" spans="1:19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</row>
    <row r="1556" spans="1:19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</row>
    <row r="1557" spans="1:19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</row>
    <row r="1558" spans="1:19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</row>
    <row r="1559" spans="1:19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</row>
    <row r="1560" spans="1:19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</row>
    <row r="1561" spans="1:19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</row>
    <row r="1562" spans="1:19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</row>
    <row r="1563" spans="1:19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</row>
    <row r="1564" spans="1:19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</row>
    <row r="1565" spans="1:19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</row>
    <row r="1566" spans="1:19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</row>
    <row r="1567" spans="1:19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</row>
    <row r="1568" spans="1:19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</row>
    <row r="1569" spans="1:19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</row>
    <row r="1570" spans="1:19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</row>
    <row r="1571" spans="1:19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</row>
    <row r="1572" spans="1:19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</row>
    <row r="1573" spans="1:19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</row>
    <row r="1574" spans="1:19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</row>
    <row r="1575" spans="1:19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</row>
    <row r="1576" spans="1:19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</row>
    <row r="1577" spans="1:19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</row>
    <row r="1578" spans="1:19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</row>
    <row r="1579" spans="1:19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</row>
    <row r="1580" spans="1:19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</row>
    <row r="1581" spans="1:19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</row>
    <row r="1582" spans="1:19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</row>
    <row r="1583" spans="1:19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</row>
    <row r="1584" spans="1:19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</row>
    <row r="1585" spans="1:19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</row>
    <row r="1586" spans="1:19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</row>
    <row r="1587" spans="1:19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</row>
    <row r="1588" spans="1:19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</row>
    <row r="1589" spans="1:19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</row>
    <row r="1590" spans="1:19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</row>
    <row r="1591" spans="1:19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</row>
    <row r="1592" spans="1:19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</row>
    <row r="1593" spans="1:19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</row>
    <row r="1594" spans="1:19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</row>
    <row r="1595" spans="1:19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</row>
    <row r="1596" spans="1:19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</row>
    <row r="1597" spans="1:19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</row>
    <row r="1598" spans="1:19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</row>
    <row r="1599" spans="1:19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</row>
    <row r="1600" spans="1:19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</row>
    <row r="1601" spans="1:19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</row>
    <row r="1602" spans="1:19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</row>
    <row r="1603" spans="1:19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</row>
    <row r="1604" spans="1:19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</row>
    <row r="1605" spans="1:19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</row>
    <row r="1606" spans="1:19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</row>
    <row r="1607" spans="1:19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</row>
    <row r="1608" spans="1:19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</row>
    <row r="1609" spans="1:19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</row>
    <row r="1610" spans="1:19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</row>
    <row r="1611" spans="1:19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</row>
    <row r="1612" spans="1:19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</row>
    <row r="1613" spans="1:19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</row>
    <row r="1614" spans="1:19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</row>
    <row r="1615" spans="1:19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</row>
    <row r="1616" spans="1:19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</row>
    <row r="1617" spans="1:19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</row>
    <row r="1618" spans="1:19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</row>
    <row r="1619" spans="1:19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</row>
    <row r="1620" spans="1:19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</row>
    <row r="1621" spans="1:19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</row>
    <row r="1622" spans="1:19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</row>
    <row r="1623" spans="1:19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</row>
    <row r="1624" spans="1:19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</row>
    <row r="1625" spans="1:19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</row>
    <row r="1626" spans="1:19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</row>
    <row r="1627" spans="1:19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</row>
    <row r="1628" spans="1:19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</row>
    <row r="1629" spans="1:19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</row>
    <row r="1630" spans="1:19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</row>
    <row r="1631" spans="1:19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</row>
    <row r="1632" spans="1:19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</row>
    <row r="1633" spans="1:19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</row>
    <row r="1634" spans="1:19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</row>
    <row r="1635" spans="1:19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</row>
    <row r="1636" spans="1:19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</row>
    <row r="1637" spans="1:19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</row>
    <row r="1638" spans="1:19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</row>
    <row r="1639" spans="1:19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</row>
    <row r="1640" spans="1:19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</row>
    <row r="1641" spans="1:19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</row>
    <row r="1642" spans="1:19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</row>
    <row r="1643" spans="1:19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</row>
    <row r="1644" spans="1:19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</row>
    <row r="1645" spans="1:19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</row>
    <row r="1646" spans="1:19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</row>
    <row r="1647" spans="1:19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</row>
    <row r="1648" spans="1:19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</row>
    <row r="1649" spans="1:19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</row>
    <row r="1650" spans="1:19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</row>
    <row r="1651" spans="1:19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</row>
    <row r="1652" spans="1:19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</row>
    <row r="1653" spans="1:19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</row>
    <row r="1654" spans="1:19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</row>
    <row r="1655" spans="1:19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</row>
    <row r="1656" spans="1:19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</row>
    <row r="1657" spans="1:19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</row>
    <row r="1658" spans="1:19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</row>
    <row r="1659" spans="1:19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</row>
    <row r="1660" spans="1:19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</row>
    <row r="1661" spans="1:19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</row>
    <row r="1662" spans="1:19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</row>
    <row r="1663" spans="1:19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</row>
    <row r="1664" spans="1:19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</row>
    <row r="1665" spans="1:19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</row>
    <row r="1666" spans="1:19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</row>
    <row r="1667" spans="1:19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</row>
    <row r="1668" spans="1:19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</row>
    <row r="1669" spans="1:19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</row>
    <row r="1670" spans="1:19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</row>
    <row r="1671" spans="1:19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</row>
    <row r="1672" spans="1:19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</row>
    <row r="1673" spans="1:19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</row>
    <row r="1674" spans="1:19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</row>
    <row r="1675" spans="1:19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</row>
    <row r="1676" spans="1:19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</row>
    <row r="1677" spans="1:19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</row>
    <row r="1678" spans="1:19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</row>
    <row r="1679" spans="1:19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</row>
    <row r="1680" spans="1:19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</row>
    <row r="1681" spans="1:19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</row>
    <row r="1682" spans="1:19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</row>
    <row r="1683" spans="1:19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</row>
    <row r="1684" spans="1:19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</row>
    <row r="1685" spans="1:19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</row>
    <row r="1686" spans="1:19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</row>
    <row r="1687" spans="1:19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</row>
    <row r="1688" spans="1:19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</row>
    <row r="1689" spans="1:19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</row>
    <row r="1690" spans="1:19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</row>
    <row r="1691" spans="1:19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</row>
    <row r="1692" spans="1:19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</row>
    <row r="1693" spans="1:19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</row>
    <row r="1694" spans="1:19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</row>
    <row r="1695" spans="1:19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</row>
    <row r="1696" spans="1:19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</row>
    <row r="1697" spans="1:19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</row>
    <row r="1698" spans="1:19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</row>
    <row r="1699" spans="1:19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</row>
    <row r="1700" spans="1:19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</row>
    <row r="1701" spans="1:19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</row>
    <row r="1702" spans="1:19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</row>
    <row r="1703" spans="1:19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</row>
    <row r="1704" spans="1:19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</row>
    <row r="1705" spans="1:19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</row>
    <row r="1706" spans="1:19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</row>
    <row r="1707" spans="1:19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</row>
    <row r="1708" spans="1:19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</row>
    <row r="1709" spans="1:19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</row>
    <row r="1710" spans="1:19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</row>
    <row r="1711" spans="1:19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</row>
    <row r="1712" spans="1:19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</row>
    <row r="1713" spans="1:19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</row>
    <row r="1714" spans="1:19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</row>
    <row r="1715" spans="1:19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</row>
    <row r="1716" spans="1:19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</row>
    <row r="1717" spans="1:19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</row>
    <row r="1718" spans="1:19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</row>
    <row r="1719" spans="1:19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</row>
    <row r="1720" spans="1:19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</row>
    <row r="1721" spans="1:19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</row>
    <row r="1722" spans="1:19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</row>
    <row r="1723" spans="1:19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</row>
    <row r="1724" spans="1:19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</row>
    <row r="1725" spans="1:19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</row>
    <row r="1726" spans="1:19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</row>
    <row r="1727" spans="1:19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</row>
    <row r="1728" spans="1:19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</row>
    <row r="1729" spans="1:19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</row>
    <row r="1730" spans="1:19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</row>
    <row r="1731" spans="1:19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</row>
    <row r="1732" spans="1:19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</row>
    <row r="1733" spans="1:19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</row>
    <row r="1734" spans="1:19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</row>
    <row r="1735" spans="1:19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</row>
    <row r="1736" spans="1:19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</row>
    <row r="1737" spans="1:19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</row>
    <row r="1738" spans="1:19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</row>
    <row r="1739" spans="1:19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</row>
    <row r="1740" spans="1:19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</row>
    <row r="1741" spans="1:19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</row>
    <row r="1742" spans="1:19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</row>
    <row r="1743" spans="1:19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</row>
    <row r="1744" spans="1:19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</row>
    <row r="1745" spans="1:19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</row>
    <row r="1746" spans="1:19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</row>
    <row r="1747" spans="1:19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</row>
    <row r="1748" spans="1:19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</row>
    <row r="1749" spans="1:19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</row>
    <row r="1750" spans="1:19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</row>
    <row r="1751" spans="1:19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</row>
    <row r="1752" spans="1:19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</row>
    <row r="1753" spans="1:19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</row>
    <row r="1754" spans="1:19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</row>
    <row r="1755" spans="1:19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</row>
    <row r="1756" spans="1:19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</row>
    <row r="1757" spans="1:19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</row>
    <row r="1758" spans="1:19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</row>
    <row r="1759" spans="1:19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</row>
    <row r="1760" spans="1:19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</row>
    <row r="1761" spans="1:19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</row>
    <row r="1762" spans="1:19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</row>
    <row r="1763" spans="1:19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</row>
    <row r="1764" spans="1:19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</row>
    <row r="1765" spans="1:19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</row>
    <row r="1766" spans="1:19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</row>
    <row r="1767" spans="1:19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</row>
    <row r="1768" spans="1:19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</row>
    <row r="1769" spans="1:19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</row>
    <row r="1770" spans="1:19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</row>
    <row r="1771" spans="1:19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</row>
    <row r="1772" spans="1:19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</row>
    <row r="1773" spans="1:19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</row>
    <row r="1774" spans="1:19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</row>
    <row r="1775" spans="1:19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</row>
    <row r="1776" spans="1:19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</row>
    <row r="1777" spans="1:19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</row>
    <row r="1778" spans="1:19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</row>
    <row r="1779" spans="1:19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</row>
    <row r="1780" spans="1:19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</row>
    <row r="1781" spans="1:19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</row>
    <row r="1782" spans="1:19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</row>
    <row r="1783" spans="1:19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</row>
    <row r="1784" spans="1:19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</row>
    <row r="1785" spans="1:19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</row>
    <row r="1786" spans="1:19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</row>
    <row r="1787" spans="1:19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</row>
    <row r="1788" spans="1:19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</row>
    <row r="1789" spans="1:19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</row>
    <row r="1790" spans="1:19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</row>
    <row r="1791" spans="1:19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</row>
    <row r="1792" spans="1:19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</row>
    <row r="1793" spans="1:19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</row>
    <row r="1794" spans="1:19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</row>
    <row r="1795" spans="1:19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</row>
    <row r="1796" spans="1:19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</row>
    <row r="1797" spans="1:19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</row>
    <row r="1798" spans="1:19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</row>
    <row r="1799" spans="1:19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</row>
    <row r="1800" spans="1:19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</row>
    <row r="1801" spans="1:19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</row>
    <row r="1802" spans="1:19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</row>
    <row r="1803" spans="1:19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</row>
    <row r="1804" spans="1:19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</row>
    <row r="1805" spans="1:19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</row>
    <row r="1806" spans="1:19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</row>
    <row r="1807" spans="1:19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</row>
    <row r="1808" spans="1:19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</row>
    <row r="1809" spans="1:19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</row>
    <row r="1810" spans="1:19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</row>
    <row r="1811" spans="1:19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</row>
    <row r="1812" spans="1:19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</row>
    <row r="1813" spans="1:19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</row>
    <row r="1814" spans="1:19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</row>
    <row r="1815" spans="1:19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</row>
    <row r="1816" spans="1:19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</row>
    <row r="1817" spans="1:19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</row>
    <row r="1818" spans="1:19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</row>
    <row r="1819" spans="1:19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</row>
    <row r="1820" spans="1:19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</row>
    <row r="1821" spans="1:19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</row>
    <row r="1822" spans="1:19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</row>
    <row r="1823" spans="1:19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</row>
    <row r="1824" spans="1:19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</row>
    <row r="1825" spans="1:19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</row>
    <row r="1826" spans="1:19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</row>
    <row r="1827" spans="1:19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</row>
    <row r="1828" spans="1:19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</row>
    <row r="1829" spans="1:19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</row>
    <row r="1830" spans="1:19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</row>
    <row r="1831" spans="1:19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</row>
    <row r="1832" spans="1:19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</row>
    <row r="1833" spans="1:19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</row>
    <row r="1834" spans="1:19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</row>
    <row r="1835" spans="1:19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</row>
    <row r="1836" spans="1:19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</row>
    <row r="1837" spans="1:19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</row>
    <row r="1838" spans="1:19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</row>
    <row r="1839" spans="1:19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</row>
    <row r="1840" spans="1:19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</row>
    <row r="1841" spans="1:19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</row>
    <row r="1842" spans="1:19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</row>
    <row r="1843" spans="1:19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</row>
    <row r="1844" spans="1:19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</row>
    <row r="1845" spans="1:19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</row>
    <row r="1846" spans="1:19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</row>
    <row r="1847" spans="1:19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</row>
    <row r="1848" spans="1:19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</row>
    <row r="1849" spans="1:19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</row>
    <row r="1850" spans="1:19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</row>
    <row r="1851" spans="1:19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</row>
    <row r="1852" spans="1:19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</row>
    <row r="1853" spans="1:19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</row>
    <row r="1854" spans="1:19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</row>
    <row r="1855" spans="1:19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</row>
    <row r="1856" spans="1:19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</row>
    <row r="1857" spans="1:19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</row>
    <row r="1858" spans="1:19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</row>
    <row r="1859" spans="1:19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</row>
    <row r="1860" spans="1:19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</row>
    <row r="1861" spans="1:19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</row>
    <row r="1862" spans="1:19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</row>
    <row r="1863" spans="1:19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</row>
    <row r="1864" spans="1:19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</row>
    <row r="1865" spans="1:19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</row>
    <row r="1866" spans="1:19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</row>
    <row r="1867" spans="1:19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</row>
    <row r="1868" spans="1:19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</row>
    <row r="1869" spans="1:19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</row>
    <row r="1870" spans="1:19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</row>
    <row r="1871" spans="1:19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</row>
    <row r="1872" spans="1:19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</row>
    <row r="1873" spans="1:19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</row>
    <row r="1874" spans="1:19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</row>
    <row r="1875" spans="1:19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</row>
    <row r="1876" spans="1:19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</row>
    <row r="1877" spans="1:19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</row>
    <row r="1878" spans="1:19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</row>
    <row r="1879" spans="1:19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</row>
    <row r="1880" spans="1:19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</row>
    <row r="1881" spans="1:19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</row>
    <row r="1882" spans="1:19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</row>
    <row r="1883" spans="1:19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</row>
    <row r="1884" spans="1:19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</row>
    <row r="1885" spans="1:19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</row>
    <row r="1886" spans="1:19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</row>
    <row r="1887" spans="1:19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</row>
    <row r="1888" spans="1:19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</row>
    <row r="1889" spans="1:19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</row>
    <row r="1890" spans="1:19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</row>
    <row r="1891" spans="1:19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</row>
    <row r="1892" spans="1:19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</row>
    <row r="1893" spans="1:19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</row>
    <row r="1894" spans="1:19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</row>
    <row r="1895" spans="1:19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</row>
    <row r="1896" spans="1:19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</row>
    <row r="1897" spans="1:19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</row>
    <row r="1898" spans="1:19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</row>
    <row r="1899" spans="1:19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</row>
    <row r="1900" spans="1:19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</row>
    <row r="1901" spans="1:19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</row>
    <row r="1902" spans="1:19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</row>
    <row r="1903" spans="1:19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</row>
    <row r="1904" spans="1:19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</row>
    <row r="1905" spans="1:19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</row>
    <row r="1906" spans="1:19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</row>
    <row r="1907" spans="1:19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</row>
    <row r="1908" spans="1:19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</row>
    <row r="1909" spans="1:19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</row>
    <row r="1910" spans="1:19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</row>
    <row r="1911" spans="1:19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</row>
    <row r="1912" spans="1:19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</row>
    <row r="1913" spans="1:19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</row>
    <row r="1914" spans="1:19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</row>
    <row r="1915" spans="1:19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</row>
    <row r="1916" spans="1:19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</row>
    <row r="1917" spans="1:19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</row>
    <row r="1918" spans="1:19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</row>
    <row r="1919" spans="1:19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</row>
    <row r="1920" spans="1:19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</row>
    <row r="1921" spans="1:19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</row>
    <row r="1922" spans="1:19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</row>
    <row r="1923" spans="1:19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</row>
    <row r="1924" spans="1:19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</row>
    <row r="1925" spans="1:19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</row>
    <row r="1926" spans="1:19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</row>
    <row r="1927" spans="1:19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</row>
    <row r="1928" spans="1:19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</row>
    <row r="1929" spans="1:19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</row>
    <row r="1930" spans="1:19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</row>
    <row r="1931" spans="1:19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</row>
    <row r="1932" spans="1:19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</row>
    <row r="1933" spans="1:19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</row>
    <row r="1934" spans="1:19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</row>
    <row r="1935" spans="1:19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</row>
    <row r="1936" spans="1:19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</row>
    <row r="1937" spans="1:19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</row>
    <row r="1938" spans="1:19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</row>
    <row r="1939" spans="1:19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</row>
    <row r="1940" spans="1:19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</row>
    <row r="1941" spans="1:19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</row>
    <row r="1942" spans="1:19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</row>
    <row r="1943" spans="1:19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</row>
    <row r="1944" spans="1:19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</row>
    <row r="1945" spans="1:19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</row>
    <row r="1946" spans="1:19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</row>
    <row r="1947" spans="1:19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</row>
    <row r="1948" spans="1:19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</row>
    <row r="1949" spans="1:19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</row>
    <row r="1950" spans="1:19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</row>
    <row r="1951" spans="1:19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</row>
    <row r="1952" spans="1:19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</row>
    <row r="1953" spans="1:19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</row>
    <row r="1954" spans="1:19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</row>
    <row r="1955" spans="1:19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</row>
    <row r="1956" spans="1:19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</row>
    <row r="1957" spans="1:19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</row>
    <row r="1958" spans="1:19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</row>
    <row r="1959" spans="1:19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</row>
    <row r="1960" spans="1:19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</row>
    <row r="1961" spans="1:19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</row>
    <row r="1962" spans="1:19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</row>
    <row r="1963" spans="1:19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</row>
    <row r="1964" spans="1:19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</row>
    <row r="1965" spans="1:19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</row>
    <row r="1966" spans="1:19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</row>
    <row r="1967" spans="1:19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</row>
    <row r="1968" spans="1:19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</row>
    <row r="1969" spans="1:19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</row>
    <row r="1970" spans="1:19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</row>
    <row r="1971" spans="1:19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</row>
    <row r="1972" spans="1:19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</row>
    <row r="1973" spans="1:19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</row>
    <row r="1974" spans="1:19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</row>
    <row r="1975" spans="1:19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</row>
    <row r="1976" spans="1:19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</row>
    <row r="1977" spans="1:19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</row>
    <row r="1978" spans="1:19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</row>
    <row r="1979" spans="1:19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</row>
    <row r="1980" spans="1:19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</row>
    <row r="1981" spans="1:19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</row>
    <row r="1982" spans="1:19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</row>
    <row r="1983" spans="1:19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</row>
    <row r="1984" spans="1:19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</row>
    <row r="1985" spans="1:19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</row>
    <row r="1986" spans="1:19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</row>
    <row r="1987" spans="1:19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</row>
    <row r="1988" spans="1:19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</row>
    <row r="1989" spans="1:19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</row>
    <row r="1990" spans="1:19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</row>
    <row r="1991" spans="1:19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</row>
    <row r="1992" spans="1:19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</row>
    <row r="1993" spans="1:19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</row>
    <row r="1994" spans="1:19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</row>
    <row r="1995" spans="1:19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</row>
    <row r="1996" spans="1:19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</row>
    <row r="1997" spans="1:19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</row>
    <row r="1998" spans="1:19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</row>
    <row r="1999" spans="1:19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</row>
    <row r="2000" spans="1:19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</row>
    <row r="2001" spans="1:19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</row>
    <row r="2002" spans="1:19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</row>
    <row r="2003" spans="1:19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</row>
    <row r="2004" spans="1:19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</row>
    <row r="2005" spans="1:19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</row>
    <row r="2006" spans="1:19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</row>
    <row r="2007" spans="1:19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</row>
    <row r="2008" spans="1:19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</row>
    <row r="2009" spans="1:19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</row>
    <row r="2010" spans="1:19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</row>
    <row r="2011" spans="1:19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</row>
    <row r="2012" spans="1:19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</row>
    <row r="2013" spans="1:19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</row>
    <row r="2014" spans="1:19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</row>
    <row r="2015" spans="1:19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</row>
    <row r="2016" spans="1:19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</row>
    <row r="2017" spans="1:19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</row>
    <row r="2018" spans="1:19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</row>
    <row r="2019" spans="1:19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</row>
    <row r="2020" spans="1:19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</row>
    <row r="2021" spans="1:19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</row>
    <row r="2022" spans="1:19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</row>
    <row r="2023" spans="1:19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</row>
    <row r="2024" spans="1:19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</row>
    <row r="2025" spans="1:19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</row>
    <row r="2026" spans="1:19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</row>
    <row r="2027" spans="1:19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</row>
    <row r="2028" spans="1:19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</row>
    <row r="2029" spans="1:19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</row>
    <row r="2030" spans="1:19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</row>
    <row r="2031" spans="1:19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</row>
    <row r="2032" spans="1:19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</row>
    <row r="2033" spans="1:19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</row>
    <row r="2034" spans="1:19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</row>
    <row r="2035" spans="1:19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</row>
    <row r="2036" spans="1:19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</row>
    <row r="2037" spans="1:19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</row>
    <row r="2038" spans="1:19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</row>
    <row r="2039" spans="1:19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</row>
    <row r="2040" spans="1:19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</row>
    <row r="2041" spans="1:19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</row>
    <row r="2042" spans="1:19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</row>
    <row r="2043" spans="1:19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</row>
    <row r="2044" spans="1:19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</row>
    <row r="2045" spans="1:19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</row>
    <row r="2046" spans="1:19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</row>
    <row r="2047" spans="1:19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</row>
    <row r="2048" spans="1:19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</row>
    <row r="2049" spans="1:19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</row>
    <row r="2050" spans="1:19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</row>
    <row r="2051" spans="1:19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</row>
    <row r="2052" spans="1:19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</row>
    <row r="2053" spans="1:19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</row>
    <row r="2054" spans="1:19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</row>
    <row r="2055" spans="1:19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</row>
    <row r="2056" spans="1:19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</row>
    <row r="2057" spans="1:19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</row>
    <row r="2058" spans="1:19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</row>
    <row r="2059" spans="1:19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</row>
    <row r="2060" spans="1:19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</row>
    <row r="2061" spans="1:19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</row>
    <row r="2062" spans="1:19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</row>
    <row r="2063" spans="1:19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</row>
    <row r="2064" spans="1:19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</row>
    <row r="2065" spans="1:19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</row>
    <row r="2066" spans="1:19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</row>
    <row r="2067" spans="1:19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</row>
    <row r="2068" spans="1:19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</row>
    <row r="2069" spans="1:19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</row>
    <row r="2070" spans="1:19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</row>
    <row r="2071" spans="1:19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</row>
    <row r="2072" spans="1:19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</row>
    <row r="2073" spans="1:19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</row>
    <row r="2074" spans="1:19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</row>
    <row r="2075" spans="1:19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</row>
    <row r="2076" spans="1:19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</row>
    <row r="2077" spans="1:19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</row>
    <row r="2078" spans="1:19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</row>
    <row r="2079" spans="1:19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</row>
    <row r="2080" spans="1:19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</row>
    <row r="2081" spans="1:19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</row>
    <row r="2082" spans="1:19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</row>
    <row r="2083" spans="1:19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</row>
    <row r="2084" spans="1:19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</row>
    <row r="2085" spans="1:19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</row>
    <row r="2086" spans="1:19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</row>
    <row r="2087" spans="1:19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</row>
    <row r="2088" spans="1:19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</row>
    <row r="2089" spans="1:19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</row>
    <row r="2090" spans="1:19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</row>
    <row r="2091" spans="1:19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</row>
    <row r="2092" spans="1:19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</row>
    <row r="2093" spans="1:19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</row>
    <row r="2094" spans="1:19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</row>
    <row r="2095" spans="1:19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</row>
    <row r="2096" spans="1:19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</row>
    <row r="2097" spans="1:19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</row>
    <row r="2098" spans="1:19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</row>
    <row r="2099" spans="1:19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</row>
    <row r="2100" spans="1:19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</row>
    <row r="2101" spans="1:19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</row>
    <row r="2102" spans="1:19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</row>
    <row r="2103" spans="1:19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</row>
    <row r="2104" spans="1:19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</row>
    <row r="2105" spans="1:19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</row>
    <row r="2106" spans="1:19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</row>
    <row r="2107" spans="1:19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</row>
    <row r="2108" spans="1:19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</row>
    <row r="2109" spans="1:19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</row>
    <row r="2110" spans="1:19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</row>
    <row r="2111" spans="1:19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</row>
    <row r="2112" spans="1:19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</row>
    <row r="2113" spans="1:19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</row>
    <row r="2114" spans="1:19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</row>
    <row r="2115" spans="1:19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</row>
    <row r="2116" spans="1:19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</row>
    <row r="2117" spans="1:19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</row>
    <row r="2118" spans="1:19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</row>
    <row r="2119" spans="1:19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</row>
    <row r="2120" spans="1:19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</row>
    <row r="2121" spans="1:19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</row>
    <row r="2122" spans="1:19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</row>
    <row r="2123" spans="1:19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</row>
    <row r="2124" spans="1:19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</row>
    <row r="2125" spans="1:19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</row>
    <row r="2126" spans="1:19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</row>
    <row r="2127" spans="1:19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</row>
    <row r="2128" spans="1:19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</row>
    <row r="2129" spans="1:19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</row>
    <row r="2130" spans="1:19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</row>
    <row r="2131" spans="1:19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</row>
    <row r="2132" spans="1:19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</row>
    <row r="2133" spans="1:19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</row>
    <row r="2134" spans="1:19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</row>
    <row r="2135" spans="1:19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</row>
    <row r="2136" spans="1:19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</row>
    <row r="2137" spans="1:19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</row>
    <row r="2138" spans="1:19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</row>
    <row r="2139" spans="1:19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</row>
    <row r="2140" spans="1:19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</row>
    <row r="2141" spans="1:19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</row>
    <row r="2142" spans="1:19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</row>
    <row r="2143" spans="1:19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</row>
    <row r="2144" spans="1:19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</row>
    <row r="2145" spans="1:19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</row>
    <row r="2146" spans="1:19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</row>
    <row r="2147" spans="1:19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</row>
    <row r="2148" spans="1:19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</row>
    <row r="2149" spans="1:19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</row>
    <row r="2150" spans="1:19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</row>
    <row r="2151" spans="1:19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</row>
    <row r="2152" spans="1:19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</row>
    <row r="2153" spans="1:19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</row>
    <row r="2154" spans="1:19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</row>
    <row r="2155" spans="1:19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</row>
    <row r="2156" spans="1:19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</row>
    <row r="2157" spans="1:19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</row>
    <row r="2158" spans="1:19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</row>
    <row r="2159" spans="1:19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</row>
    <row r="2160" spans="1:19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</row>
    <row r="2161" spans="1:19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</row>
    <row r="2162" spans="1:19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</row>
    <row r="2163" spans="1:19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</row>
    <row r="2164" spans="1:19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</row>
    <row r="2165" spans="1:19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</row>
    <row r="2166" spans="1:19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</row>
    <row r="2167" spans="1:19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</row>
    <row r="2168" spans="1:19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</row>
    <row r="2169" spans="1:19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</row>
    <row r="2170" spans="1:19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</row>
    <row r="2171" spans="1:19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</row>
    <row r="2172" spans="1:19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</row>
    <row r="2173" spans="1:19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</row>
    <row r="2174" spans="1:19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</row>
    <row r="2175" spans="1:19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</row>
    <row r="2176" spans="1:19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</row>
    <row r="2177" spans="1:19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</row>
    <row r="2178" spans="1:19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</row>
    <row r="2179" spans="1:19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</row>
    <row r="2180" spans="1:19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</row>
    <row r="2181" spans="1:19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</row>
    <row r="2182" spans="1:19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</row>
    <row r="2183" spans="1:19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</row>
    <row r="2184" spans="1:19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</row>
    <row r="2185" spans="1:19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</row>
    <row r="2186" spans="1:19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</row>
    <row r="2187" spans="1:19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</row>
    <row r="2188" spans="1:19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</row>
    <row r="2189" spans="1:19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</row>
    <row r="2190" spans="1:19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</row>
    <row r="2191" spans="1:19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</row>
    <row r="2192" spans="1:19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</row>
    <row r="2193" spans="1:19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</row>
    <row r="2194" spans="1:19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</row>
    <row r="2195" spans="1:19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</row>
    <row r="2196" spans="1:19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</row>
    <row r="2197" spans="1:19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</row>
    <row r="2198" spans="1:19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</row>
    <row r="2199" spans="1:19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</row>
    <row r="2200" spans="1:19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</row>
    <row r="2201" spans="1:19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</row>
    <row r="2202" spans="1:19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</row>
    <row r="2203" spans="1:19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</row>
    <row r="2204" spans="1:19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</row>
    <row r="2205" spans="1:19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</row>
    <row r="2206" spans="1:19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</row>
    <row r="2207" spans="1:19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</row>
    <row r="2208" spans="1:19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</row>
    <row r="2209" spans="1:19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</row>
    <row r="2210" spans="1:19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</row>
    <row r="2211" spans="1:19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</row>
    <row r="2212" spans="1:19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</row>
    <row r="2213" spans="1:19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</row>
    <row r="2214" spans="1:19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</row>
    <row r="2215" spans="1:19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</row>
    <row r="2216" spans="1:19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</row>
    <row r="2217" spans="1:19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</row>
    <row r="2218" spans="1:19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</row>
    <row r="2219" spans="1:19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</row>
    <row r="2220" spans="1:19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</row>
    <row r="2221" spans="1:19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</row>
    <row r="2222" spans="1:19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</row>
    <row r="2223" spans="1:19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</row>
    <row r="2224" spans="1:19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</row>
    <row r="2225" spans="1:19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</row>
    <row r="2226" spans="1:19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</row>
    <row r="2227" spans="1:19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</row>
    <row r="2228" spans="1:19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</row>
    <row r="2229" spans="1:19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</row>
    <row r="2230" spans="1:19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</row>
    <row r="2231" spans="1:19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</row>
    <row r="2232" spans="1:19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</row>
    <row r="2233" spans="1:19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</row>
    <row r="2234" spans="1:19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</row>
    <row r="2235" spans="1:19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</row>
    <row r="2236" spans="1:19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</row>
    <row r="2237" spans="1:19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</row>
    <row r="2238" spans="1:19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</row>
    <row r="2239" spans="1:19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</row>
    <row r="2240" spans="1:19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</row>
    <row r="2241" spans="1:19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</row>
    <row r="2242" spans="1:19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</row>
    <row r="2243" spans="1:19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</row>
    <row r="2244" spans="1:19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</row>
    <row r="2245" spans="1:19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</row>
    <row r="2246" spans="1:19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</row>
    <row r="2247" spans="1:19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</row>
    <row r="2248" spans="1:19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</row>
    <row r="2249" spans="1:19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</row>
    <row r="2250" spans="1:19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</row>
    <row r="2251" spans="1:19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</row>
    <row r="2252" spans="1:19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</row>
    <row r="2253" spans="1:19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</row>
    <row r="2254" spans="1:19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</row>
    <row r="2255" spans="1:19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</row>
    <row r="2256" spans="1:19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</row>
    <row r="2257" spans="1:19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</row>
    <row r="2258" spans="1:19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</row>
    <row r="2259" spans="1:19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</row>
    <row r="2260" spans="1:19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</row>
    <row r="2261" spans="1:19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</row>
    <row r="2262" spans="1:19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</row>
    <row r="2263" spans="1:19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</row>
    <row r="2264" spans="1:19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</row>
    <row r="2265" spans="1:19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</row>
    <row r="2266" spans="1:19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</row>
    <row r="2267" spans="1:19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</row>
    <row r="2268" spans="1:19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</row>
    <row r="2269" spans="1:19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</row>
    <row r="2270" spans="1:19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</row>
    <row r="2271" spans="1:19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</row>
    <row r="2272" spans="1:19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</row>
    <row r="2273" spans="1:19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</row>
    <row r="2274" spans="1:19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</row>
    <row r="2275" spans="1:19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</row>
    <row r="2276" spans="1:19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</row>
    <row r="2277" spans="1:19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</row>
    <row r="2278" spans="1:19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</row>
    <row r="2279" spans="1:19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</row>
    <row r="2280" spans="1:19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</row>
    <row r="2281" spans="1:19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</row>
    <row r="2282" spans="1:19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</row>
    <row r="2283" spans="1:19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</row>
    <row r="2284" spans="1:19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</row>
    <row r="2285" spans="1:19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</row>
    <row r="2286" spans="1:19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</row>
    <row r="2287" spans="1:19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</row>
    <row r="2288" spans="1:19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</row>
    <row r="2289" spans="1:19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</row>
    <row r="2290" spans="1:19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</row>
    <row r="2291" spans="1:19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</row>
    <row r="2292" spans="1:19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</row>
    <row r="2293" spans="1:19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</row>
    <row r="2294" spans="1:19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</row>
    <row r="2295" spans="1:19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</row>
    <row r="2296" spans="1:19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</row>
    <row r="2297" spans="1:19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</row>
    <row r="2298" spans="1:19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</row>
    <row r="2299" spans="1:19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</row>
    <row r="2300" spans="1:19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</row>
    <row r="2301" spans="1:19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</row>
    <row r="2302" spans="1:19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</row>
    <row r="2303" spans="1:19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</row>
    <row r="2304" spans="1:19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</row>
    <row r="2305" spans="1:19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</row>
    <row r="2306" spans="1:19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</row>
    <row r="2307" spans="1:19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</row>
    <row r="2308" spans="1:19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</row>
    <row r="2309" spans="1:19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</row>
    <row r="2310" spans="1:19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</row>
    <row r="2311" spans="1:19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</row>
    <row r="2312" spans="1:19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</row>
    <row r="2313" spans="1:19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</row>
    <row r="2314" spans="1:19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</row>
    <row r="2315" spans="1:19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</row>
    <row r="2316" spans="1:19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</row>
    <row r="2317" spans="1:19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</row>
    <row r="2318" spans="1:19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</row>
    <row r="2319" spans="1:19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</row>
    <row r="2320" spans="1:19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</row>
    <row r="2321" spans="1:19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</row>
    <row r="2322" spans="1:19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</row>
    <row r="2323" spans="1:19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</row>
    <row r="2324" spans="1:19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</row>
    <row r="2325" spans="1:19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</row>
    <row r="2326" spans="1:19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</row>
    <row r="2327" spans="1:19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</row>
    <row r="2328" spans="1:19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</row>
    <row r="2329" spans="1:19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</row>
    <row r="2330" spans="1:19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</row>
    <row r="2331" spans="1:19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</row>
    <row r="2332" spans="1:19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</row>
    <row r="2333" spans="1:19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</row>
    <row r="2334" spans="1:19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</row>
    <row r="2335" spans="1:19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</row>
    <row r="2336" spans="1:19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</row>
    <row r="2337" spans="1:19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</row>
    <row r="2338" spans="1:19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</row>
    <row r="2339" spans="1:19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</row>
    <row r="2340" spans="1:19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</row>
    <row r="2341" spans="1:19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</row>
    <row r="2342" spans="1:19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</row>
    <row r="2343" spans="1:19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</row>
    <row r="2344" spans="1:19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</row>
    <row r="2345" spans="1:19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</row>
    <row r="2346" spans="1:19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</row>
    <row r="2347" spans="1:19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</row>
    <row r="2348" spans="1:19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</row>
    <row r="2349" spans="1:19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</row>
    <row r="2350" spans="1:19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</row>
    <row r="2351" spans="1:19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</row>
    <row r="2352" spans="1:19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</row>
    <row r="2353" spans="1:19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</row>
    <row r="2354" spans="1:19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</row>
    <row r="2355" spans="1:19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</row>
    <row r="2356" spans="1:19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</row>
    <row r="2357" spans="1:19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</row>
    <row r="2358" spans="1:19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</row>
    <row r="2359" spans="1:19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</row>
    <row r="2360" spans="1:19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</row>
    <row r="2361" spans="1:19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</row>
    <row r="2362" spans="1:19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</row>
    <row r="2363" spans="1:19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</row>
    <row r="2364" spans="1:19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</row>
    <row r="2365" spans="1:19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</row>
    <row r="2366" spans="1:19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</row>
    <row r="2367" spans="1:19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</row>
    <row r="2368" spans="1:19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</row>
    <row r="2369" spans="1:19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</row>
    <row r="2370" spans="1:19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</row>
    <row r="2371" spans="1:19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</row>
    <row r="2372" spans="1:19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</row>
    <row r="2373" spans="1:19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</row>
    <row r="2374" spans="1:19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</row>
    <row r="2375" spans="1:19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</row>
    <row r="2376" spans="1:19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</row>
    <row r="2377" spans="1:19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</row>
    <row r="2378" spans="1:19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</row>
    <row r="2379" spans="1:19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</row>
    <row r="2380" spans="1:19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</row>
    <row r="2381" spans="1:19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</row>
    <row r="2382" spans="1:19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</row>
    <row r="2383" spans="1:19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</row>
    <row r="2384" spans="1:19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</row>
    <row r="2385" spans="1:19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</row>
    <row r="2386" spans="1:19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</row>
    <row r="2387" spans="1:19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</row>
    <row r="2388" spans="1:19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</row>
    <row r="2389" spans="1:19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</row>
    <row r="2390" spans="1:19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</row>
    <row r="2391" spans="1:19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</row>
    <row r="2392" spans="1:19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</row>
    <row r="2393" spans="1:19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</row>
    <row r="2394" spans="1:19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</row>
    <row r="2395" spans="1:19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</row>
    <row r="2396" spans="1:19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</row>
    <row r="2397" spans="1:19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</row>
    <row r="2398" spans="1:19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</row>
    <row r="2399" spans="1:19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</row>
    <row r="2400" spans="1:19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</row>
    <row r="2401" spans="1:19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</row>
    <row r="2402" spans="1:19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</row>
    <row r="2403" spans="1:19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</row>
    <row r="2404" spans="1:19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</row>
    <row r="2405" spans="1:19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</row>
    <row r="2406" spans="1:19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</row>
    <row r="2407" spans="1:19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</row>
    <row r="2408" spans="1:19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</row>
    <row r="2409" spans="1:19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</row>
    <row r="2410" spans="1:19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</row>
    <row r="2411" spans="1:19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</row>
    <row r="2412" spans="1:19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</row>
    <row r="2413" spans="1:19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</row>
    <row r="2414" spans="1:19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</row>
    <row r="2415" spans="1:19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</row>
    <row r="2416" spans="1:19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</row>
    <row r="2417" spans="1:19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</row>
    <row r="2418" spans="1:19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</row>
    <row r="2419" spans="1:19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</row>
    <row r="2420" spans="1:19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</row>
    <row r="2421" spans="1:19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</row>
    <row r="2422" spans="1:19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</row>
    <row r="2423" spans="1:19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</row>
    <row r="2424" spans="1:19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</row>
    <row r="2425" spans="1:19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</row>
    <row r="2426" spans="1:19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</row>
    <row r="2427" spans="1:19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</row>
    <row r="2428" spans="1:19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</row>
    <row r="2429" spans="1:19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</row>
    <row r="2430" spans="1:19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</row>
    <row r="2431" spans="1:19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</row>
    <row r="2432" spans="1:19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</row>
    <row r="2433" spans="1:19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</row>
    <row r="2434" spans="1:19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</row>
    <row r="2435" spans="1:19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</row>
    <row r="2436" spans="1:19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</row>
    <row r="2437" spans="1:19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</row>
    <row r="2438" spans="1:19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</row>
    <row r="2439" spans="1:19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</row>
    <row r="2440" spans="1:19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</row>
    <row r="2441" spans="1:19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</row>
    <row r="2442" spans="1:19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</row>
    <row r="2443" spans="1:19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</row>
    <row r="2444" spans="1:19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</row>
    <row r="2445" spans="1:19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</row>
    <row r="2446" spans="1:19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</row>
    <row r="2447" spans="1:19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</row>
    <row r="2448" spans="1:19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</row>
    <row r="2449" spans="1:19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</row>
    <row r="2450" spans="1:19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</row>
    <row r="2451" spans="1:19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</row>
    <row r="2452" spans="1:19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</row>
    <row r="2453" spans="1:19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</row>
    <row r="2454" spans="1:19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</row>
    <row r="2455" spans="1:19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</row>
    <row r="2456" spans="1:19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</row>
    <row r="2457" spans="1:19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</row>
    <row r="2458" spans="1:19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</row>
    <row r="2459" spans="1:19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</row>
    <row r="2460" spans="1:19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</row>
    <row r="2461" spans="1:19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</row>
    <row r="2462" spans="1:19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</row>
    <row r="2463" spans="1:19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</row>
    <row r="2464" spans="1:19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</row>
    <row r="2465" spans="1:19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</row>
    <row r="2466" spans="1:19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</row>
    <row r="2467" spans="1:19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</row>
    <row r="2468" spans="1:19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</row>
    <row r="2469" spans="1:19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</row>
    <row r="2470" spans="1:19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</row>
    <row r="2471" spans="1:19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</row>
    <row r="2472" spans="1:19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</row>
    <row r="2473" spans="1:19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</row>
    <row r="2474" spans="1:19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</row>
    <row r="2475" spans="1:19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</row>
    <row r="2476" spans="1:19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</row>
    <row r="2477" spans="1:19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</row>
    <row r="2478" spans="1:19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</row>
    <row r="2479" spans="1:19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</row>
    <row r="2480" spans="1:19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</row>
    <row r="2481" spans="1:19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</row>
    <row r="2482" spans="1:19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</row>
    <row r="2483" spans="1:19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</row>
    <row r="2484" spans="1:19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</row>
    <row r="2485" spans="1:19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</row>
    <row r="2486" spans="1:19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</row>
    <row r="2487" spans="1:19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</row>
    <row r="2488" spans="1:19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</row>
    <row r="2489" spans="1:19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</row>
    <row r="2490" spans="1:19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</row>
    <row r="2491" spans="1:19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</row>
    <row r="2492" spans="1:19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</row>
    <row r="2493" spans="1:19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</row>
    <row r="2494" spans="1:19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</row>
    <row r="2495" spans="1:19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</row>
    <row r="2496" spans="1:19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</row>
    <row r="2497" spans="1:19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</row>
    <row r="2498" spans="1:19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</row>
    <row r="2499" spans="1:19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</row>
    <row r="2500" spans="1:19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</row>
    <row r="2501" spans="1:19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</row>
    <row r="2502" spans="1:19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</row>
    <row r="2503" spans="1:19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</row>
    <row r="2504" spans="1:19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</row>
    <row r="2505" spans="1:19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</row>
    <row r="2506" spans="1:19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</row>
    <row r="2507" spans="1:19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</row>
    <row r="2508" spans="1:19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</row>
    <row r="2509" spans="1:19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</row>
    <row r="2510" spans="1:19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</row>
    <row r="2511" spans="1:19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</row>
    <row r="2512" spans="1:19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</row>
    <row r="2513" spans="1:19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</row>
    <row r="2514" spans="1:19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</row>
    <row r="2515" spans="1:19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</row>
    <row r="2516" spans="1:19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</row>
    <row r="2517" spans="1:19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</row>
    <row r="2518" spans="1:19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</row>
    <row r="2519" spans="1:19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</row>
    <row r="2520" spans="1:19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</row>
    <row r="2521" spans="1:19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</row>
    <row r="2522" spans="1:19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</row>
    <row r="2523" spans="1:19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</row>
    <row r="2524" spans="1:19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</row>
    <row r="2525" spans="1:19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</row>
    <row r="2526" spans="1:19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</row>
    <row r="2527" spans="1:19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</row>
    <row r="2528" spans="1:19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</row>
    <row r="2529" spans="1:19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</row>
    <row r="2530" spans="1:19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</row>
    <row r="2531" spans="1:19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</row>
    <row r="2532" spans="1:19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</row>
    <row r="2533" spans="1:19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</row>
    <row r="2534" spans="1:19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</row>
    <row r="2535" spans="1:19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</row>
    <row r="2536" spans="1:19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</row>
    <row r="2537" spans="1:19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</row>
    <row r="2538" spans="1:19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</row>
    <row r="2539" spans="1:19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</row>
    <row r="2540" spans="1:19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</row>
    <row r="2541" spans="1:19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</row>
    <row r="2542" spans="1:19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</row>
    <row r="2543" spans="1:19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</row>
    <row r="2544" spans="1:19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</row>
    <row r="2545" spans="1:19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</row>
    <row r="2546" spans="1:19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</row>
    <row r="2547" spans="1:19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</row>
    <row r="2548" spans="1:19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</row>
    <row r="2549" spans="1:19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</row>
    <row r="2550" spans="1:19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</row>
    <row r="2551" spans="1:19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</row>
    <row r="2552" spans="1:19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</row>
    <row r="2553" spans="1:19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</row>
    <row r="2554" spans="1:19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</row>
    <row r="2555" spans="1:19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</row>
    <row r="2556" spans="1:19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</row>
    <row r="2557" spans="1:19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</row>
    <row r="2558" spans="1:19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</row>
    <row r="2559" spans="1:19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</row>
    <row r="2560" spans="1:19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</row>
    <row r="2561" spans="1:19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</row>
    <row r="2562" spans="1:19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</row>
    <row r="2563" spans="1:19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</row>
    <row r="2564" spans="1:19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</row>
    <row r="2565" spans="1:19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</row>
    <row r="2566" spans="1:19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</row>
    <row r="2567" spans="1:19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</row>
    <row r="2568" spans="1:19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</row>
    <row r="2569" spans="1:19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</row>
    <row r="2570" spans="1:19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</row>
    <row r="2571" spans="1:19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</row>
    <row r="2572" spans="1:19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</row>
    <row r="2573" spans="1:19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</row>
    <row r="2574" spans="1:19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</row>
    <row r="2575" spans="1:19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</row>
    <row r="2576" spans="1:19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</row>
    <row r="2577" spans="1:19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</row>
    <row r="2578" spans="1:19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</row>
    <row r="2579" spans="1:19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</row>
    <row r="2580" spans="1:19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</row>
    <row r="2581" spans="1:19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</row>
    <row r="2582" spans="1:19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</row>
    <row r="2583" spans="1:19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</row>
    <row r="2584" spans="1:19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</row>
    <row r="2585" spans="1:19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</row>
    <row r="2586" spans="1:19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</row>
    <row r="2587" spans="1:19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</row>
    <row r="2588" spans="1:19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</row>
    <row r="2589" spans="1:19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</row>
    <row r="2590" spans="1:19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</row>
    <row r="2591" spans="1:19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</row>
    <row r="2592" spans="1:19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</row>
    <row r="2593" spans="1:13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</row>
    <row r="2594" spans="1:13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</row>
    <row r="2595" spans="1:13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</row>
    <row r="2596" spans="1:13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</row>
    <row r="2597" spans="1:13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</row>
    <row r="2598" spans="1:13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</row>
    <row r="2599" spans="1:13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</row>
    <row r="2600" spans="1:13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</row>
    <row r="2601" spans="1:13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</row>
    <row r="2602" spans="1:13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</row>
    <row r="2603" spans="1:13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</row>
    <row r="2604" spans="1:13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</row>
    <row r="2605" spans="1:13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</row>
    <row r="2606" spans="1:13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</row>
    <row r="2607" spans="1:13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</row>
    <row r="2608" spans="1:13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</row>
    <row r="2609" spans="1:13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</row>
    <row r="2610" spans="1:13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</row>
    <row r="2611" spans="1:13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</row>
    <row r="2612" spans="1:13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</row>
    <row r="2613" spans="1:13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</row>
    <row r="2614" spans="1:13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</row>
    <row r="2615" spans="1:13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</row>
    <row r="2616" spans="1:13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</row>
    <row r="2617" spans="1:13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</row>
    <row r="2618" spans="1:13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</row>
    <row r="2619" spans="1:13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</row>
    <row r="2620" spans="1:13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</row>
    <row r="2621" spans="1:13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</row>
    <row r="2622" spans="1:13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</row>
    <row r="2623" spans="1:13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</row>
    <row r="2624" spans="1:13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</row>
    <row r="2625" spans="1:13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</row>
    <row r="2626" spans="1:13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</row>
    <row r="2627" spans="1:13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</row>
    <row r="2628" spans="1:13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</row>
    <row r="2629" spans="1:13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</row>
    <row r="2630" spans="1:13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</row>
    <row r="2631" spans="1:13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</row>
    <row r="2632" spans="1:13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</row>
    <row r="2633" spans="1:13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</row>
    <row r="2634" spans="1:13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</row>
    <row r="2635" spans="1:13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</row>
    <row r="2636" spans="1:13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</row>
    <row r="2637" spans="1:13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</row>
    <row r="2638" spans="1:13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</row>
    <row r="2639" spans="1:13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</row>
    <row r="2640" spans="1:13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</row>
    <row r="2641" spans="1:13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</row>
    <row r="2642" spans="1:13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</row>
    <row r="2643" spans="1:13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</row>
    <row r="2644" spans="1:13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</row>
    <row r="2645" spans="1:13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</row>
    <row r="2646" spans="1:13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</row>
    <row r="2647" spans="1:13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</row>
    <row r="2648" spans="1:13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</row>
    <row r="2649" spans="1:13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</row>
    <row r="2650" spans="1:13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</row>
    <row r="2651" spans="1:13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</row>
    <row r="2652" spans="1:13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</row>
    <row r="2653" spans="1:13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</row>
    <row r="2654" spans="1:13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</row>
    <row r="2655" spans="1:13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</row>
    <row r="2656" spans="1:13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</row>
    <row r="2657" spans="1:13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</row>
    <row r="2658" spans="1:13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</row>
    <row r="2659" spans="1:13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</row>
    <row r="2660" spans="1:13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</row>
    <row r="2661" spans="1:13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</row>
    <row r="2662" spans="1:13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</row>
    <row r="2663" spans="1:13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</row>
    <row r="2664" spans="1:13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</row>
    <row r="2665" spans="1:13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</row>
    <row r="2666" spans="1:13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</row>
    <row r="2667" spans="1:13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</row>
    <row r="2668" spans="1:13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</row>
    <row r="2669" spans="1:13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</row>
    <row r="2670" spans="1:13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</row>
    <row r="2671" spans="1:13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</row>
    <row r="2672" spans="1:13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</row>
    <row r="2673" spans="1:13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</row>
    <row r="2674" spans="1:13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</row>
    <row r="2675" spans="1:13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</row>
    <row r="2676" spans="1:13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</row>
    <row r="2677" spans="1:13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</row>
    <row r="2678" spans="1:13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</row>
    <row r="2679" spans="1:13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</row>
    <row r="2680" spans="1:13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</row>
    <row r="2681" spans="1:13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</row>
    <row r="2682" spans="1:13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</row>
    <row r="2683" spans="1:13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</row>
    <row r="2684" spans="1:13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</row>
    <row r="2685" spans="1:13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</row>
    <row r="2686" spans="1:13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</row>
    <row r="2687" spans="1:13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</row>
    <row r="2688" spans="1:13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</row>
    <row r="2689" spans="1:13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</row>
    <row r="2690" spans="1:13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</row>
    <row r="2691" spans="1:13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</row>
    <row r="2692" spans="1:13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</row>
    <row r="2693" spans="1:13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</row>
    <row r="2694" spans="1:13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</row>
    <row r="2695" spans="1:13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</row>
    <row r="2696" spans="1:13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</row>
    <row r="2697" spans="1:13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</row>
    <row r="2698" spans="1:13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</row>
    <row r="2699" spans="1:13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</row>
    <row r="2700" spans="1:13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</row>
    <row r="2701" spans="1:13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</row>
    <row r="2702" spans="1:13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</row>
    <row r="2703" spans="1:13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</row>
    <row r="2704" spans="1:13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</row>
    <row r="2705" spans="1:13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</row>
    <row r="2706" spans="1:13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</row>
    <row r="2707" spans="1:13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</row>
    <row r="2708" spans="1:13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</row>
    <row r="2709" spans="1:13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</row>
    <row r="2710" spans="1:13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</row>
    <row r="2711" spans="1:13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</row>
    <row r="2712" spans="1:13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</row>
    <row r="2713" spans="1:13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</row>
    <row r="2714" spans="1:13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</row>
    <row r="2715" spans="1:13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</row>
    <row r="2716" spans="1:13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</row>
    <row r="2717" spans="1:13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</row>
    <row r="2718" spans="1:13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</row>
    <row r="2719" spans="1:13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</row>
    <row r="2720" spans="1:13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</row>
    <row r="2721" spans="1:13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</row>
    <row r="2722" spans="1:13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</row>
    <row r="2723" spans="1:13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</row>
    <row r="2724" spans="1:13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</row>
    <row r="2725" spans="1:13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</row>
    <row r="2726" spans="1:13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</row>
    <row r="2727" spans="1:13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</row>
    <row r="2728" spans="1:13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</row>
    <row r="2729" spans="1:13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</row>
    <row r="2730" spans="1:13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</row>
    <row r="2731" spans="1:13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</row>
    <row r="2732" spans="1:13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</row>
    <row r="2733" spans="1:13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</row>
    <row r="2734" spans="1:13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</row>
    <row r="2735" spans="1:13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</row>
    <row r="2736" spans="1:13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</row>
    <row r="2737" spans="1:13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</row>
    <row r="2738" spans="1:13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</row>
    <row r="2739" spans="1:13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</row>
    <row r="2740" spans="1:13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</row>
    <row r="2741" spans="1:13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</row>
    <row r="2742" spans="1:13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</row>
    <row r="2743" spans="1:13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</row>
    <row r="2744" spans="1:13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</row>
    <row r="2745" spans="1:13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</row>
    <row r="2746" spans="1:13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</row>
    <row r="2747" spans="1:13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</row>
    <row r="2748" spans="1:13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</row>
    <row r="2749" spans="1:13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</row>
    <row r="2750" spans="1:13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</row>
    <row r="2751" spans="1:13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</row>
    <row r="2752" spans="1:13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</row>
    <row r="2753" spans="1:13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</row>
    <row r="2754" spans="1:13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</row>
    <row r="2755" spans="1:13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</row>
    <row r="2756" spans="1:13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</row>
    <row r="2757" spans="1:13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</row>
    <row r="2758" spans="1:13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</row>
    <row r="2759" spans="1:13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</row>
    <row r="2760" spans="1:13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</row>
    <row r="2761" spans="1:13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</row>
    <row r="2762" spans="1:13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</row>
    <row r="2763" spans="1:13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</row>
    <row r="2764" spans="1:13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</row>
    <row r="2765" spans="1:13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</row>
    <row r="2766" spans="1:13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</row>
    <row r="2767" spans="1:13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</row>
    <row r="2768" spans="1:13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</row>
    <row r="2769" spans="1:13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</row>
    <row r="2770" spans="1:13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</row>
    <row r="2771" spans="1:13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</row>
    <row r="2772" spans="1:13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</row>
    <row r="2773" spans="1:13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</row>
    <row r="2774" spans="1:13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</row>
    <row r="2775" spans="1:13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</row>
    <row r="2776" spans="1:13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</row>
    <row r="2777" spans="1:13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</row>
    <row r="2778" spans="1:13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</row>
    <row r="2779" spans="1:13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</row>
    <row r="2780" spans="1:13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</row>
    <row r="2781" spans="1:13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</row>
    <row r="2782" spans="1:13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</row>
    <row r="2783" spans="1:13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</row>
    <row r="2784" spans="1:13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</row>
    <row r="2785" spans="1:13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</row>
    <row r="2786" spans="1:13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</row>
    <row r="2787" spans="1:13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</row>
    <row r="2788" spans="1:13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</row>
    <row r="2789" spans="1:13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</row>
    <row r="2790" spans="1:13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</row>
    <row r="2791" spans="1:13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</row>
    <row r="2792" spans="1:13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</row>
    <row r="2793" spans="1:13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</row>
    <row r="2794" spans="1:13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</row>
    <row r="2795" spans="1:13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</row>
    <row r="2796" spans="1:13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</row>
    <row r="2797" spans="1:13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</row>
    <row r="2798" spans="1:13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</row>
    <row r="2799" spans="1:13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</row>
    <row r="2800" spans="1:13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</row>
    <row r="2801" spans="1:13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</row>
    <row r="2802" spans="1:13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</row>
    <row r="2803" spans="1:13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</row>
    <row r="2804" spans="1:13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</row>
    <row r="2805" spans="1:13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</row>
    <row r="2806" spans="1:13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</row>
    <row r="2807" spans="1:13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</row>
    <row r="2808" spans="1:13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</row>
    <row r="2809" spans="1:13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</row>
    <row r="2810" spans="1:13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</row>
    <row r="2811" spans="1:13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</row>
    <row r="2812" spans="1:13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</row>
    <row r="2813" spans="1:13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</row>
    <row r="2814" spans="1:13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</row>
    <row r="2815" spans="1:13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</row>
    <row r="2816" spans="1:13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</row>
    <row r="2817" spans="1:13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</row>
    <row r="2818" spans="1:13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</row>
    <row r="2819" spans="1:13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</row>
    <row r="2820" spans="1:13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</row>
    <row r="2821" spans="1:13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</row>
    <row r="2822" spans="1:13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</row>
    <row r="2823" spans="1:13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</row>
    <row r="2824" spans="1:13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</row>
    <row r="2825" spans="1:13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</row>
    <row r="2826" spans="1:13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</row>
    <row r="2827" spans="1:13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</row>
    <row r="2828" spans="1:13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</row>
    <row r="2829" spans="1:13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</row>
    <row r="2830" spans="1:13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</row>
    <row r="2831" spans="1:13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</row>
    <row r="2832" spans="1:13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</row>
    <row r="2833" spans="1:13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</row>
    <row r="2834" spans="1:13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</row>
    <row r="2835" spans="1:13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</row>
    <row r="2836" spans="1:13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</row>
    <row r="2837" spans="1:13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</row>
    <row r="2838" spans="1:13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</row>
    <row r="2839" spans="1:13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</row>
    <row r="2840" spans="1:13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</row>
    <row r="2841" spans="1:13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</row>
    <row r="2842" spans="1:13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</row>
    <row r="2843" spans="1:13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</row>
    <row r="2844" spans="1:13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</row>
    <row r="2845" spans="1:13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</row>
    <row r="2846" spans="1:13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</row>
    <row r="2847" spans="1:13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</row>
    <row r="2848" spans="1:13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</row>
    <row r="2849" spans="1:13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</row>
    <row r="2850" spans="1:13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</row>
    <row r="2851" spans="1:13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</row>
    <row r="2852" spans="1:13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</row>
    <row r="2853" spans="1:13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</row>
    <row r="2854" spans="1:13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</row>
    <row r="2855" spans="1:13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</row>
    <row r="2856" spans="1:13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</row>
    <row r="2857" spans="1:13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</row>
    <row r="2858" spans="1:13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</row>
    <row r="2859" spans="1:13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</row>
    <row r="2860" spans="1:13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</row>
    <row r="2861" spans="1:13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</row>
    <row r="2862" spans="1:13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</row>
    <row r="2863" spans="1:13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</row>
    <row r="2864" spans="1:13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</row>
    <row r="2865" spans="1:13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</row>
    <row r="2866" spans="1:13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</row>
    <row r="2867" spans="1:13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</row>
    <row r="2868" spans="1:13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</row>
    <row r="2869" spans="1:13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</row>
    <row r="2870" spans="1:13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</row>
    <row r="2871" spans="1:13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</row>
    <row r="2872" spans="1:13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</row>
    <row r="2873" spans="1:13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</row>
    <row r="2874" spans="1:13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</row>
    <row r="2875" spans="1:13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</row>
    <row r="2876" spans="1:13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</row>
    <row r="2877" spans="1:13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</row>
    <row r="2878" spans="1:13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</row>
    <row r="2879" spans="1:13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</row>
    <row r="2880" spans="1:13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</row>
    <row r="2881" spans="1:13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</row>
    <row r="2882" spans="1:13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</row>
    <row r="2883" spans="1:13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</row>
    <row r="2884" spans="1:13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</row>
    <row r="2885" spans="1:13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</row>
    <row r="2886" spans="1:13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</row>
    <row r="2887" spans="1:13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</row>
    <row r="2888" spans="1:13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</row>
    <row r="2889" spans="1:13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</row>
    <row r="2890" spans="1:13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</row>
    <row r="2891" spans="1:13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</row>
    <row r="2892" spans="1:13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</row>
    <row r="2893" spans="1:13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</row>
    <row r="2894" spans="1:13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</row>
    <row r="2895" spans="1:13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</row>
    <row r="2896" spans="1:13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</row>
    <row r="2897" spans="1:13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</row>
    <row r="2898" spans="1:13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</row>
    <row r="2899" spans="1:13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</row>
    <row r="2900" spans="1:13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</row>
    <row r="2901" spans="1:13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</row>
    <row r="2902" spans="1:13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</row>
    <row r="2903" spans="1:13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</row>
    <row r="2904" spans="1:13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</row>
    <row r="2905" spans="1:13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</row>
    <row r="2906" spans="1:13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</row>
    <row r="2907" spans="1:13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</row>
    <row r="2908" spans="1:13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</row>
    <row r="2909" spans="1:13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</row>
    <row r="2910" spans="1:13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</row>
    <row r="2911" spans="1:13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</row>
    <row r="2912" spans="1:13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</row>
    <row r="2913" spans="1:13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</row>
    <row r="2914" spans="1:13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</row>
    <row r="2915" spans="1:13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</row>
    <row r="2916" spans="1:13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</row>
    <row r="2917" spans="1:13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</row>
    <row r="2918" spans="1:13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</row>
    <row r="2919" spans="1:13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</row>
    <row r="2920" spans="1:13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</row>
    <row r="2921" spans="1:13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</row>
    <row r="2922" spans="1:13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</row>
    <row r="2923" spans="1:13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</row>
    <row r="2924" spans="1:13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</row>
    <row r="2925" spans="1:13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</row>
    <row r="2926" spans="1:13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</row>
    <row r="2927" spans="1:13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</row>
    <row r="2928" spans="1:13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</row>
    <row r="2929" spans="1:13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</row>
    <row r="2930" spans="1:13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</row>
    <row r="2931" spans="1:13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</row>
    <row r="2932" spans="1:13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</row>
    <row r="2933" spans="1:13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</row>
    <row r="2934" spans="1:13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</row>
    <row r="2935" spans="1:13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</row>
    <row r="2936" spans="1:13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</row>
    <row r="2937" spans="1:13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</row>
    <row r="2938" spans="1:13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</row>
    <row r="2939" spans="1:13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</row>
    <row r="2940" spans="1:13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</row>
    <row r="2941" spans="1:13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</row>
    <row r="2942" spans="1:13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</row>
    <row r="2943" spans="1:13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</row>
    <row r="2944" spans="1:13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</row>
    <row r="2945" spans="1:13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</row>
    <row r="2946" spans="1:13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</row>
    <row r="2947" spans="1:13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</row>
    <row r="2948" spans="1:13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</row>
    <row r="2949" spans="1:13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</row>
    <row r="2950" spans="1:13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</row>
    <row r="2951" spans="1:13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</row>
    <row r="2952" spans="1:13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</row>
    <row r="2953" spans="1:13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</row>
    <row r="2954" spans="1:13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</row>
    <row r="2955" spans="1:13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</row>
    <row r="2956" spans="1:13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</row>
    <row r="2957" spans="1:13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</row>
    <row r="2958" spans="1:13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</row>
    <row r="2959" spans="1:13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</row>
    <row r="2960" spans="1:13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</row>
    <row r="2961" spans="1:13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</row>
    <row r="2962" spans="1:13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</row>
    <row r="2963" spans="1:13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</row>
    <row r="2964" spans="1:13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</row>
    <row r="2965" spans="1:13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</row>
    <row r="2966" spans="1:13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</row>
    <row r="2967" spans="1:13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</row>
    <row r="2968" spans="1:13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</row>
    <row r="2969" spans="1:13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</row>
    <row r="2970" spans="1:13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</row>
    <row r="2971" spans="1:13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</row>
    <row r="2972" spans="1:13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</row>
    <row r="2973" spans="1:13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</row>
    <row r="2974" spans="1:13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</row>
    <row r="2975" spans="1:13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</row>
    <row r="2976" spans="1:13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</row>
    <row r="2977" spans="1:13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</row>
    <row r="2978" spans="1:13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</row>
    <row r="2979" spans="1:13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</row>
    <row r="2980" spans="1:13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</row>
    <row r="2981" spans="1:13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</row>
    <row r="2982" spans="1:13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</row>
    <row r="2983" spans="1:13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</row>
    <row r="2984" spans="1:13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</row>
    <row r="2985" spans="1:13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</row>
    <row r="2986" spans="1:13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</row>
    <row r="2987" spans="1:13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</row>
    <row r="2988" spans="1:13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</row>
    <row r="2989" spans="1:13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</row>
    <row r="2990" spans="1:13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</row>
    <row r="2991" spans="1:13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</row>
    <row r="2992" spans="1:13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</row>
    <row r="2993" spans="1:13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</row>
    <row r="2994" spans="1:13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</row>
    <row r="2995" spans="1:13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</row>
    <row r="2996" spans="1:13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</row>
    <row r="2997" spans="1:13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</row>
    <row r="2998" spans="1:13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</row>
    <row r="2999" spans="1:13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</row>
    <row r="3000" spans="1:13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</row>
    <row r="3001" spans="1:13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</row>
    <row r="3002" spans="1:13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</row>
    <row r="3003" spans="1:13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</row>
    <row r="3004" spans="1:13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</row>
    <row r="3005" spans="1:13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</row>
    <row r="3006" spans="1:13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</row>
    <row r="3007" spans="1:13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</row>
    <row r="3008" spans="1:13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</row>
    <row r="3009" spans="1:13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</row>
    <row r="3010" spans="1:13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</row>
    <row r="3011" spans="1:13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</row>
    <row r="3012" spans="1:13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</row>
    <row r="3013" spans="1:13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</row>
    <row r="3014" spans="1:13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</row>
    <row r="3015" spans="1:13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</row>
    <row r="3016" spans="1:13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</row>
    <row r="3017" spans="1:13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</row>
    <row r="3018" spans="1:13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</row>
    <row r="3019" spans="1:13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</row>
    <row r="3020" spans="1:13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</row>
    <row r="3021" spans="1:13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</row>
    <row r="3022" spans="1:13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</row>
    <row r="3023" spans="1:13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</row>
    <row r="3024" spans="1:13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</row>
    <row r="3025" spans="1:13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</row>
    <row r="3026" spans="1:13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</row>
    <row r="3027" spans="1:13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</row>
    <row r="3028" spans="1:13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</row>
    <row r="3029" spans="1:13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</row>
    <row r="3030" spans="1:13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</row>
    <row r="3031" spans="1:13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</row>
    <row r="3032" spans="1:13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</row>
    <row r="3033" spans="1:13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</row>
    <row r="3034" spans="1:13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</row>
    <row r="3035" spans="1:13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</row>
    <row r="3036" spans="1:13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</row>
    <row r="3037" spans="1:13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</row>
    <row r="3038" spans="1:13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</row>
    <row r="3039" spans="1:13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</row>
    <row r="3040" spans="1:13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</row>
    <row r="3041" spans="1:13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</row>
    <row r="3042" spans="1:13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</row>
    <row r="3043" spans="1:13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</row>
    <row r="3044" spans="1:13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</row>
    <row r="3045" spans="1:13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</row>
    <row r="3046" spans="1:13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</row>
    <row r="3047" spans="1:13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</row>
    <row r="3048" spans="1:13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</row>
    <row r="3049" spans="1:13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</row>
    <row r="3050" spans="1:13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</row>
    <row r="3051" spans="1:13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</row>
    <row r="3052" spans="1:13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</row>
    <row r="3053" spans="1:13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</row>
    <row r="3054" spans="1:13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</row>
    <row r="3055" spans="1:13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</row>
    <row r="3056" spans="1:13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</row>
    <row r="3057" spans="1:13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</row>
    <row r="3058" spans="1:13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</row>
    <row r="3059" spans="1:13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</row>
    <row r="3060" spans="1:13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</row>
    <row r="3061" spans="1:13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</row>
    <row r="3062" spans="1:13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</row>
    <row r="3063" spans="1:13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</row>
    <row r="3064" spans="1:13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</row>
    <row r="3065" spans="1:13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</row>
    <row r="3066" spans="1:13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</row>
    <row r="3067" spans="1:13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</row>
    <row r="3068" spans="1:13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</row>
    <row r="3069" spans="1:13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</row>
    <row r="3070" spans="1:13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</row>
    <row r="3071" spans="1:13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</row>
    <row r="3072" spans="1:13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</row>
    <row r="3073" spans="1:13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</row>
    <row r="3074" spans="1:13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</row>
    <row r="3075" spans="1:13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</row>
    <row r="3076" spans="1:13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</row>
    <row r="3077" spans="1:13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</row>
    <row r="3078" spans="1:13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</row>
    <row r="3079" spans="1:13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</row>
    <row r="3080" spans="1:13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</row>
    <row r="3081" spans="1:13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</row>
    <row r="3082" spans="1:13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</row>
    <row r="3083" spans="1:13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</row>
    <row r="3084" spans="1:13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</row>
    <row r="3085" spans="1:13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</row>
    <row r="3086" spans="1:13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</row>
    <row r="3087" spans="1:13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</row>
    <row r="3088" spans="1:13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</row>
    <row r="3089" spans="1:13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</row>
    <row r="3090" spans="1:13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</row>
    <row r="3091" spans="1:13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</row>
    <row r="3092" spans="1:13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</row>
    <row r="3093" spans="1:13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</row>
    <row r="3094" spans="1:13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</row>
    <row r="3095" spans="1:13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</row>
    <row r="3096" spans="1:13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</row>
    <row r="3097" spans="1:13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</row>
    <row r="3098" spans="1:13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</row>
    <row r="3099" spans="1:13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</row>
    <row r="3100" spans="1:13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</row>
    <row r="3101" spans="1:13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</row>
    <row r="3102" spans="1:13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</row>
    <row r="3103" spans="1:13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</row>
    <row r="3104" spans="1:13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</row>
    <row r="3105" spans="1:13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</row>
    <row r="3106" spans="1:13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</row>
    <row r="3107" spans="1:13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</row>
    <row r="3108" spans="1:13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</row>
    <row r="3109" spans="1:13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</row>
    <row r="3110" spans="1:13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</row>
    <row r="3111" spans="1:13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</row>
    <row r="3112" spans="1:13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</row>
    <row r="3113" spans="1:13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</row>
    <row r="3114" spans="1:13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</row>
    <row r="3115" spans="1:13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</row>
    <row r="3116" spans="1:13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</row>
    <row r="3117" spans="1:13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</row>
    <row r="3118" spans="1:13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</row>
    <row r="3119" spans="1:13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</row>
    <row r="3120" spans="1:13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</row>
    <row r="3121" spans="1:13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</row>
    <row r="3122" spans="1:13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</row>
    <row r="3123" spans="1:13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</row>
    <row r="3124" spans="1:13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</row>
    <row r="3125" spans="1:13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</row>
    <row r="3126" spans="1:13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</row>
    <row r="3127" spans="1:13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</row>
    <row r="3128" spans="1:13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</row>
    <row r="3129" spans="1:13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</row>
    <row r="3130" spans="1:13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</row>
    <row r="3131" spans="1:13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</row>
    <row r="3132" spans="1:13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</row>
    <row r="3133" spans="1:13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</row>
    <row r="3134" spans="1:13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</row>
    <row r="3135" spans="1:13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</row>
    <row r="3136" spans="1:13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</row>
    <row r="3137" spans="1:13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</row>
    <row r="3138" spans="1:13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</row>
    <row r="3139" spans="1:13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</row>
    <row r="3140" spans="1:13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</row>
    <row r="3141" spans="1:13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</row>
    <row r="3142" spans="1:13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</row>
    <row r="3143" spans="1:13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</row>
    <row r="3144" spans="1:13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</row>
    <row r="3145" spans="1:13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</row>
    <row r="3146" spans="1:13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</row>
    <row r="3147" spans="1:13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</row>
    <row r="3148" spans="1:13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</row>
    <row r="3149" spans="1:13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</row>
    <row r="3150" spans="1:13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</row>
    <row r="3151" spans="1:13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</row>
    <row r="3152" spans="1:13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</row>
    <row r="3153" spans="1:13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</row>
    <row r="3154" spans="1:13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</row>
    <row r="3155" spans="1:13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</row>
    <row r="3156" spans="1:13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</row>
    <row r="3157" spans="1:13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</row>
    <row r="3158" spans="1:13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</row>
    <row r="3159" spans="1:13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</row>
    <row r="3160" spans="1:13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</row>
    <row r="3161" spans="1:13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</row>
    <row r="3162" spans="1:13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</row>
    <row r="3163" spans="1:13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</row>
    <row r="3164" spans="1:13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</row>
    <row r="3165" spans="1:13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</row>
    <row r="3166" spans="1:13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</row>
    <row r="3167" spans="1:13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</row>
    <row r="3168" spans="1:13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</row>
    <row r="3169" spans="1:13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</row>
    <row r="3170" spans="1:13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</row>
    <row r="3171" spans="1:13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</row>
    <row r="3172" spans="1:13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</row>
    <row r="3173" spans="1:13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</row>
    <row r="3174" spans="1:13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</row>
    <row r="3175" spans="1:13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</row>
    <row r="3176" spans="1:13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</row>
    <row r="3177" spans="1:13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</row>
    <row r="3178" spans="1:13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</row>
    <row r="3179" spans="1:13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</row>
    <row r="3180" spans="1:13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</row>
    <row r="3181" spans="1:13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</row>
    <row r="3182" spans="1:13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</row>
    <row r="3183" spans="1:13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</row>
    <row r="3184" spans="1:13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</row>
    <row r="3185" spans="1:13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</row>
    <row r="3186" spans="1:13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</row>
    <row r="3187" spans="1:13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</row>
    <row r="3188" spans="1:13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</row>
    <row r="3189" spans="1:13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</row>
    <row r="3190" spans="1:13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</row>
    <row r="3191" spans="1:13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</row>
    <row r="3192" spans="1:13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</row>
    <row r="3193" spans="1:13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</row>
    <row r="3194" spans="1:13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</row>
    <row r="3195" spans="1:13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</row>
    <row r="3196" spans="1:13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</row>
    <row r="3197" spans="1:13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</row>
    <row r="3198" spans="1:13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</row>
    <row r="3199" spans="1:13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</row>
    <row r="3200" spans="1:13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</row>
    <row r="3201" spans="1:13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</row>
    <row r="3202" spans="1:13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</row>
    <row r="3203" spans="1:13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</row>
    <row r="3204" spans="1:13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</row>
    <row r="3205" spans="1:13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</row>
    <row r="3206" spans="1:13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</row>
    <row r="3207" spans="1:13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</row>
    <row r="3208" spans="1:13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</row>
    <row r="3209" spans="1:13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</row>
    <row r="3210" spans="1:13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</row>
    <row r="3211" spans="1:13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</row>
    <row r="3212" spans="1:13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</row>
    <row r="3213" spans="1:13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</row>
    <row r="3214" spans="1:13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</row>
    <row r="3215" spans="1:13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</row>
    <row r="3216" spans="1:13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</row>
    <row r="3217" spans="1:13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</row>
    <row r="3218" spans="1:13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</row>
    <row r="3219" spans="1:13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</row>
    <row r="3220" spans="1:13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</row>
    <row r="3221" spans="1:13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</row>
    <row r="3222" spans="1:13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</row>
    <row r="3223" spans="1:13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</row>
    <row r="3224" spans="1:13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</row>
    <row r="3225" spans="1:13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</row>
    <row r="3226" spans="1:13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</row>
    <row r="3227" spans="1:13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</row>
    <row r="3228" spans="1:13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</row>
    <row r="3229" spans="1:13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</row>
    <row r="3230" spans="1:13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</row>
    <row r="3231" spans="1:13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</row>
    <row r="3232" spans="1:13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</row>
    <row r="3233" spans="1:13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</row>
    <row r="3234" spans="1:13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</row>
    <row r="3235" spans="1:13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</row>
    <row r="3236" spans="1:13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</row>
    <row r="3237" spans="1:13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</row>
    <row r="3238" spans="1:13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</row>
    <row r="3239" spans="1:13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</row>
    <row r="3240" spans="1:13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</row>
    <row r="3241" spans="1:13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</row>
    <row r="3242" spans="1:13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</row>
    <row r="3243" spans="1:13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</row>
    <row r="3244" spans="1:13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</row>
    <row r="3245" spans="1:13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</row>
    <row r="3246" spans="1:13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</row>
    <row r="3247" spans="1:13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</row>
    <row r="3248" spans="1:13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</row>
    <row r="3249" spans="1:13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</row>
    <row r="3250" spans="1:13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</row>
    <row r="3251" spans="1:13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</row>
    <row r="3252" spans="1:13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</row>
    <row r="3253" spans="1:13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</row>
    <row r="3254" spans="1:13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</row>
    <row r="3255" spans="1:13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</row>
    <row r="3256" spans="1:13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</row>
    <row r="3257" spans="1:13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</row>
    <row r="3258" spans="1:13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</row>
    <row r="3259" spans="1:13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</row>
    <row r="3260" spans="1:13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</row>
    <row r="3261" spans="1:13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</row>
    <row r="3262" spans="1:13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</row>
    <row r="3263" spans="1:13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</row>
    <row r="3264" spans="1:13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</row>
    <row r="3265" spans="1:13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</row>
    <row r="3266" spans="1:13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</row>
    <row r="3267" spans="1:13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</row>
    <row r="3268" spans="1:13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</row>
    <row r="3269" spans="1:13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</row>
    <row r="3270" spans="1:13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</row>
    <row r="3271" spans="1:13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</row>
    <row r="3272" spans="1:13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</row>
    <row r="3273" spans="1:13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</row>
    <row r="3274" spans="1:13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</row>
    <row r="3275" spans="1:13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</row>
    <row r="3276" spans="1:13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</row>
    <row r="3277" spans="1:13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</row>
    <row r="3278" spans="1:13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</row>
    <row r="3279" spans="1:13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</row>
    <row r="3280" spans="1:13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</row>
    <row r="3281" spans="1:13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</row>
    <row r="3282" spans="1:13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</row>
    <row r="3283" spans="1:13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</row>
    <row r="3284" spans="1:13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</row>
    <row r="3285" spans="1:13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</row>
    <row r="3286" spans="1:13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</row>
    <row r="3287" spans="1:13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</row>
    <row r="3288" spans="1:13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</row>
    <row r="3289" spans="1:13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</row>
    <row r="3290" spans="1:13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</row>
    <row r="3291" spans="1:13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</row>
    <row r="3292" spans="1:13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</row>
    <row r="3293" spans="1:13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</row>
    <row r="3294" spans="1:13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</row>
    <row r="3295" spans="1:13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</row>
    <row r="3296" spans="1:13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</row>
    <row r="3297" spans="1:13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</row>
    <row r="3298" spans="1:13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</row>
    <row r="3299" spans="1:13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</row>
    <row r="3300" spans="1:13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</row>
    <row r="3301" spans="1:13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</row>
    <row r="3302" spans="1:13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</row>
    <row r="3303" spans="1:13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</row>
    <row r="3304" spans="1:13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</row>
    <row r="3305" spans="1:13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</row>
    <row r="3306" spans="1:13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</row>
    <row r="3307" spans="1:13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</row>
    <row r="3308" spans="1:13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</row>
    <row r="3309" spans="1:13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</row>
    <row r="3310" spans="1:13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</row>
    <row r="3311" spans="1:13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</row>
    <row r="3312" spans="1:13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</row>
    <row r="3313" spans="1:13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</row>
    <row r="3314" spans="1:13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</row>
    <row r="3315" spans="1:13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</row>
    <row r="3316" spans="1:13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</row>
    <row r="3317" spans="1:13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</row>
    <row r="3318" spans="1:13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</row>
    <row r="3319" spans="1:13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</row>
    <row r="3320" spans="1:13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</row>
    <row r="3321" spans="1:13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</row>
    <row r="3322" spans="1:13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</row>
    <row r="3323" spans="1:13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</row>
    <row r="3324" spans="1:13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</row>
    <row r="3325" spans="1:13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</row>
    <row r="3326" spans="1:13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</row>
    <row r="3327" spans="1:13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</row>
    <row r="3328" spans="1:13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</row>
    <row r="3329" spans="1:13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</row>
    <row r="3330" spans="1:13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</row>
    <row r="3331" spans="1:13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</row>
    <row r="3332" spans="1:13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</row>
    <row r="3333" spans="1:13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</row>
    <row r="3334" spans="1:13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</row>
    <row r="3335" spans="1:13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</row>
    <row r="3336" spans="1:13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</row>
    <row r="3337" spans="1:13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</row>
    <row r="3338" spans="1:13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</row>
    <row r="3339" spans="1:13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</row>
    <row r="3340" spans="1:13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</row>
    <row r="3341" spans="1:13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</row>
    <row r="3342" spans="1:13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</row>
    <row r="3343" spans="1:13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</row>
    <row r="3344" spans="1:13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</row>
    <row r="3345" spans="1:13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</row>
    <row r="3346" spans="1:13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</row>
    <row r="3347" spans="1:13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</row>
    <row r="3348" spans="1:13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</row>
    <row r="3349" spans="1:13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</row>
    <row r="3350" spans="1:13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</row>
    <row r="3351" spans="1:13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</row>
    <row r="3352" spans="1:13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</row>
    <row r="3353" spans="1:13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</row>
    <row r="3354" spans="1:13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</row>
    <row r="3355" spans="1:13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</row>
    <row r="3356" spans="1:13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</row>
    <row r="3357" spans="1:13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</row>
    <row r="3358" spans="1:13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</row>
    <row r="3359" spans="1:13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</row>
    <row r="3360" spans="1:13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</row>
    <row r="3361" spans="1:13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</row>
    <row r="3362" spans="1:13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</row>
    <row r="3363" spans="1:13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</row>
    <row r="3364" spans="1:13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</row>
    <row r="3365" spans="1:13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</row>
    <row r="3366" spans="1:13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</row>
    <row r="3367" spans="1:13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</row>
    <row r="3368" spans="1:13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</row>
    <row r="3369" spans="1:13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</row>
    <row r="3370" spans="1:13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</row>
    <row r="3371" spans="1:13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</row>
    <row r="3372" spans="1:13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</row>
    <row r="3373" spans="1:13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</row>
    <row r="3374" spans="1:13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</row>
    <row r="3375" spans="1:13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</row>
    <row r="3376" spans="1:13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</row>
    <row r="3377" spans="1:13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</row>
    <row r="3378" spans="1:13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</row>
    <row r="3379" spans="1:13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</row>
    <row r="3380" spans="1:13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</row>
    <row r="3381" spans="1:13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</row>
    <row r="3382" spans="1:13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</row>
    <row r="3383" spans="1:13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</row>
    <row r="3384" spans="1:13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</row>
    <row r="3385" spans="1:13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</row>
    <row r="3386" spans="1:13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</row>
    <row r="3387" spans="1:13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</row>
    <row r="3388" spans="1:13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</row>
    <row r="3389" spans="1:13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</row>
    <row r="3390" spans="1:13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</row>
    <row r="3391" spans="1:13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</row>
    <row r="3392" spans="1:13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</row>
    <row r="3393" spans="1:13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</row>
    <row r="3394" spans="1:13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</row>
    <row r="3395" spans="1:13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</row>
    <row r="3396" spans="1:13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</row>
    <row r="3397" spans="1:13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</row>
    <row r="3398" spans="1:13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</row>
    <row r="3399" spans="1:13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</row>
    <row r="3400" spans="1:13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</row>
    <row r="3401" spans="1:13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</row>
    <row r="3402" spans="1:13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</row>
    <row r="3403" spans="1:13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</row>
    <row r="3404" spans="1:13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</row>
    <row r="3405" spans="1:13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</row>
    <row r="3406" spans="1:13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</row>
    <row r="3407" spans="1:13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</row>
    <row r="3408" spans="1:13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</row>
    <row r="3409" spans="1:13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</row>
    <row r="3410" spans="1:13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</row>
    <row r="3411" spans="1:13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</row>
    <row r="3412" spans="1:13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</row>
    <row r="3413" spans="1:13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</row>
    <row r="3414" spans="1:13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</row>
    <row r="3415" spans="1:13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</row>
    <row r="3416" spans="1:13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</row>
    <row r="3417" spans="1:13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</row>
    <row r="3418" spans="1:13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</row>
    <row r="3419" spans="1:13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</row>
    <row r="3420" spans="1:13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</row>
    <row r="3421" spans="1:13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</row>
    <row r="3422" spans="1:13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</row>
    <row r="3423" spans="1:13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</row>
    <row r="3424" spans="1:13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</row>
    <row r="3425" spans="1:13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</row>
    <row r="3426" spans="1:13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</row>
    <row r="3427" spans="1:13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</row>
    <row r="3428" spans="1:13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</row>
    <row r="3429" spans="1:13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</row>
    <row r="3430" spans="1:13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</row>
    <row r="3431" spans="1:13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</row>
    <row r="3432" spans="1:13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</row>
    <row r="3433" spans="1:13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</row>
    <row r="3434" spans="1:13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</row>
    <row r="3435" spans="1:13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</row>
    <row r="3436" spans="1:13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</row>
    <row r="3437" spans="1:13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</row>
    <row r="3438" spans="1:13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</row>
    <row r="3439" spans="1:13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</row>
    <row r="3440" spans="1:13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</row>
    <row r="3441" spans="1:13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</row>
    <row r="3442" spans="1:13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</row>
    <row r="3443" spans="1:13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</row>
    <row r="3444" spans="1:13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</row>
    <row r="3445" spans="1:13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</row>
    <row r="3446" spans="1:13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</row>
    <row r="3447" spans="1:13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</row>
    <row r="3448" spans="1:13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</row>
    <row r="3449" spans="1:13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</row>
    <row r="3450" spans="1:13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</row>
    <row r="3451" spans="1:13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</row>
    <row r="3452" spans="1:13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</row>
    <row r="3453" spans="1:13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</row>
    <row r="3454" spans="1:13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</row>
    <row r="3455" spans="1:13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</row>
    <row r="3456" spans="1:13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</row>
    <row r="3457" spans="1:13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</row>
    <row r="3458" spans="1:13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</row>
    <row r="3459" spans="1:13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</row>
    <row r="3460" spans="1:13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</row>
    <row r="3461" spans="1:13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</row>
    <row r="3462" spans="1:13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</row>
    <row r="3463" spans="1:13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</row>
    <row r="3464" spans="1:13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</row>
    <row r="3465" spans="1:13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</row>
    <row r="3466" spans="1:13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</row>
    <row r="3467" spans="1:13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</row>
    <row r="3468" spans="1:13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</row>
    <row r="3469" spans="1:13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</row>
    <row r="3470" spans="1:13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</row>
    <row r="3471" spans="1:13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</row>
    <row r="3472" spans="1:13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</row>
    <row r="3473" spans="1:13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</row>
    <row r="3474" spans="1:13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</row>
    <row r="3475" spans="1:13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</row>
    <row r="3476" spans="1:13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</row>
    <row r="3477" spans="1:13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</row>
    <row r="3478" spans="1:13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</row>
    <row r="3479" spans="1:13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</row>
    <row r="3480" spans="1:13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</row>
    <row r="3481" spans="1:13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</row>
    <row r="3482" spans="1:13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</row>
    <row r="3483" spans="1:13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</row>
    <row r="3484" spans="1:13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</row>
    <row r="3485" spans="1:13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</row>
    <row r="3486" spans="1:13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</row>
    <row r="3487" spans="1:13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</row>
    <row r="3488" spans="1:13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</row>
    <row r="3489" spans="1:13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</row>
    <row r="3490" spans="1:13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</row>
    <row r="3491" spans="1:13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</row>
    <row r="3492" spans="1:13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</row>
    <row r="3493" spans="1:13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</row>
    <row r="3494" spans="1:13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</row>
    <row r="3495" spans="1:13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</row>
    <row r="3496" spans="1:13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</row>
    <row r="3497" spans="1:13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</row>
    <row r="3498" spans="1:13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</row>
    <row r="3499" spans="1:13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</row>
    <row r="3500" spans="1:13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</row>
    <row r="3501" spans="1:13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</row>
    <row r="3502" spans="1:13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</row>
    <row r="3503" spans="1:13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</row>
    <row r="3504" spans="1:13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</row>
    <row r="3505" spans="1:13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</row>
    <row r="3506" spans="1:13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</row>
    <row r="3507" spans="1:13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</row>
    <row r="3508" spans="1:13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</row>
    <row r="3509" spans="1:13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</row>
    <row r="3510" spans="1:13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</row>
    <row r="3511" spans="1:13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</row>
    <row r="3512" spans="1:13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</row>
    <row r="3513" spans="1:13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</row>
    <row r="3514" spans="1:13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</row>
    <row r="3515" spans="1:13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</row>
    <row r="3516" spans="1:13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</row>
    <row r="3517" spans="1:13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</row>
    <row r="3518" spans="1:13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</row>
    <row r="3519" spans="1:13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</row>
    <row r="3520" spans="1:13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</row>
    <row r="3521" spans="1:13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</row>
    <row r="3522" spans="1:13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</row>
    <row r="3523" spans="1:13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</row>
    <row r="3524" spans="1:13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</row>
    <row r="3525" spans="1:13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</row>
    <row r="3526" spans="1:13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</row>
    <row r="3527" spans="1:13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</row>
    <row r="3528" spans="1:13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</row>
    <row r="3529" spans="1:13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</row>
    <row r="3530" spans="1:13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</row>
    <row r="3531" spans="1:13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</row>
    <row r="3532" spans="1:13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</row>
    <row r="3533" spans="1:13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</row>
    <row r="3534" spans="1:13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</row>
    <row r="3535" spans="1:13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</row>
    <row r="3536" spans="1:13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</row>
    <row r="3537" spans="1:13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</row>
    <row r="3538" spans="1:13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</row>
    <row r="3539" spans="1:13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</row>
    <row r="3540" spans="1:13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</row>
    <row r="3541" spans="1:13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</row>
    <row r="3542" spans="1:13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</row>
    <row r="3543" spans="1:13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</row>
    <row r="3544" spans="1:13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</row>
    <row r="3545" spans="1:13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</row>
    <row r="3546" spans="1:13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</row>
    <row r="3547" spans="1:13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</row>
    <row r="3548" spans="1:13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</row>
    <row r="3549" spans="1:13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</row>
    <row r="3550" spans="1:13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</row>
    <row r="3551" spans="1:13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</row>
    <row r="3552" spans="1:13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</row>
    <row r="3553" spans="1:13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</row>
    <row r="3554" spans="1:13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</row>
    <row r="3555" spans="1:13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</row>
    <row r="3556" spans="1:13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</row>
    <row r="3557" spans="1:13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</row>
    <row r="3558" spans="1:13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</row>
    <row r="3559" spans="1:13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</row>
    <row r="3560" spans="1:13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</row>
    <row r="3561" spans="1:13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</row>
    <row r="3562" spans="1:13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</row>
    <row r="3563" spans="1:13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</row>
    <row r="3564" spans="1:13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</row>
    <row r="3565" spans="1:13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</row>
    <row r="3566" spans="1:13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</row>
    <row r="3567" spans="1:13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</row>
    <row r="3568" spans="1:13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</row>
    <row r="3569" spans="1:13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</row>
    <row r="3570" spans="1:13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</row>
    <row r="3571" spans="1:13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</row>
    <row r="3572" spans="1:13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</row>
    <row r="3573" spans="1:13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</row>
    <row r="3574" spans="1:13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</row>
    <row r="3575" spans="1:13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</row>
    <row r="3576" spans="1:13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</row>
    <row r="3577" spans="1:13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</row>
    <row r="3578" spans="1:13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</row>
    <row r="3579" spans="1:13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</row>
    <row r="3580" spans="1:13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</row>
    <row r="3581" spans="1:13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</row>
    <row r="3582" spans="1:13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</row>
    <row r="3583" spans="1:13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</row>
    <row r="3584" spans="1:13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</row>
    <row r="3585" spans="1:13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</row>
    <row r="3586" spans="1:13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</row>
    <row r="3587" spans="1:13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</row>
    <row r="3588" spans="1:13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</row>
    <row r="3589" spans="1:13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</row>
    <row r="3590" spans="1:13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</row>
    <row r="3591" spans="1:13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</row>
    <row r="3592" spans="1:13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</row>
    <row r="3593" spans="1:13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</row>
    <row r="3594" spans="1:13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</row>
    <row r="3595" spans="1:13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</row>
    <row r="3596" spans="1:13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</row>
    <row r="3597" spans="1:13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</row>
    <row r="3598" spans="1:13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</row>
    <row r="3599" spans="1:13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</row>
    <row r="3600" spans="1:13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</row>
    <row r="3601" spans="1:13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</row>
    <row r="3602" spans="1:13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</row>
    <row r="3603" spans="1:13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</row>
    <row r="3604" spans="1:13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</row>
    <row r="3605" spans="1:13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</row>
    <row r="3606" spans="1:13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</row>
    <row r="3607" spans="1:13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</row>
    <row r="3608" spans="1:13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</row>
    <row r="3609" spans="1:13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</row>
    <row r="3610" spans="1:13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</row>
    <row r="3611" spans="1:13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</row>
    <row r="3612" spans="1:13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</row>
    <row r="3613" spans="1:13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</row>
    <row r="3614" spans="1:13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</row>
    <row r="3615" spans="1:13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</row>
    <row r="3616" spans="1:13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</row>
    <row r="3617" spans="1:13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</row>
    <row r="3618" spans="1:13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</row>
    <row r="3619" spans="1:13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</row>
    <row r="3620" spans="1:13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</row>
    <row r="3621" spans="1:13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</row>
    <row r="3622" spans="1:13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</row>
    <row r="3623" spans="1:13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</row>
    <row r="3624" spans="1:13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</row>
    <row r="3625" spans="1:13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</row>
    <row r="3626" spans="1:13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</row>
    <row r="3627" spans="1:13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</row>
    <row r="3628" spans="1:13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</row>
    <row r="3629" spans="1:13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</row>
    <row r="3630" spans="1:13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</row>
    <row r="3631" spans="1:13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</row>
    <row r="3632" spans="1:13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</row>
    <row r="3633" spans="1:13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</row>
    <row r="3634" spans="1:13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</row>
    <row r="3635" spans="1:13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</row>
    <row r="3636" spans="1:13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</row>
    <row r="3637" spans="1:13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</row>
    <row r="3638" spans="1:13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</row>
    <row r="3639" spans="1:13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</row>
    <row r="3640" spans="1:13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</row>
    <row r="3641" spans="1:13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</row>
    <row r="3642" spans="1:13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</row>
    <row r="3643" spans="1:13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</row>
    <row r="3644" spans="1:13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</row>
    <row r="3645" spans="1:13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</row>
    <row r="3646" spans="1:13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</row>
    <row r="3647" spans="1:13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</row>
    <row r="3648" spans="1:13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</row>
    <row r="3649" spans="1:13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</row>
    <row r="3650" spans="1:13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</row>
    <row r="3651" spans="1:13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</row>
    <row r="3652" spans="1:13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</row>
    <row r="3653" spans="1:13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</row>
    <row r="3654" spans="1:13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</row>
    <row r="3655" spans="1:13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</row>
    <row r="3656" spans="1:13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</row>
    <row r="3657" spans="1:13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</row>
    <row r="3658" spans="1:13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</row>
    <row r="3659" spans="1:13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</row>
    <row r="3660" spans="1:13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</row>
    <row r="3661" spans="1:13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</row>
    <row r="3662" spans="1:13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</row>
    <row r="3663" spans="1:13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</row>
    <row r="3664" spans="1:13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</row>
    <row r="3665" spans="1:13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</row>
    <row r="3666" spans="1:13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</row>
    <row r="3667" spans="1:13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</row>
    <row r="3668" spans="1:13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</row>
    <row r="3669" spans="1:13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</row>
    <row r="3670" spans="1:13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</row>
    <row r="3671" spans="1:13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</row>
    <row r="3672" spans="1:13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</row>
    <row r="3673" spans="1:13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</row>
    <row r="3674" spans="1:13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</row>
    <row r="3675" spans="1:13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</row>
    <row r="3676" spans="1:13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</row>
    <row r="3677" spans="1:13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</row>
    <row r="3678" spans="1:13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</row>
    <row r="3679" spans="1:13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</row>
    <row r="3680" spans="1:13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</row>
    <row r="3681" spans="1:13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</row>
    <row r="3682" spans="1:13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</row>
    <row r="3683" spans="1:13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</row>
    <row r="3684" spans="1:13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</row>
    <row r="3685" spans="1:13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</row>
    <row r="3686" spans="1:13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</row>
    <row r="3687" spans="1:13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</row>
    <row r="3688" spans="1:13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</row>
    <row r="3689" spans="1:13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</row>
    <row r="3690" spans="1:13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</row>
    <row r="3691" spans="1:13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</row>
    <row r="3692" spans="1:13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</row>
    <row r="3693" spans="1:13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</row>
    <row r="3694" spans="1:13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</row>
    <row r="3695" spans="1:13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</row>
    <row r="3696" spans="1:13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</row>
    <row r="3697" spans="1:13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</row>
    <row r="3698" spans="1:13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</row>
    <row r="3699" spans="1:13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</row>
    <row r="3700" spans="1:13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</row>
    <row r="3701" spans="1:13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</row>
    <row r="3702" spans="1:13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</row>
    <row r="3703" spans="1:13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</row>
    <row r="3704" spans="1:13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</row>
    <row r="3705" spans="1:13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</row>
    <row r="3706" spans="1:13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</row>
    <row r="3707" spans="1:13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</row>
    <row r="3708" spans="1:13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</row>
    <row r="3709" spans="1:13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</row>
    <row r="3710" spans="1:13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</row>
    <row r="3711" spans="1:13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</row>
    <row r="3712" spans="1:13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</row>
    <row r="3713" spans="1:13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</row>
    <row r="3714" spans="1:13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</row>
    <row r="3715" spans="1:13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</row>
    <row r="3716" spans="1:13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</row>
    <row r="3717" spans="1:13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</row>
    <row r="3718" spans="1:13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</row>
    <row r="3719" spans="1:13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</row>
    <row r="3720" spans="1:13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</row>
    <row r="3721" spans="1:13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</row>
    <row r="3722" spans="1:13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</row>
    <row r="3723" spans="1:13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</row>
    <row r="3724" spans="1:13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</row>
    <row r="3725" spans="1:13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</row>
    <row r="3726" spans="1:13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</row>
    <row r="3727" spans="1:13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</row>
    <row r="3728" spans="1:13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</row>
    <row r="3729" spans="1:13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</row>
    <row r="3730" spans="1:13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</row>
    <row r="3731" spans="1:13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</row>
    <row r="3732" spans="1:13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</row>
    <row r="3733" spans="1:13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</row>
    <row r="3734" spans="1:13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</row>
    <row r="3735" spans="1:13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</row>
    <row r="3736" spans="1:13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</row>
    <row r="3737" spans="1:13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</row>
    <row r="3738" spans="1:13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</row>
    <row r="3739" spans="1:13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</row>
    <row r="3740" spans="1:13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</row>
    <row r="3741" spans="1:13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</row>
    <row r="3742" spans="1:13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</row>
    <row r="3743" spans="1:13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</row>
    <row r="3744" spans="1:13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</row>
    <row r="3745" spans="1:13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</row>
    <row r="3746" spans="1:13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</row>
    <row r="3747" spans="1:13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</row>
    <row r="3748" spans="1:13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</row>
    <row r="3749" spans="1:13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</row>
    <row r="3750" spans="1:13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</row>
    <row r="3751" spans="1:13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</row>
    <row r="3752" spans="1:13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</row>
    <row r="3753" spans="1:13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</row>
    <row r="3754" spans="1:13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</row>
    <row r="3755" spans="1:13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</row>
    <row r="3756" spans="1:13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</row>
    <row r="3757" spans="1:13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</row>
    <row r="3758" spans="1:13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</row>
    <row r="3759" spans="1:13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</row>
    <row r="3760" spans="1:13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</row>
    <row r="3761" spans="1:13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</row>
    <row r="3762" spans="1:13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</row>
    <row r="3763" spans="1:13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</row>
    <row r="3764" spans="1:13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</row>
    <row r="3765" spans="1:13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</row>
    <row r="3766" spans="1:13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</row>
    <row r="3767" spans="1:13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</row>
    <row r="3768" spans="1:13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</row>
    <row r="3769" spans="1:13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</row>
    <row r="3770" spans="1:13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</row>
    <row r="3771" spans="1:13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</row>
    <row r="3772" spans="1:13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</row>
    <row r="3773" spans="1:13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</row>
    <row r="3774" spans="1:13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</row>
    <row r="3775" spans="1:13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</row>
    <row r="3776" spans="1:13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</row>
    <row r="3777" spans="1:13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</row>
    <row r="3778" spans="1:13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</row>
    <row r="3779" spans="1:13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</row>
    <row r="3780" spans="1:13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</row>
    <row r="3781" spans="1:13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</row>
    <row r="3782" spans="1:13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</row>
    <row r="3783" spans="1:13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</row>
    <row r="3784" spans="1:13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</row>
    <row r="3785" spans="1:13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</row>
    <row r="3786" spans="1:13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</row>
    <row r="3787" spans="1:13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</row>
    <row r="3788" spans="1:13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</row>
    <row r="3789" spans="1:13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</row>
    <row r="3790" spans="1:13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</row>
    <row r="3791" spans="1:13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</row>
    <row r="3792" spans="1:13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</row>
    <row r="3793" spans="1:13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</row>
    <row r="3794" spans="1:13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</row>
    <row r="3795" spans="1:13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</row>
    <row r="3796" spans="1:13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</row>
    <row r="3797" spans="1:13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</row>
    <row r="3798" spans="1:13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</row>
    <row r="3799" spans="1:13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</row>
    <row r="3800" spans="1:13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</row>
    <row r="3801" spans="1:13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</row>
    <row r="3802" spans="1:13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</row>
    <row r="3803" spans="1:13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</row>
    <row r="3804" spans="1:13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</row>
    <row r="3805" spans="1:13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</row>
    <row r="3806" spans="1:13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</row>
    <row r="3807" spans="1:13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</row>
    <row r="3808" spans="1:13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</row>
    <row r="3809" spans="1:13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</row>
    <row r="3810" spans="1:13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</row>
    <row r="3811" spans="1:13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</row>
    <row r="3812" spans="1:13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</row>
    <row r="3813" spans="1:13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</row>
    <row r="3814" spans="1:13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</row>
    <row r="3815" spans="1:13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</row>
    <row r="3816" spans="1:13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</row>
    <row r="3817" spans="1:13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</row>
    <row r="3818" spans="1:13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</row>
    <row r="3819" spans="1:13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</row>
    <row r="3820" spans="1:13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</row>
    <row r="3821" spans="1:13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</row>
    <row r="3822" spans="1:13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</row>
    <row r="3823" spans="1:13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</row>
    <row r="3824" spans="1:13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</row>
    <row r="3825" spans="1:13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</row>
    <row r="3826" spans="1:13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</row>
    <row r="3827" spans="1:13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</row>
    <row r="3828" spans="1:13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</row>
    <row r="3829" spans="1:13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</row>
    <row r="3830" spans="1:13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</row>
    <row r="3831" spans="1:13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</row>
    <row r="3832" spans="1:13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</row>
    <row r="3833" spans="1:13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</row>
    <row r="3834" spans="1:13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</row>
    <row r="3835" spans="1:13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</row>
    <row r="3836" spans="1:13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</row>
    <row r="3837" spans="1:13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</row>
    <row r="3838" spans="1:13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</row>
    <row r="3839" spans="1:13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</row>
    <row r="3840" spans="1:13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</row>
    <row r="3841" spans="1:13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</row>
    <row r="3842" spans="1:13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</row>
    <row r="3843" spans="1:13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</row>
    <row r="3844" spans="1:13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</row>
    <row r="3845" spans="1:13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</row>
    <row r="3846" spans="1:13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</row>
    <row r="3847" spans="1:13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</row>
    <row r="3848" spans="1:13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</row>
    <row r="3849" spans="1:13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</row>
    <row r="3850" spans="1:13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</row>
    <row r="3851" spans="1:13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</row>
    <row r="3852" spans="1:13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</row>
    <row r="3853" spans="1:13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</row>
    <row r="3854" spans="1:13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</row>
    <row r="3855" spans="1:13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</row>
    <row r="3856" spans="1:13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</row>
    <row r="3857" spans="1:13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</row>
    <row r="3858" spans="1:13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</row>
    <row r="3859" spans="1:13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</row>
    <row r="3860" spans="1:13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</row>
    <row r="3861" spans="1:13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</row>
    <row r="3862" spans="1:13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</row>
    <row r="3863" spans="1:13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</row>
    <row r="3864" spans="1:13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</row>
    <row r="3865" spans="1:13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</row>
    <row r="3866" spans="1:13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</row>
    <row r="3867" spans="1:13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</row>
    <row r="3868" spans="1:13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</row>
    <row r="3869" spans="1:13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</row>
    <row r="3870" spans="1:13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</row>
    <row r="3871" spans="1:13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</row>
    <row r="3872" spans="1:13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</row>
    <row r="3873" spans="1:13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</row>
    <row r="3874" spans="1:13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</row>
    <row r="3875" spans="1:13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</row>
    <row r="3876" spans="1:13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</row>
    <row r="3877" spans="1:13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</row>
    <row r="3878" spans="1:13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</row>
    <row r="3879" spans="1:13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</row>
    <row r="3880" spans="1:13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</row>
    <row r="3881" spans="1:13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</row>
    <row r="3882" spans="1:13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</row>
    <row r="3883" spans="1:13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</row>
    <row r="3884" spans="1:13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</row>
    <row r="3885" spans="1:13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</row>
    <row r="3886" spans="1:13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</row>
    <row r="3887" spans="1:13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</row>
    <row r="3888" spans="1:13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</row>
    <row r="3889" spans="1:13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</row>
    <row r="3890" spans="1:13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</row>
    <row r="3891" spans="1:13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</row>
    <row r="3892" spans="1:13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</row>
    <row r="3893" spans="1:13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</row>
    <row r="3894" spans="1:13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</row>
    <row r="3895" spans="1:13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</row>
    <row r="3896" spans="1:13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</row>
    <row r="3897" spans="1:13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</row>
    <row r="3898" spans="1:13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</row>
    <row r="3899" spans="1:13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</row>
    <row r="3900" spans="1:13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</row>
    <row r="3901" spans="1:13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</row>
    <row r="3902" spans="1:13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</row>
    <row r="3903" spans="1:13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</row>
    <row r="3904" spans="1:13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</row>
    <row r="3905" spans="1:13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</row>
    <row r="3906" spans="1:13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</row>
    <row r="3907" spans="1:13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</row>
    <row r="3908" spans="1:13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</row>
    <row r="3909" spans="1:13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</row>
    <row r="3910" spans="1:13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</row>
    <row r="3911" spans="1:13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</row>
    <row r="3912" spans="1:13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</row>
    <row r="3913" spans="1:13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</row>
    <row r="3914" spans="1:13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</row>
    <row r="3915" spans="1:13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</row>
    <row r="3916" spans="1:13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</row>
    <row r="3917" spans="1:13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</row>
    <row r="3918" spans="1:13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</row>
    <row r="3919" spans="1:13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</row>
    <row r="3920" spans="1:13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</row>
    <row r="3921" spans="1:13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</row>
    <row r="3922" spans="1:13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</row>
    <row r="3923" spans="1:13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</row>
    <row r="3924" spans="1:13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</row>
    <row r="3925" spans="1:13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</row>
    <row r="3926" spans="1:13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</row>
    <row r="3927" spans="1:13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</row>
    <row r="3928" spans="1:13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</row>
    <row r="3929" spans="1:13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</row>
    <row r="3930" spans="1:13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</row>
    <row r="3931" spans="1:13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</row>
    <row r="3932" spans="1:13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</row>
    <row r="3933" spans="1:13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</row>
    <row r="3934" spans="1:13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</row>
    <row r="3935" spans="1:13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</row>
    <row r="3936" spans="1:13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</row>
    <row r="3937" spans="1:13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</row>
    <row r="3938" spans="1:13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</row>
    <row r="3939" spans="1:13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</row>
    <row r="3940" spans="1:13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</row>
    <row r="3941" spans="1:13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</row>
    <row r="3942" spans="1:13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</row>
    <row r="3943" spans="1:13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</row>
    <row r="3944" spans="1:13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</row>
    <row r="3945" spans="1:13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</row>
    <row r="3946" spans="1:13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</row>
    <row r="3947" spans="1:13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</row>
    <row r="3948" spans="1:13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</row>
    <row r="3949" spans="1:13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</row>
    <row r="3950" spans="1:13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</row>
    <row r="3951" spans="1:13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</row>
    <row r="3952" spans="1:13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</row>
    <row r="3953" spans="1:13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</row>
    <row r="3954" spans="1:13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</row>
    <row r="3955" spans="1:13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</row>
    <row r="3956" spans="1:13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</row>
    <row r="3957" spans="1:13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</row>
    <row r="3958" spans="1:13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</row>
    <row r="3959" spans="1:13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</row>
    <row r="3960" spans="1:13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</row>
    <row r="3961" spans="1:13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</row>
    <row r="3962" spans="1:13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</row>
    <row r="3963" spans="1:13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</row>
    <row r="3964" spans="1:13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</row>
    <row r="3965" spans="1:13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</row>
    <row r="3966" spans="1:13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</row>
    <row r="3967" spans="1:13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</row>
    <row r="3968" spans="1:13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</row>
    <row r="3969" spans="1:13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</row>
    <row r="3970" spans="1:13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</row>
    <row r="3971" spans="1:13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</row>
    <row r="3972" spans="1:13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</row>
    <row r="3973" spans="1:13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</row>
    <row r="3974" spans="1:13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</row>
    <row r="3975" spans="1:13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</row>
    <row r="3976" spans="1:13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</row>
    <row r="3977" spans="1:13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</row>
    <row r="3978" spans="1:13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</row>
    <row r="3979" spans="1:13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</row>
    <row r="3980" spans="1:13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</row>
    <row r="3981" spans="1:13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</row>
    <row r="3982" spans="1:13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</row>
    <row r="3983" spans="1:13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</row>
    <row r="3984" spans="1:13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</row>
    <row r="3985" spans="1:13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</row>
    <row r="3986" spans="1:13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</row>
    <row r="3987" spans="1:13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</row>
    <row r="3988" spans="1:13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</row>
    <row r="3989" spans="1:13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</row>
    <row r="3990" spans="1:13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</row>
    <row r="3991" spans="1:13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</row>
    <row r="3992" spans="1:13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</row>
    <row r="3993" spans="1:13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</row>
    <row r="3994" spans="1:13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</row>
    <row r="3995" spans="1:13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</row>
    <row r="3996" spans="1:13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</row>
    <row r="3997" spans="1:13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</row>
    <row r="3998" spans="1:13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</row>
    <row r="3999" spans="1:13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</row>
    <row r="4000" spans="1:13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</row>
    <row r="4001" spans="1:13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</row>
    <row r="4002" spans="1:13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</row>
    <row r="4003" spans="1:13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</row>
    <row r="4004" spans="1:13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</row>
    <row r="4005" spans="1:13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</row>
    <row r="4006" spans="1:13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</row>
    <row r="4007" spans="1:13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</row>
    <row r="4008" spans="1:13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</row>
    <row r="4009" spans="1:13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</row>
    <row r="4010" spans="1:13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</row>
    <row r="4011" spans="1:13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</row>
    <row r="4012" spans="1:13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</row>
    <row r="4013" spans="1:13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</row>
    <row r="4014" spans="1:13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</row>
    <row r="4015" spans="1:13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</row>
    <row r="4016" spans="1:13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</row>
    <row r="4017" spans="1:13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</row>
    <row r="4018" spans="1:13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</row>
    <row r="4019" spans="1:13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</row>
    <row r="4020" spans="1:13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</row>
    <row r="4021" spans="1:13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</row>
    <row r="4022" spans="1:13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</row>
    <row r="4023" spans="1:13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</row>
    <row r="4024" spans="1:13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</row>
    <row r="4025" spans="1:13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</row>
    <row r="4026" spans="1:13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</row>
    <row r="4027" spans="1:13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</row>
    <row r="4028" spans="1:13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</row>
    <row r="4029" spans="1:13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</row>
    <row r="4030" spans="1:13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</row>
    <row r="4031" spans="1:13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</row>
    <row r="4032" spans="1:13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</row>
    <row r="4033" spans="1:13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</row>
    <row r="4034" spans="1:13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</row>
    <row r="4035" spans="1:13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</row>
    <row r="4036" spans="1:13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</row>
    <row r="4037" spans="1:13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</row>
    <row r="4038" spans="1:13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</row>
    <row r="4039" spans="1:13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</row>
    <row r="4040" spans="1:13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</row>
    <row r="4041" spans="1:13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</row>
    <row r="4042" spans="1:13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</row>
    <row r="4043" spans="1:13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</row>
    <row r="4044" spans="1:13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</row>
    <row r="4045" spans="1:13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</row>
    <row r="4046" spans="1:13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</row>
    <row r="4047" spans="1:13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</row>
    <row r="4048" spans="1:13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</row>
    <row r="4049" spans="1:13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</row>
    <row r="4050" spans="1:13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</row>
    <row r="4051" spans="1:13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</row>
    <row r="4052" spans="1:13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</row>
    <row r="4053" spans="1:13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</row>
    <row r="4054" spans="1:13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</row>
    <row r="4055" spans="1:13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</row>
    <row r="4056" spans="1:13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</row>
    <row r="4057" spans="1:13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</row>
    <row r="4058" spans="1:13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</row>
    <row r="4059" spans="1:13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</row>
    <row r="4060" spans="1:13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</row>
    <row r="4061" spans="1:13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</row>
    <row r="4062" spans="1:13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</row>
    <row r="4063" spans="1:13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</row>
    <row r="4064" spans="1:13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</row>
    <row r="4065" spans="1:13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</row>
    <row r="4066" spans="1:13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</row>
    <row r="4067" spans="1:13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</row>
    <row r="4068" spans="1:13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</row>
    <row r="4069" spans="1:13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</row>
    <row r="4070" spans="1:13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</row>
    <row r="4071" spans="1:13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</row>
    <row r="4072" spans="1:13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</row>
    <row r="4073" spans="1:13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</row>
    <row r="4074" spans="1:13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</row>
    <row r="4075" spans="1:13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</row>
    <row r="4076" spans="1:13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</row>
    <row r="4077" spans="1:13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</row>
    <row r="4078" spans="1:13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</row>
    <row r="4079" spans="1:13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</row>
    <row r="4080" spans="1:13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</row>
    <row r="4081" spans="1:13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</row>
    <row r="4082" spans="1:13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</row>
    <row r="4083" spans="1:13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</row>
    <row r="4084" spans="1:13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</row>
    <row r="4085" spans="1:13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</row>
    <row r="4086" spans="1:13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</row>
    <row r="4087" spans="1:13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</row>
    <row r="4088" spans="1:13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</row>
    <row r="4089" spans="1:13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</row>
    <row r="4090" spans="1:13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</row>
    <row r="4091" spans="1:13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</row>
    <row r="4092" spans="1:13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</row>
    <row r="4093" spans="1:13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</row>
    <row r="4094" spans="1:13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</row>
    <row r="4095" spans="1:13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</row>
    <row r="4096" spans="1:13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</row>
    <row r="4097" spans="1:13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</row>
    <row r="4098" spans="1:13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</row>
    <row r="4099" spans="1:13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</row>
    <row r="4100" spans="1:13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</row>
    <row r="4101" spans="1:13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</row>
    <row r="4102" spans="1:13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</row>
    <row r="4103" spans="1:13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</row>
    <row r="4104" spans="1:13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</row>
    <row r="4105" spans="1:13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</row>
    <row r="4106" spans="1:13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</row>
    <row r="4107" spans="1:13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</row>
    <row r="4108" spans="1:13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</row>
    <row r="4109" spans="1:13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</row>
    <row r="4110" spans="1:13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</row>
    <row r="4111" spans="1:13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</row>
    <row r="4112" spans="1:13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</row>
    <row r="4113" spans="1:13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</row>
    <row r="4114" spans="1:13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</row>
    <row r="4115" spans="1:13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</row>
    <row r="4116" spans="1:13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</row>
    <row r="4117" spans="1:13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</row>
    <row r="4118" spans="1:13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</row>
    <row r="4119" spans="1:13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</row>
    <row r="4120" spans="1:13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</row>
    <row r="4121" spans="1:13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</row>
    <row r="4122" spans="1:13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</row>
    <row r="4123" spans="1:13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</row>
    <row r="4124" spans="1:13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</row>
    <row r="4125" spans="1:13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</row>
    <row r="4126" spans="1:13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</row>
    <row r="4127" spans="1:13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</row>
    <row r="4128" spans="1:13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</row>
    <row r="4129" spans="1:13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</row>
    <row r="4130" spans="1:13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</row>
    <row r="4131" spans="1:13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</row>
    <row r="4132" spans="1:13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</row>
    <row r="4133" spans="1:13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</row>
    <row r="4134" spans="1:13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</row>
    <row r="4135" spans="1:13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</row>
    <row r="4136" spans="1:13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</row>
    <row r="4137" spans="1:13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</row>
    <row r="4138" spans="1:13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</row>
    <row r="4139" spans="1:13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</row>
    <row r="4140" spans="1:13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</row>
    <row r="4141" spans="1:13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</row>
    <row r="4142" spans="1:13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</row>
    <row r="4143" spans="1:13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</row>
    <row r="4144" spans="1:13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</row>
    <row r="4145" spans="1:13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</row>
    <row r="4146" spans="1:13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</row>
    <row r="4147" spans="1:13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</row>
    <row r="4148" spans="1:13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</row>
    <row r="4149" spans="1:13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</row>
    <row r="4150" spans="1:13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</row>
    <row r="4151" spans="1:13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</row>
    <row r="4152" spans="1:13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</row>
    <row r="4153" spans="1:13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</row>
    <row r="4154" spans="1:13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</row>
    <row r="4155" spans="1:13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</row>
    <row r="4156" spans="1:13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</row>
    <row r="4157" spans="1:13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</row>
    <row r="4158" spans="1:13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</row>
    <row r="4159" spans="1:13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</row>
    <row r="4160" spans="1:13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</row>
    <row r="4161" spans="1:13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</row>
    <row r="4162" spans="1:13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</row>
    <row r="4163" spans="1:13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</row>
    <row r="4164" spans="1:13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</row>
    <row r="4165" spans="1:13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</row>
    <row r="4166" spans="1:13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</row>
    <row r="4167" spans="1:13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</row>
    <row r="4168" spans="1:13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</row>
    <row r="4169" spans="1:13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</row>
    <row r="4170" spans="1:13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</row>
    <row r="4171" spans="1:13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</row>
    <row r="4172" spans="1:13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</row>
    <row r="4173" spans="1:13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</row>
    <row r="4174" spans="1:13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</row>
    <row r="4175" spans="1:13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</row>
    <row r="4176" spans="1:13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</row>
    <row r="4177" spans="1:13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</row>
    <row r="4178" spans="1:13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</row>
    <row r="4179" spans="1:13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</row>
    <row r="4180" spans="1:13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</row>
    <row r="4181" spans="1:13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</row>
    <row r="4182" spans="1:13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</row>
    <row r="4183" spans="1:13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</row>
    <row r="4184" spans="1:13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</row>
    <row r="4185" spans="1:13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</row>
    <row r="4186" spans="1:13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</row>
    <row r="4187" spans="1:13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</row>
    <row r="4188" spans="1:13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</row>
    <row r="4189" spans="1:13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</row>
    <row r="4190" spans="1:13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</row>
    <row r="4191" spans="1:13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</row>
    <row r="4192" spans="1:13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</row>
    <row r="4193" spans="1:13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</row>
    <row r="4194" spans="1:13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</row>
    <row r="4195" spans="1:13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</row>
    <row r="4196" spans="1:13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</row>
    <row r="4197" spans="1:13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</row>
    <row r="4198" spans="1:13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</row>
    <row r="4199" spans="1:13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</row>
    <row r="4200" spans="1:13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</row>
    <row r="4201" spans="1:13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</row>
    <row r="4202" spans="1:13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</row>
    <row r="4203" spans="1:13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</row>
    <row r="4204" spans="1:13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</row>
    <row r="4205" spans="1:13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</row>
    <row r="4206" spans="1:13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</row>
    <row r="4207" spans="1:13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</row>
    <row r="4208" spans="1:13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</row>
    <row r="4209" spans="1:13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</row>
    <row r="4210" spans="1:13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</row>
    <row r="4211" spans="1:13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</row>
    <row r="4212" spans="1:13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</row>
    <row r="4213" spans="1:13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</row>
    <row r="4214" spans="1:13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</row>
    <row r="4215" spans="1:13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</row>
    <row r="4216" spans="1:13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</row>
    <row r="4217" spans="1:13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</row>
    <row r="4218" spans="1:13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</row>
    <row r="4219" spans="1:13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</row>
    <row r="4220" spans="1:13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</row>
    <row r="4221" spans="1:13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</row>
    <row r="4222" spans="1:13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</row>
    <row r="4223" spans="1:13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</row>
    <row r="4224" spans="1:13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</row>
    <row r="4225" spans="1:13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</row>
    <row r="4226" spans="1:13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</row>
    <row r="4227" spans="1:13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</row>
    <row r="4228" spans="1:13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</row>
    <row r="4229" spans="1:13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</row>
    <row r="4230" spans="1:13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</row>
    <row r="4231" spans="1:13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</row>
    <row r="4232" spans="1:13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</row>
    <row r="4233" spans="1:13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</row>
    <row r="4234" spans="1:13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</row>
    <row r="4235" spans="1:13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</row>
    <row r="4236" spans="1:13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</row>
    <row r="4237" spans="1:13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</row>
    <row r="4238" spans="1:13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</row>
    <row r="4239" spans="1:13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</row>
    <row r="4240" spans="1:13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</row>
    <row r="4241" spans="1:13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</row>
    <row r="4242" spans="1:13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</row>
    <row r="4243" spans="1:13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</row>
    <row r="4244" spans="1:13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</row>
    <row r="4245" spans="1:13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</row>
    <row r="4246" spans="1:13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</row>
    <row r="4247" spans="1:13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</row>
    <row r="4248" spans="1:13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</row>
    <row r="4249" spans="1:13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</row>
    <row r="4250" spans="1:13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</row>
    <row r="4251" spans="1:13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</row>
    <row r="4252" spans="1:13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</row>
    <row r="4253" spans="1:13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</row>
    <row r="4254" spans="1:13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</row>
    <row r="4255" spans="1:13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</row>
    <row r="4256" spans="1:13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</row>
    <row r="4257" spans="1:13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</row>
    <row r="4258" spans="1:13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</row>
    <row r="4259" spans="1:13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</row>
    <row r="4260" spans="1:13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</row>
    <row r="4261" spans="1:13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</row>
    <row r="4262" spans="1:13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</row>
    <row r="4263" spans="1:13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</row>
    <row r="4264" spans="1:13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</row>
    <row r="4265" spans="1:13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</row>
    <row r="4266" spans="1:13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</row>
    <row r="4267" spans="1:13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</row>
    <row r="4268" spans="1:13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</row>
    <row r="4269" spans="1:13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</row>
    <row r="4270" spans="1:13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</row>
    <row r="4271" spans="1:13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</row>
    <row r="4272" spans="1:13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</row>
    <row r="4273" spans="1:13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</row>
    <row r="4274" spans="1:13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</row>
    <row r="4275" spans="1:13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</row>
    <row r="4276" spans="1:13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</row>
    <row r="4277" spans="1:13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</row>
    <row r="4278" spans="1:13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</row>
    <row r="4279" spans="1:13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</row>
    <row r="4280" spans="1:13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</row>
    <row r="4281" spans="1:13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</row>
    <row r="4282" spans="1:13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</row>
    <row r="4283" spans="1:13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</row>
    <row r="4284" spans="1:13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</row>
    <row r="4285" spans="1:13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</row>
    <row r="4286" spans="1:13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</row>
    <row r="4287" spans="1:13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</row>
    <row r="4288" spans="1:13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</row>
    <row r="4289" spans="1:13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</row>
    <row r="4290" spans="1:13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</row>
    <row r="4291" spans="1:13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</row>
    <row r="4292" spans="1:13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</row>
    <row r="4293" spans="1:13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</row>
    <row r="4294" spans="1:13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</row>
    <row r="4295" spans="1:13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</row>
    <row r="4296" spans="1:13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</row>
    <row r="4297" spans="1:13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</row>
    <row r="4298" spans="1:13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</row>
    <row r="4299" spans="1:13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</row>
    <row r="4300" spans="1:13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</row>
    <row r="4301" spans="1:13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</row>
    <row r="4302" spans="1:13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</row>
    <row r="4303" spans="1:13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</row>
    <row r="4304" spans="1:13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</row>
    <row r="4305" spans="1:13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</row>
    <row r="4306" spans="1:13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</row>
    <row r="4307" spans="1:13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</row>
    <row r="4308" spans="1:13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</row>
    <row r="4309" spans="1:13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</row>
    <row r="4310" spans="1:13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</row>
    <row r="4311" spans="1:13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</row>
    <row r="4312" spans="1:13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</row>
    <row r="4313" spans="1:13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</row>
    <row r="4314" spans="1:13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</row>
    <row r="4315" spans="1:13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</row>
    <row r="4316" spans="1:13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</row>
    <row r="4317" spans="1:13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</row>
    <row r="4318" spans="1:13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</row>
    <row r="4319" spans="1:13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</row>
    <row r="4320" spans="1:13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</row>
    <row r="4321" spans="1:13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</row>
    <row r="4322" spans="1:13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</row>
    <row r="4323" spans="1:13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</row>
    <row r="4324" spans="1:13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</row>
    <row r="4325" spans="1:13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</row>
    <row r="4326" spans="1:13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</row>
    <row r="4327" spans="1:13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</row>
    <row r="4328" spans="1:13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</row>
    <row r="4329" spans="1:13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</row>
    <row r="4330" spans="1:13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</row>
    <row r="4331" spans="1:13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</row>
    <row r="4332" spans="1:13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</row>
    <row r="4333" spans="1:13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</row>
    <row r="4334" spans="1:13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</row>
    <row r="4335" spans="1:13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</row>
    <row r="4336" spans="1:13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</row>
    <row r="4337" spans="1:13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</row>
    <row r="4338" spans="1:13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</row>
    <row r="4339" spans="1:13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</row>
    <row r="4340" spans="1:13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</row>
    <row r="4341" spans="1:13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</row>
    <row r="4342" spans="1:13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</row>
    <row r="4343" spans="1:13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</row>
    <row r="4344" spans="1:13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</row>
    <row r="4345" spans="1:13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</row>
    <row r="4346" spans="1:13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</row>
    <row r="4347" spans="1:13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</row>
    <row r="4348" spans="1:13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</row>
    <row r="4349" spans="1:13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</row>
    <row r="4350" spans="1:13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</row>
    <row r="4351" spans="1:13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</row>
    <row r="4352" spans="1:13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</row>
    <row r="4353" spans="1:13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</row>
    <row r="4354" spans="1:13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</row>
    <row r="4355" spans="1:13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</row>
    <row r="4356" spans="1:13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</row>
    <row r="4357" spans="1:13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</row>
    <row r="4358" spans="1:13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</row>
    <row r="4359" spans="1:13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</row>
    <row r="4360" spans="1:13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</row>
    <row r="4361" spans="1:13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</row>
    <row r="4362" spans="1:13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</row>
    <row r="4363" spans="1:13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</row>
    <row r="4364" spans="1:13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</row>
    <row r="4365" spans="1:13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</row>
    <row r="4366" spans="1:13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</row>
    <row r="4367" spans="1:13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</row>
    <row r="4368" spans="1:13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</row>
    <row r="4369" spans="1:13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</row>
    <row r="4370" spans="1:13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</row>
    <row r="4371" spans="1:13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</row>
    <row r="4372" spans="1:13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</row>
    <row r="4373" spans="1:13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</row>
    <row r="4374" spans="1:13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</row>
    <row r="4375" spans="1:13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</row>
    <row r="4376" spans="1:13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</row>
    <row r="4377" spans="1:13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</row>
    <row r="4378" spans="1:13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</row>
    <row r="4379" spans="1:13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</row>
    <row r="4380" spans="1:13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</row>
    <row r="4381" spans="1:13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</row>
    <row r="4382" spans="1:13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</row>
    <row r="4383" spans="1:13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</row>
    <row r="4384" spans="1:13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</row>
    <row r="4385" spans="1:13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</row>
    <row r="4386" spans="1:13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</row>
    <row r="4387" spans="1:13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</row>
    <row r="4388" spans="1:13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</row>
    <row r="4389" spans="1:13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</row>
    <row r="4390" spans="1:13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</row>
    <row r="4391" spans="1:13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</row>
    <row r="4392" spans="1:13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</row>
    <row r="4393" spans="1:13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</row>
    <row r="4394" spans="1:13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</row>
    <row r="4395" spans="1:13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</row>
    <row r="4396" spans="1:13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</row>
    <row r="4397" spans="1:13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</row>
    <row r="4398" spans="1:13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</row>
    <row r="4399" spans="1:13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</row>
    <row r="4400" spans="1:13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</row>
    <row r="4401" spans="1:13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</row>
    <row r="4402" spans="1:13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</row>
    <row r="4403" spans="1:13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</row>
    <row r="4404" spans="1:13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</row>
    <row r="4405" spans="1:13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</row>
    <row r="4406" spans="1:13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</row>
    <row r="4407" spans="1:13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</row>
    <row r="4408" spans="1:13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</row>
    <row r="4409" spans="1:13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</row>
    <row r="4410" spans="1:13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</row>
    <row r="4411" spans="1:13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</row>
    <row r="4412" spans="1:13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</row>
    <row r="4413" spans="1:13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</row>
    <row r="4414" spans="1:13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</row>
    <row r="4415" spans="1:13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</row>
    <row r="4416" spans="1:13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</row>
    <row r="4417" spans="1:13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</row>
    <row r="4418" spans="1:13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</row>
    <row r="4419" spans="1:13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</row>
    <row r="4420" spans="1:13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</row>
    <row r="4421" spans="1:13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</row>
    <row r="4422" spans="1:13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</row>
    <row r="4423" spans="1:13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</row>
    <row r="4424" spans="1:13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</row>
    <row r="4425" spans="1:13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</row>
    <row r="4426" spans="1:13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</row>
    <row r="4427" spans="1:13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</row>
    <row r="4428" spans="1:13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</row>
    <row r="4429" spans="1:13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</row>
    <row r="4430" spans="1:13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</row>
    <row r="4431" spans="1:13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</row>
    <row r="4432" spans="1:13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</row>
    <row r="4433" spans="1:13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</row>
    <row r="4434" spans="1:13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</row>
  </sheetData>
  <mergeCells count="2">
    <mergeCell ref="A1:J1"/>
    <mergeCell ref="A2:J2"/>
  </mergeCells>
  <pageMargins left="0.51181102362204722" right="0.51181102362204722" top="0.55118110236220474" bottom="0.55118110236220474" header="0.31496062992125984" footer="0.31496062992125984"/>
  <pageSetup paperSize="9" scale="80" orientation="landscape" horizontalDpi="0" verticalDpi="0" r:id="rId2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IF1232"/>
  <sheetViews>
    <sheetView zoomScale="130" zoomScaleNormal="130" workbookViewId="0">
      <pane ySplit="5" topLeftCell="A6" activePane="bottomLeft" state="frozen"/>
      <selection activeCell="B7" sqref="B7"/>
      <selection pane="bottomLeft" activeCell="I3" sqref="I3"/>
    </sheetView>
  </sheetViews>
  <sheetFormatPr defaultRowHeight="14.25"/>
  <cols>
    <col min="1" max="1" width="10.375" customWidth="1"/>
    <col min="3" max="3" width="9" customWidth="1"/>
    <col min="4" max="4" width="12.875" customWidth="1"/>
    <col min="5" max="5" width="9" customWidth="1"/>
    <col min="8" max="10" width="9" customWidth="1"/>
    <col min="11" max="11" width="15.625" customWidth="1"/>
    <col min="12" max="13" width="9" customWidth="1"/>
    <col min="14" max="14" width="13.125" customWidth="1"/>
    <col min="15" max="15" width="46.125" customWidth="1"/>
    <col min="16" max="16" width="37.875" customWidth="1"/>
    <col min="17" max="17" width="6.25" customWidth="1"/>
    <col min="18" max="18" width="9.25" customWidth="1"/>
    <col min="19" max="19" width="6.375" customWidth="1"/>
    <col min="20" max="20" width="29.125" customWidth="1"/>
    <col min="21" max="21" width="9.25" customWidth="1"/>
    <col min="22" max="22" width="7.875" customWidth="1"/>
    <col min="23" max="24" width="3.625" customWidth="1"/>
    <col min="25" max="25" width="14.125" customWidth="1"/>
    <col min="26" max="26" width="9.125" customWidth="1"/>
    <col min="27" max="27" width="5.75" customWidth="1"/>
    <col min="28" max="28" width="5.125" customWidth="1"/>
    <col min="29" max="29" width="5" customWidth="1"/>
    <col min="30" max="30" width="17.375" customWidth="1"/>
    <col min="31" max="34" width="2.375" customWidth="1"/>
    <col min="35" max="35" width="12.25" customWidth="1"/>
    <col min="37" max="37" width="10.75" customWidth="1"/>
    <col min="38" max="38" width="9.375" bestFit="1" customWidth="1"/>
    <col min="48" max="48" width="13" customWidth="1"/>
    <col min="49" max="49" width="14" customWidth="1"/>
    <col min="50" max="50" width="14.625" customWidth="1"/>
    <col min="56" max="56" width="11" bestFit="1" customWidth="1"/>
    <col min="57" max="57" width="14.125" customWidth="1"/>
    <col min="59" max="59" width="16.75" bestFit="1" customWidth="1"/>
    <col min="60" max="61" width="12.25" customWidth="1"/>
    <col min="62" max="62" width="10.375" bestFit="1" customWidth="1"/>
  </cols>
  <sheetData>
    <row r="1" spans="1:62" ht="26.25">
      <c r="A1" s="443"/>
      <c r="B1" s="444" t="s">
        <v>518</v>
      </c>
      <c r="C1" s="63"/>
      <c r="D1" s="473" t="s">
        <v>1</v>
      </c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4"/>
      <c r="AB1" s="4"/>
      <c r="AC1" s="63"/>
      <c r="AD1" s="63"/>
      <c r="AE1" s="5"/>
      <c r="AF1" s="5"/>
      <c r="AG1" s="5"/>
      <c r="AH1" s="5"/>
      <c r="AI1" s="5"/>
      <c r="AJ1" s="44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5"/>
      <c r="BI1" s="5"/>
      <c r="BJ1" s="63"/>
    </row>
    <row r="2" spans="1:62" ht="26.25">
      <c r="A2" s="446"/>
      <c r="B2" s="444" t="s">
        <v>519</v>
      </c>
      <c r="C2" s="63"/>
      <c r="D2" s="471" t="s">
        <v>1816</v>
      </c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11">
        <f>IFERROR((VLOOKUP(R2,[1]ความเชื่อมโยง!$A$20:$B$26,2,FALSE)),"")</f>
        <v>1</v>
      </c>
      <c r="R2" s="6" t="s">
        <v>520</v>
      </c>
      <c r="S2" s="11">
        <f>IFERROR((VLOOKUP(T2,[1]ความเชื่อมโยง!$A$29:$B$37,2,FALSE)),"")</f>
        <v>1.2</v>
      </c>
      <c r="T2" s="6" t="s">
        <v>521</v>
      </c>
      <c r="U2" s="13" t="str">
        <f>IFERROR((VLOOKUP(Q2,[1]ความเชื่อมโยง!$A$1:$F$10,6,FALSE)),"")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" s="13" t="str">
        <f>IFERROR((VLOOKUP(U2,[1]ความเชื่อมโยง!$F$1:$G$10,2,FALSE)),"")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" s="15" t="s">
        <v>522</v>
      </c>
      <c r="X2" s="6" t="s">
        <v>133</v>
      </c>
      <c r="Y2" s="4"/>
      <c r="Z2" s="4"/>
      <c r="AA2" s="4"/>
      <c r="AB2" s="447"/>
      <c r="AC2" s="63"/>
      <c r="AD2" s="448"/>
      <c r="AE2" s="449">
        <f>(158400/12)/44</f>
        <v>300</v>
      </c>
      <c r="AF2" s="5"/>
      <c r="AG2" s="5"/>
      <c r="AH2" s="5"/>
      <c r="AI2" s="449"/>
      <c r="AJ2" s="449"/>
      <c r="AK2" s="448"/>
      <c r="AL2" s="445"/>
      <c r="AM2" s="5"/>
      <c r="AN2" s="5"/>
      <c r="AO2" s="5"/>
      <c r="AP2" s="5"/>
      <c r="AQ2" s="5"/>
      <c r="AR2" s="5"/>
      <c r="AS2" s="5"/>
      <c r="AT2" s="5"/>
      <c r="AU2" s="5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449"/>
      <c r="BI2" s="449"/>
      <c r="BJ2" s="63"/>
    </row>
    <row r="3" spans="1:62" ht="23.25">
      <c r="A3" s="63"/>
      <c r="B3" s="63"/>
      <c r="C3" s="63"/>
      <c r="D3" s="472" t="s">
        <v>1782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4"/>
      <c r="AB3" s="4"/>
      <c r="AC3" s="63"/>
      <c r="AD3" s="63"/>
      <c r="AE3" s="5"/>
      <c r="AF3" s="5"/>
      <c r="AG3" s="5"/>
      <c r="AH3" s="5"/>
      <c r="AI3" s="449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449"/>
      <c r="BI3" s="449"/>
      <c r="BJ3" s="63"/>
    </row>
    <row r="4" spans="1:62" s="450" customFormat="1" ht="15.75">
      <c r="A4" s="8">
        <v>1</v>
      </c>
      <c r="B4" s="8">
        <v>2</v>
      </c>
      <c r="C4" s="8">
        <v>3</v>
      </c>
      <c r="D4" s="8">
        <v>4</v>
      </c>
      <c r="E4" s="8">
        <v>5</v>
      </c>
      <c r="F4" s="8">
        <v>6</v>
      </c>
      <c r="G4" s="8">
        <v>7</v>
      </c>
      <c r="H4" s="8">
        <v>8</v>
      </c>
      <c r="I4" s="8">
        <v>9</v>
      </c>
      <c r="J4" s="8">
        <v>10</v>
      </c>
      <c r="K4" s="8">
        <v>11</v>
      </c>
      <c r="L4" s="8">
        <v>12</v>
      </c>
      <c r="M4" s="8">
        <v>13</v>
      </c>
      <c r="N4" s="8">
        <v>14</v>
      </c>
      <c r="O4" s="8">
        <v>15</v>
      </c>
      <c r="P4" s="8">
        <v>16</v>
      </c>
      <c r="Q4" s="8">
        <v>17</v>
      </c>
      <c r="R4" s="8">
        <v>18</v>
      </c>
      <c r="S4" s="8">
        <v>19</v>
      </c>
      <c r="T4" s="8">
        <v>20</v>
      </c>
      <c r="U4" s="8">
        <v>21</v>
      </c>
      <c r="V4" s="8">
        <v>22</v>
      </c>
      <c r="W4" s="8">
        <v>23</v>
      </c>
      <c r="X4" s="8">
        <v>24</v>
      </c>
      <c r="Y4" s="8">
        <v>25</v>
      </c>
      <c r="Z4" s="8">
        <v>26</v>
      </c>
      <c r="AA4" s="7">
        <v>27</v>
      </c>
      <c r="AB4" s="7">
        <v>28</v>
      </c>
      <c r="AC4" s="8">
        <v>29</v>
      </c>
      <c r="AD4" s="8">
        <v>30</v>
      </c>
      <c r="AE4" s="8">
        <v>31</v>
      </c>
      <c r="AF4" s="8">
        <v>32</v>
      </c>
      <c r="AG4" s="8">
        <v>33</v>
      </c>
      <c r="AH4" s="8">
        <v>34</v>
      </c>
      <c r="AI4" s="8">
        <v>35</v>
      </c>
      <c r="AJ4" s="8">
        <v>36</v>
      </c>
      <c r="AK4" s="8">
        <v>37</v>
      </c>
      <c r="AL4" s="8">
        <v>38</v>
      </c>
      <c r="AM4" s="8">
        <v>39</v>
      </c>
      <c r="AN4" s="8">
        <v>40</v>
      </c>
      <c r="AO4" s="8">
        <v>41</v>
      </c>
      <c r="AP4" s="8">
        <v>42</v>
      </c>
      <c r="AQ4" s="8">
        <v>43</v>
      </c>
      <c r="AR4" s="8">
        <v>44</v>
      </c>
      <c r="AS4" s="8">
        <v>45</v>
      </c>
      <c r="AT4" s="8">
        <v>46</v>
      </c>
      <c r="AU4" s="8">
        <v>47</v>
      </c>
      <c r="AV4" s="8">
        <v>48</v>
      </c>
      <c r="AW4" s="8">
        <v>49</v>
      </c>
      <c r="AX4" s="8">
        <v>50</v>
      </c>
      <c r="AY4" s="8">
        <v>51</v>
      </c>
      <c r="AZ4" s="8">
        <v>52</v>
      </c>
      <c r="BA4" s="8">
        <v>53</v>
      </c>
      <c r="BB4" s="8">
        <v>54</v>
      </c>
      <c r="BC4" s="8">
        <v>55</v>
      </c>
      <c r="BD4" s="8">
        <v>56</v>
      </c>
      <c r="BE4" s="8">
        <v>57</v>
      </c>
      <c r="BF4" s="8">
        <v>58</v>
      </c>
      <c r="BG4" s="8">
        <v>59</v>
      </c>
      <c r="BH4" s="8"/>
      <c r="BI4" s="8"/>
    </row>
    <row r="5" spans="1:62" s="459" customFormat="1" ht="15.75">
      <c r="A5" s="10" t="s">
        <v>523</v>
      </c>
      <c r="B5" s="451" t="s">
        <v>2</v>
      </c>
      <c r="C5" s="452" t="s">
        <v>524</v>
      </c>
      <c r="D5" s="451" t="s">
        <v>5</v>
      </c>
      <c r="E5" s="451" t="s">
        <v>525</v>
      </c>
      <c r="F5" s="452" t="s">
        <v>4</v>
      </c>
      <c r="G5" s="451" t="s">
        <v>526</v>
      </c>
      <c r="H5" s="451" t="s">
        <v>527</v>
      </c>
      <c r="I5" s="452" t="s">
        <v>528</v>
      </c>
      <c r="J5" s="451" t="s">
        <v>529</v>
      </c>
      <c r="K5" s="452" t="s">
        <v>530</v>
      </c>
      <c r="L5" s="452" t="s">
        <v>531</v>
      </c>
      <c r="M5" s="451" t="s">
        <v>532</v>
      </c>
      <c r="N5" s="453" t="s">
        <v>533</v>
      </c>
      <c r="O5" s="451" t="s">
        <v>6</v>
      </c>
      <c r="P5" s="454" t="s">
        <v>7</v>
      </c>
      <c r="Q5" s="10" t="s">
        <v>534</v>
      </c>
      <c r="R5" s="455" t="s">
        <v>535</v>
      </c>
      <c r="S5" s="10" t="s">
        <v>536</v>
      </c>
      <c r="T5" s="455" t="s">
        <v>537</v>
      </c>
      <c r="U5" s="10" t="s">
        <v>538</v>
      </c>
      <c r="V5" s="10" t="s">
        <v>539</v>
      </c>
      <c r="W5" s="455" t="s">
        <v>540</v>
      </c>
      <c r="X5" s="455" t="s">
        <v>541</v>
      </c>
      <c r="Y5" s="455" t="s">
        <v>8</v>
      </c>
      <c r="Z5" s="455" t="s">
        <v>542</v>
      </c>
      <c r="AA5" s="9" t="s">
        <v>1633</v>
      </c>
      <c r="AB5" s="9" t="s">
        <v>10</v>
      </c>
      <c r="AC5" s="454" t="s">
        <v>543</v>
      </c>
      <c r="AD5" s="454" t="s">
        <v>544</v>
      </c>
      <c r="AE5" s="456" t="s">
        <v>545</v>
      </c>
      <c r="AF5" s="454" t="s">
        <v>546</v>
      </c>
      <c r="AG5" s="454" t="s">
        <v>547</v>
      </c>
      <c r="AH5" s="454" t="s">
        <v>548</v>
      </c>
      <c r="AI5" s="10" t="s">
        <v>549</v>
      </c>
      <c r="AJ5" s="454" t="s">
        <v>550</v>
      </c>
      <c r="AK5" s="454" t="s">
        <v>551</v>
      </c>
      <c r="AL5" s="454" t="s">
        <v>552</v>
      </c>
      <c r="AM5" s="454" t="s">
        <v>553</v>
      </c>
      <c r="AN5" s="454" t="s">
        <v>554</v>
      </c>
      <c r="AO5" s="454" t="s">
        <v>555</v>
      </c>
      <c r="AP5" s="454" t="s">
        <v>556</v>
      </c>
      <c r="AQ5" s="454" t="s">
        <v>557</v>
      </c>
      <c r="AR5" s="454" t="s">
        <v>558</v>
      </c>
      <c r="AS5" s="454" t="s">
        <v>559</v>
      </c>
      <c r="AT5" s="454" t="s">
        <v>560</v>
      </c>
      <c r="AU5" s="454" t="s">
        <v>561</v>
      </c>
      <c r="AV5" s="454" t="s">
        <v>562</v>
      </c>
      <c r="AW5" s="454" t="s">
        <v>563</v>
      </c>
      <c r="AX5" s="454" t="s">
        <v>564</v>
      </c>
      <c r="AY5" s="454" t="s">
        <v>565</v>
      </c>
      <c r="AZ5" s="454" t="s">
        <v>566</v>
      </c>
      <c r="BA5" s="454" t="s">
        <v>567</v>
      </c>
      <c r="BB5" s="454" t="s">
        <v>568</v>
      </c>
      <c r="BC5" s="454" t="s">
        <v>569</v>
      </c>
      <c r="BD5" s="454" t="s">
        <v>570</v>
      </c>
      <c r="BE5" s="454" t="s">
        <v>571</v>
      </c>
      <c r="BF5" s="454" t="s">
        <v>572</v>
      </c>
      <c r="BG5" s="457" t="s">
        <v>573</v>
      </c>
      <c r="BH5" s="10" t="s">
        <v>574</v>
      </c>
      <c r="BI5" s="10" t="s">
        <v>575</v>
      </c>
      <c r="BJ5" s="458"/>
    </row>
    <row r="6" spans="1:62" s="25" customFormat="1" ht="18.75">
      <c r="A6" s="11">
        <f>IFERROR((VLOOKUP(B6,[3]หน่วยงานหลัก!$A$1:$B$18,2,0)),"")</f>
        <v>10</v>
      </c>
      <c r="B6" s="6" t="s">
        <v>1</v>
      </c>
      <c r="C6" s="11">
        <f>IFERROR((VLOOKUP(D6,[3]หน่วยงานย่อย!$A$1:$B$79,2,0)),"")</f>
        <v>1001</v>
      </c>
      <c r="D6" s="6" t="s">
        <v>13</v>
      </c>
      <c r="E6" s="12">
        <v>2</v>
      </c>
      <c r="F6" s="13" t="str">
        <f>IFERROR((VLOOKUP(E6,[3]แหล่งเงิน!$A$2:$B$3,2,)),"")</f>
        <v>เงินรายได้</v>
      </c>
      <c r="G6" s="6" t="s">
        <v>12</v>
      </c>
      <c r="H6" s="12">
        <v>1</v>
      </c>
      <c r="I6" s="13" t="str">
        <f>IFERROR((VLOOKUP(H6,[3]กองทุน!$A$2:$B$14,2,)),"")</f>
        <v>กองทุนบริหาร</v>
      </c>
      <c r="J6" s="12">
        <v>110</v>
      </c>
      <c r="K6" s="13" t="str">
        <f>IFERROR((VLOOKUP(J6,'[3]งาน-โครงการ'!$A$1:$B$57,2,FALSE)),"")</f>
        <v>งานสนับสนุนการบริหารจัดการทั่วไปด้านวิทยาศาสตร์สุขภาพ</v>
      </c>
      <c r="L6" s="11">
        <v>1000003</v>
      </c>
      <c r="M6" s="6" t="s">
        <v>229</v>
      </c>
      <c r="N6" s="51">
        <f>IFERROR((VLOOKUP(O6,[3]กิจกรรม!B2:$C$2803,2,FALSE)),"")</f>
        <v>10000030036</v>
      </c>
      <c r="O6" s="52" t="s">
        <v>21</v>
      </c>
      <c r="P6" s="53" t="s">
        <v>22</v>
      </c>
      <c r="Q6" s="51">
        <v>5</v>
      </c>
      <c r="R6" s="52" t="s">
        <v>635</v>
      </c>
      <c r="S6" s="51">
        <f>IFERROR((VLOOKUP(T6,[4]ความเชื่อมโยง!$A$29:$B$37,2,FALSE)),"")</f>
        <v>5</v>
      </c>
      <c r="T6" s="52" t="s">
        <v>635</v>
      </c>
      <c r="U6" s="13" t="str">
        <f>IFERROR((VLOOKUP(Q6,[1]ความเชื่อมโยง!$A$1:$F$10,6,FALSE)),"")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" s="13" t="str">
        <f>IFERROR((VLOOKUP(Q6,ความเชื่อมโยง!$A$1:$G$10,7,1)),"")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" s="54" t="s">
        <v>636</v>
      </c>
      <c r="X6" s="52" t="s">
        <v>637</v>
      </c>
      <c r="Y6" s="52" t="s">
        <v>16</v>
      </c>
      <c r="Z6" s="52" t="s">
        <v>23</v>
      </c>
      <c r="AA6" s="52"/>
      <c r="AB6" s="52"/>
      <c r="AC6" s="55"/>
      <c r="AD6" s="53" t="s">
        <v>22</v>
      </c>
      <c r="AE6" s="56">
        <v>300</v>
      </c>
      <c r="AF6" s="57">
        <v>30</v>
      </c>
      <c r="AG6" s="57" t="s">
        <v>581</v>
      </c>
      <c r="AH6" s="57">
        <v>12</v>
      </c>
      <c r="AI6" s="58">
        <f>ROUND(AE6*AF6*AH6,-2)</f>
        <v>108000</v>
      </c>
      <c r="AJ6" s="59">
        <v>9000</v>
      </c>
      <c r="AK6" s="59">
        <v>9000</v>
      </c>
      <c r="AL6" s="59">
        <v>9000</v>
      </c>
      <c r="AM6" s="59">
        <v>9000</v>
      </c>
      <c r="AN6" s="59">
        <v>9000</v>
      </c>
      <c r="AO6" s="59">
        <v>9000</v>
      </c>
      <c r="AP6" s="59">
        <v>9000</v>
      </c>
      <c r="AQ6" s="59">
        <v>9000</v>
      </c>
      <c r="AR6" s="59">
        <v>9000</v>
      </c>
      <c r="AS6" s="59">
        <v>9000</v>
      </c>
      <c r="AT6" s="59">
        <v>9000</v>
      </c>
      <c r="AU6" s="59">
        <v>9000</v>
      </c>
      <c r="AV6" s="55" t="s">
        <v>738</v>
      </c>
      <c r="AW6" s="55" t="s">
        <v>739</v>
      </c>
      <c r="AX6" s="55" t="s">
        <v>740</v>
      </c>
      <c r="AY6" s="55" t="s">
        <v>741</v>
      </c>
      <c r="AZ6" s="55" t="s">
        <v>697</v>
      </c>
      <c r="BA6" s="55" t="s">
        <v>742</v>
      </c>
      <c r="BB6" s="60" t="s">
        <v>638</v>
      </c>
      <c r="BC6" s="60">
        <v>5</v>
      </c>
      <c r="BD6" s="55" t="s">
        <v>13</v>
      </c>
      <c r="BE6" s="55" t="s">
        <v>658</v>
      </c>
      <c r="BF6" s="55" t="s">
        <v>743</v>
      </c>
      <c r="BG6" s="61" t="s">
        <v>579</v>
      </c>
      <c r="BH6" s="58">
        <f t="shared" ref="BH6:BH69" si="0">ROUND(AE6*AF6*AH6,-2)</f>
        <v>108000</v>
      </c>
      <c r="BI6" s="62">
        <f t="shared" ref="BI6:BI69" si="1">AI6-BH6</f>
        <v>0</v>
      </c>
    </row>
    <row r="7" spans="1:62" ht="18.75">
      <c r="A7" s="11">
        <f>IFERROR((VLOOKUP(B7,[3]หน่วยงานหลัก!$A$1:$B$18,2,0)),"")</f>
        <v>10</v>
      </c>
      <c r="B7" s="6" t="s">
        <v>1</v>
      </c>
      <c r="C7" s="11">
        <f>IFERROR((VLOOKUP(D7,[3]หน่วยงานย่อย!$A$1:$B$79,2,0)),"")</f>
        <v>1001</v>
      </c>
      <c r="D7" s="6" t="s">
        <v>13</v>
      </c>
      <c r="E7" s="12">
        <v>2</v>
      </c>
      <c r="F7" s="13" t="str">
        <f>IFERROR((VLOOKUP(E7,[3]แหล่งเงิน!$A$2:$B$3,2,)),"")</f>
        <v>เงินรายได้</v>
      </c>
      <c r="G7" s="6" t="s">
        <v>12</v>
      </c>
      <c r="H7" s="12">
        <v>1</v>
      </c>
      <c r="I7" s="13" t="str">
        <f>IFERROR((VLOOKUP(H7,[3]กองทุน!$A$2:$B$14,2,)),"")</f>
        <v>กองทุนบริหาร</v>
      </c>
      <c r="J7" s="12">
        <v>110</v>
      </c>
      <c r="K7" s="13" t="str">
        <f>IFERROR((VLOOKUP(J7,'[3]งาน-โครงการ'!$A$1:$B$57,2,FALSE)),"")</f>
        <v>งานสนับสนุนการบริหารจัดการทั่วไปด้านวิทยาศาสตร์สุขภาพ</v>
      </c>
      <c r="L7" s="11">
        <v>1000003</v>
      </c>
      <c r="M7" s="6" t="s">
        <v>229</v>
      </c>
      <c r="N7" s="51">
        <f>IFERROR((VLOOKUP(O7,[3]กิจกรรม!B3:$C$2803,2,FALSE)),"")</f>
        <v>10000030036</v>
      </c>
      <c r="O7" s="52" t="s">
        <v>21</v>
      </c>
      <c r="P7" s="53" t="s">
        <v>24</v>
      </c>
      <c r="Q7" s="51">
        <v>5</v>
      </c>
      <c r="R7" s="52" t="s">
        <v>635</v>
      </c>
      <c r="S7" s="51">
        <f>IFERROR((VLOOKUP(T7,[4]ความเชื่อมโยง!$A$29:$B$37,2,FALSE)),"")</f>
        <v>5</v>
      </c>
      <c r="T7" s="52" t="s">
        <v>635</v>
      </c>
      <c r="U7" s="13" t="str">
        <f>IFERROR((VLOOKUP(Q7,[1]ความเชื่อมโยง!$A$1:$F$10,6,FALSE)),"")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" s="13" t="str">
        <f>IFERROR((VLOOKUP(Q7,ความเชื่อมโยง!$A$1:$G$10,7,1)),"")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" s="54" t="s">
        <v>636</v>
      </c>
      <c r="X7" s="52" t="s">
        <v>637</v>
      </c>
      <c r="Y7" s="52" t="s">
        <v>16</v>
      </c>
      <c r="Z7" s="52" t="s">
        <v>20</v>
      </c>
      <c r="AA7" s="52"/>
      <c r="AB7" s="52"/>
      <c r="AC7" s="55"/>
      <c r="AD7" s="53" t="s">
        <v>1634</v>
      </c>
      <c r="AE7" s="56">
        <v>0.5</v>
      </c>
      <c r="AF7" s="57">
        <v>3000</v>
      </c>
      <c r="AG7" s="57" t="s">
        <v>584</v>
      </c>
      <c r="AH7" s="57">
        <v>12</v>
      </c>
      <c r="AI7" s="62">
        <f t="shared" ref="AI7:AI24" si="2">+ROUND(AE7*AF7*AH7,-2)</f>
        <v>18000</v>
      </c>
      <c r="AJ7" s="59">
        <v>2500</v>
      </c>
      <c r="AK7" s="59">
        <v>2500</v>
      </c>
      <c r="AL7" s="59">
        <v>2500</v>
      </c>
      <c r="AM7" s="59">
        <v>2500</v>
      </c>
      <c r="AN7" s="59">
        <v>2500</v>
      </c>
      <c r="AO7" s="59">
        <v>2500</v>
      </c>
      <c r="AP7" s="59">
        <v>2500</v>
      </c>
      <c r="AQ7" s="59">
        <v>2500</v>
      </c>
      <c r="AR7" s="59">
        <v>2500</v>
      </c>
      <c r="AS7" s="59">
        <v>2500</v>
      </c>
      <c r="AT7" s="59">
        <v>2500</v>
      </c>
      <c r="AU7" s="59">
        <v>2500</v>
      </c>
      <c r="AV7" s="55" t="s">
        <v>738</v>
      </c>
      <c r="AW7" s="55" t="s">
        <v>739</v>
      </c>
      <c r="AX7" s="55" t="s">
        <v>740</v>
      </c>
      <c r="AY7" s="55" t="s">
        <v>741</v>
      </c>
      <c r="AZ7" s="55" t="s">
        <v>697</v>
      </c>
      <c r="BA7" s="55" t="s">
        <v>742</v>
      </c>
      <c r="BB7" s="60" t="s">
        <v>638</v>
      </c>
      <c r="BC7" s="60">
        <v>5</v>
      </c>
      <c r="BD7" s="55" t="s">
        <v>13</v>
      </c>
      <c r="BE7" s="55" t="s">
        <v>658</v>
      </c>
      <c r="BF7" s="55" t="s">
        <v>743</v>
      </c>
      <c r="BG7" s="61" t="s">
        <v>579</v>
      </c>
      <c r="BH7" s="58">
        <f t="shared" si="0"/>
        <v>18000</v>
      </c>
      <c r="BI7" s="62">
        <f t="shared" si="1"/>
        <v>0</v>
      </c>
      <c r="BJ7" s="63"/>
    </row>
    <row r="8" spans="1:62" ht="18.75">
      <c r="A8" s="11">
        <f>IFERROR((VLOOKUP(B8,[3]หน่วยงานหลัก!$A$1:$B$18,2,0)),"")</f>
        <v>10</v>
      </c>
      <c r="B8" s="6" t="s">
        <v>1</v>
      </c>
      <c r="C8" s="11">
        <f>IFERROR((VLOOKUP(D8,[3]หน่วยงานย่อย!$A$1:$B$79,2,0)),"")</f>
        <v>1001</v>
      </c>
      <c r="D8" s="6" t="s">
        <v>13</v>
      </c>
      <c r="E8" s="12">
        <v>2</v>
      </c>
      <c r="F8" s="13" t="str">
        <f>IFERROR((VLOOKUP(E8,[3]แหล่งเงิน!$A$2:$B$3,2,)),"")</f>
        <v>เงินรายได้</v>
      </c>
      <c r="G8" s="6" t="s">
        <v>12</v>
      </c>
      <c r="H8" s="12">
        <v>1</v>
      </c>
      <c r="I8" s="13" t="str">
        <f>IFERROR((VLOOKUP(H8,[3]กองทุน!$A$2:$B$14,2,)),"")</f>
        <v>กองทุนบริหาร</v>
      </c>
      <c r="J8" s="12">
        <v>110</v>
      </c>
      <c r="K8" s="13" t="str">
        <f>IFERROR((VLOOKUP(J8,'[3]งาน-โครงการ'!$A$1:$B$57,2,FALSE)),"")</f>
        <v>งานสนับสนุนการบริหารจัดการทั่วไปด้านวิทยาศาสตร์สุขภาพ</v>
      </c>
      <c r="L8" s="11">
        <v>1000003</v>
      </c>
      <c r="M8" s="6" t="s">
        <v>229</v>
      </c>
      <c r="N8" s="51">
        <f>IFERROR((VLOOKUP(O8,[3]กิจกรรม!B4:$C$2803,2,FALSE)),"")</f>
        <v>10000030036</v>
      </c>
      <c r="O8" s="52" t="s">
        <v>21</v>
      </c>
      <c r="P8" s="53" t="s">
        <v>25</v>
      </c>
      <c r="Q8" s="51">
        <f>IFERROR((VLOOKUP(R8,[4]ความเชื่อมโยง!$A$20:$B$26,2,FALSE)),"")</f>
        <v>5</v>
      </c>
      <c r="R8" s="52" t="s">
        <v>635</v>
      </c>
      <c r="S8" s="51">
        <f>IFERROR((VLOOKUP(T8,[4]ความเชื่อมโยง!$A$29:$B$37,2,FALSE)),"")</f>
        <v>5</v>
      </c>
      <c r="T8" s="52" t="s">
        <v>635</v>
      </c>
      <c r="U8" s="13" t="str">
        <f>IFERROR((VLOOKUP(Q8,[1]ความเชื่อมโยง!$A$1:$F$10,6,FALSE)),"")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" s="13" t="str">
        <f>IFERROR((VLOOKUP(Q8,ความเชื่อมโยง!$A$1:$G$10,7,1)),"")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" s="54" t="s">
        <v>636</v>
      </c>
      <c r="X8" s="52" t="s">
        <v>637</v>
      </c>
      <c r="Y8" s="52" t="s">
        <v>16</v>
      </c>
      <c r="Z8" s="52" t="s">
        <v>20</v>
      </c>
      <c r="AA8" s="52"/>
      <c r="AB8" s="52"/>
      <c r="AC8" s="55"/>
      <c r="AD8" s="53" t="s">
        <v>600</v>
      </c>
      <c r="AE8" s="56">
        <v>5000</v>
      </c>
      <c r="AF8" s="57">
        <v>1</v>
      </c>
      <c r="AG8" s="57" t="s">
        <v>581</v>
      </c>
      <c r="AH8" s="57">
        <v>3</v>
      </c>
      <c r="AI8" s="62">
        <f t="shared" si="2"/>
        <v>15000</v>
      </c>
      <c r="AJ8" s="59">
        <v>0</v>
      </c>
      <c r="AK8" s="59">
        <v>0</v>
      </c>
      <c r="AL8" s="59">
        <v>5000</v>
      </c>
      <c r="AM8" s="59">
        <v>0</v>
      </c>
      <c r="AN8" s="59">
        <v>0</v>
      </c>
      <c r="AO8" s="59">
        <v>5000</v>
      </c>
      <c r="AP8" s="59">
        <v>0</v>
      </c>
      <c r="AQ8" s="59">
        <v>0</v>
      </c>
      <c r="AR8" s="59">
        <v>5000</v>
      </c>
      <c r="AS8" s="59">
        <v>0</v>
      </c>
      <c r="AT8" s="59">
        <v>0</v>
      </c>
      <c r="AU8" s="59">
        <v>0</v>
      </c>
      <c r="AV8" s="55" t="s">
        <v>738</v>
      </c>
      <c r="AW8" s="55" t="s">
        <v>739</v>
      </c>
      <c r="AX8" s="55" t="s">
        <v>740</v>
      </c>
      <c r="AY8" s="55" t="s">
        <v>741</v>
      </c>
      <c r="AZ8" s="55" t="s">
        <v>697</v>
      </c>
      <c r="BA8" s="55" t="s">
        <v>742</v>
      </c>
      <c r="BB8" s="60" t="s">
        <v>638</v>
      </c>
      <c r="BC8" s="60">
        <v>5</v>
      </c>
      <c r="BD8" s="55" t="s">
        <v>13</v>
      </c>
      <c r="BE8" s="55" t="s">
        <v>658</v>
      </c>
      <c r="BF8" s="55" t="s">
        <v>743</v>
      </c>
      <c r="BG8" s="61" t="s">
        <v>579</v>
      </c>
      <c r="BH8" s="58">
        <f t="shared" si="0"/>
        <v>15000</v>
      </c>
      <c r="BI8" s="62">
        <f t="shared" si="1"/>
        <v>0</v>
      </c>
      <c r="BJ8" s="63"/>
    </row>
    <row r="9" spans="1:62" s="25" customFormat="1" ht="18.75">
      <c r="A9" s="11">
        <v>10</v>
      </c>
      <c r="B9" s="6" t="s">
        <v>1</v>
      </c>
      <c r="C9" s="11">
        <v>1001</v>
      </c>
      <c r="D9" s="6" t="s">
        <v>13</v>
      </c>
      <c r="E9" s="12">
        <v>2</v>
      </c>
      <c r="F9" s="13" t="str">
        <f>IFERROR((VLOOKUP(E9,[4]แหล่งเงิน!$A$2:$B$3,2,)),"")</f>
        <v>เงินรายได้</v>
      </c>
      <c r="G9" s="6" t="s">
        <v>12</v>
      </c>
      <c r="H9" s="12">
        <v>1</v>
      </c>
      <c r="I9" s="13" t="str">
        <f>IFERROR((VLOOKUP(H9,[4]กองทุน!$A$2:$B$14,2,)),"")</f>
        <v>กองทุนบริหาร</v>
      </c>
      <c r="J9" s="12">
        <v>110</v>
      </c>
      <c r="K9" s="13" t="str">
        <f>IFERROR((VLOOKUP(J9,'[4]งาน-โครงการ'!$A$1:$B$57,2,FALSE)),"")</f>
        <v>งานสนับสนุนการบริหารจัดการทั่วไปด้านวิทยาศาสตร์สุขภาพ</v>
      </c>
      <c r="L9" s="11">
        <v>1000003</v>
      </c>
      <c r="M9" s="6" t="s">
        <v>229</v>
      </c>
      <c r="N9" s="51">
        <f>IFERROR((VLOOKUP(O9,[4]กิจกรรม!B1:$C$2803,2,FALSE)),"")</f>
        <v>10000030044</v>
      </c>
      <c r="O9" s="52" t="s">
        <v>33</v>
      </c>
      <c r="P9" s="55" t="s">
        <v>34</v>
      </c>
      <c r="Q9" s="51">
        <f>IFERROR((VLOOKUP(R9,[4]ความเชื่อมโยง!$A$20:$B$26,2,FALSE)),"")</f>
        <v>5</v>
      </c>
      <c r="R9" s="52" t="s">
        <v>635</v>
      </c>
      <c r="S9" s="51">
        <f>IFERROR((VLOOKUP(T9,[4]ความเชื่อมโยง!$A$29:$B$37,2,FALSE)),"")</f>
        <v>5</v>
      </c>
      <c r="T9" s="52" t="s">
        <v>635</v>
      </c>
      <c r="U9" s="13" t="str">
        <f>IFERROR((VLOOKUP(Q9,[1]ความเชื่อมโยง!$A$1:$F$10,6,FALSE)),"")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" s="13" t="str">
        <f>IFERROR((VLOOKUP(Q9,ความเชื่อมโยง!$A$1:$G$10,7,1)),"")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" s="54" t="s">
        <v>636</v>
      </c>
      <c r="X9" s="52" t="s">
        <v>637</v>
      </c>
      <c r="Y9" s="52" t="s">
        <v>16</v>
      </c>
      <c r="Z9" s="52" t="s">
        <v>20</v>
      </c>
      <c r="AA9" s="52"/>
      <c r="AB9" s="52"/>
      <c r="AC9" s="55"/>
      <c r="AD9" s="53" t="s">
        <v>729</v>
      </c>
      <c r="AE9" s="56">
        <v>15000</v>
      </c>
      <c r="AF9" s="57">
        <v>1</v>
      </c>
      <c r="AG9" s="57" t="s">
        <v>641</v>
      </c>
      <c r="AH9" s="57">
        <v>10</v>
      </c>
      <c r="AI9" s="62">
        <f t="shared" si="2"/>
        <v>150000</v>
      </c>
      <c r="AJ9" s="59">
        <v>25000</v>
      </c>
      <c r="AK9" s="59">
        <v>25000</v>
      </c>
      <c r="AL9" s="59">
        <v>25000</v>
      </c>
      <c r="AM9" s="59">
        <v>25000</v>
      </c>
      <c r="AN9" s="59">
        <v>25000</v>
      </c>
      <c r="AO9" s="59">
        <v>25000</v>
      </c>
      <c r="AP9" s="59">
        <v>25000</v>
      </c>
      <c r="AQ9" s="59">
        <v>25000</v>
      </c>
      <c r="AR9" s="59">
        <v>25000</v>
      </c>
      <c r="AS9" s="59">
        <v>25000</v>
      </c>
      <c r="AT9" s="59">
        <v>0</v>
      </c>
      <c r="AU9" s="59">
        <v>0</v>
      </c>
      <c r="AV9" s="55" t="s">
        <v>738</v>
      </c>
      <c r="AW9" s="55" t="s">
        <v>739</v>
      </c>
      <c r="AX9" s="55" t="s">
        <v>740</v>
      </c>
      <c r="AY9" s="55" t="s">
        <v>741</v>
      </c>
      <c r="AZ9" s="55" t="s">
        <v>697</v>
      </c>
      <c r="BA9" s="55" t="s">
        <v>744</v>
      </c>
      <c r="BB9" s="60" t="s">
        <v>638</v>
      </c>
      <c r="BC9" s="60">
        <v>5</v>
      </c>
      <c r="BD9" s="55" t="s">
        <v>13</v>
      </c>
      <c r="BE9" s="55" t="s">
        <v>658</v>
      </c>
      <c r="BF9" s="55" t="s">
        <v>745</v>
      </c>
      <c r="BG9" s="61" t="s">
        <v>579</v>
      </c>
      <c r="BH9" s="58">
        <f t="shared" si="0"/>
        <v>150000</v>
      </c>
      <c r="BI9" s="62">
        <f t="shared" si="1"/>
        <v>0</v>
      </c>
    </row>
    <row r="10" spans="1:62" s="25" customFormat="1" ht="18.75">
      <c r="A10" s="11">
        <v>10</v>
      </c>
      <c r="B10" s="6" t="s">
        <v>1</v>
      </c>
      <c r="C10" s="11">
        <v>1001</v>
      </c>
      <c r="D10" s="6" t="s">
        <v>13</v>
      </c>
      <c r="E10" s="12">
        <v>2</v>
      </c>
      <c r="F10" s="13" t="str">
        <f>IFERROR((VLOOKUP(E10,[4]แหล่งเงิน!$A$2:$B$3,2,)),"")</f>
        <v>เงินรายได้</v>
      </c>
      <c r="G10" s="6" t="s">
        <v>12</v>
      </c>
      <c r="H10" s="12">
        <v>1</v>
      </c>
      <c r="I10" s="13" t="str">
        <f>IFERROR((VLOOKUP(H10,[4]กองทุน!$A$2:$B$14,2,)),"")</f>
        <v>กองทุนบริหาร</v>
      </c>
      <c r="J10" s="12">
        <v>110</v>
      </c>
      <c r="K10" s="13" t="str">
        <f>IFERROR((VLOOKUP(J10,'[4]งาน-โครงการ'!$A$1:$B$57,2,FALSE)),"")</f>
        <v>งานสนับสนุนการบริหารจัดการทั่วไปด้านวิทยาศาสตร์สุขภาพ</v>
      </c>
      <c r="L10" s="11">
        <v>1000003</v>
      </c>
      <c r="M10" s="6" t="s">
        <v>229</v>
      </c>
      <c r="N10" s="51">
        <f>IFERROR((VLOOKUP(O10,[4]กิจกรรม!B2:$C$2803,2,FALSE)),"")</f>
        <v>10000030044</v>
      </c>
      <c r="O10" s="52" t="s">
        <v>33</v>
      </c>
      <c r="P10" s="55" t="s">
        <v>35</v>
      </c>
      <c r="Q10" s="51">
        <f>IFERROR((VLOOKUP(R10,[4]ความเชื่อมโยง!$A$20:$B$26,2,FALSE)),"")</f>
        <v>5</v>
      </c>
      <c r="R10" s="52" t="s">
        <v>635</v>
      </c>
      <c r="S10" s="51">
        <f>IFERROR((VLOOKUP(T10,[4]ความเชื่อมโยง!$A$29:$B$37,2,FALSE)),"")</f>
        <v>5</v>
      </c>
      <c r="T10" s="52" t="s">
        <v>635</v>
      </c>
      <c r="U10" s="13" t="str">
        <f>IFERROR((VLOOKUP(Q10,[1]ความเชื่อมโยง!$A$1:$F$10,6,FALSE)),"")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" s="13" t="str">
        <f>IFERROR((VLOOKUP(Q10,ความเชื่อมโยง!$A$1:$G$10,7,1)),"")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" s="54" t="s">
        <v>636</v>
      </c>
      <c r="X10" s="52" t="s">
        <v>637</v>
      </c>
      <c r="Y10" s="52" t="s">
        <v>16</v>
      </c>
      <c r="Z10" s="52" t="s">
        <v>20</v>
      </c>
      <c r="AA10" s="52"/>
      <c r="AB10" s="52"/>
      <c r="AC10" s="55"/>
      <c r="AD10" s="53" t="s">
        <v>1635</v>
      </c>
      <c r="AE10" s="56">
        <v>1000</v>
      </c>
      <c r="AF10" s="57">
        <v>1</v>
      </c>
      <c r="AG10" s="57" t="s">
        <v>583</v>
      </c>
      <c r="AH10" s="57">
        <v>12</v>
      </c>
      <c r="AI10" s="62">
        <f t="shared" si="2"/>
        <v>12000</v>
      </c>
      <c r="AJ10" s="59">
        <v>2000</v>
      </c>
      <c r="AK10" s="59">
        <v>2000</v>
      </c>
      <c r="AL10" s="59">
        <v>2000</v>
      </c>
      <c r="AM10" s="59">
        <v>2000</v>
      </c>
      <c r="AN10" s="59">
        <v>2000</v>
      </c>
      <c r="AO10" s="59">
        <v>2000</v>
      </c>
      <c r="AP10" s="59">
        <v>2000</v>
      </c>
      <c r="AQ10" s="59">
        <v>2000</v>
      </c>
      <c r="AR10" s="59">
        <v>2000</v>
      </c>
      <c r="AS10" s="59">
        <v>2000</v>
      </c>
      <c r="AT10" s="59">
        <v>2000</v>
      </c>
      <c r="AU10" s="59">
        <v>2000</v>
      </c>
      <c r="AV10" s="55" t="s">
        <v>738</v>
      </c>
      <c r="AW10" s="55" t="s">
        <v>739</v>
      </c>
      <c r="AX10" s="55" t="s">
        <v>740</v>
      </c>
      <c r="AY10" s="55" t="s">
        <v>741</v>
      </c>
      <c r="AZ10" s="55" t="s">
        <v>697</v>
      </c>
      <c r="BA10" s="55" t="s">
        <v>744</v>
      </c>
      <c r="BB10" s="60" t="s">
        <v>661</v>
      </c>
      <c r="BC10" s="60">
        <v>5</v>
      </c>
      <c r="BD10" s="55" t="s">
        <v>13</v>
      </c>
      <c r="BE10" s="55" t="s">
        <v>658</v>
      </c>
      <c r="BF10" s="55" t="s">
        <v>745</v>
      </c>
      <c r="BG10" s="61" t="s">
        <v>579</v>
      </c>
      <c r="BH10" s="58">
        <f t="shared" si="0"/>
        <v>12000</v>
      </c>
      <c r="BI10" s="62">
        <f t="shared" si="1"/>
        <v>0</v>
      </c>
    </row>
    <row r="11" spans="1:62" s="25" customFormat="1" ht="18.75">
      <c r="A11" s="11">
        <v>10</v>
      </c>
      <c r="B11" s="6" t="s">
        <v>1</v>
      </c>
      <c r="C11" s="11">
        <v>1001</v>
      </c>
      <c r="D11" s="6" t="s">
        <v>13</v>
      </c>
      <c r="E11" s="12">
        <v>2</v>
      </c>
      <c r="F11" s="13" t="str">
        <f>IFERROR((VLOOKUP(E11,[4]แหล่งเงิน!$A$2:$B$3,2,)),"")</f>
        <v>เงินรายได้</v>
      </c>
      <c r="G11" s="6" t="s">
        <v>12</v>
      </c>
      <c r="H11" s="12">
        <v>1</v>
      </c>
      <c r="I11" s="13" t="str">
        <f>IFERROR((VLOOKUP(H11,[4]กองทุน!$A$2:$B$14,2,)),"")</f>
        <v>กองทุนบริหาร</v>
      </c>
      <c r="J11" s="12">
        <v>110</v>
      </c>
      <c r="K11" s="13" t="str">
        <f>IFERROR((VLOOKUP(J11,'[4]งาน-โครงการ'!$A$1:$B$57,2,FALSE)),"")</f>
        <v>งานสนับสนุนการบริหารจัดการทั่วไปด้านวิทยาศาสตร์สุขภาพ</v>
      </c>
      <c r="L11" s="11">
        <v>1000003</v>
      </c>
      <c r="M11" s="6" t="s">
        <v>229</v>
      </c>
      <c r="N11" s="51">
        <f>IFERROR((VLOOKUP(O11,[4]กิจกรรม!B2:$C$2803,2,FALSE)),"")</f>
        <v>10000030044</v>
      </c>
      <c r="O11" s="52" t="s">
        <v>33</v>
      </c>
      <c r="P11" s="55" t="s">
        <v>35</v>
      </c>
      <c r="Q11" s="51">
        <f>IFERROR((VLOOKUP(R11,[4]ความเชื่อมโยง!$A$20:$B$26,2,FALSE)),"")</f>
        <v>5</v>
      </c>
      <c r="R11" s="52" t="s">
        <v>635</v>
      </c>
      <c r="S11" s="51">
        <f>IFERROR((VLOOKUP(T11,[4]ความเชื่อมโยง!$A$29:$B$37,2,FALSE)),"")</f>
        <v>5</v>
      </c>
      <c r="T11" s="52" t="s">
        <v>635</v>
      </c>
      <c r="U11" s="13" t="str">
        <f>IFERROR((VLOOKUP(Q11,[1]ความเชื่อมโยง!$A$1:$F$10,6,FALSE)),"")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" s="13" t="str">
        <f>IFERROR((VLOOKUP(Q11,ความเชื่อมโยง!$A$1:$G$10,7,1)),"")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" s="54" t="s">
        <v>636</v>
      </c>
      <c r="X11" s="52" t="s">
        <v>637</v>
      </c>
      <c r="Y11" s="52" t="s">
        <v>16</v>
      </c>
      <c r="Z11" s="52" t="s">
        <v>20</v>
      </c>
      <c r="AA11" s="52"/>
      <c r="AB11" s="52"/>
      <c r="AC11" s="55"/>
      <c r="AD11" s="53" t="s">
        <v>746</v>
      </c>
      <c r="AE11" s="56">
        <v>1000</v>
      </c>
      <c r="AF11" s="57">
        <v>50</v>
      </c>
      <c r="AG11" s="57" t="s">
        <v>595</v>
      </c>
      <c r="AH11" s="57">
        <v>1</v>
      </c>
      <c r="AI11" s="62">
        <f t="shared" si="2"/>
        <v>50000</v>
      </c>
      <c r="AJ11" s="59" t="s">
        <v>706</v>
      </c>
      <c r="AK11" s="59">
        <v>50000</v>
      </c>
      <c r="AL11" s="59" t="s">
        <v>706</v>
      </c>
      <c r="AM11" s="59" t="s">
        <v>706</v>
      </c>
      <c r="AN11" s="59" t="s">
        <v>706</v>
      </c>
      <c r="AO11" s="59" t="s">
        <v>706</v>
      </c>
      <c r="AP11" s="59">
        <v>50000</v>
      </c>
      <c r="AQ11" s="59" t="s">
        <v>706</v>
      </c>
      <c r="AR11" s="59" t="s">
        <v>706</v>
      </c>
      <c r="AS11" s="59" t="s">
        <v>706</v>
      </c>
      <c r="AT11" s="59">
        <v>0</v>
      </c>
      <c r="AU11" s="59">
        <v>0</v>
      </c>
      <c r="AV11" s="55" t="s">
        <v>738</v>
      </c>
      <c r="AW11" s="55" t="s">
        <v>739</v>
      </c>
      <c r="AX11" s="55" t="s">
        <v>740</v>
      </c>
      <c r="AY11" s="55" t="s">
        <v>741</v>
      </c>
      <c r="AZ11" s="55" t="s">
        <v>697</v>
      </c>
      <c r="BA11" s="55" t="s">
        <v>747</v>
      </c>
      <c r="BB11" s="60" t="s">
        <v>661</v>
      </c>
      <c r="BC11" s="60">
        <v>5</v>
      </c>
      <c r="BD11" s="55" t="s">
        <v>13</v>
      </c>
      <c r="BE11" s="55" t="s">
        <v>658</v>
      </c>
      <c r="BF11" s="55" t="s">
        <v>745</v>
      </c>
      <c r="BG11" s="61" t="s">
        <v>748</v>
      </c>
      <c r="BH11" s="58">
        <f t="shared" si="0"/>
        <v>50000</v>
      </c>
      <c r="BI11" s="62">
        <f t="shared" si="1"/>
        <v>0</v>
      </c>
    </row>
    <row r="12" spans="1:62" s="25" customFormat="1" ht="18.75">
      <c r="A12" s="11">
        <v>10</v>
      </c>
      <c r="B12" s="6" t="s">
        <v>1</v>
      </c>
      <c r="C12" s="11">
        <v>1001</v>
      </c>
      <c r="D12" s="6" t="s">
        <v>13</v>
      </c>
      <c r="E12" s="12">
        <v>2</v>
      </c>
      <c r="F12" s="13" t="str">
        <f>IFERROR((VLOOKUP(E12,[4]แหล่งเงิน!$A$2:$B$3,2,)),"")</f>
        <v>เงินรายได้</v>
      </c>
      <c r="G12" s="6" t="s">
        <v>12</v>
      </c>
      <c r="H12" s="12">
        <v>1</v>
      </c>
      <c r="I12" s="13" t="str">
        <f>IFERROR((VLOOKUP(H12,[4]กองทุน!$A$2:$B$14,2,)),"")</f>
        <v>กองทุนบริหาร</v>
      </c>
      <c r="J12" s="12">
        <v>110</v>
      </c>
      <c r="K12" s="13" t="str">
        <f>IFERROR((VLOOKUP(J12,'[4]งาน-โครงการ'!$A$1:$B$57,2,FALSE)),"")</f>
        <v>งานสนับสนุนการบริหารจัดการทั่วไปด้านวิทยาศาสตร์สุขภาพ</v>
      </c>
      <c r="L12" s="11">
        <v>1000003</v>
      </c>
      <c r="M12" s="6" t="s">
        <v>229</v>
      </c>
      <c r="N12" s="51">
        <f>IFERROR((VLOOKUP(O12,[4]กิจกรรม!B2:$C$2803,2,FALSE)),"")</f>
        <v>10000030071</v>
      </c>
      <c r="O12" s="52" t="s">
        <v>36</v>
      </c>
      <c r="P12" s="55" t="s">
        <v>37</v>
      </c>
      <c r="Q12" s="51">
        <f>IFERROR((VLOOKUP(R12,[4]ความเชื่อมโยง!$A$20:$B$26,2,FALSE)),"")</f>
        <v>5</v>
      </c>
      <c r="R12" s="52" t="s">
        <v>635</v>
      </c>
      <c r="S12" s="51">
        <f>IFERROR((VLOOKUP(T12,[4]ความเชื่อมโยง!$A$29:$B$37,2,FALSE)),"")</f>
        <v>5</v>
      </c>
      <c r="T12" s="52" t="s">
        <v>635</v>
      </c>
      <c r="U12" s="13" t="str">
        <f>IFERROR((VLOOKUP(Q12,[1]ความเชื่อมโยง!$A$1:$F$10,6,FALSE)),"")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" s="13" t="str">
        <f>IFERROR((VLOOKUP(Q12,ความเชื่อมโยง!$A$1:$G$10,7,1)),"")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2" s="54" t="s">
        <v>636</v>
      </c>
      <c r="X12" s="52" t="s">
        <v>637</v>
      </c>
      <c r="Y12" s="52" t="s">
        <v>16</v>
      </c>
      <c r="Z12" s="52" t="s">
        <v>20</v>
      </c>
      <c r="AA12" s="52"/>
      <c r="AB12" s="52"/>
      <c r="AC12" s="55"/>
      <c r="AD12" s="53" t="s">
        <v>582</v>
      </c>
      <c r="AE12" s="56">
        <v>60</v>
      </c>
      <c r="AF12" s="57">
        <v>35</v>
      </c>
      <c r="AG12" s="57" t="s">
        <v>581</v>
      </c>
      <c r="AH12" s="57">
        <v>20</v>
      </c>
      <c r="AI12" s="64">
        <f t="shared" si="2"/>
        <v>42000</v>
      </c>
      <c r="AJ12" s="59">
        <v>7000</v>
      </c>
      <c r="AK12" s="59">
        <v>7000</v>
      </c>
      <c r="AL12" s="59">
        <v>7000</v>
      </c>
      <c r="AM12" s="59">
        <v>7000</v>
      </c>
      <c r="AN12" s="59">
        <v>7000</v>
      </c>
      <c r="AO12" s="59">
        <v>7000</v>
      </c>
      <c r="AP12" s="59">
        <v>7000</v>
      </c>
      <c r="AQ12" s="59">
        <v>7000</v>
      </c>
      <c r="AR12" s="59">
        <v>7000</v>
      </c>
      <c r="AS12" s="59">
        <v>7000</v>
      </c>
      <c r="AT12" s="59">
        <v>7000</v>
      </c>
      <c r="AU12" s="59">
        <v>7000</v>
      </c>
      <c r="AV12" s="55" t="s">
        <v>738</v>
      </c>
      <c r="AW12" s="55" t="s">
        <v>739</v>
      </c>
      <c r="AX12" s="55" t="s">
        <v>740</v>
      </c>
      <c r="AY12" s="55" t="s">
        <v>741</v>
      </c>
      <c r="AZ12" s="55" t="s">
        <v>697</v>
      </c>
      <c r="BA12" s="55" t="s">
        <v>747</v>
      </c>
      <c r="BB12" s="60" t="s">
        <v>661</v>
      </c>
      <c r="BC12" s="60">
        <v>5</v>
      </c>
      <c r="BD12" s="55" t="s">
        <v>13</v>
      </c>
      <c r="BE12" s="55" t="s">
        <v>658</v>
      </c>
      <c r="BF12" s="55" t="s">
        <v>745</v>
      </c>
      <c r="BG12" s="61" t="s">
        <v>579</v>
      </c>
      <c r="BH12" s="58">
        <f t="shared" si="0"/>
        <v>42000</v>
      </c>
      <c r="BI12" s="62">
        <f t="shared" si="1"/>
        <v>0</v>
      </c>
    </row>
    <row r="13" spans="1:62" ht="18.75">
      <c r="A13" s="11">
        <v>10</v>
      </c>
      <c r="B13" s="6" t="s">
        <v>1</v>
      </c>
      <c r="C13" s="11">
        <v>1001</v>
      </c>
      <c r="D13" s="6" t="s">
        <v>13</v>
      </c>
      <c r="E13" s="12">
        <v>2</v>
      </c>
      <c r="F13" s="13" t="str">
        <f>IFERROR((VLOOKUP(E13,[4]แหล่งเงิน!$A$2:$B$3,2,)),"")</f>
        <v>เงินรายได้</v>
      </c>
      <c r="G13" s="6" t="s">
        <v>12</v>
      </c>
      <c r="H13" s="12">
        <v>1</v>
      </c>
      <c r="I13" s="13" t="str">
        <f>IFERROR((VLOOKUP(H13,[4]กองทุน!$A$2:$B$14,2,)),"")</f>
        <v>กองทุนบริหาร</v>
      </c>
      <c r="J13" s="12">
        <v>110</v>
      </c>
      <c r="K13" s="13" t="str">
        <f>IFERROR((VLOOKUP(J13,'[4]งาน-โครงการ'!$A$1:$B$57,2,FALSE)),"")</f>
        <v>งานสนับสนุนการบริหารจัดการทั่วไปด้านวิทยาศาสตร์สุขภาพ</v>
      </c>
      <c r="L13" s="11">
        <v>1000003</v>
      </c>
      <c r="M13" s="6" t="s">
        <v>229</v>
      </c>
      <c r="N13" s="51">
        <f>IFERROR((VLOOKUP(O13,[4]กิจกรรม!B3:$C$2803,2,FALSE)),"")</f>
        <v>10000030071</v>
      </c>
      <c r="O13" s="52" t="s">
        <v>36</v>
      </c>
      <c r="P13" s="55" t="s">
        <v>37</v>
      </c>
      <c r="Q13" s="51">
        <f>IFERROR((VLOOKUP(R13,[4]ความเชื่อมโยง!$A$20:$B$26,2,FALSE)),"")</f>
        <v>5</v>
      </c>
      <c r="R13" s="52" t="s">
        <v>635</v>
      </c>
      <c r="S13" s="51">
        <f>IFERROR((VLOOKUP(T13,[4]ความเชื่อมโยง!$A$29:$B$37,2,FALSE)),"")</f>
        <v>5</v>
      </c>
      <c r="T13" s="52" t="s">
        <v>635</v>
      </c>
      <c r="U13" s="13" t="str">
        <f>IFERROR((VLOOKUP(Q13,[1]ความเชื่อมโยง!$A$1:$F$10,6,FALSE)),"")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3" s="13" t="str">
        <f>IFERROR((VLOOKUP(Q13,ความเชื่อมโยง!$A$1:$G$10,7,1)),"")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3" s="54" t="s">
        <v>636</v>
      </c>
      <c r="X13" s="52" t="s">
        <v>637</v>
      </c>
      <c r="Y13" s="52" t="s">
        <v>16</v>
      </c>
      <c r="Z13" s="52" t="s">
        <v>20</v>
      </c>
      <c r="AA13" s="52"/>
      <c r="AB13" s="52"/>
      <c r="AC13" s="55"/>
      <c r="AD13" s="53" t="s">
        <v>1635</v>
      </c>
      <c r="AE13" s="56">
        <v>20</v>
      </c>
      <c r="AF13" s="57">
        <v>35</v>
      </c>
      <c r="AG13" s="57" t="s">
        <v>581</v>
      </c>
      <c r="AH13" s="57">
        <v>20</v>
      </c>
      <c r="AI13" s="64">
        <f t="shared" si="2"/>
        <v>14000</v>
      </c>
      <c r="AJ13" s="59">
        <v>5000</v>
      </c>
      <c r="AK13" s="59">
        <v>4000</v>
      </c>
      <c r="AL13" s="59">
        <v>4000</v>
      </c>
      <c r="AM13" s="59">
        <v>4000</v>
      </c>
      <c r="AN13" s="59">
        <v>4000</v>
      </c>
      <c r="AO13" s="59">
        <v>4000</v>
      </c>
      <c r="AP13" s="59">
        <v>4000</v>
      </c>
      <c r="AQ13" s="59">
        <v>4000</v>
      </c>
      <c r="AR13" s="59">
        <v>4000</v>
      </c>
      <c r="AS13" s="59">
        <v>4000</v>
      </c>
      <c r="AT13" s="59">
        <v>4000</v>
      </c>
      <c r="AU13" s="59">
        <v>4000</v>
      </c>
      <c r="AV13" s="55" t="s">
        <v>738</v>
      </c>
      <c r="AW13" s="55" t="s">
        <v>739</v>
      </c>
      <c r="AX13" s="55" t="s">
        <v>740</v>
      </c>
      <c r="AY13" s="55" t="s">
        <v>741</v>
      </c>
      <c r="AZ13" s="55" t="s">
        <v>697</v>
      </c>
      <c r="BA13" s="55" t="s">
        <v>747</v>
      </c>
      <c r="BB13" s="60" t="s">
        <v>661</v>
      </c>
      <c r="BC13" s="60">
        <v>5</v>
      </c>
      <c r="BD13" s="55" t="s">
        <v>13</v>
      </c>
      <c r="BE13" s="55" t="s">
        <v>658</v>
      </c>
      <c r="BF13" s="55" t="s">
        <v>745</v>
      </c>
      <c r="BG13" s="61" t="s">
        <v>579</v>
      </c>
      <c r="BH13" s="58">
        <f t="shared" si="0"/>
        <v>14000</v>
      </c>
      <c r="BI13" s="62">
        <f t="shared" si="1"/>
        <v>0</v>
      </c>
      <c r="BJ13" s="63"/>
    </row>
    <row r="14" spans="1:62" ht="18.75">
      <c r="A14" s="11">
        <v>10</v>
      </c>
      <c r="B14" s="6" t="s">
        <v>1</v>
      </c>
      <c r="C14" s="11">
        <v>1001</v>
      </c>
      <c r="D14" s="6" t="s">
        <v>13</v>
      </c>
      <c r="E14" s="12">
        <v>2</v>
      </c>
      <c r="F14" s="13" t="str">
        <f>IFERROR((VLOOKUP(E14,[4]แหล่งเงิน!$A$2:$B$3,2,)),"")</f>
        <v>เงินรายได้</v>
      </c>
      <c r="G14" s="6" t="s">
        <v>12</v>
      </c>
      <c r="H14" s="12">
        <v>1</v>
      </c>
      <c r="I14" s="13" t="str">
        <f>IFERROR((VLOOKUP(H14,[4]กองทุน!$A$2:$B$14,2,)),"")</f>
        <v>กองทุนบริหาร</v>
      </c>
      <c r="J14" s="12">
        <v>110</v>
      </c>
      <c r="K14" s="13" t="str">
        <f>IFERROR((VLOOKUP(J14,'[4]งาน-โครงการ'!$A$1:$B$57,2,FALSE)),"")</f>
        <v>งานสนับสนุนการบริหารจัดการทั่วไปด้านวิทยาศาสตร์สุขภาพ</v>
      </c>
      <c r="L14" s="11">
        <v>1000003</v>
      </c>
      <c r="M14" s="6" t="s">
        <v>229</v>
      </c>
      <c r="N14" s="51">
        <f>IFERROR((VLOOKUP(O14,[4]กิจกรรม!B4:$C$2803,2,FALSE)),"")</f>
        <v>10000030071</v>
      </c>
      <c r="O14" s="52" t="s">
        <v>36</v>
      </c>
      <c r="P14" s="55" t="s">
        <v>37</v>
      </c>
      <c r="Q14" s="51">
        <f>IFERROR((VLOOKUP(R14,[4]ความเชื่อมโยง!$A$20:$B$26,2,FALSE)),"")</f>
        <v>5</v>
      </c>
      <c r="R14" s="52" t="s">
        <v>635</v>
      </c>
      <c r="S14" s="51">
        <f>IFERROR((VLOOKUP(T14,[4]ความเชื่อมโยง!$A$29:$B$37,2,FALSE)),"")</f>
        <v>5</v>
      </c>
      <c r="T14" s="52" t="s">
        <v>635</v>
      </c>
      <c r="U14" s="13" t="str">
        <f>IFERROR((VLOOKUP(Q14,[1]ความเชื่อมโยง!$A$1:$F$10,6,FALSE)),"")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4" s="13" t="str">
        <f>IFERROR((VLOOKUP(Q14,ความเชื่อมโยง!$A$1:$G$10,7,1)),"")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4" s="54" t="s">
        <v>636</v>
      </c>
      <c r="X14" s="52" t="s">
        <v>637</v>
      </c>
      <c r="Y14" s="52" t="s">
        <v>16</v>
      </c>
      <c r="Z14" s="52" t="s">
        <v>23</v>
      </c>
      <c r="AA14" s="52"/>
      <c r="AB14" s="52"/>
      <c r="AC14" s="55"/>
      <c r="AD14" s="53" t="s">
        <v>749</v>
      </c>
      <c r="AE14" s="56">
        <v>5000</v>
      </c>
      <c r="AF14" s="57">
        <v>1</v>
      </c>
      <c r="AG14" s="57" t="s">
        <v>583</v>
      </c>
      <c r="AH14" s="57">
        <v>6</v>
      </c>
      <c r="AI14" s="64">
        <f t="shared" si="2"/>
        <v>30000</v>
      </c>
      <c r="AJ14" s="59">
        <v>0</v>
      </c>
      <c r="AK14" s="59">
        <v>10000</v>
      </c>
      <c r="AL14" s="59">
        <v>0</v>
      </c>
      <c r="AM14" s="59">
        <v>10000</v>
      </c>
      <c r="AN14" s="59">
        <v>0</v>
      </c>
      <c r="AO14" s="59">
        <v>10000</v>
      </c>
      <c r="AP14" s="59">
        <v>0</v>
      </c>
      <c r="AQ14" s="59">
        <v>10000</v>
      </c>
      <c r="AR14" s="59">
        <v>0</v>
      </c>
      <c r="AS14" s="59">
        <v>10000</v>
      </c>
      <c r="AT14" s="59">
        <v>0</v>
      </c>
      <c r="AU14" s="59">
        <v>10000</v>
      </c>
      <c r="AV14" s="55" t="s">
        <v>738</v>
      </c>
      <c r="AW14" s="55" t="s">
        <v>739</v>
      </c>
      <c r="AX14" s="55" t="s">
        <v>740</v>
      </c>
      <c r="AY14" s="55" t="s">
        <v>741</v>
      </c>
      <c r="AZ14" s="55" t="s">
        <v>697</v>
      </c>
      <c r="BA14" s="55" t="s">
        <v>747</v>
      </c>
      <c r="BB14" s="60" t="s">
        <v>661</v>
      </c>
      <c r="BC14" s="60">
        <v>5</v>
      </c>
      <c r="BD14" s="55" t="s">
        <v>13</v>
      </c>
      <c r="BE14" s="55" t="s">
        <v>658</v>
      </c>
      <c r="BF14" s="55" t="s">
        <v>745</v>
      </c>
      <c r="BG14" s="61" t="s">
        <v>579</v>
      </c>
      <c r="BH14" s="58">
        <f t="shared" si="0"/>
        <v>30000</v>
      </c>
      <c r="BI14" s="62">
        <f t="shared" si="1"/>
        <v>0</v>
      </c>
      <c r="BJ14" s="63"/>
    </row>
    <row r="15" spans="1:62" ht="18.75">
      <c r="A15" s="11">
        <v>10</v>
      </c>
      <c r="B15" s="6" t="s">
        <v>1</v>
      </c>
      <c r="C15" s="11">
        <v>1001</v>
      </c>
      <c r="D15" s="6" t="s">
        <v>13</v>
      </c>
      <c r="E15" s="12">
        <v>2</v>
      </c>
      <c r="F15" s="13" t="str">
        <f>IFERROR((VLOOKUP(E15,[4]แหล่งเงิน!$A$2:$B$3,2,)),"")</f>
        <v>เงินรายได้</v>
      </c>
      <c r="G15" s="6" t="s">
        <v>12</v>
      </c>
      <c r="H15" s="12">
        <v>1</v>
      </c>
      <c r="I15" s="13" t="str">
        <f>IFERROR((VLOOKUP(H15,[4]กองทุน!$A$2:$B$14,2,)),"")</f>
        <v>กองทุนบริหาร</v>
      </c>
      <c r="J15" s="12">
        <v>110</v>
      </c>
      <c r="K15" s="13" t="str">
        <f>IFERROR((VLOOKUP(J15,'[4]งาน-โครงการ'!$A$1:$B$57,2,FALSE)),"")</f>
        <v>งานสนับสนุนการบริหารจัดการทั่วไปด้านวิทยาศาสตร์สุขภาพ</v>
      </c>
      <c r="L15" s="11">
        <v>1000003</v>
      </c>
      <c r="M15" s="6" t="s">
        <v>229</v>
      </c>
      <c r="N15" s="51">
        <f>IFERROR((VLOOKUP(O15,[4]กิจกรรม!B5:$C$2803,2,FALSE)),"")</f>
        <v>10000030071</v>
      </c>
      <c r="O15" s="52" t="s">
        <v>36</v>
      </c>
      <c r="P15" s="55" t="s">
        <v>38</v>
      </c>
      <c r="Q15" s="51">
        <f>IFERROR((VLOOKUP(R15,[4]ความเชื่อมโยง!$A$20:$B$26,2,FALSE)),"")</f>
        <v>5</v>
      </c>
      <c r="R15" s="52" t="s">
        <v>635</v>
      </c>
      <c r="S15" s="51">
        <f>IFERROR((VLOOKUP(T15,[4]ความเชื่อมโยง!$A$29:$B$37,2,FALSE)),"")</f>
        <v>5</v>
      </c>
      <c r="T15" s="52" t="s">
        <v>635</v>
      </c>
      <c r="U15" s="13" t="str">
        <f>IFERROR((VLOOKUP(Q15,[1]ความเชื่อมโยง!$A$1:$F$10,6,FALSE)),"")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5" s="13" t="str">
        <f>IFERROR((VLOOKUP(Q15,ความเชื่อมโยง!$A$1:$G$10,7,1)),"")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5" s="54" t="s">
        <v>636</v>
      </c>
      <c r="X15" s="52" t="s">
        <v>637</v>
      </c>
      <c r="Y15" s="52" t="s">
        <v>16</v>
      </c>
      <c r="Z15" s="52" t="s">
        <v>28</v>
      </c>
      <c r="AA15" s="52"/>
      <c r="AB15" s="52"/>
      <c r="AC15" s="55"/>
      <c r="AD15" s="53" t="s">
        <v>750</v>
      </c>
      <c r="AE15" s="56">
        <v>21200</v>
      </c>
      <c r="AF15" s="57">
        <v>1</v>
      </c>
      <c r="AG15" s="57" t="s">
        <v>583</v>
      </c>
      <c r="AH15" s="57">
        <v>4</v>
      </c>
      <c r="AI15" s="64">
        <f t="shared" si="2"/>
        <v>84800</v>
      </c>
      <c r="AJ15" s="59">
        <v>0</v>
      </c>
      <c r="AK15" s="59">
        <v>21200</v>
      </c>
      <c r="AL15" s="59">
        <v>0</v>
      </c>
      <c r="AM15" s="59">
        <v>21200</v>
      </c>
      <c r="AN15" s="59">
        <v>0</v>
      </c>
      <c r="AO15" s="59">
        <v>21200</v>
      </c>
      <c r="AP15" s="59">
        <v>0</v>
      </c>
      <c r="AQ15" s="59">
        <v>21200</v>
      </c>
      <c r="AR15" s="59">
        <v>0</v>
      </c>
      <c r="AS15" s="59">
        <v>21200</v>
      </c>
      <c r="AT15" s="59">
        <v>0</v>
      </c>
      <c r="AU15" s="59">
        <v>21200</v>
      </c>
      <c r="AV15" s="55" t="s">
        <v>738</v>
      </c>
      <c r="AW15" s="55" t="s">
        <v>739</v>
      </c>
      <c r="AX15" s="55" t="s">
        <v>740</v>
      </c>
      <c r="AY15" s="55" t="s">
        <v>741</v>
      </c>
      <c r="AZ15" s="55" t="s">
        <v>697</v>
      </c>
      <c r="BA15" s="55" t="s">
        <v>747</v>
      </c>
      <c r="BB15" s="60" t="s">
        <v>661</v>
      </c>
      <c r="BC15" s="60">
        <v>5</v>
      </c>
      <c r="BD15" s="55" t="s">
        <v>13</v>
      </c>
      <c r="BE15" s="55" t="s">
        <v>658</v>
      </c>
      <c r="BF15" s="55" t="s">
        <v>751</v>
      </c>
      <c r="BG15" s="61" t="s">
        <v>579</v>
      </c>
      <c r="BH15" s="58">
        <f t="shared" si="0"/>
        <v>84800</v>
      </c>
      <c r="BI15" s="62">
        <f t="shared" si="1"/>
        <v>0</v>
      </c>
      <c r="BJ15" s="63"/>
    </row>
    <row r="16" spans="1:62" ht="18.75">
      <c r="A16" s="11">
        <v>10</v>
      </c>
      <c r="B16" s="6" t="s">
        <v>1</v>
      </c>
      <c r="C16" s="11">
        <v>1001</v>
      </c>
      <c r="D16" s="6" t="s">
        <v>13</v>
      </c>
      <c r="E16" s="12">
        <v>2</v>
      </c>
      <c r="F16" s="13" t="str">
        <f>IFERROR((VLOOKUP(E16,[4]แหล่งเงิน!$A$2:$B$3,2,)),"")</f>
        <v>เงินรายได้</v>
      </c>
      <c r="G16" s="6" t="s">
        <v>12</v>
      </c>
      <c r="H16" s="12">
        <v>1</v>
      </c>
      <c r="I16" s="13" t="str">
        <f>IFERROR((VLOOKUP(H16,[4]กองทุน!$A$2:$B$14,2,)),"")</f>
        <v>กองทุนบริหาร</v>
      </c>
      <c r="J16" s="12">
        <v>110</v>
      </c>
      <c r="K16" s="13" t="str">
        <f>IFERROR((VLOOKUP(J16,'[4]งาน-โครงการ'!$A$1:$B$57,2,FALSE)),"")</f>
        <v>งานสนับสนุนการบริหารจัดการทั่วไปด้านวิทยาศาสตร์สุขภาพ</v>
      </c>
      <c r="L16" s="11">
        <v>1000003</v>
      </c>
      <c r="M16" s="6" t="s">
        <v>229</v>
      </c>
      <c r="N16" s="51">
        <f>IFERROR((VLOOKUP(O16,[4]กิจกรรม!B6:$C$2803,2,FALSE)),"")</f>
        <v>10000030071</v>
      </c>
      <c r="O16" s="52" t="s">
        <v>36</v>
      </c>
      <c r="P16" s="55" t="s">
        <v>38</v>
      </c>
      <c r="Q16" s="51">
        <f>IFERROR((VLOOKUP(R16,[4]ความเชื่อมโยง!$A$20:$B$26,2,FALSE)),"")</f>
        <v>5</v>
      </c>
      <c r="R16" s="52" t="s">
        <v>635</v>
      </c>
      <c r="S16" s="51">
        <f>IFERROR((VLOOKUP(T16,[4]ความเชื่อมโยง!$A$29:$B$37,2,FALSE)),"")</f>
        <v>5</v>
      </c>
      <c r="T16" s="52" t="s">
        <v>635</v>
      </c>
      <c r="U16" s="13" t="str">
        <f>IFERROR((VLOOKUP(Q16,[1]ความเชื่อมโยง!$A$1:$F$10,6,FALSE)),"")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6" s="13" t="str">
        <f>IFERROR((VLOOKUP(Q16,ความเชื่อมโยง!$A$1:$G$10,7,1)),"")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6" s="54" t="s">
        <v>636</v>
      </c>
      <c r="X16" s="52" t="s">
        <v>637</v>
      </c>
      <c r="Y16" s="52" t="s">
        <v>16</v>
      </c>
      <c r="Z16" s="52" t="s">
        <v>20</v>
      </c>
      <c r="AA16" s="52"/>
      <c r="AB16" s="52"/>
      <c r="AC16" s="55"/>
      <c r="AD16" s="53" t="s">
        <v>1635</v>
      </c>
      <c r="AE16" s="56">
        <v>350</v>
      </c>
      <c r="AF16" s="57">
        <v>20</v>
      </c>
      <c r="AG16" s="57" t="s">
        <v>581</v>
      </c>
      <c r="AH16" s="57">
        <v>4</v>
      </c>
      <c r="AI16" s="62">
        <f t="shared" si="2"/>
        <v>28000</v>
      </c>
      <c r="AJ16" s="59">
        <v>0</v>
      </c>
      <c r="AK16" s="59">
        <v>7000</v>
      </c>
      <c r="AL16" s="59">
        <v>0</v>
      </c>
      <c r="AM16" s="59">
        <v>7000</v>
      </c>
      <c r="AN16" s="59">
        <v>0</v>
      </c>
      <c r="AO16" s="59">
        <v>7000</v>
      </c>
      <c r="AP16" s="59">
        <v>0</v>
      </c>
      <c r="AQ16" s="59">
        <v>7000</v>
      </c>
      <c r="AR16" s="59">
        <v>0</v>
      </c>
      <c r="AS16" s="59">
        <v>7000</v>
      </c>
      <c r="AT16" s="59">
        <v>0</v>
      </c>
      <c r="AU16" s="59">
        <v>7000</v>
      </c>
      <c r="AV16" s="55" t="s">
        <v>738</v>
      </c>
      <c r="AW16" s="55" t="s">
        <v>739</v>
      </c>
      <c r="AX16" s="55" t="s">
        <v>740</v>
      </c>
      <c r="AY16" s="55" t="s">
        <v>741</v>
      </c>
      <c r="AZ16" s="55" t="s">
        <v>697</v>
      </c>
      <c r="BA16" s="55" t="s">
        <v>747</v>
      </c>
      <c r="BB16" s="60" t="s">
        <v>661</v>
      </c>
      <c r="BC16" s="60">
        <v>5</v>
      </c>
      <c r="BD16" s="55" t="s">
        <v>13</v>
      </c>
      <c r="BE16" s="55" t="s">
        <v>658</v>
      </c>
      <c r="BF16" s="55" t="s">
        <v>751</v>
      </c>
      <c r="BG16" s="61" t="s">
        <v>579</v>
      </c>
      <c r="BH16" s="58">
        <f t="shared" si="0"/>
        <v>28000</v>
      </c>
      <c r="BI16" s="62">
        <f t="shared" si="1"/>
        <v>0</v>
      </c>
      <c r="BJ16" s="63"/>
    </row>
    <row r="17" spans="1:61" ht="18.75">
      <c r="A17" s="11">
        <v>10</v>
      </c>
      <c r="B17" s="6" t="s">
        <v>1</v>
      </c>
      <c r="C17" s="11">
        <v>1001</v>
      </c>
      <c r="D17" s="6" t="s">
        <v>13</v>
      </c>
      <c r="E17" s="12">
        <v>2</v>
      </c>
      <c r="F17" s="13" t="str">
        <f>IFERROR((VLOOKUP(E17,[4]แหล่งเงิน!$A$2:$B$3,2,)),"")</f>
        <v>เงินรายได้</v>
      </c>
      <c r="G17" s="6" t="s">
        <v>12</v>
      </c>
      <c r="H17" s="12">
        <v>1</v>
      </c>
      <c r="I17" s="13" t="str">
        <f>IFERROR((VLOOKUP(H17,[4]กองทุน!$A$2:$B$14,2,)),"")</f>
        <v>กองทุนบริหาร</v>
      </c>
      <c r="J17" s="12">
        <v>110</v>
      </c>
      <c r="K17" s="13" t="str">
        <f>IFERROR((VLOOKUP(J17,'[4]งาน-โครงการ'!$A$1:$B$57,2,FALSE)),"")</f>
        <v>งานสนับสนุนการบริหารจัดการทั่วไปด้านวิทยาศาสตร์สุขภาพ</v>
      </c>
      <c r="L17" s="11">
        <v>1000003</v>
      </c>
      <c r="M17" s="6" t="s">
        <v>229</v>
      </c>
      <c r="N17" s="51">
        <f>IFERROR((VLOOKUP(O17,[4]กิจกรรม!B7:$C$2803,2,FALSE)),"")</f>
        <v>10000030071</v>
      </c>
      <c r="O17" s="52" t="s">
        <v>36</v>
      </c>
      <c r="P17" s="55" t="s">
        <v>38</v>
      </c>
      <c r="Q17" s="51">
        <f>IFERROR((VLOOKUP(R17,[4]ความเชื่อมโยง!$A$20:$B$26,2,FALSE)),"")</f>
        <v>5</v>
      </c>
      <c r="R17" s="52" t="s">
        <v>635</v>
      </c>
      <c r="S17" s="51">
        <f>IFERROR((VLOOKUP(T17,[4]ความเชื่อมโยง!$A$29:$B$37,2,FALSE)),"")</f>
        <v>5</v>
      </c>
      <c r="T17" s="52" t="s">
        <v>635</v>
      </c>
      <c r="U17" s="13" t="str">
        <f>IFERROR((VLOOKUP(Q17,[1]ความเชื่อมโยง!$A$1:$F$10,6,FALSE)),"")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7" s="13" t="str">
        <f>IFERROR((VLOOKUP(Q17,ความเชื่อมโยง!$A$1:$G$10,7,1)),"")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7" s="54" t="s">
        <v>636</v>
      </c>
      <c r="X17" s="52" t="s">
        <v>637</v>
      </c>
      <c r="Y17" s="52" t="s">
        <v>16</v>
      </c>
      <c r="Z17" s="52" t="s">
        <v>20</v>
      </c>
      <c r="AA17" s="52"/>
      <c r="AB17" s="52"/>
      <c r="AC17" s="55"/>
      <c r="AD17" s="53" t="s">
        <v>600</v>
      </c>
      <c r="AE17" s="56">
        <v>22000</v>
      </c>
      <c r="AF17" s="57">
        <v>1</v>
      </c>
      <c r="AG17" s="57" t="s">
        <v>583</v>
      </c>
      <c r="AH17" s="57">
        <v>4</v>
      </c>
      <c r="AI17" s="62">
        <f t="shared" si="2"/>
        <v>88000</v>
      </c>
      <c r="AJ17" s="59">
        <v>0</v>
      </c>
      <c r="AK17" s="59">
        <v>22000</v>
      </c>
      <c r="AL17" s="59">
        <v>0</v>
      </c>
      <c r="AM17" s="59">
        <v>22000</v>
      </c>
      <c r="AN17" s="59">
        <v>0</v>
      </c>
      <c r="AO17" s="59">
        <v>22000</v>
      </c>
      <c r="AP17" s="59">
        <v>0</v>
      </c>
      <c r="AQ17" s="59">
        <v>22000</v>
      </c>
      <c r="AR17" s="59">
        <v>0</v>
      </c>
      <c r="AS17" s="59">
        <v>22000</v>
      </c>
      <c r="AT17" s="59">
        <v>0</v>
      </c>
      <c r="AU17" s="59">
        <v>22000</v>
      </c>
      <c r="AV17" s="55" t="s">
        <v>738</v>
      </c>
      <c r="AW17" s="55" t="s">
        <v>739</v>
      </c>
      <c r="AX17" s="55" t="s">
        <v>740</v>
      </c>
      <c r="AY17" s="55" t="s">
        <v>741</v>
      </c>
      <c r="AZ17" s="55" t="s">
        <v>697</v>
      </c>
      <c r="BA17" s="55" t="s">
        <v>747</v>
      </c>
      <c r="BB17" s="60" t="s">
        <v>661</v>
      </c>
      <c r="BC17" s="60">
        <v>5</v>
      </c>
      <c r="BD17" s="55" t="s">
        <v>13</v>
      </c>
      <c r="BE17" s="55" t="s">
        <v>658</v>
      </c>
      <c r="BF17" s="55" t="s">
        <v>751</v>
      </c>
      <c r="BG17" s="61" t="s">
        <v>579</v>
      </c>
      <c r="BH17" s="58">
        <f t="shared" si="0"/>
        <v>88000</v>
      </c>
      <c r="BI17" s="62">
        <f t="shared" si="1"/>
        <v>0</v>
      </c>
    </row>
    <row r="18" spans="1:61" ht="18.75">
      <c r="A18" s="11">
        <v>10</v>
      </c>
      <c r="B18" s="6" t="s">
        <v>1</v>
      </c>
      <c r="C18" s="11">
        <v>1001</v>
      </c>
      <c r="D18" s="6" t="s">
        <v>13</v>
      </c>
      <c r="E18" s="12">
        <v>2</v>
      </c>
      <c r="F18" s="13" t="str">
        <f>IFERROR((VLOOKUP(E18,[4]แหล่งเงิน!$A$2:$B$3,2,)),"")</f>
        <v>เงินรายได้</v>
      </c>
      <c r="G18" s="6" t="s">
        <v>12</v>
      </c>
      <c r="H18" s="12">
        <v>1</v>
      </c>
      <c r="I18" s="13" t="str">
        <f>IFERROR((VLOOKUP(H18,[4]กองทุน!$A$2:$B$14,2,)),"")</f>
        <v>กองทุนบริหาร</v>
      </c>
      <c r="J18" s="12">
        <v>110</v>
      </c>
      <c r="K18" s="13" t="str">
        <f>IFERROR((VLOOKUP(J18,'[4]งาน-โครงการ'!$A$1:$B$57,2,FALSE)),"")</f>
        <v>งานสนับสนุนการบริหารจัดการทั่วไปด้านวิทยาศาสตร์สุขภาพ</v>
      </c>
      <c r="L18" s="11">
        <v>1000003</v>
      </c>
      <c r="M18" s="6" t="s">
        <v>229</v>
      </c>
      <c r="N18" s="51">
        <f>IFERROR((VLOOKUP(O18,[4]กิจกรรม!B8:$C$2803,2,FALSE)),"")</f>
        <v>10000030071</v>
      </c>
      <c r="O18" s="52" t="s">
        <v>36</v>
      </c>
      <c r="P18" s="55" t="s">
        <v>39</v>
      </c>
      <c r="Q18" s="51">
        <f>IFERROR((VLOOKUP(R18,[4]ความเชื่อมโยง!$A$20:$B$26,2,FALSE)),"")</f>
        <v>5</v>
      </c>
      <c r="R18" s="52" t="s">
        <v>635</v>
      </c>
      <c r="S18" s="51">
        <f>IFERROR((VLOOKUP(T18,[4]ความเชื่อมโยง!$A$29:$B$37,2,FALSE)),"")</f>
        <v>5</v>
      </c>
      <c r="T18" s="52" t="s">
        <v>635</v>
      </c>
      <c r="U18" s="13" t="str">
        <f>IFERROR((VLOOKUP(Q18,[1]ความเชื่อมโยง!$A$1:$F$10,6,FALSE)),"")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8" s="13" t="str">
        <f>IFERROR((VLOOKUP(Q18,ความเชื่อมโยง!$A$1:$G$10,7,1)),"")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8" s="54" t="s">
        <v>636</v>
      </c>
      <c r="X18" s="52" t="s">
        <v>637</v>
      </c>
      <c r="Y18" s="52" t="s">
        <v>16</v>
      </c>
      <c r="Z18" s="52" t="s">
        <v>20</v>
      </c>
      <c r="AA18" s="52"/>
      <c r="AB18" s="52"/>
      <c r="AC18" s="55"/>
      <c r="AD18" s="53" t="s">
        <v>612</v>
      </c>
      <c r="AE18" s="56">
        <v>60</v>
      </c>
      <c r="AF18" s="57">
        <v>20</v>
      </c>
      <c r="AG18" s="57" t="s">
        <v>581</v>
      </c>
      <c r="AH18" s="57">
        <v>12</v>
      </c>
      <c r="AI18" s="62">
        <f t="shared" si="2"/>
        <v>14400</v>
      </c>
      <c r="AJ18" s="59">
        <v>1400</v>
      </c>
      <c r="AK18" s="59">
        <v>1400</v>
      </c>
      <c r="AL18" s="59">
        <v>1400</v>
      </c>
      <c r="AM18" s="59">
        <v>1400</v>
      </c>
      <c r="AN18" s="59">
        <v>1400</v>
      </c>
      <c r="AO18" s="59">
        <v>1400</v>
      </c>
      <c r="AP18" s="59">
        <v>1400</v>
      </c>
      <c r="AQ18" s="59">
        <v>1400</v>
      </c>
      <c r="AR18" s="59">
        <v>1400</v>
      </c>
      <c r="AS18" s="59">
        <v>1400</v>
      </c>
      <c r="AT18" s="59">
        <v>1400</v>
      </c>
      <c r="AU18" s="59">
        <v>1400</v>
      </c>
      <c r="AV18" s="55" t="s">
        <v>738</v>
      </c>
      <c r="AW18" s="55" t="s">
        <v>739</v>
      </c>
      <c r="AX18" s="55" t="s">
        <v>740</v>
      </c>
      <c r="AY18" s="55" t="s">
        <v>741</v>
      </c>
      <c r="AZ18" s="55" t="s">
        <v>697</v>
      </c>
      <c r="BA18" s="55" t="s">
        <v>747</v>
      </c>
      <c r="BB18" s="60" t="s">
        <v>661</v>
      </c>
      <c r="BC18" s="60">
        <v>5</v>
      </c>
      <c r="BD18" s="55" t="s">
        <v>13</v>
      </c>
      <c r="BE18" s="55" t="s">
        <v>658</v>
      </c>
      <c r="BF18" s="55" t="s">
        <v>751</v>
      </c>
      <c r="BG18" s="61" t="s">
        <v>579</v>
      </c>
      <c r="BH18" s="58">
        <f t="shared" si="0"/>
        <v>14400</v>
      </c>
      <c r="BI18" s="62">
        <f t="shared" si="1"/>
        <v>0</v>
      </c>
    </row>
    <row r="19" spans="1:61" ht="18.75">
      <c r="A19" s="11">
        <v>10</v>
      </c>
      <c r="B19" s="6" t="s">
        <v>1</v>
      </c>
      <c r="C19" s="11">
        <v>1001</v>
      </c>
      <c r="D19" s="6" t="s">
        <v>13</v>
      </c>
      <c r="E19" s="12">
        <v>2</v>
      </c>
      <c r="F19" s="13" t="str">
        <f>IFERROR((VLOOKUP(E19,[4]แหล่งเงิน!$A$2:$B$3,2,)),"")</f>
        <v>เงินรายได้</v>
      </c>
      <c r="G19" s="6" t="s">
        <v>12</v>
      </c>
      <c r="H19" s="12">
        <v>1</v>
      </c>
      <c r="I19" s="13" t="str">
        <f>IFERROR((VLOOKUP(H19,[4]กองทุน!$A$2:$B$14,2,)),"")</f>
        <v>กองทุนบริหาร</v>
      </c>
      <c r="J19" s="12">
        <v>110</v>
      </c>
      <c r="K19" s="13" t="str">
        <f>IFERROR((VLOOKUP(J19,'[4]งาน-โครงการ'!$A$1:$B$57,2,FALSE)),"")</f>
        <v>งานสนับสนุนการบริหารจัดการทั่วไปด้านวิทยาศาสตร์สุขภาพ</v>
      </c>
      <c r="L19" s="11">
        <v>1000003</v>
      </c>
      <c r="M19" s="6" t="s">
        <v>229</v>
      </c>
      <c r="N19" s="51">
        <f>IFERROR((VLOOKUP(O19,[4]กิจกรรม!B9:$C$2803,2,FALSE)),"")</f>
        <v>10000030071</v>
      </c>
      <c r="O19" s="52" t="s">
        <v>36</v>
      </c>
      <c r="P19" s="55" t="s">
        <v>39</v>
      </c>
      <c r="Q19" s="51">
        <f>IFERROR((VLOOKUP(R19,[4]ความเชื่อมโยง!$A$20:$B$26,2,FALSE)),"")</f>
        <v>5</v>
      </c>
      <c r="R19" s="52" t="s">
        <v>635</v>
      </c>
      <c r="S19" s="51">
        <f>IFERROR((VLOOKUP(T19,[4]ความเชื่อมโยง!$A$29:$B$37,2,FALSE)),"")</f>
        <v>5</v>
      </c>
      <c r="T19" s="52" t="s">
        <v>635</v>
      </c>
      <c r="U19" s="13" t="str">
        <f>IFERROR((VLOOKUP(Q19,[1]ความเชื่อมโยง!$A$1:$F$10,6,FALSE)),"")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9" s="13" t="str">
        <f>IFERROR((VLOOKUP(Q19,ความเชื่อมโยง!$A$1:$G$10,7,1)),"")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9" s="54" t="s">
        <v>636</v>
      </c>
      <c r="X19" s="52" t="s">
        <v>637</v>
      </c>
      <c r="Y19" s="52" t="s">
        <v>16</v>
      </c>
      <c r="Z19" s="52" t="s">
        <v>20</v>
      </c>
      <c r="AA19" s="52"/>
      <c r="AB19" s="52"/>
      <c r="AC19" s="55"/>
      <c r="AD19" s="53" t="s">
        <v>1635</v>
      </c>
      <c r="AE19" s="56">
        <v>10</v>
      </c>
      <c r="AF19" s="57">
        <v>20</v>
      </c>
      <c r="AG19" s="57" t="s">
        <v>581</v>
      </c>
      <c r="AH19" s="57">
        <v>12</v>
      </c>
      <c r="AI19" s="62">
        <f t="shared" si="2"/>
        <v>2400</v>
      </c>
      <c r="AJ19" s="59">
        <v>700</v>
      </c>
      <c r="AK19" s="59">
        <v>700</v>
      </c>
      <c r="AL19" s="59">
        <v>700</v>
      </c>
      <c r="AM19" s="59">
        <v>700</v>
      </c>
      <c r="AN19" s="59">
        <v>700</v>
      </c>
      <c r="AO19" s="59">
        <v>700</v>
      </c>
      <c r="AP19" s="59">
        <v>700</v>
      </c>
      <c r="AQ19" s="59">
        <v>700</v>
      </c>
      <c r="AR19" s="59">
        <v>700</v>
      </c>
      <c r="AS19" s="59">
        <v>700</v>
      </c>
      <c r="AT19" s="59">
        <v>700</v>
      </c>
      <c r="AU19" s="59">
        <v>700</v>
      </c>
      <c r="AV19" s="55" t="s">
        <v>738</v>
      </c>
      <c r="AW19" s="55" t="s">
        <v>739</v>
      </c>
      <c r="AX19" s="55" t="s">
        <v>740</v>
      </c>
      <c r="AY19" s="55" t="s">
        <v>741</v>
      </c>
      <c r="AZ19" s="55" t="s">
        <v>697</v>
      </c>
      <c r="BA19" s="55" t="s">
        <v>747</v>
      </c>
      <c r="BB19" s="60" t="s">
        <v>661</v>
      </c>
      <c r="BC19" s="60">
        <v>5</v>
      </c>
      <c r="BD19" s="55" t="s">
        <v>13</v>
      </c>
      <c r="BE19" s="55" t="s">
        <v>658</v>
      </c>
      <c r="BF19" s="55" t="s">
        <v>751</v>
      </c>
      <c r="BG19" s="61" t="s">
        <v>579</v>
      </c>
      <c r="BH19" s="58">
        <f t="shared" si="0"/>
        <v>2400</v>
      </c>
      <c r="BI19" s="62">
        <f t="shared" si="1"/>
        <v>0</v>
      </c>
    </row>
    <row r="20" spans="1:61" ht="18.75">
      <c r="A20" s="11">
        <v>10</v>
      </c>
      <c r="B20" s="6" t="s">
        <v>1</v>
      </c>
      <c r="C20" s="11">
        <v>1001</v>
      </c>
      <c r="D20" s="6" t="s">
        <v>13</v>
      </c>
      <c r="E20" s="12">
        <v>2</v>
      </c>
      <c r="F20" s="13" t="str">
        <f>IFERROR((VLOOKUP(E20,[4]แหล่งเงิน!$A$2:$B$3,2,)),"")</f>
        <v>เงินรายได้</v>
      </c>
      <c r="G20" s="6" t="s">
        <v>12</v>
      </c>
      <c r="H20" s="12">
        <v>1</v>
      </c>
      <c r="I20" s="13" t="str">
        <f>IFERROR((VLOOKUP(H20,[4]กองทุน!$A$2:$B$14,2,)),"")</f>
        <v>กองทุนบริหาร</v>
      </c>
      <c r="J20" s="12">
        <v>110</v>
      </c>
      <c r="K20" s="13" t="str">
        <f>IFERROR((VLOOKUP(J20,'[4]งาน-โครงการ'!$A$1:$B$57,2,FALSE)),"")</f>
        <v>งานสนับสนุนการบริหารจัดการทั่วไปด้านวิทยาศาสตร์สุขภาพ</v>
      </c>
      <c r="L20" s="11">
        <v>1000003</v>
      </c>
      <c r="M20" s="6" t="s">
        <v>229</v>
      </c>
      <c r="N20" s="51">
        <f>IFERROR((VLOOKUP(O20,[4]กิจกรรม!B10:$C$2803,2,FALSE)),"")</f>
        <v>10000030071</v>
      </c>
      <c r="O20" s="52" t="s">
        <v>36</v>
      </c>
      <c r="P20" s="55" t="s">
        <v>39</v>
      </c>
      <c r="Q20" s="51">
        <f>IFERROR((VLOOKUP(R20,[4]ความเชื่อมโยง!$A$20:$B$26,2,FALSE)),"")</f>
        <v>5</v>
      </c>
      <c r="R20" s="52" t="s">
        <v>635</v>
      </c>
      <c r="S20" s="51">
        <f>IFERROR((VLOOKUP(T20,[4]ความเชื่อมโยง!$A$29:$B$37,2,FALSE)),"")</f>
        <v>5</v>
      </c>
      <c r="T20" s="52" t="s">
        <v>635</v>
      </c>
      <c r="U20" s="13" t="str">
        <f>IFERROR((VLOOKUP(Q20,[1]ความเชื่อมโยง!$A$1:$F$10,6,FALSE)),"")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0" s="13" t="str">
        <f>IFERROR((VLOOKUP(Q20,ความเชื่อมโยง!$A$1:$G$10,7,1)),"")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0" s="54" t="s">
        <v>636</v>
      </c>
      <c r="X20" s="52" t="s">
        <v>637</v>
      </c>
      <c r="Y20" s="52" t="s">
        <v>16</v>
      </c>
      <c r="Z20" s="52" t="s">
        <v>28</v>
      </c>
      <c r="AA20" s="52"/>
      <c r="AB20" s="52"/>
      <c r="AC20" s="55"/>
      <c r="AD20" s="53" t="s">
        <v>752</v>
      </c>
      <c r="AE20" s="56">
        <v>1000</v>
      </c>
      <c r="AF20" s="57">
        <v>1</v>
      </c>
      <c r="AG20" s="57" t="s">
        <v>581</v>
      </c>
      <c r="AH20" s="57">
        <v>12</v>
      </c>
      <c r="AI20" s="62">
        <f t="shared" si="2"/>
        <v>12000</v>
      </c>
      <c r="AJ20" s="59">
        <v>700</v>
      </c>
      <c r="AK20" s="59">
        <v>700</v>
      </c>
      <c r="AL20" s="59">
        <v>700</v>
      </c>
      <c r="AM20" s="59">
        <v>700</v>
      </c>
      <c r="AN20" s="59">
        <v>700</v>
      </c>
      <c r="AO20" s="59">
        <v>700</v>
      </c>
      <c r="AP20" s="59">
        <v>700</v>
      </c>
      <c r="AQ20" s="59">
        <v>700</v>
      </c>
      <c r="AR20" s="59">
        <v>700</v>
      </c>
      <c r="AS20" s="59">
        <v>700</v>
      </c>
      <c r="AT20" s="59">
        <v>700</v>
      </c>
      <c r="AU20" s="59">
        <v>700</v>
      </c>
      <c r="AV20" s="55" t="s">
        <v>738</v>
      </c>
      <c r="AW20" s="55" t="s">
        <v>739</v>
      </c>
      <c r="AX20" s="55" t="s">
        <v>740</v>
      </c>
      <c r="AY20" s="55" t="s">
        <v>741</v>
      </c>
      <c r="AZ20" s="55" t="s">
        <v>697</v>
      </c>
      <c r="BA20" s="55" t="s">
        <v>747</v>
      </c>
      <c r="BB20" s="60" t="s">
        <v>661</v>
      </c>
      <c r="BC20" s="60">
        <v>5</v>
      </c>
      <c r="BD20" s="55" t="s">
        <v>13</v>
      </c>
      <c r="BE20" s="55" t="s">
        <v>658</v>
      </c>
      <c r="BF20" s="55" t="s">
        <v>751</v>
      </c>
      <c r="BG20" s="61" t="s">
        <v>579</v>
      </c>
      <c r="BH20" s="58">
        <f t="shared" si="0"/>
        <v>12000</v>
      </c>
      <c r="BI20" s="62">
        <f t="shared" si="1"/>
        <v>0</v>
      </c>
    </row>
    <row r="21" spans="1:61" ht="18.75">
      <c r="A21" s="11">
        <v>10</v>
      </c>
      <c r="B21" s="6" t="s">
        <v>1</v>
      </c>
      <c r="C21" s="11">
        <v>1001</v>
      </c>
      <c r="D21" s="6" t="s">
        <v>13</v>
      </c>
      <c r="E21" s="12">
        <v>2</v>
      </c>
      <c r="F21" s="13" t="str">
        <f>IFERROR((VLOOKUP(E21,[4]แหล่งเงิน!$A$2:$B$3,2,)),"")</f>
        <v>เงินรายได้</v>
      </c>
      <c r="G21" s="6" t="s">
        <v>12</v>
      </c>
      <c r="H21" s="12">
        <v>1</v>
      </c>
      <c r="I21" s="13" t="str">
        <f>IFERROR((VLOOKUP(H21,[4]กองทุน!$A$2:$B$14,2,)),"")</f>
        <v>กองทุนบริหาร</v>
      </c>
      <c r="J21" s="12">
        <v>110</v>
      </c>
      <c r="K21" s="13" t="str">
        <f>IFERROR((VLOOKUP(J21,'[4]งาน-โครงการ'!$A$1:$B$57,2,FALSE)),"")</f>
        <v>งานสนับสนุนการบริหารจัดการทั่วไปด้านวิทยาศาสตร์สุขภาพ</v>
      </c>
      <c r="L21" s="11">
        <v>1000003</v>
      </c>
      <c r="M21" s="6" t="s">
        <v>229</v>
      </c>
      <c r="N21" s="51">
        <f>IFERROR((VLOOKUP(O21,[4]กิจกรรม!B11:$C$2803,2,FALSE)),"")</f>
        <v>10000030071</v>
      </c>
      <c r="O21" s="52" t="s">
        <v>36</v>
      </c>
      <c r="P21" s="55" t="s">
        <v>39</v>
      </c>
      <c r="Q21" s="51">
        <f>IFERROR((VLOOKUP(R21,[4]ความเชื่อมโยง!$A$20:$B$26,2,FALSE)),"")</f>
        <v>5</v>
      </c>
      <c r="R21" s="52" t="s">
        <v>635</v>
      </c>
      <c r="S21" s="51">
        <f>IFERROR((VLOOKUP(T21,[4]ความเชื่อมโยง!$A$29:$B$37,2,FALSE)),"")</f>
        <v>5</v>
      </c>
      <c r="T21" s="52" t="s">
        <v>635</v>
      </c>
      <c r="U21" s="13" t="str">
        <f>IFERROR((VLOOKUP(Q21,[1]ความเชื่อมโยง!$A$1:$F$10,6,FALSE)),"")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1" s="13" t="str">
        <f>IFERROR((VLOOKUP(Q21,ความเชื่อมโยง!$A$1:$G$10,7,1)),"")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1" s="54" t="s">
        <v>636</v>
      </c>
      <c r="X21" s="52" t="s">
        <v>637</v>
      </c>
      <c r="Y21" s="52" t="s">
        <v>16</v>
      </c>
      <c r="Z21" s="52" t="s">
        <v>28</v>
      </c>
      <c r="AA21" s="52"/>
      <c r="AB21" s="52"/>
      <c r="AC21" s="55"/>
      <c r="AD21" s="53" t="s">
        <v>753</v>
      </c>
      <c r="AE21" s="56">
        <v>300</v>
      </c>
      <c r="AF21" s="57">
        <v>17</v>
      </c>
      <c r="AG21" s="57" t="s">
        <v>581</v>
      </c>
      <c r="AH21" s="57">
        <v>12</v>
      </c>
      <c r="AI21" s="62">
        <f t="shared" si="2"/>
        <v>61200</v>
      </c>
      <c r="AJ21" s="59">
        <v>5100</v>
      </c>
      <c r="AK21" s="59">
        <v>5100</v>
      </c>
      <c r="AL21" s="59">
        <v>5100</v>
      </c>
      <c r="AM21" s="59">
        <v>5100</v>
      </c>
      <c r="AN21" s="59">
        <v>5100</v>
      </c>
      <c r="AO21" s="59">
        <v>5100</v>
      </c>
      <c r="AP21" s="59">
        <v>5100</v>
      </c>
      <c r="AQ21" s="59">
        <v>5100</v>
      </c>
      <c r="AR21" s="59">
        <v>5100</v>
      </c>
      <c r="AS21" s="59">
        <v>5100</v>
      </c>
      <c r="AT21" s="59">
        <v>5100</v>
      </c>
      <c r="AU21" s="59">
        <v>5100</v>
      </c>
      <c r="AV21" s="55" t="s">
        <v>738</v>
      </c>
      <c r="AW21" s="55" t="s">
        <v>739</v>
      </c>
      <c r="AX21" s="55" t="s">
        <v>740</v>
      </c>
      <c r="AY21" s="55" t="s">
        <v>741</v>
      </c>
      <c r="AZ21" s="55" t="s">
        <v>697</v>
      </c>
      <c r="BA21" s="55" t="s">
        <v>747</v>
      </c>
      <c r="BB21" s="60" t="s">
        <v>661</v>
      </c>
      <c r="BC21" s="60">
        <v>5</v>
      </c>
      <c r="BD21" s="55" t="s">
        <v>13</v>
      </c>
      <c r="BE21" s="55" t="s">
        <v>658</v>
      </c>
      <c r="BF21" s="55" t="s">
        <v>751</v>
      </c>
      <c r="BG21" s="61" t="s">
        <v>579</v>
      </c>
      <c r="BH21" s="58">
        <f t="shared" si="0"/>
        <v>61200</v>
      </c>
      <c r="BI21" s="62">
        <f t="shared" si="1"/>
        <v>0</v>
      </c>
    </row>
    <row r="22" spans="1:61" ht="18.75">
      <c r="A22" s="11">
        <v>10</v>
      </c>
      <c r="B22" s="6" t="s">
        <v>1</v>
      </c>
      <c r="C22" s="11">
        <v>1001</v>
      </c>
      <c r="D22" s="6" t="s">
        <v>13</v>
      </c>
      <c r="E22" s="12">
        <v>2</v>
      </c>
      <c r="F22" s="13" t="str">
        <f>IFERROR((VLOOKUP(E22,[4]แหล่งเงิน!$A$2:$B$3,2,)),"")</f>
        <v>เงินรายได้</v>
      </c>
      <c r="G22" s="6" t="s">
        <v>11</v>
      </c>
      <c r="H22" s="12">
        <v>1</v>
      </c>
      <c r="I22" s="13" t="str">
        <f>IFERROR((VLOOKUP(H22,[4]กองทุน!$A$2:$B$14,2,)),"")</f>
        <v>กองทุนบริหาร</v>
      </c>
      <c r="J22" s="12">
        <v>110</v>
      </c>
      <c r="K22" s="13" t="str">
        <f>IFERROR((VLOOKUP(J22,'[4]งาน-โครงการ'!$A$1:$B$57,2,FALSE)),"")</f>
        <v>งานสนับสนุนการบริหารจัดการทั่วไปด้านวิทยาศาสตร์สุขภาพ</v>
      </c>
      <c r="L22" s="11">
        <v>1000003</v>
      </c>
      <c r="M22" s="6" t="s">
        <v>229</v>
      </c>
      <c r="N22" s="51">
        <f>IFERROR((VLOOKUP(O22,[4]กิจกรรม!B12:$C$2803,2,FALSE)),"")</f>
        <v>10000030071</v>
      </c>
      <c r="O22" s="52" t="s">
        <v>36</v>
      </c>
      <c r="P22" s="55" t="s">
        <v>40</v>
      </c>
      <c r="Q22" s="51">
        <f>IFERROR((VLOOKUP(R22,[4]ความเชื่อมโยง!$A$20:$B$26,2,FALSE)),"")</f>
        <v>5</v>
      </c>
      <c r="R22" s="52" t="s">
        <v>635</v>
      </c>
      <c r="S22" s="51">
        <f>IFERROR((VLOOKUP(T22,[4]ความเชื่อมโยง!$A$29:$B$37,2,FALSE)),"")</f>
        <v>5</v>
      </c>
      <c r="T22" s="52" t="s">
        <v>635</v>
      </c>
      <c r="U22" s="13" t="str">
        <f>IFERROR((VLOOKUP(Q22,[1]ความเชื่อมโยง!$A$1:$F$10,6,FALSE)),"")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2" s="13" t="str">
        <f>IFERROR((VLOOKUP(Q22,ความเชื่อมโยง!$A$1:$G$10,7,1)),"")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2" s="54" t="s">
        <v>636</v>
      </c>
      <c r="X22" s="52" t="s">
        <v>637</v>
      </c>
      <c r="Y22" s="52" t="s">
        <v>16</v>
      </c>
      <c r="Z22" s="52" t="s">
        <v>28</v>
      </c>
      <c r="AA22" s="52"/>
      <c r="AB22" s="52"/>
      <c r="AC22" s="55"/>
      <c r="AD22" s="53" t="s">
        <v>678</v>
      </c>
      <c r="AE22" s="56">
        <v>600</v>
      </c>
      <c r="AF22" s="57">
        <v>14</v>
      </c>
      <c r="AG22" s="57" t="s">
        <v>591</v>
      </c>
      <c r="AH22" s="57">
        <v>1</v>
      </c>
      <c r="AI22" s="62">
        <f t="shared" si="2"/>
        <v>8400</v>
      </c>
      <c r="AJ22" s="59">
        <v>0</v>
      </c>
      <c r="AK22" s="59">
        <v>0</v>
      </c>
      <c r="AL22" s="59">
        <v>8400</v>
      </c>
      <c r="AM22" s="59">
        <v>0</v>
      </c>
      <c r="AN22" s="59">
        <v>0</v>
      </c>
      <c r="AO22" s="59">
        <v>0</v>
      </c>
      <c r="AP22" s="59">
        <v>0</v>
      </c>
      <c r="AQ22" s="59">
        <v>0</v>
      </c>
      <c r="AR22" s="59">
        <v>0</v>
      </c>
      <c r="AS22" s="59">
        <v>0</v>
      </c>
      <c r="AT22" s="59">
        <v>0</v>
      </c>
      <c r="AU22" s="59">
        <v>0</v>
      </c>
      <c r="AV22" s="55" t="s">
        <v>738</v>
      </c>
      <c r="AW22" s="55" t="s">
        <v>739</v>
      </c>
      <c r="AX22" s="55" t="s">
        <v>740</v>
      </c>
      <c r="AY22" s="55" t="s">
        <v>741</v>
      </c>
      <c r="AZ22" s="55" t="s">
        <v>697</v>
      </c>
      <c r="BA22" s="55" t="s">
        <v>747</v>
      </c>
      <c r="BB22" s="60" t="s">
        <v>661</v>
      </c>
      <c r="BC22" s="60">
        <v>5</v>
      </c>
      <c r="BD22" s="55" t="s">
        <v>13</v>
      </c>
      <c r="BE22" s="55" t="s">
        <v>658</v>
      </c>
      <c r="BF22" s="55" t="s">
        <v>754</v>
      </c>
      <c r="BG22" s="61" t="s">
        <v>579</v>
      </c>
      <c r="BH22" s="58">
        <f t="shared" si="0"/>
        <v>8400</v>
      </c>
      <c r="BI22" s="62">
        <f t="shared" si="1"/>
        <v>0</v>
      </c>
    </row>
    <row r="23" spans="1:61" ht="18.75">
      <c r="A23" s="11">
        <v>10</v>
      </c>
      <c r="B23" s="6" t="s">
        <v>1</v>
      </c>
      <c r="C23" s="11">
        <v>1001</v>
      </c>
      <c r="D23" s="6" t="s">
        <v>13</v>
      </c>
      <c r="E23" s="12">
        <v>2</v>
      </c>
      <c r="F23" s="13" t="str">
        <f>IFERROR((VLOOKUP(E23,[4]แหล่งเงิน!$A$2:$B$3,2,)),"")</f>
        <v>เงินรายได้</v>
      </c>
      <c r="G23" s="6" t="s">
        <v>12</v>
      </c>
      <c r="H23" s="12">
        <v>1</v>
      </c>
      <c r="I23" s="13" t="str">
        <f>IFERROR((VLOOKUP(H23,[4]กองทุน!$A$2:$B$14,2,)),"")</f>
        <v>กองทุนบริหาร</v>
      </c>
      <c r="J23" s="12">
        <v>110</v>
      </c>
      <c r="K23" s="13" t="str">
        <f>IFERROR((VLOOKUP(J23,'[4]งาน-โครงการ'!$A$1:$B$57,2,FALSE)),"")</f>
        <v>งานสนับสนุนการบริหารจัดการทั่วไปด้านวิทยาศาสตร์สุขภาพ</v>
      </c>
      <c r="L23" s="11">
        <v>1000003</v>
      </c>
      <c r="M23" s="6" t="s">
        <v>229</v>
      </c>
      <c r="N23" s="51">
        <f>IFERROR((VLOOKUP(O23,[4]กิจกรรม!B13:$C$2803,2,FALSE)),"")</f>
        <v>10000030071</v>
      </c>
      <c r="O23" s="52" t="s">
        <v>36</v>
      </c>
      <c r="P23" s="55" t="s">
        <v>40</v>
      </c>
      <c r="Q23" s="51">
        <f>IFERROR((VLOOKUP(R23,[4]ความเชื่อมโยง!$A$20:$B$26,2,FALSE)),"")</f>
        <v>5</v>
      </c>
      <c r="R23" s="52" t="s">
        <v>635</v>
      </c>
      <c r="S23" s="51">
        <f>IFERROR((VLOOKUP(T23,[4]ความเชื่อมโยง!$A$29:$B$37,2,FALSE)),"")</f>
        <v>5</v>
      </c>
      <c r="T23" s="52" t="s">
        <v>635</v>
      </c>
      <c r="U23" s="13" t="str">
        <f>IFERROR((VLOOKUP(Q23,[1]ความเชื่อมโยง!$A$1:$F$10,6,FALSE)),"")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3" s="13" t="str">
        <f>IFERROR((VLOOKUP(Q23,ความเชื่อมโยง!$A$1:$G$10,7,1)),"")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3" s="54" t="s">
        <v>636</v>
      </c>
      <c r="X23" s="52" t="s">
        <v>637</v>
      </c>
      <c r="Y23" s="52" t="s">
        <v>16</v>
      </c>
      <c r="Z23" s="52" t="s">
        <v>20</v>
      </c>
      <c r="AA23" s="52"/>
      <c r="AB23" s="52"/>
      <c r="AC23" s="55"/>
      <c r="AD23" s="53" t="s">
        <v>612</v>
      </c>
      <c r="AE23" s="56">
        <v>60</v>
      </c>
      <c r="AF23" s="57">
        <v>30</v>
      </c>
      <c r="AG23" s="57" t="s">
        <v>581</v>
      </c>
      <c r="AH23" s="57">
        <v>5</v>
      </c>
      <c r="AI23" s="62">
        <f t="shared" si="2"/>
        <v>9000</v>
      </c>
      <c r="AJ23" s="59">
        <v>0</v>
      </c>
      <c r="AK23" s="59">
        <v>0</v>
      </c>
      <c r="AL23" s="59">
        <v>1800</v>
      </c>
      <c r="AM23" s="59">
        <v>0</v>
      </c>
      <c r="AN23" s="59">
        <v>1800</v>
      </c>
      <c r="AO23" s="59">
        <v>0</v>
      </c>
      <c r="AP23" s="59">
        <v>1800</v>
      </c>
      <c r="AQ23" s="59">
        <v>1800</v>
      </c>
      <c r="AR23" s="59">
        <v>1800</v>
      </c>
      <c r="AS23" s="59">
        <v>0</v>
      </c>
      <c r="AT23" s="59">
        <v>0</v>
      </c>
      <c r="AU23" s="59">
        <v>0</v>
      </c>
      <c r="AV23" s="55" t="s">
        <v>738</v>
      </c>
      <c r="AW23" s="55" t="s">
        <v>739</v>
      </c>
      <c r="AX23" s="55" t="s">
        <v>740</v>
      </c>
      <c r="AY23" s="55" t="s">
        <v>741</v>
      </c>
      <c r="AZ23" s="55" t="s">
        <v>697</v>
      </c>
      <c r="BA23" s="55" t="s">
        <v>747</v>
      </c>
      <c r="BB23" s="60" t="s">
        <v>661</v>
      </c>
      <c r="BC23" s="60">
        <v>5</v>
      </c>
      <c r="BD23" s="55" t="s">
        <v>13</v>
      </c>
      <c r="BE23" s="55" t="s">
        <v>658</v>
      </c>
      <c r="BF23" s="55" t="s">
        <v>754</v>
      </c>
      <c r="BG23" s="61" t="s">
        <v>579</v>
      </c>
      <c r="BH23" s="58">
        <f t="shared" si="0"/>
        <v>9000</v>
      </c>
      <c r="BI23" s="62">
        <f t="shared" si="1"/>
        <v>0</v>
      </c>
    </row>
    <row r="24" spans="1:61" ht="18.75">
      <c r="A24" s="11">
        <v>10</v>
      </c>
      <c r="B24" s="6" t="s">
        <v>1</v>
      </c>
      <c r="C24" s="11">
        <v>1001</v>
      </c>
      <c r="D24" s="6" t="s">
        <v>13</v>
      </c>
      <c r="E24" s="12">
        <v>2</v>
      </c>
      <c r="F24" s="13" t="str">
        <f>IFERROR((VLOOKUP(E24,[4]แหล่งเงิน!$A$2:$B$3,2,)),"")</f>
        <v>เงินรายได้</v>
      </c>
      <c r="G24" s="6" t="s">
        <v>12</v>
      </c>
      <c r="H24" s="12">
        <v>1</v>
      </c>
      <c r="I24" s="13" t="str">
        <f>IFERROR((VLOOKUP(H24,[4]กองทุน!$A$2:$B$14,2,)),"")</f>
        <v>กองทุนบริหาร</v>
      </c>
      <c r="J24" s="12">
        <v>110</v>
      </c>
      <c r="K24" s="13" t="str">
        <f>IFERROR((VLOOKUP(J24,'[4]งาน-โครงการ'!$A$1:$B$57,2,FALSE)),"")</f>
        <v>งานสนับสนุนการบริหารจัดการทั่วไปด้านวิทยาศาสตร์สุขภาพ</v>
      </c>
      <c r="L24" s="11">
        <v>1000003</v>
      </c>
      <c r="M24" s="6" t="s">
        <v>229</v>
      </c>
      <c r="N24" s="51">
        <f>IFERROR((VLOOKUP(O24,[4]กิจกรรม!B14:$C$2803,2,FALSE)),"")</f>
        <v>10000030071</v>
      </c>
      <c r="O24" s="52" t="s">
        <v>36</v>
      </c>
      <c r="P24" s="55" t="s">
        <v>40</v>
      </c>
      <c r="Q24" s="51">
        <f>IFERROR((VLOOKUP(R24,[4]ความเชื่อมโยง!$A$20:$B$26,2,FALSE)),"")</f>
        <v>5</v>
      </c>
      <c r="R24" s="52" t="s">
        <v>635</v>
      </c>
      <c r="S24" s="51">
        <f>IFERROR((VLOOKUP(T24,[4]ความเชื่อมโยง!$A$29:$B$37,2,FALSE)),"")</f>
        <v>5</v>
      </c>
      <c r="T24" s="52" t="s">
        <v>635</v>
      </c>
      <c r="U24" s="13" t="str">
        <f>IFERROR((VLOOKUP(Q24,[1]ความเชื่อมโยง!$A$1:$F$10,6,FALSE)),"")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4" s="13" t="str">
        <f>IFERROR((VLOOKUP(Q24,ความเชื่อมโยง!$A$1:$G$10,7,1)),"")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4" s="54" t="s">
        <v>636</v>
      </c>
      <c r="X24" s="52" t="s">
        <v>637</v>
      </c>
      <c r="Y24" s="52" t="s">
        <v>16</v>
      </c>
      <c r="Z24" s="52" t="s">
        <v>20</v>
      </c>
      <c r="AA24" s="52"/>
      <c r="AB24" s="52"/>
      <c r="AC24" s="55"/>
      <c r="AD24" s="53" t="s">
        <v>1635</v>
      </c>
      <c r="AE24" s="56">
        <v>35</v>
      </c>
      <c r="AF24" s="57">
        <v>30</v>
      </c>
      <c r="AG24" s="57" t="s">
        <v>581</v>
      </c>
      <c r="AH24" s="57">
        <v>5</v>
      </c>
      <c r="AI24" s="62">
        <f t="shared" si="2"/>
        <v>5300</v>
      </c>
      <c r="AJ24" s="59">
        <v>0</v>
      </c>
      <c r="AK24" s="59">
        <v>0</v>
      </c>
      <c r="AL24" s="59">
        <v>1050</v>
      </c>
      <c r="AM24" s="59">
        <v>0</v>
      </c>
      <c r="AN24" s="59">
        <v>1050</v>
      </c>
      <c r="AO24" s="59">
        <v>0</v>
      </c>
      <c r="AP24" s="59">
        <v>1050</v>
      </c>
      <c r="AQ24" s="59">
        <v>1050</v>
      </c>
      <c r="AR24" s="59">
        <v>1050</v>
      </c>
      <c r="AS24" s="59">
        <v>0</v>
      </c>
      <c r="AT24" s="59">
        <v>0</v>
      </c>
      <c r="AU24" s="59">
        <v>0</v>
      </c>
      <c r="AV24" s="55" t="s">
        <v>738</v>
      </c>
      <c r="AW24" s="55" t="s">
        <v>739</v>
      </c>
      <c r="AX24" s="55" t="s">
        <v>740</v>
      </c>
      <c r="AY24" s="55" t="s">
        <v>741</v>
      </c>
      <c r="AZ24" s="55" t="s">
        <v>697</v>
      </c>
      <c r="BA24" s="55" t="s">
        <v>747</v>
      </c>
      <c r="BB24" s="60" t="s">
        <v>661</v>
      </c>
      <c r="BC24" s="60">
        <v>5</v>
      </c>
      <c r="BD24" s="55" t="s">
        <v>13</v>
      </c>
      <c r="BE24" s="55" t="s">
        <v>658</v>
      </c>
      <c r="BF24" s="55" t="s">
        <v>754</v>
      </c>
      <c r="BG24" s="61" t="s">
        <v>579</v>
      </c>
      <c r="BH24" s="58">
        <f t="shared" si="0"/>
        <v>5300</v>
      </c>
      <c r="BI24" s="62">
        <f t="shared" si="1"/>
        <v>0</v>
      </c>
    </row>
    <row r="25" spans="1:61" ht="18.75">
      <c r="A25" s="11">
        <v>10</v>
      </c>
      <c r="B25" s="6" t="s">
        <v>1</v>
      </c>
      <c r="C25" s="11">
        <v>1001</v>
      </c>
      <c r="D25" s="6" t="s">
        <v>13</v>
      </c>
      <c r="E25" s="12">
        <v>2</v>
      </c>
      <c r="F25" s="13" t="str">
        <f>IFERROR((VLOOKUP(E25,[4]แหล่งเงิน!$A$2:$B$3,2,)),"")</f>
        <v>เงินรายได้</v>
      </c>
      <c r="G25" s="6" t="s">
        <v>12</v>
      </c>
      <c r="H25" s="12">
        <v>1</v>
      </c>
      <c r="I25" s="13" t="str">
        <f>IFERROR((VLOOKUP(H25,[4]กองทุน!$A$2:$B$14,2,)),"")</f>
        <v>กองทุนบริหาร</v>
      </c>
      <c r="J25" s="12">
        <v>110</v>
      </c>
      <c r="K25" s="13" t="str">
        <f>IFERROR((VLOOKUP(J25,'[4]งาน-โครงการ'!$A$1:$B$57,2,FALSE)),"")</f>
        <v>งานสนับสนุนการบริหารจัดการทั่วไปด้านวิทยาศาสตร์สุขภาพ</v>
      </c>
      <c r="L25" s="11">
        <v>1000003</v>
      </c>
      <c r="M25" s="6" t="s">
        <v>229</v>
      </c>
      <c r="N25" s="51">
        <f>IFERROR((VLOOKUP(O25,[4]กิจกรรม!B46:$C$2803,2,FALSE)),"")</f>
        <v>10000030071</v>
      </c>
      <c r="O25" s="52" t="s">
        <v>36</v>
      </c>
      <c r="P25" s="53" t="s">
        <v>41</v>
      </c>
      <c r="Q25" s="51">
        <f>IFERROR((VLOOKUP(R25,[4]ความเชื่อมโยง!$A$20:$B$26,2,FALSE)),"")</f>
        <v>5</v>
      </c>
      <c r="R25" s="52" t="s">
        <v>635</v>
      </c>
      <c r="S25" s="51">
        <f>IFERROR((VLOOKUP(T25,[4]ความเชื่อมโยง!$A$29:$B$37,2,FALSE)),"")</f>
        <v>5</v>
      </c>
      <c r="T25" s="52" t="s">
        <v>635</v>
      </c>
      <c r="U25" s="13" t="str">
        <f>IFERROR((VLOOKUP(Q25,[1]ความเชื่อมโยง!$A$1:$F$10,6,FALSE)),"")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5" s="13" t="str">
        <f>IFERROR((VLOOKUP(Q25,ความเชื่อมโยง!$A$1:$G$10,7,1)),"")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5" s="54" t="s">
        <v>636</v>
      </c>
      <c r="X25" s="52" t="s">
        <v>637</v>
      </c>
      <c r="Y25" s="52" t="s">
        <v>16</v>
      </c>
      <c r="Z25" s="52" t="s">
        <v>20</v>
      </c>
      <c r="AA25" s="52"/>
      <c r="AB25" s="52"/>
      <c r="AC25" s="55"/>
      <c r="AD25" s="53" t="s">
        <v>41</v>
      </c>
      <c r="AE25" s="56">
        <v>3000</v>
      </c>
      <c r="AF25" s="57">
        <v>1</v>
      </c>
      <c r="AG25" s="57" t="s">
        <v>588</v>
      </c>
      <c r="AH25" s="57">
        <v>10</v>
      </c>
      <c r="AI25" s="62">
        <f>+ROUND(AE25*AF25*AH25,-2)</f>
        <v>30000</v>
      </c>
      <c r="AJ25" s="59">
        <v>0</v>
      </c>
      <c r="AK25" s="59">
        <v>4000</v>
      </c>
      <c r="AL25" s="59">
        <v>4000</v>
      </c>
      <c r="AM25" s="59">
        <v>4000</v>
      </c>
      <c r="AN25" s="59">
        <v>4000</v>
      </c>
      <c r="AO25" s="59">
        <v>4000</v>
      </c>
      <c r="AP25" s="59">
        <v>4000</v>
      </c>
      <c r="AQ25" s="59">
        <v>4000</v>
      </c>
      <c r="AR25" s="59">
        <v>4000</v>
      </c>
      <c r="AS25" s="59">
        <v>4000</v>
      </c>
      <c r="AT25" s="59">
        <v>4000</v>
      </c>
      <c r="AU25" s="59">
        <v>0</v>
      </c>
      <c r="AV25" s="55" t="s">
        <v>738</v>
      </c>
      <c r="AW25" s="55" t="s">
        <v>739</v>
      </c>
      <c r="AX25" s="55" t="s">
        <v>740</v>
      </c>
      <c r="AY25" s="55" t="s">
        <v>741</v>
      </c>
      <c r="AZ25" s="55" t="s">
        <v>697</v>
      </c>
      <c r="BA25" s="55" t="s">
        <v>747</v>
      </c>
      <c r="BB25" s="60" t="s">
        <v>661</v>
      </c>
      <c r="BC25" s="60">
        <v>5</v>
      </c>
      <c r="BD25" s="55" t="s">
        <v>13</v>
      </c>
      <c r="BE25" s="55" t="s">
        <v>658</v>
      </c>
      <c r="BF25" s="55" t="s">
        <v>755</v>
      </c>
      <c r="BG25" s="61" t="s">
        <v>579</v>
      </c>
      <c r="BH25" s="58">
        <f t="shared" si="0"/>
        <v>30000</v>
      </c>
      <c r="BI25" s="62">
        <f t="shared" si="1"/>
        <v>0</v>
      </c>
    </row>
    <row r="26" spans="1:61" ht="18.75">
      <c r="A26" s="11">
        <v>10</v>
      </c>
      <c r="B26" s="6" t="s">
        <v>1</v>
      </c>
      <c r="C26" s="11">
        <v>1001</v>
      </c>
      <c r="D26" s="6" t="s">
        <v>13</v>
      </c>
      <c r="E26" s="12">
        <v>2</v>
      </c>
      <c r="F26" s="13" t="str">
        <f>IFERROR((VLOOKUP(E26,[4]แหล่งเงิน!$A$2:$B$3,2,)),"")</f>
        <v>เงินรายได้</v>
      </c>
      <c r="G26" s="6" t="s">
        <v>12</v>
      </c>
      <c r="H26" s="12">
        <v>1</v>
      </c>
      <c r="I26" s="13" t="str">
        <f>IFERROR((VLOOKUP(H26,[4]กองทุน!$A$2:$B$14,2,)),"")</f>
        <v>กองทุนบริหาร</v>
      </c>
      <c r="J26" s="12">
        <v>110</v>
      </c>
      <c r="K26" s="13" t="str">
        <f>IFERROR((VLOOKUP(J26,'[4]งาน-โครงการ'!$A$1:$B$57,2,FALSE)),"")</f>
        <v>งานสนับสนุนการบริหารจัดการทั่วไปด้านวิทยาศาสตร์สุขภาพ</v>
      </c>
      <c r="L26" s="11">
        <v>1000003</v>
      </c>
      <c r="M26" s="6" t="s">
        <v>229</v>
      </c>
      <c r="N26" s="51">
        <f>IFERROR((VLOOKUP(O26,[4]กิจกรรม!B47:$C$2803,2,FALSE)),"")</f>
        <v>10000030071</v>
      </c>
      <c r="O26" s="52" t="s">
        <v>36</v>
      </c>
      <c r="P26" s="53" t="s">
        <v>42</v>
      </c>
      <c r="Q26" s="51">
        <f>IFERROR((VLOOKUP(R26,[4]ความเชื่อมโยง!$A$20:$B$26,2,FALSE)),"")</f>
        <v>5</v>
      </c>
      <c r="R26" s="52" t="s">
        <v>635</v>
      </c>
      <c r="S26" s="51">
        <f>IFERROR((VLOOKUP(T26,[4]ความเชื่อมโยง!$A$29:$B$37,2,FALSE)),"")</f>
        <v>5</v>
      </c>
      <c r="T26" s="52" t="s">
        <v>635</v>
      </c>
      <c r="U26" s="13" t="str">
        <f>IFERROR((VLOOKUP(Q26,[1]ความเชื่อมโยง!$A$1:$F$10,6,FALSE)),"")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6" s="13" t="str">
        <f>IFERROR((VLOOKUP(Q26,ความเชื่อมโยง!$A$1:$G$10,7,1)),"")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6" s="54" t="s">
        <v>636</v>
      </c>
      <c r="X26" s="52" t="s">
        <v>637</v>
      </c>
      <c r="Y26" s="52" t="s">
        <v>16</v>
      </c>
      <c r="Z26" s="52" t="s">
        <v>23</v>
      </c>
      <c r="AA26" s="52"/>
      <c r="AB26" s="52"/>
      <c r="AC26" s="55"/>
      <c r="AD26" s="53" t="s">
        <v>756</v>
      </c>
      <c r="AE26" s="56">
        <v>3000</v>
      </c>
      <c r="AF26" s="57">
        <v>1</v>
      </c>
      <c r="AG26" s="57" t="s">
        <v>641</v>
      </c>
      <c r="AH26" s="57">
        <v>10</v>
      </c>
      <c r="AI26" s="62">
        <f>+ROUND(AE26*AF26*AH26,-2)</f>
        <v>30000</v>
      </c>
      <c r="AJ26" s="59">
        <v>0</v>
      </c>
      <c r="AK26" s="59">
        <v>4000</v>
      </c>
      <c r="AL26" s="59">
        <v>4000</v>
      </c>
      <c r="AM26" s="59">
        <v>4000</v>
      </c>
      <c r="AN26" s="59">
        <v>4000</v>
      </c>
      <c r="AO26" s="59">
        <v>4000</v>
      </c>
      <c r="AP26" s="59">
        <v>4000</v>
      </c>
      <c r="AQ26" s="59">
        <v>4000</v>
      </c>
      <c r="AR26" s="59">
        <v>4000</v>
      </c>
      <c r="AS26" s="59">
        <v>4000</v>
      </c>
      <c r="AT26" s="59">
        <v>4000</v>
      </c>
      <c r="AU26" s="59">
        <v>0</v>
      </c>
      <c r="AV26" s="55" t="s">
        <v>738</v>
      </c>
      <c r="AW26" s="55" t="s">
        <v>739</v>
      </c>
      <c r="AX26" s="55" t="s">
        <v>740</v>
      </c>
      <c r="AY26" s="55" t="s">
        <v>741</v>
      </c>
      <c r="AZ26" s="55" t="s">
        <v>697</v>
      </c>
      <c r="BA26" s="55" t="s">
        <v>747</v>
      </c>
      <c r="BB26" s="60" t="s">
        <v>661</v>
      </c>
      <c r="BC26" s="60">
        <v>5</v>
      </c>
      <c r="BD26" s="55" t="s">
        <v>13</v>
      </c>
      <c r="BE26" s="55" t="s">
        <v>658</v>
      </c>
      <c r="BF26" s="55" t="s">
        <v>757</v>
      </c>
      <c r="BG26" s="61" t="s">
        <v>579</v>
      </c>
      <c r="BH26" s="58">
        <f t="shared" si="0"/>
        <v>30000</v>
      </c>
      <c r="BI26" s="62">
        <f t="shared" si="1"/>
        <v>0</v>
      </c>
    </row>
    <row r="27" spans="1:61" ht="18.75">
      <c r="A27" s="11">
        <v>10</v>
      </c>
      <c r="B27" s="6" t="s">
        <v>1</v>
      </c>
      <c r="C27" s="11">
        <v>1001</v>
      </c>
      <c r="D27" s="6" t="s">
        <v>13</v>
      </c>
      <c r="E27" s="12">
        <v>2</v>
      </c>
      <c r="F27" s="13" t="str">
        <f>IFERROR((VLOOKUP(E27,[4]แหล่งเงิน!$A$2:$B$3,2,)),"")</f>
        <v>เงินรายได้</v>
      </c>
      <c r="G27" s="6" t="s">
        <v>12</v>
      </c>
      <c r="H27" s="12">
        <v>1</v>
      </c>
      <c r="I27" s="13" t="str">
        <f>IFERROR((VLOOKUP(H27,[4]กองทุน!$A$2:$B$14,2,)),"")</f>
        <v>กองทุนบริหาร</v>
      </c>
      <c r="J27" s="12">
        <v>110</v>
      </c>
      <c r="K27" s="13" t="str">
        <f>IFERROR((VLOOKUP(J27,'[4]งาน-โครงการ'!$A$1:$B$57,2,FALSE)),"")</f>
        <v>งานสนับสนุนการบริหารจัดการทั่วไปด้านวิทยาศาสตร์สุขภาพ</v>
      </c>
      <c r="L27" s="11">
        <v>1000003</v>
      </c>
      <c r="M27" s="6" t="s">
        <v>229</v>
      </c>
      <c r="N27" s="51">
        <f>IFERROR((VLOOKUP(O27,[4]กิจกรรม!B15:$C$2803,2,FALSE)),"")</f>
        <v>10000030206</v>
      </c>
      <c r="O27" s="52" t="s">
        <v>43</v>
      </c>
      <c r="P27" s="55" t="s">
        <v>44</v>
      </c>
      <c r="Q27" s="51">
        <f>IFERROR((VLOOKUP(R27,[4]ความเชื่อมโยง!$A$20:$B$26,2,FALSE)),"")</f>
        <v>5</v>
      </c>
      <c r="R27" s="52" t="s">
        <v>635</v>
      </c>
      <c r="S27" s="51">
        <f>IFERROR((VLOOKUP(T27,[4]ความเชื่อมโยง!$A$29:$B$37,2,FALSE)),"")</f>
        <v>5</v>
      </c>
      <c r="T27" s="52" t="s">
        <v>635</v>
      </c>
      <c r="U27" s="13" t="str">
        <f>IFERROR((VLOOKUP(Q27,[1]ความเชื่อมโยง!$A$1:$F$10,6,FALSE)),"")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7" s="13" t="str">
        <f>IFERROR((VLOOKUP(Q27,ความเชื่อมโยง!$A$1:$G$10,7,1)),"")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7" s="54" t="s">
        <v>636</v>
      </c>
      <c r="X27" s="52" t="s">
        <v>637</v>
      </c>
      <c r="Y27" s="52" t="s">
        <v>16</v>
      </c>
      <c r="Z27" s="52" t="s">
        <v>17</v>
      </c>
      <c r="AA27" s="52"/>
      <c r="AB27" s="52"/>
      <c r="AC27" s="55"/>
      <c r="AD27" s="53" t="s">
        <v>15</v>
      </c>
      <c r="AE27" s="56">
        <v>2500</v>
      </c>
      <c r="AF27" s="57">
        <v>1</v>
      </c>
      <c r="AG27" s="57" t="s">
        <v>641</v>
      </c>
      <c r="AH27" s="57">
        <v>12</v>
      </c>
      <c r="AI27" s="62">
        <f>+ROUND(AE27*AF27*AH27,-2)</f>
        <v>30000</v>
      </c>
      <c r="AJ27" s="59">
        <v>2500</v>
      </c>
      <c r="AK27" s="59">
        <v>2500</v>
      </c>
      <c r="AL27" s="59">
        <v>2500</v>
      </c>
      <c r="AM27" s="59">
        <v>2500</v>
      </c>
      <c r="AN27" s="59">
        <v>2500</v>
      </c>
      <c r="AO27" s="59">
        <v>2500</v>
      </c>
      <c r="AP27" s="59">
        <v>2500</v>
      </c>
      <c r="AQ27" s="59">
        <v>2500</v>
      </c>
      <c r="AR27" s="59">
        <v>2500</v>
      </c>
      <c r="AS27" s="59">
        <v>2500</v>
      </c>
      <c r="AT27" s="59">
        <v>2500</v>
      </c>
      <c r="AU27" s="59">
        <v>2500</v>
      </c>
      <c r="AV27" s="55" t="s">
        <v>738</v>
      </c>
      <c r="AW27" s="55" t="s">
        <v>739</v>
      </c>
      <c r="AX27" s="55" t="s">
        <v>740</v>
      </c>
      <c r="AY27" s="55" t="s">
        <v>741</v>
      </c>
      <c r="AZ27" s="55" t="s">
        <v>697</v>
      </c>
      <c r="BA27" s="55" t="s">
        <v>747</v>
      </c>
      <c r="BB27" s="60" t="s">
        <v>661</v>
      </c>
      <c r="BC27" s="60">
        <v>5</v>
      </c>
      <c r="BD27" s="55" t="s">
        <v>13</v>
      </c>
      <c r="BE27" s="55" t="s">
        <v>658</v>
      </c>
      <c r="BF27" s="55" t="s">
        <v>758</v>
      </c>
      <c r="BG27" s="61" t="s">
        <v>579</v>
      </c>
      <c r="BH27" s="58">
        <f t="shared" si="0"/>
        <v>30000</v>
      </c>
      <c r="BI27" s="62">
        <f t="shared" si="1"/>
        <v>0</v>
      </c>
    </row>
    <row r="28" spans="1:61" ht="18.75">
      <c r="A28" s="11">
        <v>10</v>
      </c>
      <c r="B28" s="6" t="s">
        <v>1</v>
      </c>
      <c r="C28" s="11">
        <v>1001</v>
      </c>
      <c r="D28" s="6" t="s">
        <v>13</v>
      </c>
      <c r="E28" s="12">
        <v>2</v>
      </c>
      <c r="F28" s="13" t="str">
        <f>IFERROR((VLOOKUP(E28,[4]แหล่งเงิน!$A$2:$B$3,2,)),"")</f>
        <v>เงินรายได้</v>
      </c>
      <c r="G28" s="6" t="s">
        <v>12</v>
      </c>
      <c r="H28" s="12">
        <v>1</v>
      </c>
      <c r="I28" s="13" t="str">
        <f>IFERROR((VLOOKUP(H28,[4]กองทุน!$A$2:$B$14,2,)),"")</f>
        <v>กองทุนบริหาร</v>
      </c>
      <c r="J28" s="12">
        <v>110</v>
      </c>
      <c r="K28" s="13" t="str">
        <f>IFERROR((VLOOKUP(J28,'[4]งาน-โครงการ'!$A$1:$B$57,2,FALSE)),"")</f>
        <v>งานสนับสนุนการบริหารจัดการทั่วไปด้านวิทยาศาสตร์สุขภาพ</v>
      </c>
      <c r="L28" s="11">
        <v>1000003</v>
      </c>
      <c r="M28" s="6" t="s">
        <v>229</v>
      </c>
      <c r="N28" s="51">
        <f>IFERROR((VLOOKUP(O28,[4]กิจกรรม!B16:$C$2803,2,FALSE)),"")</f>
        <v>10000030206</v>
      </c>
      <c r="O28" s="52" t="s">
        <v>43</v>
      </c>
      <c r="P28" s="55" t="s">
        <v>44</v>
      </c>
      <c r="Q28" s="51">
        <f>IFERROR((VLOOKUP(R28,[4]ความเชื่อมโยง!$A$20:$B$26,2,FALSE)),"")</f>
        <v>5</v>
      </c>
      <c r="R28" s="52" t="s">
        <v>635</v>
      </c>
      <c r="S28" s="51">
        <f>IFERROR((VLOOKUP(T28,[4]ความเชื่อมโยง!$A$29:$B$37,2,FALSE)),"")</f>
        <v>5</v>
      </c>
      <c r="T28" s="52" t="s">
        <v>635</v>
      </c>
      <c r="U28" s="13" t="str">
        <f>IFERROR((VLOOKUP(Q28,[1]ความเชื่อมโยง!$A$1:$F$10,6,FALSE)),"")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8" s="13" t="str">
        <f>IFERROR((VLOOKUP(Q28,ความเชื่อมโยง!$A$1:$G$10,7,1)),"")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8" s="54" t="s">
        <v>636</v>
      </c>
      <c r="X28" s="52" t="s">
        <v>637</v>
      </c>
      <c r="Y28" s="52" t="s">
        <v>16</v>
      </c>
      <c r="Z28" s="52" t="s">
        <v>28</v>
      </c>
      <c r="AA28" s="52"/>
      <c r="AB28" s="52"/>
      <c r="AC28" s="55"/>
      <c r="AD28" s="53" t="s">
        <v>707</v>
      </c>
      <c r="AE28" s="56">
        <v>3780</v>
      </c>
      <c r="AF28" s="57">
        <v>1</v>
      </c>
      <c r="AG28" s="57" t="s">
        <v>641</v>
      </c>
      <c r="AH28" s="57">
        <v>6</v>
      </c>
      <c r="AI28" s="62">
        <f t="shared" ref="AI28:AI92" si="3">+ROUND(AE28*AF28*AH28,-2)</f>
        <v>22700</v>
      </c>
      <c r="AJ28" s="59">
        <v>3780</v>
      </c>
      <c r="AK28" s="59">
        <v>3780</v>
      </c>
      <c r="AL28" s="59">
        <v>3780</v>
      </c>
      <c r="AM28" s="59">
        <v>3780</v>
      </c>
      <c r="AN28" s="59">
        <v>3780</v>
      </c>
      <c r="AO28" s="59">
        <v>3780</v>
      </c>
      <c r="AP28" s="59">
        <v>3780</v>
      </c>
      <c r="AQ28" s="59">
        <v>3780</v>
      </c>
      <c r="AR28" s="59">
        <v>3780</v>
      </c>
      <c r="AS28" s="59">
        <v>3780</v>
      </c>
      <c r="AT28" s="59">
        <v>3780</v>
      </c>
      <c r="AU28" s="59">
        <v>3780</v>
      </c>
      <c r="AV28" s="55" t="s">
        <v>738</v>
      </c>
      <c r="AW28" s="55" t="s">
        <v>739</v>
      </c>
      <c r="AX28" s="55" t="s">
        <v>740</v>
      </c>
      <c r="AY28" s="55" t="s">
        <v>741</v>
      </c>
      <c r="AZ28" s="55" t="s">
        <v>697</v>
      </c>
      <c r="BA28" s="55" t="s">
        <v>747</v>
      </c>
      <c r="BB28" s="60" t="s">
        <v>661</v>
      </c>
      <c r="BC28" s="60">
        <v>5</v>
      </c>
      <c r="BD28" s="55" t="s">
        <v>13</v>
      </c>
      <c r="BE28" s="55" t="s">
        <v>759</v>
      </c>
      <c r="BF28" s="55" t="s">
        <v>758</v>
      </c>
      <c r="BG28" s="61" t="s">
        <v>579</v>
      </c>
      <c r="BH28" s="58">
        <f t="shared" si="0"/>
        <v>22700</v>
      </c>
      <c r="BI28" s="62">
        <f t="shared" si="1"/>
        <v>0</v>
      </c>
    </row>
    <row r="29" spans="1:61" ht="18.75">
      <c r="A29" s="11">
        <v>10</v>
      </c>
      <c r="B29" s="6" t="s">
        <v>1</v>
      </c>
      <c r="C29" s="11">
        <v>1001</v>
      </c>
      <c r="D29" s="6" t="s">
        <v>13</v>
      </c>
      <c r="E29" s="12">
        <v>2</v>
      </c>
      <c r="F29" s="13" t="str">
        <f>IFERROR((VLOOKUP(E29,[4]แหล่งเงิน!$A$2:$B$3,2,)),"")</f>
        <v>เงินรายได้</v>
      </c>
      <c r="G29" s="6" t="s">
        <v>12</v>
      </c>
      <c r="H29" s="12">
        <v>1</v>
      </c>
      <c r="I29" s="13" t="str">
        <f>IFERROR((VLOOKUP(H29,[4]กองทุน!$A$2:$B$14,2,)),"")</f>
        <v>กองทุนบริหาร</v>
      </c>
      <c r="J29" s="12">
        <v>110</v>
      </c>
      <c r="K29" s="13" t="str">
        <f>IFERROR((VLOOKUP(J29,'[4]งาน-โครงการ'!$A$1:$B$57,2,FALSE)),"")</f>
        <v>งานสนับสนุนการบริหารจัดการทั่วไปด้านวิทยาศาสตร์สุขภาพ</v>
      </c>
      <c r="L29" s="11">
        <v>1000003</v>
      </c>
      <c r="M29" s="6" t="s">
        <v>229</v>
      </c>
      <c r="N29" s="51">
        <f>IFERROR((VLOOKUP(O29,[4]กิจกรรม!B17:$C$2803,2,FALSE)),"")</f>
        <v>10000030206</v>
      </c>
      <c r="O29" s="52" t="s">
        <v>43</v>
      </c>
      <c r="P29" s="55" t="s">
        <v>44</v>
      </c>
      <c r="Q29" s="51">
        <f>IFERROR((VLOOKUP(R29,[4]ความเชื่อมโยง!$A$20:$B$26,2,FALSE)),"")</f>
        <v>5</v>
      </c>
      <c r="R29" s="52" t="s">
        <v>635</v>
      </c>
      <c r="S29" s="51">
        <f>IFERROR((VLOOKUP(T29,[4]ความเชื่อมโยง!$A$29:$B$37,2,FALSE)),"")</f>
        <v>5</v>
      </c>
      <c r="T29" s="52" t="s">
        <v>635</v>
      </c>
      <c r="U29" s="13" t="str">
        <f>IFERROR((VLOOKUP(Q29,[1]ความเชื่อมโยง!$A$1:$F$10,6,FALSE)),"")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9" s="13" t="str">
        <f>IFERROR((VLOOKUP(Q29,ความเชื่อมโยง!$A$1:$G$10,7,1)),"")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9" s="54" t="s">
        <v>636</v>
      </c>
      <c r="X29" s="52" t="s">
        <v>637</v>
      </c>
      <c r="Y29" s="52" t="s">
        <v>16</v>
      </c>
      <c r="Z29" s="52" t="s">
        <v>20</v>
      </c>
      <c r="AA29" s="52"/>
      <c r="AB29" s="52"/>
      <c r="AC29" s="55"/>
      <c r="AD29" s="53" t="s">
        <v>1636</v>
      </c>
      <c r="AE29" s="56">
        <v>3500</v>
      </c>
      <c r="AF29" s="57">
        <v>1</v>
      </c>
      <c r="AG29" s="57" t="s">
        <v>641</v>
      </c>
      <c r="AH29" s="57">
        <v>12</v>
      </c>
      <c r="AI29" s="62">
        <f t="shared" si="3"/>
        <v>42000</v>
      </c>
      <c r="AJ29" s="59">
        <v>4000</v>
      </c>
      <c r="AK29" s="59">
        <v>4000</v>
      </c>
      <c r="AL29" s="59">
        <v>4000</v>
      </c>
      <c r="AM29" s="59">
        <v>4000</v>
      </c>
      <c r="AN29" s="59">
        <v>4000</v>
      </c>
      <c r="AO29" s="59">
        <v>4000</v>
      </c>
      <c r="AP29" s="59">
        <v>4000</v>
      </c>
      <c r="AQ29" s="59">
        <v>4000</v>
      </c>
      <c r="AR29" s="59">
        <v>4000</v>
      </c>
      <c r="AS29" s="59">
        <v>4000</v>
      </c>
      <c r="AT29" s="59">
        <v>4000</v>
      </c>
      <c r="AU29" s="59">
        <v>4000</v>
      </c>
      <c r="AV29" s="55" t="s">
        <v>738</v>
      </c>
      <c r="AW29" s="55" t="s">
        <v>739</v>
      </c>
      <c r="AX29" s="55" t="s">
        <v>740</v>
      </c>
      <c r="AY29" s="55" t="s">
        <v>741</v>
      </c>
      <c r="AZ29" s="55" t="s">
        <v>697</v>
      </c>
      <c r="BA29" s="55" t="s">
        <v>747</v>
      </c>
      <c r="BB29" s="60" t="s">
        <v>661</v>
      </c>
      <c r="BC29" s="60">
        <v>5</v>
      </c>
      <c r="BD29" s="55" t="s">
        <v>13</v>
      </c>
      <c r="BE29" s="55" t="s">
        <v>759</v>
      </c>
      <c r="BF29" s="55" t="s">
        <v>758</v>
      </c>
      <c r="BG29" s="61" t="s">
        <v>579</v>
      </c>
      <c r="BH29" s="58">
        <f t="shared" si="0"/>
        <v>42000</v>
      </c>
      <c r="BI29" s="62">
        <f t="shared" si="1"/>
        <v>0</v>
      </c>
    </row>
    <row r="30" spans="1:61" ht="18.75">
      <c r="A30" s="11">
        <v>10</v>
      </c>
      <c r="B30" s="6" t="s">
        <v>1</v>
      </c>
      <c r="C30" s="11">
        <v>1001</v>
      </c>
      <c r="D30" s="6" t="s">
        <v>13</v>
      </c>
      <c r="E30" s="12">
        <v>2</v>
      </c>
      <c r="F30" s="13" t="str">
        <f>IFERROR((VLOOKUP(E30,[4]แหล่งเงิน!$A$2:$B$3,2,)),"")</f>
        <v>เงินรายได้</v>
      </c>
      <c r="G30" s="6" t="s">
        <v>12</v>
      </c>
      <c r="H30" s="12">
        <v>1</v>
      </c>
      <c r="I30" s="13" t="str">
        <f>IFERROR((VLOOKUP(H30,[4]กองทุน!$A$2:$B$14,2,)),"")</f>
        <v>กองทุนบริหาร</v>
      </c>
      <c r="J30" s="12">
        <v>110</v>
      </c>
      <c r="K30" s="13" t="str">
        <f>IFERROR((VLOOKUP(J30,'[4]งาน-โครงการ'!$A$1:$B$57,2,FALSE)),"")</f>
        <v>งานสนับสนุนการบริหารจัดการทั่วไปด้านวิทยาศาสตร์สุขภาพ</v>
      </c>
      <c r="L30" s="11">
        <v>1000003</v>
      </c>
      <c r="M30" s="6" t="s">
        <v>229</v>
      </c>
      <c r="N30" s="51">
        <f>IFERROR((VLOOKUP(O30,[4]กิจกรรม!B18:$C$2803,2,FALSE)),"")</f>
        <v>10000030206</v>
      </c>
      <c r="O30" s="52" t="s">
        <v>43</v>
      </c>
      <c r="P30" s="55" t="s">
        <v>44</v>
      </c>
      <c r="Q30" s="51">
        <f>IFERROR((VLOOKUP(R30,[4]ความเชื่อมโยง!$A$20:$B$26,2,FALSE)),"")</f>
        <v>5</v>
      </c>
      <c r="R30" s="52" t="s">
        <v>635</v>
      </c>
      <c r="S30" s="51">
        <f>IFERROR((VLOOKUP(T30,[4]ความเชื่อมโยง!$A$29:$B$37,2,FALSE)),"")</f>
        <v>5</v>
      </c>
      <c r="T30" s="52" t="s">
        <v>635</v>
      </c>
      <c r="U30" s="13" t="str">
        <f>IFERROR((VLOOKUP(Q30,[1]ความเชื่อมโยง!$A$1:$F$10,6,FALSE)),"")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0" s="13" t="str">
        <f>IFERROR((VLOOKUP(Q30,ความเชื่อมโยง!$A$1:$G$10,7,1)),"")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0" s="54" t="s">
        <v>636</v>
      </c>
      <c r="X30" s="52" t="s">
        <v>637</v>
      </c>
      <c r="Y30" s="52" t="s">
        <v>16</v>
      </c>
      <c r="Z30" s="52" t="s">
        <v>20</v>
      </c>
      <c r="AA30" s="52"/>
      <c r="AB30" s="52"/>
      <c r="AC30" s="55"/>
      <c r="AD30" s="53" t="s">
        <v>1637</v>
      </c>
      <c r="AE30" s="56">
        <v>3000</v>
      </c>
      <c r="AF30" s="57">
        <v>1</v>
      </c>
      <c r="AG30" s="57" t="s">
        <v>641</v>
      </c>
      <c r="AH30" s="57">
        <v>12</v>
      </c>
      <c r="AI30" s="62">
        <f t="shared" si="3"/>
        <v>36000</v>
      </c>
      <c r="AJ30" s="59">
        <v>3000</v>
      </c>
      <c r="AK30" s="59">
        <v>3000</v>
      </c>
      <c r="AL30" s="59">
        <v>3000</v>
      </c>
      <c r="AM30" s="59">
        <v>3000</v>
      </c>
      <c r="AN30" s="59">
        <v>3000</v>
      </c>
      <c r="AO30" s="59">
        <v>3000</v>
      </c>
      <c r="AP30" s="59">
        <v>3000</v>
      </c>
      <c r="AQ30" s="59">
        <v>3000</v>
      </c>
      <c r="AR30" s="59">
        <v>3000</v>
      </c>
      <c r="AS30" s="59">
        <v>3000</v>
      </c>
      <c r="AT30" s="59">
        <v>3000</v>
      </c>
      <c r="AU30" s="59">
        <v>3000</v>
      </c>
      <c r="AV30" s="55" t="s">
        <v>738</v>
      </c>
      <c r="AW30" s="55" t="s">
        <v>739</v>
      </c>
      <c r="AX30" s="55" t="s">
        <v>740</v>
      </c>
      <c r="AY30" s="55" t="s">
        <v>741</v>
      </c>
      <c r="AZ30" s="55" t="s">
        <v>697</v>
      </c>
      <c r="BA30" s="55" t="s">
        <v>747</v>
      </c>
      <c r="BB30" s="60" t="s">
        <v>661</v>
      </c>
      <c r="BC30" s="60">
        <v>5</v>
      </c>
      <c r="BD30" s="55" t="s">
        <v>13</v>
      </c>
      <c r="BE30" s="55" t="s">
        <v>759</v>
      </c>
      <c r="BF30" s="55" t="s">
        <v>758</v>
      </c>
      <c r="BG30" s="61" t="s">
        <v>579</v>
      </c>
      <c r="BH30" s="58">
        <f t="shared" si="0"/>
        <v>36000</v>
      </c>
      <c r="BI30" s="62">
        <f t="shared" si="1"/>
        <v>0</v>
      </c>
    </row>
    <row r="31" spans="1:61" ht="18.75">
      <c r="A31" s="11">
        <v>10</v>
      </c>
      <c r="B31" s="6" t="s">
        <v>1</v>
      </c>
      <c r="C31" s="11">
        <v>1001</v>
      </c>
      <c r="D31" s="6" t="s">
        <v>13</v>
      </c>
      <c r="E31" s="12">
        <v>2</v>
      </c>
      <c r="F31" s="13" t="str">
        <f>IFERROR((VLOOKUP(E31,[4]แหล่งเงิน!$A$2:$B$3,2,)),"")</f>
        <v>เงินรายได้</v>
      </c>
      <c r="G31" s="6" t="s">
        <v>12</v>
      </c>
      <c r="H31" s="12">
        <v>1</v>
      </c>
      <c r="I31" s="13" t="str">
        <f>IFERROR((VLOOKUP(H31,[4]กองทุน!$A$2:$B$14,2,)),"")</f>
        <v>กองทุนบริหาร</v>
      </c>
      <c r="J31" s="12">
        <v>110</v>
      </c>
      <c r="K31" s="13" t="str">
        <f>IFERROR((VLOOKUP(J31,'[4]งาน-โครงการ'!$A$1:$B$57,2,FALSE)),"")</f>
        <v>งานสนับสนุนการบริหารจัดการทั่วไปด้านวิทยาศาสตร์สุขภาพ</v>
      </c>
      <c r="L31" s="11">
        <v>1000003</v>
      </c>
      <c r="M31" s="6" t="s">
        <v>229</v>
      </c>
      <c r="N31" s="51">
        <f>IFERROR((VLOOKUP(O31,[4]กิจกรรม!B19:$C$2803,2,FALSE)),"")</f>
        <v>10000030206</v>
      </c>
      <c r="O31" s="52" t="s">
        <v>43</v>
      </c>
      <c r="P31" s="55" t="s">
        <v>44</v>
      </c>
      <c r="Q31" s="51">
        <f>IFERROR((VLOOKUP(R31,[4]ความเชื่อมโยง!$A$20:$B$26,2,FALSE)),"")</f>
        <v>5</v>
      </c>
      <c r="R31" s="52" t="s">
        <v>635</v>
      </c>
      <c r="S31" s="51">
        <f>IFERROR((VLOOKUP(T31,[4]ความเชื่อมโยง!$A$29:$B$37,2,FALSE)),"")</f>
        <v>5</v>
      </c>
      <c r="T31" s="52" t="s">
        <v>635</v>
      </c>
      <c r="U31" s="13" t="str">
        <f>IFERROR((VLOOKUP(Q31,[1]ความเชื่อมโยง!$A$1:$F$10,6,FALSE)),"")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1" s="13" t="str">
        <f>IFERROR((VLOOKUP(Q31,ความเชื่อมโยง!$A$1:$G$10,7,1)),"")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1" s="54" t="s">
        <v>636</v>
      </c>
      <c r="X31" s="52" t="s">
        <v>637</v>
      </c>
      <c r="Y31" s="52" t="s">
        <v>16</v>
      </c>
      <c r="Z31" s="52" t="s">
        <v>28</v>
      </c>
      <c r="AA31" s="52"/>
      <c r="AB31" s="52"/>
      <c r="AC31" s="55"/>
      <c r="AD31" s="53" t="s">
        <v>760</v>
      </c>
      <c r="AE31" s="56">
        <v>4500</v>
      </c>
      <c r="AF31" s="57">
        <v>1</v>
      </c>
      <c r="AG31" s="57" t="s">
        <v>641</v>
      </c>
      <c r="AH31" s="57">
        <v>12</v>
      </c>
      <c r="AI31" s="62">
        <f t="shared" si="3"/>
        <v>54000</v>
      </c>
      <c r="AJ31" s="59">
        <v>4500</v>
      </c>
      <c r="AK31" s="59">
        <v>4500</v>
      </c>
      <c r="AL31" s="59">
        <v>4500</v>
      </c>
      <c r="AM31" s="59">
        <v>4500</v>
      </c>
      <c r="AN31" s="59">
        <v>4500</v>
      </c>
      <c r="AO31" s="59">
        <v>4500</v>
      </c>
      <c r="AP31" s="59">
        <v>4500</v>
      </c>
      <c r="AQ31" s="59">
        <v>4500</v>
      </c>
      <c r="AR31" s="59">
        <v>4500</v>
      </c>
      <c r="AS31" s="59">
        <v>4500</v>
      </c>
      <c r="AT31" s="59">
        <v>4500</v>
      </c>
      <c r="AU31" s="59">
        <v>4500</v>
      </c>
      <c r="AV31" s="55" t="s">
        <v>738</v>
      </c>
      <c r="AW31" s="55" t="s">
        <v>739</v>
      </c>
      <c r="AX31" s="55" t="s">
        <v>740</v>
      </c>
      <c r="AY31" s="55" t="s">
        <v>741</v>
      </c>
      <c r="AZ31" s="55" t="s">
        <v>697</v>
      </c>
      <c r="BA31" s="55" t="s">
        <v>747</v>
      </c>
      <c r="BB31" s="60" t="s">
        <v>661</v>
      </c>
      <c r="BC31" s="60">
        <v>5</v>
      </c>
      <c r="BD31" s="55" t="s">
        <v>13</v>
      </c>
      <c r="BE31" s="55" t="s">
        <v>759</v>
      </c>
      <c r="BF31" s="55" t="s">
        <v>758</v>
      </c>
      <c r="BG31" s="61" t="s">
        <v>579</v>
      </c>
      <c r="BH31" s="58">
        <f t="shared" si="0"/>
        <v>54000</v>
      </c>
      <c r="BI31" s="62">
        <f t="shared" si="1"/>
        <v>0</v>
      </c>
    </row>
    <row r="32" spans="1:61" ht="18.75">
      <c r="A32" s="11">
        <v>10</v>
      </c>
      <c r="B32" s="6" t="s">
        <v>1</v>
      </c>
      <c r="C32" s="11">
        <v>1001</v>
      </c>
      <c r="D32" s="6" t="s">
        <v>13</v>
      </c>
      <c r="E32" s="12">
        <v>2</v>
      </c>
      <c r="F32" s="13" t="str">
        <f>IFERROR((VLOOKUP(E32,[4]แหล่งเงิน!$A$2:$B$3,2,)),"")</f>
        <v>เงินรายได้</v>
      </c>
      <c r="G32" s="6" t="s">
        <v>12</v>
      </c>
      <c r="H32" s="12">
        <v>1</v>
      </c>
      <c r="I32" s="13" t="str">
        <f>IFERROR((VLOOKUP(H32,[4]กองทุน!$A$2:$B$14,2,)),"")</f>
        <v>กองทุนบริหาร</v>
      </c>
      <c r="J32" s="12">
        <v>110</v>
      </c>
      <c r="K32" s="13" t="str">
        <f>IFERROR((VLOOKUP(J32,'[4]งาน-โครงการ'!$A$1:$B$57,2,FALSE)),"")</f>
        <v>งานสนับสนุนการบริหารจัดการทั่วไปด้านวิทยาศาสตร์สุขภาพ</v>
      </c>
      <c r="L32" s="11">
        <v>1000003</v>
      </c>
      <c r="M32" s="6" t="s">
        <v>229</v>
      </c>
      <c r="N32" s="51">
        <f>IFERROR((VLOOKUP(O32,[4]กิจกรรม!B20:$C$2803,2,FALSE)),"")</f>
        <v>10000030206</v>
      </c>
      <c r="O32" s="52" t="s">
        <v>43</v>
      </c>
      <c r="P32" s="55" t="s">
        <v>44</v>
      </c>
      <c r="Q32" s="51">
        <f>IFERROR((VLOOKUP(R32,[4]ความเชื่อมโยง!$A$20:$B$26,2,FALSE)),"")</f>
        <v>5</v>
      </c>
      <c r="R32" s="52" t="s">
        <v>635</v>
      </c>
      <c r="S32" s="51">
        <f>IFERROR((VLOOKUP(T32,[4]ความเชื่อมโยง!$A$29:$B$37,2,FALSE)),"")</f>
        <v>5</v>
      </c>
      <c r="T32" s="52" t="s">
        <v>635</v>
      </c>
      <c r="U32" s="13" t="str">
        <f>IFERROR((VLOOKUP(Q32,[1]ความเชื่อมโยง!$A$1:$F$10,6,FALSE)),"")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2" s="13" t="str">
        <f>IFERROR((VLOOKUP(Q32,ความเชื่อมโยง!$A$1:$G$10,7,1)),"")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2" s="54" t="s">
        <v>636</v>
      </c>
      <c r="X32" s="52" t="s">
        <v>637</v>
      </c>
      <c r="Y32" s="52" t="s">
        <v>16</v>
      </c>
      <c r="Z32" s="52" t="s">
        <v>23</v>
      </c>
      <c r="AA32" s="52"/>
      <c r="AB32" s="52"/>
      <c r="AC32" s="55"/>
      <c r="AD32" s="53" t="s">
        <v>171</v>
      </c>
      <c r="AE32" s="56">
        <v>1000</v>
      </c>
      <c r="AF32" s="57">
        <v>1</v>
      </c>
      <c r="AG32" s="57" t="s">
        <v>641</v>
      </c>
      <c r="AH32" s="57">
        <v>12</v>
      </c>
      <c r="AI32" s="62">
        <f>+ROUND(AE32*AF32*AH32,-2)</f>
        <v>12000</v>
      </c>
      <c r="AJ32" s="59">
        <v>1000</v>
      </c>
      <c r="AK32" s="59">
        <v>1000</v>
      </c>
      <c r="AL32" s="59">
        <v>1000</v>
      </c>
      <c r="AM32" s="59">
        <v>1000</v>
      </c>
      <c r="AN32" s="59">
        <v>1000</v>
      </c>
      <c r="AO32" s="59">
        <v>1000</v>
      </c>
      <c r="AP32" s="59">
        <v>1000</v>
      </c>
      <c r="AQ32" s="59">
        <v>1000</v>
      </c>
      <c r="AR32" s="59">
        <v>1000</v>
      </c>
      <c r="AS32" s="59">
        <v>1000</v>
      </c>
      <c r="AT32" s="59">
        <v>1000</v>
      </c>
      <c r="AU32" s="59">
        <v>1000</v>
      </c>
      <c r="AV32" s="55" t="s">
        <v>738</v>
      </c>
      <c r="AW32" s="55" t="s">
        <v>739</v>
      </c>
      <c r="AX32" s="55" t="s">
        <v>740</v>
      </c>
      <c r="AY32" s="55" t="s">
        <v>741</v>
      </c>
      <c r="AZ32" s="55" t="s">
        <v>697</v>
      </c>
      <c r="BA32" s="55" t="s">
        <v>747</v>
      </c>
      <c r="BB32" s="60" t="s">
        <v>661</v>
      </c>
      <c r="BC32" s="60">
        <v>5</v>
      </c>
      <c r="BD32" s="55" t="s">
        <v>13</v>
      </c>
      <c r="BE32" s="55" t="s">
        <v>759</v>
      </c>
      <c r="BF32" s="55" t="s">
        <v>758</v>
      </c>
      <c r="BG32" s="61" t="s">
        <v>579</v>
      </c>
      <c r="BH32" s="58">
        <f t="shared" si="0"/>
        <v>12000</v>
      </c>
      <c r="BI32" s="62">
        <f t="shared" si="1"/>
        <v>0</v>
      </c>
    </row>
    <row r="33" spans="1:61" ht="18.75">
      <c r="A33" s="11">
        <v>10</v>
      </c>
      <c r="B33" s="6" t="s">
        <v>1</v>
      </c>
      <c r="C33" s="11">
        <v>1001</v>
      </c>
      <c r="D33" s="6" t="s">
        <v>13</v>
      </c>
      <c r="E33" s="12">
        <v>2</v>
      </c>
      <c r="F33" s="13" t="str">
        <f>IFERROR((VLOOKUP(E33,[4]แหล่งเงิน!$A$2:$B$3,2,)),"")</f>
        <v>เงินรายได้</v>
      </c>
      <c r="G33" s="6" t="s">
        <v>12</v>
      </c>
      <c r="H33" s="12">
        <v>1</v>
      </c>
      <c r="I33" s="13" t="str">
        <f>IFERROR((VLOOKUP(H33,[4]กองทุน!$A$2:$B$14,2,)),"")</f>
        <v>กองทุนบริหาร</v>
      </c>
      <c r="J33" s="12">
        <v>110</v>
      </c>
      <c r="K33" s="13" t="str">
        <f>IFERROR((VLOOKUP(J33,'[4]งาน-โครงการ'!$A$1:$B$57,2,FALSE)),"")</f>
        <v>งานสนับสนุนการบริหารจัดการทั่วไปด้านวิทยาศาสตร์สุขภาพ</v>
      </c>
      <c r="L33" s="11">
        <v>1000003</v>
      </c>
      <c r="M33" s="6" t="s">
        <v>229</v>
      </c>
      <c r="N33" s="51">
        <f>IFERROR((VLOOKUP(O33,[4]กิจกรรม!B20:$C$2803,2,FALSE)),"")</f>
        <v>10000030206</v>
      </c>
      <c r="O33" s="52" t="s">
        <v>43</v>
      </c>
      <c r="P33" s="55" t="s">
        <v>44</v>
      </c>
      <c r="Q33" s="51">
        <f>IFERROR((VLOOKUP(R33,[4]ความเชื่อมโยง!$A$20:$B$26,2,FALSE)),"")</f>
        <v>5</v>
      </c>
      <c r="R33" s="52" t="s">
        <v>635</v>
      </c>
      <c r="S33" s="51">
        <f>IFERROR((VLOOKUP(T33,[4]ความเชื่อมโยง!$A$29:$B$37,2,FALSE)),"")</f>
        <v>5</v>
      </c>
      <c r="T33" s="52" t="s">
        <v>635</v>
      </c>
      <c r="U33" s="13" t="str">
        <f>IFERROR((VLOOKUP(Q33,[1]ความเชื่อมโยง!$A$1:$F$10,6,FALSE)),"")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3" s="13" t="str">
        <f>IFERROR((VLOOKUP(Q33,ความเชื่อมโยง!$A$1:$G$10,7,1)),"")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3" s="54" t="s">
        <v>636</v>
      </c>
      <c r="X33" s="52" t="s">
        <v>637</v>
      </c>
      <c r="Y33" s="52" t="s">
        <v>16</v>
      </c>
      <c r="Z33" s="52" t="s">
        <v>20</v>
      </c>
      <c r="AA33" s="52"/>
      <c r="AB33" s="52"/>
      <c r="AC33" s="55"/>
      <c r="AD33" s="53" t="s">
        <v>1638</v>
      </c>
      <c r="AE33" s="56">
        <v>1000</v>
      </c>
      <c r="AF33" s="57">
        <v>1</v>
      </c>
      <c r="AG33" s="57" t="s">
        <v>641</v>
      </c>
      <c r="AH33" s="57">
        <v>10</v>
      </c>
      <c r="AI33" s="62">
        <f t="shared" si="3"/>
        <v>10000</v>
      </c>
      <c r="AJ33" s="59">
        <v>0</v>
      </c>
      <c r="AK33" s="59">
        <v>1000</v>
      </c>
      <c r="AL33" s="59">
        <v>1000</v>
      </c>
      <c r="AM33" s="59">
        <v>1000</v>
      </c>
      <c r="AN33" s="59">
        <v>1000</v>
      </c>
      <c r="AO33" s="59">
        <v>1000</v>
      </c>
      <c r="AP33" s="59">
        <v>1000</v>
      </c>
      <c r="AQ33" s="59">
        <v>1000</v>
      </c>
      <c r="AR33" s="59">
        <v>1000</v>
      </c>
      <c r="AS33" s="59">
        <v>1000</v>
      </c>
      <c r="AT33" s="59">
        <v>1000</v>
      </c>
      <c r="AU33" s="59">
        <v>0</v>
      </c>
      <c r="AV33" s="55" t="s">
        <v>738</v>
      </c>
      <c r="AW33" s="55" t="s">
        <v>739</v>
      </c>
      <c r="AX33" s="55" t="s">
        <v>740</v>
      </c>
      <c r="AY33" s="55" t="s">
        <v>741</v>
      </c>
      <c r="AZ33" s="55" t="s">
        <v>697</v>
      </c>
      <c r="BA33" s="55" t="s">
        <v>747</v>
      </c>
      <c r="BB33" s="60" t="s">
        <v>661</v>
      </c>
      <c r="BC33" s="60">
        <v>5</v>
      </c>
      <c r="BD33" s="55" t="s">
        <v>13</v>
      </c>
      <c r="BE33" s="55" t="s">
        <v>759</v>
      </c>
      <c r="BF33" s="55" t="s">
        <v>758</v>
      </c>
      <c r="BG33" s="61" t="s">
        <v>579</v>
      </c>
      <c r="BH33" s="58">
        <f t="shared" si="0"/>
        <v>10000</v>
      </c>
      <c r="BI33" s="62">
        <f t="shared" si="1"/>
        <v>0</v>
      </c>
    </row>
    <row r="34" spans="1:61" ht="18.75">
      <c r="A34" s="11">
        <v>10</v>
      </c>
      <c r="B34" s="6" t="s">
        <v>1</v>
      </c>
      <c r="C34" s="11">
        <v>1001</v>
      </c>
      <c r="D34" s="6" t="s">
        <v>13</v>
      </c>
      <c r="E34" s="12">
        <v>2</v>
      </c>
      <c r="F34" s="13" t="str">
        <f>IFERROR((VLOOKUP(E34,[4]แหล่งเงิน!$A$2:$B$3,2,)),"")</f>
        <v>เงินรายได้</v>
      </c>
      <c r="G34" s="6" t="s">
        <v>12</v>
      </c>
      <c r="H34" s="12">
        <v>1</v>
      </c>
      <c r="I34" s="13" t="str">
        <f>IFERROR((VLOOKUP(H34,[4]กองทุน!$A$2:$B$14,2,)),"")</f>
        <v>กองทุนบริหาร</v>
      </c>
      <c r="J34" s="12">
        <v>110</v>
      </c>
      <c r="K34" s="13" t="str">
        <f>IFERROR((VLOOKUP(J34,'[4]งาน-โครงการ'!$A$1:$B$57,2,FALSE)),"")</f>
        <v>งานสนับสนุนการบริหารจัดการทั่วไปด้านวิทยาศาสตร์สุขภาพ</v>
      </c>
      <c r="L34" s="11">
        <v>1000003</v>
      </c>
      <c r="M34" s="6" t="s">
        <v>229</v>
      </c>
      <c r="N34" s="51">
        <f>IFERROR((VLOOKUP(O34,[4]กิจกรรม!B23:$C$2803,2,FALSE)),"")</f>
        <v>10000030160</v>
      </c>
      <c r="O34" s="52" t="s">
        <v>45</v>
      </c>
      <c r="P34" s="65" t="s">
        <v>46</v>
      </c>
      <c r="Q34" s="51">
        <f>IFERROR((VLOOKUP(R34,[4]ความเชื่อมโยง!$A$20:$B$26,2,FALSE)),"")</f>
        <v>4</v>
      </c>
      <c r="R34" s="52" t="s">
        <v>632</v>
      </c>
      <c r="S34" s="51">
        <f>IFERROR((VLOOKUP(T34,[4]ความเชื่อมโยง!$A$29:$B$37,2,FALSE)),"")</f>
        <v>4</v>
      </c>
      <c r="T34" s="52" t="s">
        <v>632</v>
      </c>
      <c r="U34" s="13" t="str">
        <f>IFERROR((VLOOKUP(Q34,[1]ความเชื่อมโยง!$A$1:$F$10,6,FALSE)),"")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34" s="13" t="str">
        <f>IFERROR((VLOOKUP(Q34,ความเชื่อมโยง!$A$1:$G$10,7,1)),"")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34" s="54" t="s">
        <v>636</v>
      </c>
      <c r="X34" s="52" t="s">
        <v>637</v>
      </c>
      <c r="Y34" s="52" t="s">
        <v>16</v>
      </c>
      <c r="Z34" s="52" t="s">
        <v>28</v>
      </c>
      <c r="AA34" s="52"/>
      <c r="AB34" s="52"/>
      <c r="AC34" s="55"/>
      <c r="AD34" s="53" t="s">
        <v>707</v>
      </c>
      <c r="AE34" s="56">
        <v>420</v>
      </c>
      <c r="AF34" s="57">
        <v>7.5</v>
      </c>
      <c r="AG34" s="57" t="s">
        <v>581</v>
      </c>
      <c r="AH34" s="57">
        <v>1</v>
      </c>
      <c r="AI34" s="62">
        <f>+ROUND(AE34*AF34*AH34,-2)-50</f>
        <v>3150</v>
      </c>
      <c r="AJ34" s="59">
        <v>0</v>
      </c>
      <c r="AK34" s="59">
        <v>0</v>
      </c>
      <c r="AL34" s="59">
        <v>10500</v>
      </c>
      <c r="AM34" s="59">
        <v>0</v>
      </c>
      <c r="AN34" s="59">
        <v>0</v>
      </c>
      <c r="AO34" s="59">
        <v>0</v>
      </c>
      <c r="AP34" s="59">
        <v>0</v>
      </c>
      <c r="AQ34" s="59">
        <v>0</v>
      </c>
      <c r="AR34" s="59">
        <v>0</v>
      </c>
      <c r="AS34" s="59">
        <v>50000</v>
      </c>
      <c r="AT34" s="59">
        <v>0</v>
      </c>
      <c r="AU34" s="59">
        <v>0</v>
      </c>
      <c r="AV34" s="55" t="s">
        <v>738</v>
      </c>
      <c r="AW34" s="55" t="s">
        <v>739</v>
      </c>
      <c r="AX34" s="55" t="s">
        <v>740</v>
      </c>
      <c r="AY34" s="55" t="s">
        <v>741</v>
      </c>
      <c r="AZ34" s="55" t="s">
        <v>697</v>
      </c>
      <c r="BA34" s="55" t="s">
        <v>761</v>
      </c>
      <c r="BB34" s="60" t="s">
        <v>638</v>
      </c>
      <c r="BC34" s="60">
        <v>3.71</v>
      </c>
      <c r="BD34" s="55" t="s">
        <v>13</v>
      </c>
      <c r="BE34" s="55" t="s">
        <v>694</v>
      </c>
      <c r="BF34" s="55" t="s">
        <v>762</v>
      </c>
      <c r="BG34" s="61" t="s">
        <v>579</v>
      </c>
      <c r="BH34" s="58">
        <f t="shared" si="0"/>
        <v>3200</v>
      </c>
      <c r="BI34" s="62">
        <f t="shared" si="1"/>
        <v>-50</v>
      </c>
    </row>
    <row r="35" spans="1:61" ht="18.75">
      <c r="A35" s="11">
        <v>10</v>
      </c>
      <c r="B35" s="6" t="s">
        <v>1</v>
      </c>
      <c r="C35" s="11">
        <v>1001</v>
      </c>
      <c r="D35" s="6" t="s">
        <v>13</v>
      </c>
      <c r="E35" s="12">
        <v>2</v>
      </c>
      <c r="F35" s="13" t="str">
        <f>IFERROR((VLOOKUP(E35,[4]แหล่งเงิน!$A$2:$B$3,2,)),"")</f>
        <v>เงินรายได้</v>
      </c>
      <c r="G35" s="6" t="s">
        <v>12</v>
      </c>
      <c r="H35" s="12">
        <v>1</v>
      </c>
      <c r="I35" s="13" t="str">
        <f>IFERROR((VLOOKUP(H35,[4]กองทุน!$A$2:$B$14,2,)),"")</f>
        <v>กองทุนบริหาร</v>
      </c>
      <c r="J35" s="12">
        <v>110</v>
      </c>
      <c r="K35" s="13" t="str">
        <f>IFERROR((VLOOKUP(J35,'[4]งาน-โครงการ'!$A$1:$B$57,2,FALSE)),"")</f>
        <v>งานสนับสนุนการบริหารจัดการทั่วไปด้านวิทยาศาสตร์สุขภาพ</v>
      </c>
      <c r="L35" s="11">
        <v>1000003</v>
      </c>
      <c r="M35" s="6" t="s">
        <v>229</v>
      </c>
      <c r="N35" s="51">
        <f>IFERROR((VLOOKUP(O35,[4]กิจกรรม!B24:$C$2803,2,FALSE)),"")</f>
        <v>10000030160</v>
      </c>
      <c r="O35" s="52" t="s">
        <v>45</v>
      </c>
      <c r="P35" s="65" t="s">
        <v>46</v>
      </c>
      <c r="Q35" s="51">
        <f>IFERROR((VLOOKUP(R35,[4]ความเชื่อมโยง!$A$20:$B$26,2,FALSE)),"")</f>
        <v>4</v>
      </c>
      <c r="R35" s="52" t="s">
        <v>632</v>
      </c>
      <c r="S35" s="51">
        <f>IFERROR((VLOOKUP(T35,[4]ความเชื่อมโยง!$A$29:$B$37,2,FALSE)),"")</f>
        <v>4</v>
      </c>
      <c r="T35" s="52" t="s">
        <v>632</v>
      </c>
      <c r="U35" s="13" t="str">
        <f>IFERROR((VLOOKUP(Q35,[1]ความเชื่อมโยง!$A$1:$F$10,6,FALSE)),"")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35" s="13" t="str">
        <f>IFERROR((VLOOKUP(Q35,ความเชื่อมโยง!$A$1:$G$10,7,1)),"")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35" s="54" t="s">
        <v>636</v>
      </c>
      <c r="X35" s="52" t="s">
        <v>637</v>
      </c>
      <c r="Y35" s="52" t="s">
        <v>16</v>
      </c>
      <c r="Z35" s="52" t="s">
        <v>20</v>
      </c>
      <c r="AA35" s="52"/>
      <c r="AB35" s="52"/>
      <c r="AC35" s="55"/>
      <c r="AD35" s="53" t="s">
        <v>1639</v>
      </c>
      <c r="AE35" s="56">
        <v>500</v>
      </c>
      <c r="AF35" s="57">
        <v>9</v>
      </c>
      <c r="AG35" s="57" t="s">
        <v>680</v>
      </c>
      <c r="AH35" s="57">
        <v>1</v>
      </c>
      <c r="AI35" s="62">
        <f t="shared" si="3"/>
        <v>4500</v>
      </c>
      <c r="AJ35" s="59">
        <v>0</v>
      </c>
      <c r="AK35" s="59">
        <v>0</v>
      </c>
      <c r="AL35" s="59">
        <v>4500</v>
      </c>
      <c r="AM35" s="59">
        <v>0</v>
      </c>
      <c r="AN35" s="59">
        <v>0</v>
      </c>
      <c r="AO35" s="59">
        <v>0</v>
      </c>
      <c r="AP35" s="59">
        <v>0</v>
      </c>
      <c r="AQ35" s="59">
        <v>0</v>
      </c>
      <c r="AR35" s="59">
        <v>0</v>
      </c>
      <c r="AS35" s="59">
        <v>0</v>
      </c>
      <c r="AT35" s="59">
        <v>0</v>
      </c>
      <c r="AU35" s="59">
        <v>0</v>
      </c>
      <c r="AV35" s="55" t="s">
        <v>738</v>
      </c>
      <c r="AW35" s="55" t="s">
        <v>739</v>
      </c>
      <c r="AX35" s="55" t="s">
        <v>740</v>
      </c>
      <c r="AY35" s="55" t="s">
        <v>741</v>
      </c>
      <c r="AZ35" s="55" t="s">
        <v>697</v>
      </c>
      <c r="BA35" s="55" t="s">
        <v>761</v>
      </c>
      <c r="BB35" s="60" t="s">
        <v>638</v>
      </c>
      <c r="BC35" s="60">
        <v>3.71</v>
      </c>
      <c r="BD35" s="55" t="s">
        <v>13</v>
      </c>
      <c r="BE35" s="55" t="s">
        <v>694</v>
      </c>
      <c r="BF35" s="55" t="s">
        <v>762</v>
      </c>
      <c r="BG35" s="61" t="s">
        <v>579</v>
      </c>
      <c r="BH35" s="58">
        <f t="shared" si="0"/>
        <v>4500</v>
      </c>
      <c r="BI35" s="62">
        <f t="shared" si="1"/>
        <v>0</v>
      </c>
    </row>
    <row r="36" spans="1:61" ht="18.75">
      <c r="A36" s="11">
        <v>10</v>
      </c>
      <c r="B36" s="6" t="s">
        <v>1</v>
      </c>
      <c r="C36" s="11">
        <v>1001</v>
      </c>
      <c r="D36" s="6" t="s">
        <v>13</v>
      </c>
      <c r="E36" s="12">
        <v>2</v>
      </c>
      <c r="F36" s="13" t="str">
        <f>IFERROR((VLOOKUP(E36,[4]แหล่งเงิน!$A$2:$B$3,2,)),"")</f>
        <v>เงินรายได้</v>
      </c>
      <c r="G36" s="6" t="s">
        <v>12</v>
      </c>
      <c r="H36" s="12">
        <v>1</v>
      </c>
      <c r="I36" s="13" t="str">
        <f>IFERROR((VLOOKUP(H36,[4]กองทุน!$A$2:$B$14,2,)),"")</f>
        <v>กองทุนบริหาร</v>
      </c>
      <c r="J36" s="12">
        <v>110</v>
      </c>
      <c r="K36" s="13" t="str">
        <f>IFERROR((VLOOKUP(J36,'[4]งาน-โครงการ'!$A$1:$B$57,2,FALSE)),"")</f>
        <v>งานสนับสนุนการบริหารจัดการทั่วไปด้านวิทยาศาสตร์สุขภาพ</v>
      </c>
      <c r="L36" s="11">
        <v>1000003</v>
      </c>
      <c r="M36" s="6" t="s">
        <v>229</v>
      </c>
      <c r="N36" s="51">
        <f>IFERROR((VLOOKUP(O36,[4]กิจกรรม!B25:$C$2803,2,FALSE)),"")</f>
        <v>10000030160</v>
      </c>
      <c r="O36" s="52" t="s">
        <v>45</v>
      </c>
      <c r="P36" s="65" t="s">
        <v>46</v>
      </c>
      <c r="Q36" s="51">
        <f>IFERROR((VLOOKUP(R36,[4]ความเชื่อมโยง!$A$20:$B$26,2,FALSE)),"")</f>
        <v>4</v>
      </c>
      <c r="R36" s="52" t="s">
        <v>632</v>
      </c>
      <c r="S36" s="51">
        <f>IFERROR((VLOOKUP(T36,[4]ความเชื่อมโยง!$A$29:$B$37,2,FALSE)),"")</f>
        <v>4</v>
      </c>
      <c r="T36" s="52" t="s">
        <v>632</v>
      </c>
      <c r="U36" s="13" t="str">
        <f>IFERROR((VLOOKUP(Q36,[1]ความเชื่อมโยง!$A$1:$F$10,6,FALSE)),"")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36" s="13" t="str">
        <f>IFERROR((VLOOKUP(Q36,ความเชื่อมโยง!$A$1:$G$10,7,1)),"")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36" s="54" t="s">
        <v>636</v>
      </c>
      <c r="X36" s="52" t="s">
        <v>637</v>
      </c>
      <c r="Y36" s="52" t="s">
        <v>16</v>
      </c>
      <c r="Z36" s="52" t="s">
        <v>23</v>
      </c>
      <c r="AA36" s="52"/>
      <c r="AB36" s="52"/>
      <c r="AC36" s="55"/>
      <c r="AD36" s="53" t="s">
        <v>763</v>
      </c>
      <c r="AE36" s="56">
        <v>10000</v>
      </c>
      <c r="AF36" s="57">
        <v>1</v>
      </c>
      <c r="AG36" s="57" t="s">
        <v>588</v>
      </c>
      <c r="AH36" s="57">
        <v>1</v>
      </c>
      <c r="AI36" s="62">
        <f t="shared" si="3"/>
        <v>10000</v>
      </c>
      <c r="AJ36" s="59">
        <v>0</v>
      </c>
      <c r="AK36" s="59">
        <v>0</v>
      </c>
      <c r="AL36" s="59">
        <v>10000</v>
      </c>
      <c r="AM36" s="59">
        <v>0</v>
      </c>
      <c r="AN36" s="59">
        <v>0</v>
      </c>
      <c r="AO36" s="59">
        <v>0</v>
      </c>
      <c r="AP36" s="59">
        <v>0</v>
      </c>
      <c r="AQ36" s="59">
        <v>0</v>
      </c>
      <c r="AR36" s="59">
        <v>0</v>
      </c>
      <c r="AS36" s="59">
        <v>0</v>
      </c>
      <c r="AT36" s="59">
        <v>0</v>
      </c>
      <c r="AU36" s="59">
        <v>0</v>
      </c>
      <c r="AV36" s="55" t="s">
        <v>738</v>
      </c>
      <c r="AW36" s="55" t="s">
        <v>739</v>
      </c>
      <c r="AX36" s="55" t="s">
        <v>740</v>
      </c>
      <c r="AY36" s="55" t="s">
        <v>741</v>
      </c>
      <c r="AZ36" s="55" t="s">
        <v>697</v>
      </c>
      <c r="BA36" s="55" t="s">
        <v>761</v>
      </c>
      <c r="BB36" s="60" t="s">
        <v>638</v>
      </c>
      <c r="BC36" s="60">
        <v>3.71</v>
      </c>
      <c r="BD36" s="55" t="s">
        <v>13</v>
      </c>
      <c r="BE36" s="55" t="s">
        <v>694</v>
      </c>
      <c r="BF36" s="55" t="s">
        <v>762</v>
      </c>
      <c r="BG36" s="61" t="s">
        <v>579</v>
      </c>
      <c r="BH36" s="58">
        <f t="shared" si="0"/>
        <v>10000</v>
      </c>
      <c r="BI36" s="62">
        <f t="shared" si="1"/>
        <v>0</v>
      </c>
    </row>
    <row r="37" spans="1:61" ht="18.75">
      <c r="A37" s="11">
        <v>10</v>
      </c>
      <c r="B37" s="6" t="s">
        <v>1</v>
      </c>
      <c r="C37" s="11">
        <v>1001</v>
      </c>
      <c r="D37" s="6" t="s">
        <v>13</v>
      </c>
      <c r="E37" s="12">
        <v>2</v>
      </c>
      <c r="F37" s="13" t="str">
        <f>IFERROR((VLOOKUP(E37,[4]แหล่งเงิน!$A$2:$B$3,2,)),"")</f>
        <v>เงินรายได้</v>
      </c>
      <c r="G37" s="6" t="s">
        <v>12</v>
      </c>
      <c r="H37" s="12">
        <v>1</v>
      </c>
      <c r="I37" s="13" t="str">
        <f>IFERROR((VLOOKUP(H37,[4]กองทุน!$A$2:$B$14,2,)),"")</f>
        <v>กองทุนบริหาร</v>
      </c>
      <c r="J37" s="12">
        <v>110</v>
      </c>
      <c r="K37" s="13" t="str">
        <f>IFERROR((VLOOKUP(J37,'[4]งาน-โครงการ'!$A$1:$B$57,2,FALSE)),"")</f>
        <v>งานสนับสนุนการบริหารจัดการทั่วไปด้านวิทยาศาสตร์สุขภาพ</v>
      </c>
      <c r="L37" s="11">
        <v>1000003</v>
      </c>
      <c r="M37" s="6" t="s">
        <v>229</v>
      </c>
      <c r="N37" s="51">
        <f>IFERROR((VLOOKUP(O37,[4]กิจกรรม!B27:$C$2803,2,FALSE)),"")</f>
        <v>10000030160</v>
      </c>
      <c r="O37" s="52" t="s">
        <v>45</v>
      </c>
      <c r="P37" s="65" t="s">
        <v>46</v>
      </c>
      <c r="Q37" s="51">
        <f>IFERROR((VLOOKUP(R37,[4]ความเชื่อมโยง!$A$20:$B$26,2,FALSE)),"")</f>
        <v>4</v>
      </c>
      <c r="R37" s="52" t="s">
        <v>632</v>
      </c>
      <c r="S37" s="51">
        <f>IFERROR((VLOOKUP(T37,[4]ความเชื่อมโยง!$A$29:$B$37,2,FALSE)),"")</f>
        <v>4</v>
      </c>
      <c r="T37" s="52" t="s">
        <v>632</v>
      </c>
      <c r="U37" s="13" t="str">
        <f>IFERROR((VLOOKUP(Q37,[1]ความเชื่อมโยง!$A$1:$F$10,6,FALSE)),"")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37" s="13" t="str">
        <f>IFERROR((VLOOKUP(Q37,ความเชื่อมโยง!$A$1:$G$10,7,1)),"")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37" s="54" t="s">
        <v>636</v>
      </c>
      <c r="X37" s="52" t="s">
        <v>637</v>
      </c>
      <c r="Y37" s="52" t="s">
        <v>16</v>
      </c>
      <c r="Z37" s="52" t="s">
        <v>20</v>
      </c>
      <c r="AA37" s="52"/>
      <c r="AB37" s="52"/>
      <c r="AC37" s="55"/>
      <c r="AD37" s="53" t="s">
        <v>1635</v>
      </c>
      <c r="AE37" s="56">
        <v>100</v>
      </c>
      <c r="AF37" s="57">
        <v>500</v>
      </c>
      <c r="AG37" s="57" t="s">
        <v>581</v>
      </c>
      <c r="AH37" s="57">
        <v>1</v>
      </c>
      <c r="AI37" s="62">
        <f>+ROUND(AE37*AF37*AH37,-2)</f>
        <v>50000</v>
      </c>
      <c r="AJ37" s="59">
        <v>0</v>
      </c>
      <c r="AK37" s="59">
        <v>0</v>
      </c>
      <c r="AL37" s="59">
        <v>100000</v>
      </c>
      <c r="AM37" s="59">
        <v>0</v>
      </c>
      <c r="AN37" s="59">
        <v>0</v>
      </c>
      <c r="AO37" s="59">
        <v>0</v>
      </c>
      <c r="AP37" s="59">
        <v>0</v>
      </c>
      <c r="AQ37" s="59">
        <v>0</v>
      </c>
      <c r="AR37" s="59">
        <v>0</v>
      </c>
      <c r="AS37" s="59">
        <v>0</v>
      </c>
      <c r="AT37" s="59">
        <v>0</v>
      </c>
      <c r="AU37" s="59">
        <v>0</v>
      </c>
      <c r="AV37" s="55" t="s">
        <v>738</v>
      </c>
      <c r="AW37" s="55" t="s">
        <v>739</v>
      </c>
      <c r="AX37" s="55" t="s">
        <v>740</v>
      </c>
      <c r="AY37" s="55" t="s">
        <v>741</v>
      </c>
      <c r="AZ37" s="55" t="s">
        <v>697</v>
      </c>
      <c r="BA37" s="55" t="s">
        <v>761</v>
      </c>
      <c r="BB37" s="60" t="s">
        <v>638</v>
      </c>
      <c r="BC37" s="60">
        <v>3.71</v>
      </c>
      <c r="BD37" s="55" t="s">
        <v>13</v>
      </c>
      <c r="BE37" s="55" t="s">
        <v>694</v>
      </c>
      <c r="BF37" s="55" t="s">
        <v>762</v>
      </c>
      <c r="BG37" s="61" t="s">
        <v>579</v>
      </c>
      <c r="BH37" s="58">
        <f t="shared" si="0"/>
        <v>50000</v>
      </c>
      <c r="BI37" s="62">
        <f t="shared" si="1"/>
        <v>0</v>
      </c>
    </row>
    <row r="38" spans="1:61" ht="18.75">
      <c r="A38" s="11">
        <v>10</v>
      </c>
      <c r="B38" s="6" t="s">
        <v>1</v>
      </c>
      <c r="C38" s="11">
        <v>1001</v>
      </c>
      <c r="D38" s="6" t="s">
        <v>13</v>
      </c>
      <c r="E38" s="12">
        <v>2</v>
      </c>
      <c r="F38" s="13" t="str">
        <f>IFERROR((VLOOKUP(E38,[4]แหล่งเงิน!$A$2:$B$3,2,)),"")</f>
        <v>เงินรายได้</v>
      </c>
      <c r="G38" s="6" t="s">
        <v>12</v>
      </c>
      <c r="H38" s="12">
        <v>1</v>
      </c>
      <c r="I38" s="13" t="str">
        <f>IFERROR((VLOOKUP(H38,[4]กองทุน!$A$2:$B$14,2,)),"")</f>
        <v>กองทุนบริหาร</v>
      </c>
      <c r="J38" s="12">
        <v>110</v>
      </c>
      <c r="K38" s="13" t="str">
        <f>IFERROR((VLOOKUP(J38,'[4]งาน-โครงการ'!$A$1:$B$57,2,FALSE)),"")</f>
        <v>งานสนับสนุนการบริหารจัดการทั่วไปด้านวิทยาศาสตร์สุขภาพ</v>
      </c>
      <c r="L38" s="11">
        <v>1000003</v>
      </c>
      <c r="M38" s="6" t="s">
        <v>229</v>
      </c>
      <c r="N38" s="51">
        <f>IFERROR((VLOOKUP(O38,[4]กิจกรรม!B27:$C$2803,2,FALSE)),"")</f>
        <v>10000030160</v>
      </c>
      <c r="O38" s="52" t="s">
        <v>45</v>
      </c>
      <c r="P38" s="65" t="s">
        <v>47</v>
      </c>
      <c r="Q38" s="51">
        <f>IFERROR((VLOOKUP(R38,[4]ความเชื่อมโยง!$A$20:$B$26,2,FALSE)),"")</f>
        <v>4</v>
      </c>
      <c r="R38" s="52" t="s">
        <v>632</v>
      </c>
      <c r="S38" s="51">
        <f>IFERROR((VLOOKUP(T38,[4]ความเชื่อมโยง!$A$29:$B$37,2,FALSE)),"")</f>
        <v>4</v>
      </c>
      <c r="T38" s="52" t="s">
        <v>632</v>
      </c>
      <c r="U38" s="13" t="str">
        <f>IFERROR((VLOOKUP(Q38,[1]ความเชื่อมโยง!$A$1:$F$10,6,FALSE)),"")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38" s="13" t="str">
        <f>IFERROR((VLOOKUP(Q38,ความเชื่อมโยง!$A$1:$G$10,7,1)),"")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38" s="54" t="s">
        <v>636</v>
      </c>
      <c r="X38" s="52" t="s">
        <v>637</v>
      </c>
      <c r="Y38" s="52" t="s">
        <v>16</v>
      </c>
      <c r="Z38" s="52" t="s">
        <v>20</v>
      </c>
      <c r="AA38" s="52"/>
      <c r="AB38" s="52"/>
      <c r="AC38" s="55"/>
      <c r="AD38" s="53" t="s">
        <v>1640</v>
      </c>
      <c r="AE38" s="56">
        <v>420</v>
      </c>
      <c r="AF38" s="57">
        <v>7.5</v>
      </c>
      <c r="AG38" s="57" t="s">
        <v>581</v>
      </c>
      <c r="AH38" s="57">
        <v>1</v>
      </c>
      <c r="AI38" s="62">
        <f>+ROUND(AE38*AF38*AH38,-2)-50</f>
        <v>3150</v>
      </c>
      <c r="AJ38" s="59">
        <v>0</v>
      </c>
      <c r="AK38" s="59">
        <v>0</v>
      </c>
      <c r="AL38" s="59">
        <v>0</v>
      </c>
      <c r="AM38" s="59">
        <v>0</v>
      </c>
      <c r="AN38" s="59">
        <v>0</v>
      </c>
      <c r="AO38" s="59">
        <v>0</v>
      </c>
      <c r="AP38" s="59">
        <v>0</v>
      </c>
      <c r="AQ38" s="59">
        <v>0</v>
      </c>
      <c r="AR38" s="59">
        <v>0</v>
      </c>
      <c r="AS38" s="59">
        <v>10500</v>
      </c>
      <c r="AT38" s="59">
        <v>0</v>
      </c>
      <c r="AU38" s="59">
        <v>0</v>
      </c>
      <c r="AV38" s="55" t="s">
        <v>738</v>
      </c>
      <c r="AW38" s="55" t="s">
        <v>739</v>
      </c>
      <c r="AX38" s="55" t="s">
        <v>740</v>
      </c>
      <c r="AY38" s="55" t="s">
        <v>741</v>
      </c>
      <c r="AZ38" s="55" t="s">
        <v>697</v>
      </c>
      <c r="BA38" s="55" t="s">
        <v>761</v>
      </c>
      <c r="BB38" s="60" t="s">
        <v>638</v>
      </c>
      <c r="BC38" s="60">
        <v>3.71</v>
      </c>
      <c r="BD38" s="55" t="s">
        <v>13</v>
      </c>
      <c r="BE38" s="55" t="s">
        <v>694</v>
      </c>
      <c r="BF38" s="55" t="s">
        <v>762</v>
      </c>
      <c r="BG38" s="61" t="s">
        <v>579</v>
      </c>
      <c r="BH38" s="58">
        <f t="shared" si="0"/>
        <v>3200</v>
      </c>
      <c r="BI38" s="62">
        <f t="shared" si="1"/>
        <v>-50</v>
      </c>
    </row>
    <row r="39" spans="1:61" ht="18.75">
      <c r="A39" s="11">
        <v>10</v>
      </c>
      <c r="B39" s="6" t="s">
        <v>1</v>
      </c>
      <c r="C39" s="11">
        <v>1001</v>
      </c>
      <c r="D39" s="6" t="s">
        <v>13</v>
      </c>
      <c r="E39" s="12">
        <v>2</v>
      </c>
      <c r="F39" s="13" t="str">
        <f>IFERROR((VLOOKUP(E39,[4]แหล่งเงิน!$A$2:$B$3,2,)),"")</f>
        <v>เงินรายได้</v>
      </c>
      <c r="G39" s="6" t="s">
        <v>12</v>
      </c>
      <c r="H39" s="12">
        <v>1</v>
      </c>
      <c r="I39" s="13" t="str">
        <f>IFERROR((VLOOKUP(H39,[4]กองทุน!$A$2:$B$14,2,)),"")</f>
        <v>กองทุนบริหาร</v>
      </c>
      <c r="J39" s="12">
        <v>110</v>
      </c>
      <c r="K39" s="13" t="str">
        <f>IFERROR((VLOOKUP(J39,'[4]งาน-โครงการ'!$A$1:$B$57,2,FALSE)),"")</f>
        <v>งานสนับสนุนการบริหารจัดการทั่วไปด้านวิทยาศาสตร์สุขภาพ</v>
      </c>
      <c r="L39" s="11">
        <v>1000003</v>
      </c>
      <c r="M39" s="6" t="s">
        <v>229</v>
      </c>
      <c r="N39" s="51">
        <f>IFERROR((VLOOKUP(O39,[4]กิจกรรม!B28:$C$2803,2,FALSE)),"")</f>
        <v>10000030160</v>
      </c>
      <c r="O39" s="52" t="s">
        <v>45</v>
      </c>
      <c r="P39" s="65" t="s">
        <v>47</v>
      </c>
      <c r="Q39" s="51">
        <f>IFERROR((VLOOKUP(R39,[4]ความเชื่อมโยง!$A$20:$B$26,2,FALSE)),"")</f>
        <v>4</v>
      </c>
      <c r="R39" s="52" t="s">
        <v>632</v>
      </c>
      <c r="S39" s="51">
        <f>IFERROR((VLOOKUP(T39,[4]ความเชื่อมโยง!$A$29:$B$37,2,FALSE)),"")</f>
        <v>4</v>
      </c>
      <c r="T39" s="52" t="s">
        <v>632</v>
      </c>
      <c r="U39" s="13" t="str">
        <f>IFERROR((VLOOKUP(Q39,[1]ความเชื่อมโยง!$A$1:$F$10,6,FALSE)),"")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39" s="13" t="str">
        <f>IFERROR((VLOOKUP(Q39,ความเชื่อมโยง!$A$1:$G$10,7,1)),"")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39" s="54" t="s">
        <v>636</v>
      </c>
      <c r="X39" s="52" t="s">
        <v>637</v>
      </c>
      <c r="Y39" s="52" t="s">
        <v>16</v>
      </c>
      <c r="Z39" s="52" t="s">
        <v>20</v>
      </c>
      <c r="AA39" s="52"/>
      <c r="AB39" s="52"/>
      <c r="AC39" s="55"/>
      <c r="AD39" s="53" t="s">
        <v>1641</v>
      </c>
      <c r="AE39" s="56">
        <v>100</v>
      </c>
      <c r="AF39" s="57">
        <v>76</v>
      </c>
      <c r="AG39" s="57" t="s">
        <v>680</v>
      </c>
      <c r="AH39" s="57">
        <v>1</v>
      </c>
      <c r="AI39" s="62">
        <f>+ROUND(AE39*AF39*AH39,-2)</f>
        <v>7600</v>
      </c>
      <c r="AJ39" s="59">
        <v>0</v>
      </c>
      <c r="AK39" s="59">
        <v>0</v>
      </c>
      <c r="AL39" s="59">
        <v>0</v>
      </c>
      <c r="AM39" s="59">
        <v>0</v>
      </c>
      <c r="AN39" s="59">
        <v>0</v>
      </c>
      <c r="AO39" s="59">
        <v>0</v>
      </c>
      <c r="AP39" s="59">
        <v>0</v>
      </c>
      <c r="AQ39" s="59">
        <v>0</v>
      </c>
      <c r="AR39" s="59">
        <v>0</v>
      </c>
      <c r="AS39" s="59">
        <v>7600</v>
      </c>
      <c r="AT39" s="59">
        <v>0</v>
      </c>
      <c r="AU39" s="59">
        <v>0</v>
      </c>
      <c r="AV39" s="55" t="s">
        <v>738</v>
      </c>
      <c r="AW39" s="55" t="s">
        <v>739</v>
      </c>
      <c r="AX39" s="55" t="s">
        <v>740</v>
      </c>
      <c r="AY39" s="55" t="s">
        <v>741</v>
      </c>
      <c r="AZ39" s="55" t="s">
        <v>697</v>
      </c>
      <c r="BA39" s="55" t="s">
        <v>761</v>
      </c>
      <c r="BB39" s="60" t="s">
        <v>638</v>
      </c>
      <c r="BC39" s="60">
        <v>3.71</v>
      </c>
      <c r="BD39" s="55" t="s">
        <v>13</v>
      </c>
      <c r="BE39" s="55" t="s">
        <v>694</v>
      </c>
      <c r="BF39" s="55" t="s">
        <v>762</v>
      </c>
      <c r="BG39" s="61" t="s">
        <v>579</v>
      </c>
      <c r="BH39" s="58">
        <f t="shared" si="0"/>
        <v>7600</v>
      </c>
      <c r="BI39" s="62">
        <f t="shared" si="1"/>
        <v>0</v>
      </c>
    </row>
    <row r="40" spans="1:61" ht="18.75">
      <c r="A40" s="11">
        <v>10</v>
      </c>
      <c r="B40" s="6" t="s">
        <v>1</v>
      </c>
      <c r="C40" s="11">
        <v>1001</v>
      </c>
      <c r="D40" s="6" t="s">
        <v>13</v>
      </c>
      <c r="E40" s="12">
        <v>2</v>
      </c>
      <c r="F40" s="13" t="str">
        <f>IFERROR((VLOOKUP(E40,[4]แหล่งเงิน!$A$2:$B$3,2,)),"")</f>
        <v>เงินรายได้</v>
      </c>
      <c r="G40" s="6" t="s">
        <v>12</v>
      </c>
      <c r="H40" s="12">
        <v>1</v>
      </c>
      <c r="I40" s="13" t="str">
        <f>IFERROR((VLOOKUP(H40,[4]กองทุน!$A$2:$B$14,2,)),"")</f>
        <v>กองทุนบริหาร</v>
      </c>
      <c r="J40" s="12">
        <v>110</v>
      </c>
      <c r="K40" s="13" t="str">
        <f>IFERROR((VLOOKUP(J40,'[4]งาน-โครงการ'!$A$1:$B$57,2,FALSE)),"")</f>
        <v>งานสนับสนุนการบริหารจัดการทั่วไปด้านวิทยาศาสตร์สุขภาพ</v>
      </c>
      <c r="L40" s="11">
        <v>1000003</v>
      </c>
      <c r="M40" s="6" t="s">
        <v>229</v>
      </c>
      <c r="N40" s="51">
        <f>IFERROR((VLOOKUP(O40,[4]กิจกรรม!B30:$C$2803,2,FALSE)),"")</f>
        <v>10000030160</v>
      </c>
      <c r="O40" s="52" t="s">
        <v>45</v>
      </c>
      <c r="P40" s="65" t="s">
        <v>47</v>
      </c>
      <c r="Q40" s="51">
        <f>IFERROR((VLOOKUP(R40,[4]ความเชื่อมโยง!$A$20:$B$26,2,FALSE)),"")</f>
        <v>4</v>
      </c>
      <c r="R40" s="52" t="s">
        <v>632</v>
      </c>
      <c r="S40" s="51">
        <f>IFERROR((VLOOKUP(T40,[4]ความเชื่อมโยง!$A$29:$B$37,2,FALSE)),"")</f>
        <v>4</v>
      </c>
      <c r="T40" s="52" t="s">
        <v>632</v>
      </c>
      <c r="U40" s="13" t="str">
        <f>IFERROR((VLOOKUP(Q40,[1]ความเชื่อมโยง!$A$1:$F$10,6,FALSE)),"")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40" s="13" t="str">
        <f>IFERROR((VLOOKUP(Q40,ความเชื่อมโยง!$A$1:$G$10,7,1)),"")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40" s="54" t="s">
        <v>636</v>
      </c>
      <c r="X40" s="52" t="s">
        <v>637</v>
      </c>
      <c r="Y40" s="52" t="s">
        <v>16</v>
      </c>
      <c r="Z40" s="52" t="s">
        <v>20</v>
      </c>
      <c r="AA40" s="52"/>
      <c r="AB40" s="52"/>
      <c r="AC40" s="55"/>
      <c r="AD40" s="53" t="s">
        <v>1635</v>
      </c>
      <c r="AE40" s="56">
        <v>100</v>
      </c>
      <c r="AF40" s="57">
        <v>500</v>
      </c>
      <c r="AG40" s="57" t="s">
        <v>581</v>
      </c>
      <c r="AH40" s="57">
        <v>1</v>
      </c>
      <c r="AI40" s="62">
        <f>+ROUND(AE40*AF40*AH40,-2)</f>
        <v>50000</v>
      </c>
      <c r="AJ40" s="59">
        <v>0</v>
      </c>
      <c r="AK40" s="59">
        <v>0</v>
      </c>
      <c r="AL40" s="59">
        <v>0</v>
      </c>
      <c r="AM40" s="59">
        <v>0</v>
      </c>
      <c r="AN40" s="59">
        <v>0</v>
      </c>
      <c r="AO40" s="59">
        <v>0</v>
      </c>
      <c r="AP40" s="59">
        <v>0</v>
      </c>
      <c r="AQ40" s="59">
        <v>0</v>
      </c>
      <c r="AR40" s="59">
        <v>0</v>
      </c>
      <c r="AS40" s="59">
        <v>50000</v>
      </c>
      <c r="AT40" s="59">
        <v>0</v>
      </c>
      <c r="AU40" s="59">
        <v>0</v>
      </c>
      <c r="AV40" s="55" t="s">
        <v>738</v>
      </c>
      <c r="AW40" s="55" t="s">
        <v>739</v>
      </c>
      <c r="AX40" s="55" t="s">
        <v>740</v>
      </c>
      <c r="AY40" s="55" t="s">
        <v>741</v>
      </c>
      <c r="AZ40" s="55" t="s">
        <v>697</v>
      </c>
      <c r="BA40" s="55" t="s">
        <v>761</v>
      </c>
      <c r="BB40" s="60" t="s">
        <v>638</v>
      </c>
      <c r="BC40" s="60">
        <v>3.71</v>
      </c>
      <c r="BD40" s="55" t="s">
        <v>13</v>
      </c>
      <c r="BE40" s="55" t="s">
        <v>694</v>
      </c>
      <c r="BF40" s="55" t="s">
        <v>762</v>
      </c>
      <c r="BG40" s="61" t="s">
        <v>579</v>
      </c>
      <c r="BH40" s="58">
        <f t="shared" si="0"/>
        <v>50000</v>
      </c>
      <c r="BI40" s="62">
        <f t="shared" si="1"/>
        <v>0</v>
      </c>
    </row>
    <row r="41" spans="1:61" ht="18.75">
      <c r="A41" s="11">
        <v>10</v>
      </c>
      <c r="B41" s="6" t="s">
        <v>1</v>
      </c>
      <c r="C41" s="11">
        <v>1001</v>
      </c>
      <c r="D41" s="6" t="s">
        <v>13</v>
      </c>
      <c r="E41" s="12">
        <v>2</v>
      </c>
      <c r="F41" s="13" t="str">
        <f>IFERROR((VLOOKUP(E41,[4]แหล่งเงิน!$A$2:$B$3,2,)),"")</f>
        <v>เงินรายได้</v>
      </c>
      <c r="G41" s="6" t="s">
        <v>12</v>
      </c>
      <c r="H41" s="12">
        <v>1</v>
      </c>
      <c r="I41" s="13" t="str">
        <f>IFERROR((VLOOKUP(H41,[4]กองทุน!$A$2:$B$14,2,)),"")</f>
        <v>กองทุนบริหาร</v>
      </c>
      <c r="J41" s="12">
        <v>110</v>
      </c>
      <c r="K41" s="13" t="str">
        <f>IFERROR((VLOOKUP(J41,'[4]งาน-โครงการ'!$A$1:$B$57,2,FALSE)),"")</f>
        <v>งานสนับสนุนการบริหารจัดการทั่วไปด้านวิทยาศาสตร์สุขภาพ</v>
      </c>
      <c r="L41" s="11">
        <v>1000003</v>
      </c>
      <c r="M41" s="6" t="s">
        <v>229</v>
      </c>
      <c r="N41" s="51">
        <f>IFERROR((VLOOKUP(O41,[4]กิจกรรม!B30:$C$2803,2,FALSE)),"")</f>
        <v>10000030160</v>
      </c>
      <c r="O41" s="52" t="s">
        <v>45</v>
      </c>
      <c r="P41" s="65" t="s">
        <v>47</v>
      </c>
      <c r="Q41" s="51">
        <f>IFERROR((VLOOKUP(R41,[4]ความเชื่อมโยง!$A$20:$B$26,2,FALSE)),"")</f>
        <v>4</v>
      </c>
      <c r="R41" s="52" t="s">
        <v>632</v>
      </c>
      <c r="S41" s="51">
        <f>IFERROR((VLOOKUP(T41,[4]ความเชื่อมโยง!$A$29:$B$37,2,FALSE)),"")</f>
        <v>4</v>
      </c>
      <c r="T41" s="52" t="s">
        <v>632</v>
      </c>
      <c r="U41" s="13" t="str">
        <f>IFERROR((VLOOKUP(Q41,[1]ความเชื่อมโยง!$A$1:$F$10,6,FALSE)),"")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41" s="13" t="str">
        <f>IFERROR((VLOOKUP(Q41,ความเชื่อมโยง!$A$1:$G$10,7,1)),"")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41" s="54" t="s">
        <v>636</v>
      </c>
      <c r="X41" s="52" t="s">
        <v>637</v>
      </c>
      <c r="Y41" s="52" t="s">
        <v>16</v>
      </c>
      <c r="Z41" s="52" t="s">
        <v>23</v>
      </c>
      <c r="AA41" s="52"/>
      <c r="AB41" s="52"/>
      <c r="AC41" s="55"/>
      <c r="AD41" s="53" t="s">
        <v>764</v>
      </c>
      <c r="AE41" s="56">
        <v>10000</v>
      </c>
      <c r="AF41" s="57">
        <v>1</v>
      </c>
      <c r="AG41" s="57" t="s">
        <v>588</v>
      </c>
      <c r="AH41" s="57">
        <v>1</v>
      </c>
      <c r="AI41" s="62">
        <f>+ROUND(AE41*AF41*AH41,-2)</f>
        <v>10000</v>
      </c>
      <c r="AJ41" s="59">
        <v>0</v>
      </c>
      <c r="AK41" s="59">
        <v>0</v>
      </c>
      <c r="AL41" s="59">
        <v>0</v>
      </c>
      <c r="AM41" s="59">
        <v>0</v>
      </c>
      <c r="AN41" s="59"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10000</v>
      </c>
      <c r="AT41" s="59">
        <v>0</v>
      </c>
      <c r="AU41" s="59">
        <v>0</v>
      </c>
      <c r="AV41" s="55" t="s">
        <v>738</v>
      </c>
      <c r="AW41" s="55" t="s">
        <v>739</v>
      </c>
      <c r="AX41" s="55" t="s">
        <v>740</v>
      </c>
      <c r="AY41" s="55" t="s">
        <v>741</v>
      </c>
      <c r="AZ41" s="55" t="s">
        <v>697</v>
      </c>
      <c r="BA41" s="55" t="s">
        <v>761</v>
      </c>
      <c r="BB41" s="60" t="s">
        <v>638</v>
      </c>
      <c r="BC41" s="60">
        <v>3.71</v>
      </c>
      <c r="BD41" s="55" t="s">
        <v>13</v>
      </c>
      <c r="BE41" s="55" t="s">
        <v>694</v>
      </c>
      <c r="BF41" s="55" t="s">
        <v>762</v>
      </c>
      <c r="BG41" s="61" t="s">
        <v>579</v>
      </c>
      <c r="BH41" s="58">
        <f t="shared" si="0"/>
        <v>10000</v>
      </c>
      <c r="BI41" s="62">
        <f t="shared" si="1"/>
        <v>0</v>
      </c>
    </row>
    <row r="42" spans="1:61" ht="18.75">
      <c r="A42" s="11">
        <v>10</v>
      </c>
      <c r="B42" s="6" t="s">
        <v>1</v>
      </c>
      <c r="C42" s="11">
        <v>1001</v>
      </c>
      <c r="D42" s="6" t="s">
        <v>13</v>
      </c>
      <c r="E42" s="12">
        <v>2</v>
      </c>
      <c r="F42" s="13" t="str">
        <f>IFERROR((VLOOKUP(E42,[4]แหล่งเงิน!$A$2:$B$3,2,)),"")</f>
        <v>เงินรายได้</v>
      </c>
      <c r="G42" s="6" t="s">
        <v>12</v>
      </c>
      <c r="H42" s="12">
        <v>1</v>
      </c>
      <c r="I42" s="13" t="str">
        <f>IFERROR((VLOOKUP(H42,[4]กองทุน!$A$2:$B$14,2,)),"")</f>
        <v>กองทุนบริหาร</v>
      </c>
      <c r="J42" s="12">
        <v>110</v>
      </c>
      <c r="K42" s="13" t="str">
        <f>IFERROR((VLOOKUP(J42,'[4]งาน-โครงการ'!$A$1:$B$57,2,FALSE)),"")</f>
        <v>งานสนับสนุนการบริหารจัดการทั่วไปด้านวิทยาศาสตร์สุขภาพ</v>
      </c>
      <c r="L42" s="11">
        <v>1000003</v>
      </c>
      <c r="M42" s="6" t="s">
        <v>229</v>
      </c>
      <c r="N42" s="51">
        <f>IFERROR((VLOOKUP(O42,[4]กิจกรรม!B30:$C$2803,2,FALSE)),"")</f>
        <v>10000030160</v>
      </c>
      <c r="O42" s="52" t="s">
        <v>45</v>
      </c>
      <c r="P42" s="65" t="s">
        <v>48</v>
      </c>
      <c r="Q42" s="51">
        <f>IFERROR((VLOOKUP(R42,[4]ความเชื่อมโยง!$A$20:$B$26,2,FALSE)),"")</f>
        <v>4</v>
      </c>
      <c r="R42" s="52" t="s">
        <v>632</v>
      </c>
      <c r="S42" s="51">
        <f>IFERROR((VLOOKUP(T42,[4]ความเชื่อมโยง!$A$29:$B$37,2,FALSE)),"")</f>
        <v>4</v>
      </c>
      <c r="T42" s="52" t="s">
        <v>632</v>
      </c>
      <c r="U42" s="13" t="str">
        <f>IFERROR((VLOOKUP(Q42,[1]ความเชื่อมโยง!$A$1:$F$10,6,FALSE)),"")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42" s="13" t="str">
        <f>IFERROR((VLOOKUP(Q42,ความเชื่อมโยง!$A$1:$G$10,7,1)),"")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42" s="54" t="s">
        <v>636</v>
      </c>
      <c r="X42" s="52" t="s">
        <v>637</v>
      </c>
      <c r="Y42" s="52" t="s">
        <v>16</v>
      </c>
      <c r="Z42" s="52" t="s">
        <v>20</v>
      </c>
      <c r="AA42" s="52"/>
      <c r="AB42" s="52"/>
      <c r="AC42" s="55"/>
      <c r="AD42" s="53" t="s">
        <v>1642</v>
      </c>
      <c r="AE42" s="56">
        <v>5000</v>
      </c>
      <c r="AF42" s="57">
        <v>1</v>
      </c>
      <c r="AG42" s="57" t="s">
        <v>641</v>
      </c>
      <c r="AH42" s="57">
        <v>6</v>
      </c>
      <c r="AI42" s="62">
        <f t="shared" si="3"/>
        <v>30000</v>
      </c>
      <c r="AJ42" s="59">
        <v>7500</v>
      </c>
      <c r="AK42" s="59">
        <v>7500</v>
      </c>
      <c r="AL42" s="59">
        <v>7500</v>
      </c>
      <c r="AM42" s="59">
        <v>7500</v>
      </c>
      <c r="AN42" s="59">
        <v>7500</v>
      </c>
      <c r="AO42" s="59">
        <v>7500</v>
      </c>
      <c r="AP42" s="59">
        <v>7500</v>
      </c>
      <c r="AQ42" s="59">
        <v>7500</v>
      </c>
      <c r="AR42" s="59">
        <v>7500</v>
      </c>
      <c r="AS42" s="59">
        <v>7500</v>
      </c>
      <c r="AT42" s="59">
        <v>0</v>
      </c>
      <c r="AU42" s="59">
        <v>0</v>
      </c>
      <c r="AV42" s="55" t="s">
        <v>738</v>
      </c>
      <c r="AW42" s="55" t="s">
        <v>739</v>
      </c>
      <c r="AX42" s="55" t="s">
        <v>740</v>
      </c>
      <c r="AY42" s="55" t="s">
        <v>741</v>
      </c>
      <c r="AZ42" s="55" t="s">
        <v>697</v>
      </c>
      <c r="BA42" s="55" t="s">
        <v>761</v>
      </c>
      <c r="BB42" s="60" t="s">
        <v>638</v>
      </c>
      <c r="BC42" s="60">
        <v>3.71</v>
      </c>
      <c r="BD42" s="55" t="s">
        <v>13</v>
      </c>
      <c r="BE42" s="55" t="s">
        <v>694</v>
      </c>
      <c r="BF42" s="55" t="s">
        <v>765</v>
      </c>
      <c r="BG42" s="61" t="s">
        <v>579</v>
      </c>
      <c r="BH42" s="58">
        <f t="shared" si="0"/>
        <v>30000</v>
      </c>
      <c r="BI42" s="62">
        <f t="shared" si="1"/>
        <v>0</v>
      </c>
    </row>
    <row r="43" spans="1:61" ht="18.75">
      <c r="A43" s="11">
        <v>10</v>
      </c>
      <c r="B43" s="6" t="s">
        <v>1</v>
      </c>
      <c r="C43" s="11">
        <v>1001</v>
      </c>
      <c r="D43" s="6" t="s">
        <v>13</v>
      </c>
      <c r="E43" s="12">
        <v>2</v>
      </c>
      <c r="F43" s="13" t="str">
        <f>IFERROR((VLOOKUP(E43,[4]แหล่งเงิน!$A$2:$B$3,2,)),"")</f>
        <v>เงินรายได้</v>
      </c>
      <c r="G43" s="6" t="s">
        <v>12</v>
      </c>
      <c r="H43" s="12">
        <v>1</v>
      </c>
      <c r="I43" s="13" t="str">
        <f>IFERROR((VLOOKUP(H43,[4]กองทุน!$A$2:$B$14,2,)),"")</f>
        <v>กองทุนบริหาร</v>
      </c>
      <c r="J43" s="12">
        <v>110</v>
      </c>
      <c r="K43" s="13" t="str">
        <f>IFERROR((VLOOKUP(J43,'[4]งาน-โครงการ'!$A$1:$B$57,2,FALSE)),"")</f>
        <v>งานสนับสนุนการบริหารจัดการทั่วไปด้านวิทยาศาสตร์สุขภาพ</v>
      </c>
      <c r="L43" s="11">
        <v>1000003</v>
      </c>
      <c r="M43" s="6" t="s">
        <v>229</v>
      </c>
      <c r="N43" s="51">
        <f>IFERROR((VLOOKUP(O43,[4]กิจกรรม!B31:$C$2803,2,FALSE)),"")</f>
        <v>10000030160</v>
      </c>
      <c r="O43" s="52" t="s">
        <v>45</v>
      </c>
      <c r="P43" s="65" t="s">
        <v>48</v>
      </c>
      <c r="Q43" s="51">
        <f>IFERROR((VLOOKUP(R43,[4]ความเชื่อมโยง!$A$20:$B$26,2,FALSE)),"")</f>
        <v>4</v>
      </c>
      <c r="R43" s="52" t="s">
        <v>632</v>
      </c>
      <c r="S43" s="51">
        <f>IFERROR((VLOOKUP(T43,[4]ความเชื่อมโยง!$A$29:$B$37,2,FALSE)),"")</f>
        <v>4</v>
      </c>
      <c r="T43" s="52" t="s">
        <v>632</v>
      </c>
      <c r="U43" s="13" t="str">
        <f>IFERROR((VLOOKUP(Q43,[1]ความเชื่อมโยง!$A$1:$F$10,6,FALSE)),"")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43" s="13" t="str">
        <f>IFERROR((VLOOKUP(Q43,ความเชื่อมโยง!$A$1:$G$10,7,1)),"")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43" s="54" t="s">
        <v>636</v>
      </c>
      <c r="X43" s="52" t="s">
        <v>637</v>
      </c>
      <c r="Y43" s="52" t="s">
        <v>16</v>
      </c>
      <c r="Z43" s="52" t="s">
        <v>20</v>
      </c>
      <c r="AA43" s="52"/>
      <c r="AB43" s="52"/>
      <c r="AC43" s="55"/>
      <c r="AD43" s="53" t="s">
        <v>1643</v>
      </c>
      <c r="AE43" s="56">
        <v>1000</v>
      </c>
      <c r="AF43" s="57">
        <v>1</v>
      </c>
      <c r="AG43" s="57" t="s">
        <v>583</v>
      </c>
      <c r="AH43" s="57">
        <v>12</v>
      </c>
      <c r="AI43" s="62">
        <f t="shared" si="3"/>
        <v>12000</v>
      </c>
      <c r="AJ43" s="59">
        <v>1500</v>
      </c>
      <c r="AK43" s="59">
        <v>2000</v>
      </c>
      <c r="AL43" s="59">
        <v>2000</v>
      </c>
      <c r="AM43" s="59">
        <v>2000</v>
      </c>
      <c r="AN43" s="59">
        <v>2000</v>
      </c>
      <c r="AO43" s="59">
        <v>2000</v>
      </c>
      <c r="AP43" s="59">
        <v>2000</v>
      </c>
      <c r="AQ43" s="59">
        <v>2000</v>
      </c>
      <c r="AR43" s="59">
        <v>2000</v>
      </c>
      <c r="AS43" s="59">
        <v>2000</v>
      </c>
      <c r="AT43" s="59">
        <v>2000</v>
      </c>
      <c r="AU43" s="59">
        <v>2000</v>
      </c>
      <c r="AV43" s="55" t="s">
        <v>738</v>
      </c>
      <c r="AW43" s="55" t="s">
        <v>739</v>
      </c>
      <c r="AX43" s="55" t="s">
        <v>740</v>
      </c>
      <c r="AY43" s="55" t="s">
        <v>741</v>
      </c>
      <c r="AZ43" s="55" t="s">
        <v>697</v>
      </c>
      <c r="BA43" s="55" t="s">
        <v>761</v>
      </c>
      <c r="BB43" s="60" t="s">
        <v>638</v>
      </c>
      <c r="BC43" s="60">
        <v>3.71</v>
      </c>
      <c r="BD43" s="55" t="s">
        <v>13</v>
      </c>
      <c r="BE43" s="55" t="s">
        <v>694</v>
      </c>
      <c r="BF43" s="55" t="s">
        <v>765</v>
      </c>
      <c r="BG43" s="61" t="s">
        <v>579</v>
      </c>
      <c r="BH43" s="58">
        <f t="shared" si="0"/>
        <v>12000</v>
      </c>
      <c r="BI43" s="62">
        <f t="shared" si="1"/>
        <v>0</v>
      </c>
    </row>
    <row r="44" spans="1:61" ht="18.75">
      <c r="A44" s="11">
        <v>10</v>
      </c>
      <c r="B44" s="6" t="s">
        <v>1</v>
      </c>
      <c r="C44" s="11">
        <v>1001</v>
      </c>
      <c r="D44" s="6" t="s">
        <v>13</v>
      </c>
      <c r="E44" s="12">
        <v>2</v>
      </c>
      <c r="F44" s="13" t="str">
        <f>IFERROR((VLOOKUP(E44,[4]แหล่งเงิน!$A$2:$B$3,2,)),"")</f>
        <v>เงินรายได้</v>
      </c>
      <c r="G44" s="6" t="s">
        <v>12</v>
      </c>
      <c r="H44" s="12">
        <v>1</v>
      </c>
      <c r="I44" s="13" t="str">
        <f>IFERROR((VLOOKUP(H44,[4]กองทุน!$A$2:$B$14,2,)),"")</f>
        <v>กองทุนบริหาร</v>
      </c>
      <c r="J44" s="12">
        <v>110</v>
      </c>
      <c r="K44" s="13" t="str">
        <f>IFERROR((VLOOKUP(J44,'[4]งาน-โครงการ'!$A$1:$B$57,2,FALSE)),"")</f>
        <v>งานสนับสนุนการบริหารจัดการทั่วไปด้านวิทยาศาสตร์สุขภาพ</v>
      </c>
      <c r="L44" s="11">
        <v>1000003</v>
      </c>
      <c r="M44" s="6" t="s">
        <v>229</v>
      </c>
      <c r="N44" s="51">
        <f>IFERROR((VLOOKUP(O44,[4]กิจกรรม!B33:$C$2803,2,FALSE)),"")</f>
        <v>10000030160</v>
      </c>
      <c r="O44" s="52" t="s">
        <v>45</v>
      </c>
      <c r="P44" s="65" t="s">
        <v>48</v>
      </c>
      <c r="Q44" s="51">
        <f>IFERROR((VLOOKUP(R44,[4]ความเชื่อมโยง!$A$20:$B$26,2,FALSE)),"")</f>
        <v>4</v>
      </c>
      <c r="R44" s="52" t="s">
        <v>632</v>
      </c>
      <c r="S44" s="51">
        <f>IFERROR((VLOOKUP(T44,[4]ความเชื่อมโยง!$A$29:$B$37,2,FALSE)),"")</f>
        <v>4</v>
      </c>
      <c r="T44" s="52" t="s">
        <v>632</v>
      </c>
      <c r="U44" s="13" t="str">
        <f>IFERROR((VLOOKUP(Q44,[1]ความเชื่อมโยง!$A$1:$F$10,6,FALSE)),"")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44" s="13" t="str">
        <f>IFERROR((VLOOKUP(Q44,ความเชื่อมโยง!$A$1:$G$10,7,1)),"")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44" s="54" t="s">
        <v>636</v>
      </c>
      <c r="X44" s="52" t="s">
        <v>637</v>
      </c>
      <c r="Y44" s="52" t="s">
        <v>16</v>
      </c>
      <c r="Z44" s="52" t="s">
        <v>20</v>
      </c>
      <c r="AA44" s="52"/>
      <c r="AB44" s="52"/>
      <c r="AC44" s="55"/>
      <c r="AD44" s="53" t="s">
        <v>766</v>
      </c>
      <c r="AE44" s="56">
        <v>50</v>
      </c>
      <c r="AF44" s="57">
        <v>100</v>
      </c>
      <c r="AG44" s="57" t="s">
        <v>595</v>
      </c>
      <c r="AH44" s="57">
        <v>15</v>
      </c>
      <c r="AI44" s="62">
        <f t="shared" si="3"/>
        <v>75000</v>
      </c>
      <c r="AJ44" s="59">
        <v>7500</v>
      </c>
      <c r="AK44" s="59" t="s">
        <v>706</v>
      </c>
      <c r="AL44" s="59">
        <v>7500</v>
      </c>
      <c r="AM44" s="59">
        <v>7500</v>
      </c>
      <c r="AN44" s="59">
        <v>7500</v>
      </c>
      <c r="AO44" s="59">
        <v>7500</v>
      </c>
      <c r="AP44" s="59">
        <v>7500</v>
      </c>
      <c r="AQ44" s="59">
        <v>7500</v>
      </c>
      <c r="AR44" s="59">
        <v>7500</v>
      </c>
      <c r="AS44" s="59">
        <v>7500</v>
      </c>
      <c r="AT44" s="59">
        <v>7500</v>
      </c>
      <c r="AU44" s="59" t="s">
        <v>706</v>
      </c>
      <c r="AV44" s="55" t="s">
        <v>738</v>
      </c>
      <c r="AW44" s="55" t="s">
        <v>739</v>
      </c>
      <c r="AX44" s="55" t="s">
        <v>740</v>
      </c>
      <c r="AY44" s="55" t="s">
        <v>741</v>
      </c>
      <c r="AZ44" s="55" t="s">
        <v>697</v>
      </c>
      <c r="BA44" s="55" t="s">
        <v>761</v>
      </c>
      <c r="BB44" s="60" t="s">
        <v>638</v>
      </c>
      <c r="BC44" s="60">
        <v>3.71</v>
      </c>
      <c r="BD44" s="55" t="s">
        <v>13</v>
      </c>
      <c r="BE44" s="55" t="s">
        <v>694</v>
      </c>
      <c r="BF44" s="55" t="s">
        <v>765</v>
      </c>
      <c r="BG44" s="61" t="s">
        <v>579</v>
      </c>
      <c r="BH44" s="58">
        <f t="shared" si="0"/>
        <v>75000</v>
      </c>
      <c r="BI44" s="62">
        <f t="shared" si="1"/>
        <v>0</v>
      </c>
    </row>
    <row r="45" spans="1:61" ht="18.75">
      <c r="A45" s="11">
        <v>10</v>
      </c>
      <c r="B45" s="6" t="s">
        <v>1</v>
      </c>
      <c r="C45" s="11">
        <v>1001</v>
      </c>
      <c r="D45" s="6" t="s">
        <v>13</v>
      </c>
      <c r="E45" s="12">
        <v>2</v>
      </c>
      <c r="F45" s="13" t="str">
        <f>IFERROR((VLOOKUP(E45,[4]แหล่งเงิน!$A$2:$B$3,2,)),"")</f>
        <v>เงินรายได้</v>
      </c>
      <c r="G45" s="6" t="s">
        <v>12</v>
      </c>
      <c r="H45" s="12">
        <v>1</v>
      </c>
      <c r="I45" s="13" t="str">
        <f>IFERROR((VLOOKUP(H45,[4]กองทุน!$A$2:$B$14,2,)),"")</f>
        <v>กองทุนบริหาร</v>
      </c>
      <c r="J45" s="12">
        <v>110</v>
      </c>
      <c r="K45" s="13" t="str">
        <f>IFERROR((VLOOKUP(J45,'[4]งาน-โครงการ'!$A$1:$B$57,2,FALSE)),"")</f>
        <v>งานสนับสนุนการบริหารจัดการทั่วไปด้านวิทยาศาสตร์สุขภาพ</v>
      </c>
      <c r="L45" s="11">
        <v>1000003</v>
      </c>
      <c r="M45" s="6" t="s">
        <v>229</v>
      </c>
      <c r="N45" s="51">
        <f>IFERROR((VLOOKUP(O45,[4]กิจกรรม!B34:$C$2803,2,FALSE)),"")</f>
        <v>10000030105</v>
      </c>
      <c r="O45" s="52" t="s">
        <v>14</v>
      </c>
      <c r="P45" s="65" t="s">
        <v>15</v>
      </c>
      <c r="Q45" s="51">
        <f>IFERROR((VLOOKUP(R45,[4]ความเชื่อมโยง!$A$20:$B$26,2,FALSE)),"")</f>
        <v>5</v>
      </c>
      <c r="R45" s="52" t="s">
        <v>635</v>
      </c>
      <c r="S45" s="51">
        <f>IFERROR((VLOOKUP(T45,[4]ความเชื่อมโยง!$A$29:$B$37,2,FALSE)),"")</f>
        <v>5</v>
      </c>
      <c r="T45" s="52" t="s">
        <v>635</v>
      </c>
      <c r="U45" s="13" t="str">
        <f>IFERROR((VLOOKUP(Q45,[1]ความเชื่อมโยง!$A$1:$F$10,6,FALSE)),"")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5" s="13" t="str">
        <f>IFERROR((VLOOKUP(Q45,ความเชื่อมโยง!$A$1:$G$10,7,1)),"")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45" s="54" t="s">
        <v>636</v>
      </c>
      <c r="X45" s="52" t="s">
        <v>637</v>
      </c>
      <c r="Y45" s="52" t="s">
        <v>16</v>
      </c>
      <c r="Z45" s="52" t="s">
        <v>17</v>
      </c>
      <c r="AA45" s="52"/>
      <c r="AB45" s="52"/>
      <c r="AC45" s="55"/>
      <c r="AD45" s="53" t="s">
        <v>767</v>
      </c>
      <c r="AE45" s="56">
        <v>1000</v>
      </c>
      <c r="AF45" s="57">
        <v>1</v>
      </c>
      <c r="AG45" s="57" t="s">
        <v>641</v>
      </c>
      <c r="AH45" s="57">
        <v>12</v>
      </c>
      <c r="AI45" s="62">
        <f t="shared" si="3"/>
        <v>12000</v>
      </c>
      <c r="AJ45" s="59">
        <v>10000</v>
      </c>
      <c r="AK45" s="59">
        <v>10000</v>
      </c>
      <c r="AL45" s="59">
        <v>10000</v>
      </c>
      <c r="AM45" s="59">
        <v>10000</v>
      </c>
      <c r="AN45" s="59">
        <v>10000</v>
      </c>
      <c r="AO45" s="59">
        <v>10000</v>
      </c>
      <c r="AP45" s="59">
        <v>10000</v>
      </c>
      <c r="AQ45" s="59">
        <v>10000</v>
      </c>
      <c r="AR45" s="59">
        <v>10000</v>
      </c>
      <c r="AS45" s="59">
        <v>10000</v>
      </c>
      <c r="AT45" s="59">
        <v>10000</v>
      </c>
      <c r="AU45" s="59">
        <v>10000</v>
      </c>
      <c r="AV45" s="55" t="s">
        <v>738</v>
      </c>
      <c r="AW45" s="55" t="s">
        <v>739</v>
      </c>
      <c r="AX45" s="55" t="s">
        <v>740</v>
      </c>
      <c r="AY45" s="55" t="s">
        <v>741</v>
      </c>
      <c r="AZ45" s="55" t="s">
        <v>697</v>
      </c>
      <c r="BA45" s="55" t="s">
        <v>747</v>
      </c>
      <c r="BB45" s="60" t="s">
        <v>661</v>
      </c>
      <c r="BC45" s="60">
        <v>5</v>
      </c>
      <c r="BD45" s="55" t="s">
        <v>13</v>
      </c>
      <c r="BE45" s="55" t="s">
        <v>658</v>
      </c>
      <c r="BF45" s="55" t="s">
        <v>768</v>
      </c>
      <c r="BG45" s="61" t="s">
        <v>579</v>
      </c>
      <c r="BH45" s="58">
        <f t="shared" si="0"/>
        <v>12000</v>
      </c>
      <c r="BI45" s="62">
        <f t="shared" si="1"/>
        <v>0</v>
      </c>
    </row>
    <row r="46" spans="1:61" ht="18.75">
      <c r="A46" s="11">
        <v>10</v>
      </c>
      <c r="B46" s="6" t="s">
        <v>1</v>
      </c>
      <c r="C46" s="11">
        <v>1001</v>
      </c>
      <c r="D46" s="6" t="s">
        <v>13</v>
      </c>
      <c r="E46" s="12">
        <v>2</v>
      </c>
      <c r="F46" s="13" t="str">
        <f>IFERROR((VLOOKUP(E46,[4]แหล่งเงิน!$A$2:$B$3,2,)),"")</f>
        <v>เงินรายได้</v>
      </c>
      <c r="G46" s="6" t="s">
        <v>12</v>
      </c>
      <c r="H46" s="12">
        <v>1</v>
      </c>
      <c r="I46" s="13" t="str">
        <f>IFERROR((VLOOKUP(H46,[4]กองทุน!$A$2:$B$14,2,)),"")</f>
        <v>กองทุนบริหาร</v>
      </c>
      <c r="J46" s="12">
        <v>110</v>
      </c>
      <c r="K46" s="13" t="str">
        <f>IFERROR((VLOOKUP(J46,'[4]งาน-โครงการ'!$A$1:$B$57,2,FALSE)),"")</f>
        <v>งานสนับสนุนการบริหารจัดการทั่วไปด้านวิทยาศาสตร์สุขภาพ</v>
      </c>
      <c r="L46" s="11">
        <v>1000003</v>
      </c>
      <c r="M46" s="6" t="s">
        <v>229</v>
      </c>
      <c r="N46" s="51">
        <f>IFERROR((VLOOKUP(O46,[4]กิจกรรม!B35:$C$2803,2,FALSE)),"")</f>
        <v>10000030105</v>
      </c>
      <c r="O46" s="52" t="s">
        <v>14</v>
      </c>
      <c r="P46" s="65" t="s">
        <v>15</v>
      </c>
      <c r="Q46" s="51">
        <f>IFERROR((VLOOKUP(R46,[4]ความเชื่อมโยง!$A$20:$B$26,2,FALSE)),"")</f>
        <v>5</v>
      </c>
      <c r="R46" s="52" t="s">
        <v>635</v>
      </c>
      <c r="S46" s="51">
        <f>IFERROR((VLOOKUP(T46,[4]ความเชื่อมโยง!$A$29:$B$37,2,FALSE)),"")</f>
        <v>5</v>
      </c>
      <c r="T46" s="52" t="s">
        <v>635</v>
      </c>
      <c r="U46" s="13" t="str">
        <f>IFERROR((VLOOKUP(Q46,[1]ความเชื่อมโยง!$A$1:$F$10,6,FALSE)),"")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6" s="13" t="str">
        <f>IFERROR((VLOOKUP(Q46,ความเชื่อมโยง!$A$1:$G$10,7,1)),"")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46" s="54" t="s">
        <v>636</v>
      </c>
      <c r="X46" s="52" t="s">
        <v>637</v>
      </c>
      <c r="Y46" s="52" t="s">
        <v>16</v>
      </c>
      <c r="Z46" s="52" t="s">
        <v>17</v>
      </c>
      <c r="AA46" s="52"/>
      <c r="AB46" s="52"/>
      <c r="AC46" s="55"/>
      <c r="AD46" s="53" t="s">
        <v>769</v>
      </c>
      <c r="AE46" s="56">
        <v>1000</v>
      </c>
      <c r="AF46" s="57">
        <v>1</v>
      </c>
      <c r="AG46" s="57" t="s">
        <v>641</v>
      </c>
      <c r="AH46" s="57">
        <v>12</v>
      </c>
      <c r="AI46" s="62">
        <f t="shared" si="3"/>
        <v>12000</v>
      </c>
      <c r="AJ46" s="59">
        <v>1000</v>
      </c>
      <c r="AK46" s="59">
        <v>1000</v>
      </c>
      <c r="AL46" s="59">
        <v>1000</v>
      </c>
      <c r="AM46" s="59">
        <v>1000</v>
      </c>
      <c r="AN46" s="59">
        <v>1000</v>
      </c>
      <c r="AO46" s="59">
        <v>1000</v>
      </c>
      <c r="AP46" s="59">
        <v>1000</v>
      </c>
      <c r="AQ46" s="59">
        <v>1000</v>
      </c>
      <c r="AR46" s="59">
        <v>1000</v>
      </c>
      <c r="AS46" s="59">
        <v>1000</v>
      </c>
      <c r="AT46" s="59">
        <v>1000</v>
      </c>
      <c r="AU46" s="59">
        <v>1000</v>
      </c>
      <c r="AV46" s="55" t="s">
        <v>738</v>
      </c>
      <c r="AW46" s="55" t="s">
        <v>739</v>
      </c>
      <c r="AX46" s="55" t="s">
        <v>740</v>
      </c>
      <c r="AY46" s="55" t="s">
        <v>741</v>
      </c>
      <c r="AZ46" s="55" t="s">
        <v>697</v>
      </c>
      <c r="BA46" s="55" t="s">
        <v>747</v>
      </c>
      <c r="BB46" s="60" t="s">
        <v>661</v>
      </c>
      <c r="BC46" s="60">
        <v>5</v>
      </c>
      <c r="BD46" s="55" t="s">
        <v>13</v>
      </c>
      <c r="BE46" s="55" t="s">
        <v>658</v>
      </c>
      <c r="BF46" s="55" t="s">
        <v>768</v>
      </c>
      <c r="BG46" s="61" t="s">
        <v>579</v>
      </c>
      <c r="BH46" s="58">
        <f t="shared" si="0"/>
        <v>12000</v>
      </c>
      <c r="BI46" s="62">
        <f t="shared" si="1"/>
        <v>0</v>
      </c>
    </row>
    <row r="47" spans="1:61" ht="18.75">
      <c r="A47" s="11">
        <v>10</v>
      </c>
      <c r="B47" s="6" t="s">
        <v>1</v>
      </c>
      <c r="C47" s="11">
        <v>1001</v>
      </c>
      <c r="D47" s="6" t="s">
        <v>13</v>
      </c>
      <c r="E47" s="12">
        <v>2</v>
      </c>
      <c r="F47" s="13" t="str">
        <f>IFERROR((VLOOKUP(E47,[4]แหล่งเงิน!$A$2:$B$3,2,)),"")</f>
        <v>เงินรายได้</v>
      </c>
      <c r="G47" s="6" t="s">
        <v>12</v>
      </c>
      <c r="H47" s="12">
        <v>1</v>
      </c>
      <c r="I47" s="13" t="str">
        <f>IFERROR((VLOOKUP(H47,[4]กองทุน!$A$2:$B$14,2,)),"")</f>
        <v>กองทุนบริหาร</v>
      </c>
      <c r="J47" s="12">
        <v>110</v>
      </c>
      <c r="K47" s="13" t="str">
        <f>IFERROR((VLOOKUP(J47,'[4]งาน-โครงการ'!$A$1:$B$57,2,FALSE)),"")</f>
        <v>งานสนับสนุนการบริหารจัดการทั่วไปด้านวิทยาศาสตร์สุขภาพ</v>
      </c>
      <c r="L47" s="11">
        <v>1000003</v>
      </c>
      <c r="M47" s="6" t="s">
        <v>229</v>
      </c>
      <c r="N47" s="51">
        <f>IFERROR((VLOOKUP(O47,[4]กิจกรรม!B36:$C$2803,2,FALSE)),"")</f>
        <v>10000030105</v>
      </c>
      <c r="O47" s="52" t="s">
        <v>14</v>
      </c>
      <c r="P47" s="65" t="s">
        <v>15</v>
      </c>
      <c r="Q47" s="51">
        <f>IFERROR((VLOOKUP(R47,[4]ความเชื่อมโยง!$A$20:$B$26,2,FALSE)),"")</f>
        <v>5</v>
      </c>
      <c r="R47" s="52" t="s">
        <v>635</v>
      </c>
      <c r="S47" s="51">
        <f>IFERROR((VLOOKUP(T47,[4]ความเชื่อมโยง!$A$29:$B$37,2,FALSE)),"")</f>
        <v>5</v>
      </c>
      <c r="T47" s="52" t="s">
        <v>635</v>
      </c>
      <c r="U47" s="13" t="str">
        <f>IFERROR((VLOOKUP(Q47,[1]ความเชื่อมโยง!$A$1:$F$10,6,FALSE)),"")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7" s="13" t="str">
        <f>IFERROR((VLOOKUP(Q47,ความเชื่อมโยง!$A$1:$G$10,7,1)),"")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47" s="54" t="s">
        <v>636</v>
      </c>
      <c r="X47" s="52" t="s">
        <v>637</v>
      </c>
      <c r="Y47" s="52" t="s">
        <v>16</v>
      </c>
      <c r="Z47" s="52" t="s">
        <v>17</v>
      </c>
      <c r="AA47" s="52"/>
      <c r="AB47" s="52"/>
      <c r="AC47" s="55"/>
      <c r="AD47" s="53" t="s">
        <v>770</v>
      </c>
      <c r="AE47" s="56">
        <v>77000</v>
      </c>
      <c r="AF47" s="57">
        <v>1</v>
      </c>
      <c r="AG47" s="57" t="s">
        <v>641</v>
      </c>
      <c r="AH47" s="57">
        <v>12</v>
      </c>
      <c r="AI47" s="62">
        <f t="shared" si="3"/>
        <v>924000</v>
      </c>
      <c r="AJ47" s="59">
        <v>77000</v>
      </c>
      <c r="AK47" s="59">
        <v>77000</v>
      </c>
      <c r="AL47" s="59">
        <v>77000</v>
      </c>
      <c r="AM47" s="59">
        <v>77000</v>
      </c>
      <c r="AN47" s="59">
        <v>77000</v>
      </c>
      <c r="AO47" s="59">
        <v>77000</v>
      </c>
      <c r="AP47" s="59">
        <v>77000</v>
      </c>
      <c r="AQ47" s="59">
        <v>77000</v>
      </c>
      <c r="AR47" s="59">
        <v>77000</v>
      </c>
      <c r="AS47" s="59">
        <v>77000</v>
      </c>
      <c r="AT47" s="59">
        <v>77000</v>
      </c>
      <c r="AU47" s="59">
        <v>77000</v>
      </c>
      <c r="AV47" s="55" t="s">
        <v>738</v>
      </c>
      <c r="AW47" s="55" t="s">
        <v>739</v>
      </c>
      <c r="AX47" s="55" t="s">
        <v>740</v>
      </c>
      <c r="AY47" s="55" t="s">
        <v>741</v>
      </c>
      <c r="AZ47" s="55" t="s">
        <v>697</v>
      </c>
      <c r="BA47" s="55" t="s">
        <v>747</v>
      </c>
      <c r="BB47" s="60" t="s">
        <v>661</v>
      </c>
      <c r="BC47" s="60">
        <v>5</v>
      </c>
      <c r="BD47" s="55" t="s">
        <v>13</v>
      </c>
      <c r="BE47" s="55" t="s">
        <v>658</v>
      </c>
      <c r="BF47" s="55" t="s">
        <v>768</v>
      </c>
      <c r="BG47" s="61" t="s">
        <v>579</v>
      </c>
      <c r="BH47" s="58">
        <f t="shared" si="0"/>
        <v>924000</v>
      </c>
      <c r="BI47" s="62">
        <f t="shared" si="1"/>
        <v>0</v>
      </c>
    </row>
    <row r="48" spans="1:61" ht="18.75">
      <c r="A48" s="11">
        <v>10</v>
      </c>
      <c r="B48" s="6" t="s">
        <v>1</v>
      </c>
      <c r="C48" s="11">
        <v>1001</v>
      </c>
      <c r="D48" s="6" t="s">
        <v>13</v>
      </c>
      <c r="E48" s="12">
        <v>2</v>
      </c>
      <c r="F48" s="13" t="str">
        <f>IFERROR((VLOOKUP(E48,[4]แหล่งเงิน!$A$2:$B$3,2,)),"")</f>
        <v>เงินรายได้</v>
      </c>
      <c r="G48" s="6" t="s">
        <v>12</v>
      </c>
      <c r="H48" s="12">
        <v>1</v>
      </c>
      <c r="I48" s="13" t="str">
        <f>IFERROR((VLOOKUP(H48,[4]กองทุน!$A$2:$B$14,2,)),"")</f>
        <v>กองทุนบริหาร</v>
      </c>
      <c r="J48" s="12">
        <v>110</v>
      </c>
      <c r="K48" s="13" t="str">
        <f>IFERROR((VLOOKUP(J48,'[4]งาน-โครงการ'!$A$1:$B$57,2,FALSE)),"")</f>
        <v>งานสนับสนุนการบริหารจัดการทั่วไปด้านวิทยาศาสตร์สุขภาพ</v>
      </c>
      <c r="L48" s="11">
        <v>1000003</v>
      </c>
      <c r="M48" s="6" t="s">
        <v>229</v>
      </c>
      <c r="N48" s="51">
        <f>IFERROR((VLOOKUP(O48,[4]กิจกรรม!B37:$C$2803,2,FALSE)),"")</f>
        <v>10000030105</v>
      </c>
      <c r="O48" s="52" t="s">
        <v>14</v>
      </c>
      <c r="P48" s="65" t="s">
        <v>19</v>
      </c>
      <c r="Q48" s="51">
        <f>IFERROR((VLOOKUP(R48,[4]ความเชื่อมโยง!$A$20:$B$26,2,FALSE)),"")</f>
        <v>5</v>
      </c>
      <c r="R48" s="52" t="s">
        <v>635</v>
      </c>
      <c r="S48" s="51">
        <f>IFERROR((VLOOKUP(T48,[4]ความเชื่อมโยง!$A$29:$B$37,2,FALSE)),"")</f>
        <v>5</v>
      </c>
      <c r="T48" s="52" t="s">
        <v>635</v>
      </c>
      <c r="U48" s="13" t="str">
        <f>IFERROR((VLOOKUP(Q48,[1]ความเชื่อมโยง!$A$1:$F$10,6,FALSE)),"")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8" s="13" t="str">
        <f>IFERROR((VLOOKUP(Q48,ความเชื่อมโยง!$A$1:$G$10,7,1)),"")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48" s="54" t="s">
        <v>636</v>
      </c>
      <c r="X48" s="52" t="s">
        <v>637</v>
      </c>
      <c r="Y48" s="52" t="s">
        <v>16</v>
      </c>
      <c r="Z48" s="52" t="s">
        <v>17</v>
      </c>
      <c r="AA48" s="52"/>
      <c r="AB48" s="52"/>
      <c r="AC48" s="55"/>
      <c r="AD48" s="53" t="s">
        <v>19</v>
      </c>
      <c r="AE48" s="56">
        <v>90000</v>
      </c>
      <c r="AF48" s="57">
        <v>1</v>
      </c>
      <c r="AG48" s="57" t="s">
        <v>641</v>
      </c>
      <c r="AH48" s="57">
        <v>12</v>
      </c>
      <c r="AI48" s="62">
        <f t="shared" si="3"/>
        <v>1080000</v>
      </c>
      <c r="AJ48" s="59">
        <v>100000</v>
      </c>
      <c r="AK48" s="59">
        <v>100000</v>
      </c>
      <c r="AL48" s="59">
        <v>100000</v>
      </c>
      <c r="AM48" s="59">
        <v>100000</v>
      </c>
      <c r="AN48" s="59">
        <v>100000</v>
      </c>
      <c r="AO48" s="59">
        <v>100000</v>
      </c>
      <c r="AP48" s="59">
        <v>100000</v>
      </c>
      <c r="AQ48" s="59">
        <v>100000</v>
      </c>
      <c r="AR48" s="59">
        <v>100000</v>
      </c>
      <c r="AS48" s="59">
        <v>100000</v>
      </c>
      <c r="AT48" s="59">
        <v>100000</v>
      </c>
      <c r="AU48" s="59">
        <v>100000</v>
      </c>
      <c r="AV48" s="55" t="s">
        <v>738</v>
      </c>
      <c r="AW48" s="55" t="s">
        <v>739</v>
      </c>
      <c r="AX48" s="55" t="s">
        <v>740</v>
      </c>
      <c r="AY48" s="55" t="s">
        <v>741</v>
      </c>
      <c r="AZ48" s="55" t="s">
        <v>697</v>
      </c>
      <c r="BA48" s="55" t="s">
        <v>747</v>
      </c>
      <c r="BB48" s="60" t="s">
        <v>661</v>
      </c>
      <c r="BC48" s="60">
        <v>5</v>
      </c>
      <c r="BD48" s="55" t="s">
        <v>13</v>
      </c>
      <c r="BE48" s="55" t="s">
        <v>658</v>
      </c>
      <c r="BF48" s="55" t="s">
        <v>768</v>
      </c>
      <c r="BG48" s="61" t="s">
        <v>579</v>
      </c>
      <c r="BH48" s="58">
        <f t="shared" si="0"/>
        <v>1080000</v>
      </c>
      <c r="BI48" s="62">
        <f t="shared" si="1"/>
        <v>0</v>
      </c>
    </row>
    <row r="49" spans="1:61" ht="18.75">
      <c r="A49" s="11">
        <v>10</v>
      </c>
      <c r="B49" s="6" t="s">
        <v>1</v>
      </c>
      <c r="C49" s="11">
        <v>1001</v>
      </c>
      <c r="D49" s="6" t="s">
        <v>13</v>
      </c>
      <c r="E49" s="12">
        <v>2</v>
      </c>
      <c r="F49" s="13" t="str">
        <f>IFERROR((VLOOKUP(E49,[4]แหล่งเงิน!$A$2:$B$3,2,)),"")</f>
        <v>เงินรายได้</v>
      </c>
      <c r="G49" s="6" t="s">
        <v>12</v>
      </c>
      <c r="H49" s="12">
        <v>1</v>
      </c>
      <c r="I49" s="13" t="str">
        <f>IFERROR((VLOOKUP(H49,[4]กองทุน!$A$2:$B$14,2,)),"")</f>
        <v>กองทุนบริหาร</v>
      </c>
      <c r="J49" s="12">
        <v>110</v>
      </c>
      <c r="K49" s="13" t="str">
        <f>IFERROR((VLOOKUP(J49,'[4]งาน-โครงการ'!$A$1:$B$57,2,FALSE)),"")</f>
        <v>งานสนับสนุนการบริหารจัดการทั่วไปด้านวิทยาศาสตร์สุขภาพ</v>
      </c>
      <c r="L49" s="11">
        <v>1000003</v>
      </c>
      <c r="M49" s="6" t="s">
        <v>229</v>
      </c>
      <c r="N49" s="51">
        <f>IFERROR((VLOOKUP(O49,[4]กิจกรรม!B38:$C$2803,2,FALSE)),"")</f>
        <v>10000030105</v>
      </c>
      <c r="O49" s="52" t="s">
        <v>14</v>
      </c>
      <c r="P49" s="65" t="s">
        <v>19</v>
      </c>
      <c r="Q49" s="51">
        <f>IFERROR((VLOOKUP(R49,[4]ความเชื่อมโยง!$A$20:$B$26,2,FALSE)),"")</f>
        <v>5</v>
      </c>
      <c r="R49" s="52" t="s">
        <v>635</v>
      </c>
      <c r="S49" s="51">
        <f>IFERROR((VLOOKUP(T49,[4]ความเชื่อมโยง!$A$29:$B$37,2,FALSE)),"")</f>
        <v>5</v>
      </c>
      <c r="T49" s="52" t="s">
        <v>635</v>
      </c>
      <c r="U49" s="13" t="str">
        <f>IFERROR((VLOOKUP(Q49,[1]ความเชื่อมโยง!$A$1:$F$10,6,FALSE)),"")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9" s="13" t="str">
        <f>IFERROR((VLOOKUP(Q49,ความเชื่อมโยง!$A$1:$G$10,7,1)),"")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49" s="54" t="s">
        <v>636</v>
      </c>
      <c r="X49" s="52" t="s">
        <v>637</v>
      </c>
      <c r="Y49" s="52" t="s">
        <v>16</v>
      </c>
      <c r="Z49" s="52" t="s">
        <v>20</v>
      </c>
      <c r="AA49" s="52"/>
      <c r="AB49" s="52"/>
      <c r="AC49" s="55"/>
      <c r="AD49" s="53" t="s">
        <v>1644</v>
      </c>
      <c r="AE49" s="56">
        <v>4000</v>
      </c>
      <c r="AF49" s="57">
        <v>1</v>
      </c>
      <c r="AG49" s="57" t="s">
        <v>641</v>
      </c>
      <c r="AH49" s="57">
        <v>12</v>
      </c>
      <c r="AI49" s="62">
        <f t="shared" si="3"/>
        <v>48000</v>
      </c>
      <c r="AJ49" s="59">
        <v>4000</v>
      </c>
      <c r="AK49" s="59">
        <v>4000</v>
      </c>
      <c r="AL49" s="59">
        <v>4000</v>
      </c>
      <c r="AM49" s="59">
        <v>4000</v>
      </c>
      <c r="AN49" s="59">
        <v>4000</v>
      </c>
      <c r="AO49" s="59">
        <v>4000</v>
      </c>
      <c r="AP49" s="59">
        <v>4000</v>
      </c>
      <c r="AQ49" s="59">
        <v>4000</v>
      </c>
      <c r="AR49" s="59">
        <v>4000</v>
      </c>
      <c r="AS49" s="59">
        <v>4000</v>
      </c>
      <c r="AT49" s="59">
        <v>4000</v>
      </c>
      <c r="AU49" s="59">
        <v>4000</v>
      </c>
      <c r="AV49" s="55" t="s">
        <v>738</v>
      </c>
      <c r="AW49" s="55" t="s">
        <v>739</v>
      </c>
      <c r="AX49" s="55" t="s">
        <v>740</v>
      </c>
      <c r="AY49" s="55" t="s">
        <v>741</v>
      </c>
      <c r="AZ49" s="55" t="s">
        <v>697</v>
      </c>
      <c r="BA49" s="55" t="s">
        <v>747</v>
      </c>
      <c r="BB49" s="60" t="s">
        <v>661</v>
      </c>
      <c r="BC49" s="60">
        <v>5</v>
      </c>
      <c r="BD49" s="55" t="s">
        <v>13</v>
      </c>
      <c r="BE49" s="55" t="s">
        <v>658</v>
      </c>
      <c r="BF49" s="55" t="s">
        <v>768</v>
      </c>
      <c r="BG49" s="61" t="s">
        <v>579</v>
      </c>
      <c r="BH49" s="58">
        <f t="shared" si="0"/>
        <v>48000</v>
      </c>
      <c r="BI49" s="62">
        <f t="shared" si="1"/>
        <v>0</v>
      </c>
    </row>
    <row r="50" spans="1:61" ht="18.75">
      <c r="A50" s="11">
        <v>10</v>
      </c>
      <c r="B50" s="6" t="s">
        <v>1</v>
      </c>
      <c r="C50" s="11">
        <v>1001</v>
      </c>
      <c r="D50" s="6" t="s">
        <v>13</v>
      </c>
      <c r="E50" s="12">
        <v>2</v>
      </c>
      <c r="F50" s="13" t="str">
        <f>IFERROR((VLOOKUP(E50,[4]แหล่งเงิน!$A$2:$B$3,2,)),"")</f>
        <v>เงินรายได้</v>
      </c>
      <c r="G50" s="6" t="s">
        <v>12</v>
      </c>
      <c r="H50" s="12">
        <v>1</v>
      </c>
      <c r="I50" s="13" t="str">
        <f>IFERROR((VLOOKUP(H50,[4]กองทุน!$A$2:$B$14,2,)),"")</f>
        <v>กองทุนบริหาร</v>
      </c>
      <c r="J50" s="12">
        <v>110</v>
      </c>
      <c r="K50" s="13" t="str">
        <f>IFERROR((VLOOKUP(J50,'[4]งาน-โครงการ'!$A$1:$B$57,2,FALSE)),"")</f>
        <v>งานสนับสนุนการบริหารจัดการทั่วไปด้านวิทยาศาสตร์สุขภาพ</v>
      </c>
      <c r="L50" s="11">
        <v>1000003</v>
      </c>
      <c r="M50" s="6" t="s">
        <v>229</v>
      </c>
      <c r="N50" s="51">
        <f>IFERROR((VLOOKUP(O50,[4]กิจกรรม!B39:$C$2803,2,FALSE)),"")</f>
        <v>10000030077</v>
      </c>
      <c r="O50" s="52" t="s">
        <v>49</v>
      </c>
      <c r="P50" s="65" t="s">
        <v>50</v>
      </c>
      <c r="Q50" s="51">
        <f>IFERROR((VLOOKUP(R50,[4]ความเชื่อมโยง!$A$20:$B$26,2,FALSE)),"")</f>
        <v>5</v>
      </c>
      <c r="R50" s="52" t="s">
        <v>635</v>
      </c>
      <c r="S50" s="51">
        <f>IFERROR((VLOOKUP(T50,[4]ความเชื่อมโยง!$A$29:$B$37,2,FALSE)),"")</f>
        <v>5</v>
      </c>
      <c r="T50" s="52" t="s">
        <v>635</v>
      </c>
      <c r="U50" s="13" t="str">
        <f>IFERROR((VLOOKUP(Q50,[1]ความเชื่อมโยง!$A$1:$F$10,6,FALSE)),"")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0" s="13" t="str">
        <f>IFERROR((VLOOKUP(Q50,ความเชื่อมโยง!$A$1:$G$10,7,1)),"")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0" s="54" t="s">
        <v>636</v>
      </c>
      <c r="X50" s="52" t="s">
        <v>637</v>
      </c>
      <c r="Y50" s="52" t="s">
        <v>16</v>
      </c>
      <c r="Z50" s="52" t="s">
        <v>20</v>
      </c>
      <c r="AA50" s="52"/>
      <c r="AB50" s="52"/>
      <c r="AC50" s="55"/>
      <c r="AD50" s="53" t="s">
        <v>1645</v>
      </c>
      <c r="AE50" s="56">
        <v>40000</v>
      </c>
      <c r="AF50" s="57">
        <v>1</v>
      </c>
      <c r="AG50" s="57" t="s">
        <v>710</v>
      </c>
      <c r="AH50" s="57">
        <v>1</v>
      </c>
      <c r="AI50" s="62">
        <f t="shared" si="3"/>
        <v>40000</v>
      </c>
      <c r="AJ50" s="59">
        <v>0</v>
      </c>
      <c r="AK50" s="59">
        <v>0</v>
      </c>
      <c r="AL50" s="59">
        <v>40000</v>
      </c>
      <c r="AM50" s="59">
        <v>0</v>
      </c>
      <c r="AN50" s="59">
        <v>0</v>
      </c>
      <c r="AO50" s="59">
        <v>0</v>
      </c>
      <c r="AP50" s="59">
        <v>0</v>
      </c>
      <c r="AQ50" s="59">
        <v>0</v>
      </c>
      <c r="AR50" s="59">
        <v>0</v>
      </c>
      <c r="AS50" s="59">
        <v>0</v>
      </c>
      <c r="AT50" s="59">
        <v>0</v>
      </c>
      <c r="AU50" s="59">
        <v>0</v>
      </c>
      <c r="AV50" s="55" t="s">
        <v>738</v>
      </c>
      <c r="AW50" s="55" t="s">
        <v>739</v>
      </c>
      <c r="AX50" s="55" t="s">
        <v>740</v>
      </c>
      <c r="AY50" s="55" t="s">
        <v>741</v>
      </c>
      <c r="AZ50" s="55" t="s">
        <v>697</v>
      </c>
      <c r="BA50" s="55" t="s">
        <v>747</v>
      </c>
      <c r="BB50" s="60" t="s">
        <v>661</v>
      </c>
      <c r="BC50" s="60">
        <v>5</v>
      </c>
      <c r="BD50" s="55" t="s">
        <v>13</v>
      </c>
      <c r="BE50" s="55" t="s">
        <v>658</v>
      </c>
      <c r="BF50" s="55" t="s">
        <v>745</v>
      </c>
      <c r="BG50" s="61" t="s">
        <v>579</v>
      </c>
      <c r="BH50" s="58">
        <f t="shared" si="0"/>
        <v>40000</v>
      </c>
      <c r="BI50" s="62">
        <f t="shared" si="1"/>
        <v>0</v>
      </c>
    </row>
    <row r="51" spans="1:61" ht="18.75">
      <c r="A51" s="11">
        <v>10</v>
      </c>
      <c r="B51" s="6" t="s">
        <v>1</v>
      </c>
      <c r="C51" s="11">
        <v>1001</v>
      </c>
      <c r="D51" s="6" t="s">
        <v>13</v>
      </c>
      <c r="E51" s="12">
        <v>2</v>
      </c>
      <c r="F51" s="13" t="str">
        <f>IFERROR((VLOOKUP(E51,[4]แหล่งเงิน!$A$2:$B$3,2,)),"")</f>
        <v>เงินรายได้</v>
      </c>
      <c r="G51" s="6" t="s">
        <v>12</v>
      </c>
      <c r="H51" s="12">
        <v>1</v>
      </c>
      <c r="I51" s="13" t="str">
        <f>IFERROR((VLOOKUP(H51,[4]กองทุน!$A$2:$B$14,2,)),"")</f>
        <v>กองทุนบริหาร</v>
      </c>
      <c r="J51" s="12">
        <v>110</v>
      </c>
      <c r="K51" s="13" t="str">
        <f>IFERROR((VLOOKUP(J51,'[4]งาน-โครงการ'!$A$1:$B$57,2,FALSE)),"")</f>
        <v>งานสนับสนุนการบริหารจัดการทั่วไปด้านวิทยาศาสตร์สุขภาพ</v>
      </c>
      <c r="L51" s="11">
        <v>1000003</v>
      </c>
      <c r="M51" s="6" t="s">
        <v>229</v>
      </c>
      <c r="N51" s="51">
        <f>IFERROR((VLOOKUP(O51,[4]กิจกรรม!B40:$C$2803,2,FALSE)),"")</f>
        <v>10000030077</v>
      </c>
      <c r="O51" s="52" t="s">
        <v>49</v>
      </c>
      <c r="P51" s="65" t="s">
        <v>51</v>
      </c>
      <c r="Q51" s="51">
        <f>IFERROR((VLOOKUP(R51,[4]ความเชื่อมโยง!$A$20:$B$26,2,FALSE)),"")</f>
        <v>5</v>
      </c>
      <c r="R51" s="52" t="s">
        <v>635</v>
      </c>
      <c r="S51" s="51">
        <f>IFERROR((VLOOKUP(T51,[4]ความเชื่อมโยง!$A$29:$B$37,2,FALSE)),"")</f>
        <v>5</v>
      </c>
      <c r="T51" s="52" t="s">
        <v>635</v>
      </c>
      <c r="U51" s="13" t="str">
        <f>IFERROR((VLOOKUP(Q51,[1]ความเชื่อมโยง!$A$1:$F$10,6,FALSE)),"")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1" s="13" t="str">
        <f>IFERROR((VLOOKUP(Q51,ความเชื่อมโยง!$A$1:$G$10,7,1)),"")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1" s="54" t="s">
        <v>636</v>
      </c>
      <c r="X51" s="52" t="s">
        <v>637</v>
      </c>
      <c r="Y51" s="52" t="s">
        <v>16</v>
      </c>
      <c r="Z51" s="52" t="s">
        <v>20</v>
      </c>
      <c r="AA51" s="52"/>
      <c r="AB51" s="52"/>
      <c r="AC51" s="55"/>
      <c r="AD51" s="53" t="s">
        <v>1645</v>
      </c>
      <c r="AE51" s="56">
        <v>20000</v>
      </c>
      <c r="AF51" s="57">
        <v>1</v>
      </c>
      <c r="AG51" s="57" t="s">
        <v>710</v>
      </c>
      <c r="AH51" s="57">
        <v>1</v>
      </c>
      <c r="AI51" s="62">
        <f t="shared" si="3"/>
        <v>20000</v>
      </c>
      <c r="AJ51" s="59">
        <v>0</v>
      </c>
      <c r="AK51" s="59">
        <v>0</v>
      </c>
      <c r="AL51" s="59">
        <v>20000</v>
      </c>
      <c r="AM51" s="59">
        <v>0</v>
      </c>
      <c r="AN51" s="59">
        <v>0</v>
      </c>
      <c r="AO51" s="59">
        <v>0</v>
      </c>
      <c r="AP51" s="59">
        <v>0</v>
      </c>
      <c r="AQ51" s="59">
        <v>0</v>
      </c>
      <c r="AR51" s="59">
        <v>0</v>
      </c>
      <c r="AS51" s="59">
        <v>0</v>
      </c>
      <c r="AT51" s="59">
        <v>0</v>
      </c>
      <c r="AU51" s="59">
        <v>0</v>
      </c>
      <c r="AV51" s="55" t="s">
        <v>738</v>
      </c>
      <c r="AW51" s="55" t="s">
        <v>739</v>
      </c>
      <c r="AX51" s="55" t="s">
        <v>740</v>
      </c>
      <c r="AY51" s="55" t="s">
        <v>741</v>
      </c>
      <c r="AZ51" s="55" t="s">
        <v>697</v>
      </c>
      <c r="BA51" s="55" t="s">
        <v>747</v>
      </c>
      <c r="BB51" s="60" t="s">
        <v>661</v>
      </c>
      <c r="BC51" s="60">
        <v>5</v>
      </c>
      <c r="BD51" s="55" t="s">
        <v>13</v>
      </c>
      <c r="BE51" s="55" t="s">
        <v>658</v>
      </c>
      <c r="BF51" s="55" t="s">
        <v>745</v>
      </c>
      <c r="BG51" s="61" t="s">
        <v>579</v>
      </c>
      <c r="BH51" s="58">
        <f t="shared" si="0"/>
        <v>20000</v>
      </c>
      <c r="BI51" s="62">
        <f t="shared" si="1"/>
        <v>0</v>
      </c>
    </row>
    <row r="52" spans="1:61" ht="18.75">
      <c r="A52" s="11">
        <v>10</v>
      </c>
      <c r="B52" s="6" t="s">
        <v>1</v>
      </c>
      <c r="C52" s="11">
        <v>1001</v>
      </c>
      <c r="D52" s="6" t="s">
        <v>13</v>
      </c>
      <c r="E52" s="12">
        <v>2</v>
      </c>
      <c r="F52" s="13" t="str">
        <f>IFERROR((VLOOKUP(E52,[4]แหล่งเงิน!$A$2:$B$3,2,)),"")</f>
        <v>เงินรายได้</v>
      </c>
      <c r="G52" s="6" t="s">
        <v>12</v>
      </c>
      <c r="H52" s="12">
        <v>1</v>
      </c>
      <c r="I52" s="13" t="str">
        <f>IFERROR((VLOOKUP(H52,[4]กองทุน!$A$2:$B$14,2,)),"")</f>
        <v>กองทุนบริหาร</v>
      </c>
      <c r="J52" s="12">
        <v>110</v>
      </c>
      <c r="K52" s="13" t="str">
        <f>IFERROR((VLOOKUP(J52,'[4]งาน-โครงการ'!$A$1:$B$57,2,FALSE)),"")</f>
        <v>งานสนับสนุนการบริหารจัดการทั่วไปด้านวิทยาศาสตร์สุขภาพ</v>
      </c>
      <c r="L52" s="11">
        <v>1000003</v>
      </c>
      <c r="M52" s="6" t="s">
        <v>229</v>
      </c>
      <c r="N52" s="51">
        <f>IFERROR((VLOOKUP(O52,[4]กิจกรรม!B41:$C$2803,2,FALSE)),"")</f>
        <v>10000030072</v>
      </c>
      <c r="O52" s="52" t="s">
        <v>52</v>
      </c>
      <c r="P52" s="65" t="s">
        <v>53</v>
      </c>
      <c r="Q52" s="51">
        <f>IFERROR((VLOOKUP(R52,[4]ความเชื่อมโยง!$A$20:$B$26,2,FALSE)),"")</f>
        <v>5</v>
      </c>
      <c r="R52" s="52" t="s">
        <v>635</v>
      </c>
      <c r="S52" s="51">
        <f>IFERROR((VLOOKUP(T52,[4]ความเชื่อมโยง!$A$29:$B$37,2,FALSE)),"")</f>
        <v>5</v>
      </c>
      <c r="T52" s="52" t="s">
        <v>635</v>
      </c>
      <c r="U52" s="13" t="str">
        <f>IFERROR((VLOOKUP(Q52,[1]ความเชื่อมโยง!$A$1:$F$10,6,FALSE)),"")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2" s="13" t="str">
        <f>IFERROR((VLOOKUP(Q52,ความเชื่อมโยง!$A$1:$G$10,7,1)),"")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2" s="54" t="s">
        <v>636</v>
      </c>
      <c r="X52" s="52" t="s">
        <v>637</v>
      </c>
      <c r="Y52" s="52" t="s">
        <v>16</v>
      </c>
      <c r="Z52" s="52" t="s">
        <v>20</v>
      </c>
      <c r="AA52" s="52"/>
      <c r="AB52" s="52"/>
      <c r="AC52" s="55"/>
      <c r="AD52" s="53" t="s">
        <v>771</v>
      </c>
      <c r="AE52" s="56">
        <v>20</v>
      </c>
      <c r="AF52" s="57">
        <v>1500</v>
      </c>
      <c r="AG52" s="57" t="s">
        <v>589</v>
      </c>
      <c r="AH52" s="57">
        <v>4</v>
      </c>
      <c r="AI52" s="62">
        <f t="shared" si="3"/>
        <v>120000</v>
      </c>
      <c r="AJ52" s="59">
        <v>0</v>
      </c>
      <c r="AK52" s="59">
        <v>0</v>
      </c>
      <c r="AL52" s="59">
        <v>30000</v>
      </c>
      <c r="AM52" s="59">
        <v>0</v>
      </c>
      <c r="AN52" s="59">
        <v>0</v>
      </c>
      <c r="AO52" s="59">
        <v>30000</v>
      </c>
      <c r="AP52" s="59">
        <v>0</v>
      </c>
      <c r="AQ52" s="59">
        <v>0</v>
      </c>
      <c r="AR52" s="59">
        <v>30000</v>
      </c>
      <c r="AS52" s="59">
        <v>0</v>
      </c>
      <c r="AT52" s="59">
        <v>0</v>
      </c>
      <c r="AU52" s="59">
        <v>30000</v>
      </c>
      <c r="AV52" s="55" t="s">
        <v>738</v>
      </c>
      <c r="AW52" s="55" t="s">
        <v>739</v>
      </c>
      <c r="AX52" s="55" t="s">
        <v>740</v>
      </c>
      <c r="AY52" s="55" t="s">
        <v>741</v>
      </c>
      <c r="AZ52" s="55" t="s">
        <v>697</v>
      </c>
      <c r="BA52" s="55" t="s">
        <v>772</v>
      </c>
      <c r="BB52" s="60" t="s">
        <v>773</v>
      </c>
      <c r="BC52" s="60">
        <v>40</v>
      </c>
      <c r="BD52" s="55" t="s">
        <v>13</v>
      </c>
      <c r="BE52" s="55" t="s">
        <v>694</v>
      </c>
      <c r="BF52" s="55" t="s">
        <v>774</v>
      </c>
      <c r="BG52" s="61" t="s">
        <v>579</v>
      </c>
      <c r="BH52" s="58">
        <f t="shared" si="0"/>
        <v>120000</v>
      </c>
      <c r="BI52" s="62">
        <f t="shared" si="1"/>
        <v>0</v>
      </c>
    </row>
    <row r="53" spans="1:61" ht="18.75">
      <c r="A53" s="11">
        <v>10</v>
      </c>
      <c r="B53" s="6" t="s">
        <v>1</v>
      </c>
      <c r="C53" s="11">
        <v>1001</v>
      </c>
      <c r="D53" s="6" t="s">
        <v>13</v>
      </c>
      <c r="E53" s="12">
        <v>2</v>
      </c>
      <c r="F53" s="13" t="str">
        <f>IFERROR((VLOOKUP(E53,[4]แหล่งเงิน!$A$2:$B$3,2,)),"")</f>
        <v>เงินรายได้</v>
      </c>
      <c r="G53" s="6" t="s">
        <v>12</v>
      </c>
      <c r="H53" s="12">
        <v>1</v>
      </c>
      <c r="I53" s="13" t="str">
        <f>IFERROR((VLOOKUP(H53,[4]กองทุน!$A$2:$B$14,2,)),"")</f>
        <v>กองทุนบริหาร</v>
      </c>
      <c r="J53" s="12">
        <v>110</v>
      </c>
      <c r="K53" s="13" t="str">
        <f>IFERROR((VLOOKUP(J53,'[4]งาน-โครงการ'!$A$1:$B$57,2,FALSE)),"")</f>
        <v>งานสนับสนุนการบริหารจัดการทั่วไปด้านวิทยาศาสตร์สุขภาพ</v>
      </c>
      <c r="L53" s="11">
        <v>1000003</v>
      </c>
      <c r="M53" s="6" t="s">
        <v>229</v>
      </c>
      <c r="N53" s="51">
        <f>IFERROR((VLOOKUP(O53,[4]กิจกรรม!B42:$C$2803,2,FALSE)),"")</f>
        <v>10000030072</v>
      </c>
      <c r="O53" s="52" t="s">
        <v>52</v>
      </c>
      <c r="P53" s="65" t="s">
        <v>54</v>
      </c>
      <c r="Q53" s="51">
        <f>IFERROR((VLOOKUP(R53,[4]ความเชื่อมโยง!$A$20:$B$26,2,FALSE)),"")</f>
        <v>5</v>
      </c>
      <c r="R53" s="52" t="s">
        <v>635</v>
      </c>
      <c r="S53" s="51">
        <f>IFERROR((VLOOKUP(T53,[4]ความเชื่อมโยง!$A$29:$B$37,2,FALSE)),"")</f>
        <v>5</v>
      </c>
      <c r="T53" s="52" t="s">
        <v>635</v>
      </c>
      <c r="U53" s="13" t="str">
        <f>IFERROR((VLOOKUP(Q53,[1]ความเชื่อมโยง!$A$1:$F$10,6,FALSE)),"")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3" s="13" t="str">
        <f>IFERROR((VLOOKUP(Q53,ความเชื่อมโยง!$A$1:$G$10,7,1)),"")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3" s="54" t="s">
        <v>636</v>
      </c>
      <c r="X53" s="52" t="s">
        <v>637</v>
      </c>
      <c r="Y53" s="52" t="s">
        <v>16</v>
      </c>
      <c r="Z53" s="52" t="s">
        <v>20</v>
      </c>
      <c r="AA53" s="52"/>
      <c r="AB53" s="52"/>
      <c r="AC53" s="55"/>
      <c r="AD53" s="53" t="s">
        <v>775</v>
      </c>
      <c r="AE53" s="56">
        <v>5000</v>
      </c>
      <c r="AF53" s="57">
        <v>1</v>
      </c>
      <c r="AG53" s="57" t="s">
        <v>588</v>
      </c>
      <c r="AH53" s="57">
        <v>12</v>
      </c>
      <c r="AI53" s="62">
        <f t="shared" si="3"/>
        <v>60000</v>
      </c>
      <c r="AJ53" s="59">
        <v>0</v>
      </c>
      <c r="AK53" s="59">
        <v>0</v>
      </c>
      <c r="AL53" s="59">
        <v>60000</v>
      </c>
      <c r="AM53" s="59">
        <v>0</v>
      </c>
      <c r="AN53" s="59">
        <v>0</v>
      </c>
      <c r="AO53" s="59">
        <v>0</v>
      </c>
      <c r="AP53" s="59">
        <v>0</v>
      </c>
      <c r="AQ53" s="59">
        <v>0</v>
      </c>
      <c r="AR53" s="59">
        <v>0</v>
      </c>
      <c r="AS53" s="59">
        <v>0</v>
      </c>
      <c r="AT53" s="59">
        <v>0</v>
      </c>
      <c r="AU53" s="59">
        <v>0</v>
      </c>
      <c r="AV53" s="55" t="s">
        <v>738</v>
      </c>
      <c r="AW53" s="55" t="s">
        <v>739</v>
      </c>
      <c r="AX53" s="55" t="s">
        <v>740</v>
      </c>
      <c r="AY53" s="55" t="s">
        <v>741</v>
      </c>
      <c r="AZ53" s="55" t="s">
        <v>697</v>
      </c>
      <c r="BA53" s="55" t="s">
        <v>772</v>
      </c>
      <c r="BB53" s="60" t="s">
        <v>773</v>
      </c>
      <c r="BC53" s="60">
        <v>40</v>
      </c>
      <c r="BD53" s="55" t="s">
        <v>13</v>
      </c>
      <c r="BE53" s="55" t="s">
        <v>694</v>
      </c>
      <c r="BF53" s="55" t="s">
        <v>774</v>
      </c>
      <c r="BG53" s="61" t="s">
        <v>579</v>
      </c>
      <c r="BH53" s="58">
        <f t="shared" si="0"/>
        <v>60000</v>
      </c>
      <c r="BI53" s="62">
        <f t="shared" si="1"/>
        <v>0</v>
      </c>
    </row>
    <row r="54" spans="1:61" ht="18.75">
      <c r="A54" s="11">
        <v>10</v>
      </c>
      <c r="B54" s="6" t="s">
        <v>1</v>
      </c>
      <c r="C54" s="11">
        <v>1001</v>
      </c>
      <c r="D54" s="6" t="s">
        <v>13</v>
      </c>
      <c r="E54" s="12">
        <v>2</v>
      </c>
      <c r="F54" s="13" t="str">
        <f>IFERROR((VLOOKUP(E54,[4]แหล่งเงิน!$A$2:$B$3,2,)),"")</f>
        <v>เงินรายได้</v>
      </c>
      <c r="G54" s="6" t="s">
        <v>12</v>
      </c>
      <c r="H54" s="12">
        <v>1</v>
      </c>
      <c r="I54" s="13" t="str">
        <f>IFERROR((VLOOKUP(H54,[4]กองทุน!$A$2:$B$14,2,)),"")</f>
        <v>กองทุนบริหาร</v>
      </c>
      <c r="J54" s="12">
        <v>110</v>
      </c>
      <c r="K54" s="13" t="str">
        <f>IFERROR((VLOOKUP(J54,'[4]งาน-โครงการ'!$A$1:$B$57,2,FALSE)),"")</f>
        <v>งานสนับสนุนการบริหารจัดการทั่วไปด้านวิทยาศาสตร์สุขภาพ</v>
      </c>
      <c r="L54" s="11">
        <v>1000003</v>
      </c>
      <c r="M54" s="6" t="s">
        <v>229</v>
      </c>
      <c r="N54" s="51">
        <f>IFERROR((VLOOKUP(O54,[4]กิจกรรม!B43:$C$2803,2,FALSE)),"")</f>
        <v>10000030072</v>
      </c>
      <c r="O54" s="52" t="s">
        <v>52</v>
      </c>
      <c r="P54" s="65" t="s">
        <v>55</v>
      </c>
      <c r="Q54" s="51">
        <f>IFERROR((VLOOKUP(R54,[4]ความเชื่อมโยง!$A$20:$B$26,2,FALSE)),"")</f>
        <v>5</v>
      </c>
      <c r="R54" s="52" t="s">
        <v>635</v>
      </c>
      <c r="S54" s="51">
        <f>IFERROR((VLOOKUP(T54,[4]ความเชื่อมโยง!$A$29:$B$37,2,FALSE)),"")</f>
        <v>5</v>
      </c>
      <c r="T54" s="52" t="s">
        <v>635</v>
      </c>
      <c r="U54" s="13" t="str">
        <f>IFERROR((VLOOKUP(Q54,[1]ความเชื่อมโยง!$A$1:$F$10,6,FALSE)),"")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4" s="13" t="str">
        <f>IFERROR((VLOOKUP(Q54,ความเชื่อมโยง!$A$1:$G$10,7,1)),"")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4" s="54" t="s">
        <v>636</v>
      </c>
      <c r="X54" s="52" t="s">
        <v>637</v>
      </c>
      <c r="Y54" s="52" t="s">
        <v>16</v>
      </c>
      <c r="Z54" s="52" t="s">
        <v>20</v>
      </c>
      <c r="AA54" s="52"/>
      <c r="AB54" s="52"/>
      <c r="AC54" s="55"/>
      <c r="AD54" s="53" t="s">
        <v>776</v>
      </c>
      <c r="AE54" s="56">
        <v>7000</v>
      </c>
      <c r="AF54" s="57">
        <v>1</v>
      </c>
      <c r="AG54" s="57" t="s">
        <v>588</v>
      </c>
      <c r="AH54" s="57">
        <v>6</v>
      </c>
      <c r="AI54" s="62">
        <f t="shared" si="3"/>
        <v>42000</v>
      </c>
      <c r="AJ54" s="59">
        <v>0</v>
      </c>
      <c r="AK54" s="59">
        <v>10000</v>
      </c>
      <c r="AL54" s="59">
        <v>0</v>
      </c>
      <c r="AM54" s="59">
        <v>10000</v>
      </c>
      <c r="AN54" s="59">
        <v>0</v>
      </c>
      <c r="AO54" s="59">
        <v>10000</v>
      </c>
      <c r="AP54" s="59">
        <v>0</v>
      </c>
      <c r="AQ54" s="59">
        <v>10000</v>
      </c>
      <c r="AR54" s="59">
        <v>0</v>
      </c>
      <c r="AS54" s="59">
        <v>10000</v>
      </c>
      <c r="AT54" s="59">
        <v>0</v>
      </c>
      <c r="AU54" s="59">
        <v>10000</v>
      </c>
      <c r="AV54" s="55" t="s">
        <v>738</v>
      </c>
      <c r="AW54" s="55" t="s">
        <v>739</v>
      </c>
      <c r="AX54" s="55" t="s">
        <v>740</v>
      </c>
      <c r="AY54" s="55" t="s">
        <v>741</v>
      </c>
      <c r="AZ54" s="55" t="s">
        <v>697</v>
      </c>
      <c r="BA54" s="55" t="s">
        <v>772</v>
      </c>
      <c r="BB54" s="60" t="s">
        <v>773</v>
      </c>
      <c r="BC54" s="60">
        <v>40</v>
      </c>
      <c r="BD54" s="55" t="s">
        <v>13</v>
      </c>
      <c r="BE54" s="55" t="s">
        <v>694</v>
      </c>
      <c r="BF54" s="55" t="s">
        <v>777</v>
      </c>
      <c r="BG54" s="61" t="s">
        <v>579</v>
      </c>
      <c r="BH54" s="58">
        <f t="shared" si="0"/>
        <v>42000</v>
      </c>
      <c r="BI54" s="62">
        <f t="shared" si="1"/>
        <v>0</v>
      </c>
    </row>
    <row r="55" spans="1:61" ht="18.75">
      <c r="A55" s="11">
        <v>10</v>
      </c>
      <c r="B55" s="6" t="s">
        <v>1</v>
      </c>
      <c r="C55" s="11">
        <v>1001</v>
      </c>
      <c r="D55" s="6" t="s">
        <v>13</v>
      </c>
      <c r="E55" s="12">
        <v>2</v>
      </c>
      <c r="F55" s="13" t="str">
        <f>IFERROR((VLOOKUP(E55,[4]แหล่งเงิน!$A$2:$B$3,2,)),"")</f>
        <v>เงินรายได้</v>
      </c>
      <c r="G55" s="6" t="s">
        <v>12</v>
      </c>
      <c r="H55" s="12">
        <v>1</v>
      </c>
      <c r="I55" s="13" t="str">
        <f>IFERROR((VLOOKUP(H55,[4]กองทุน!$A$2:$B$14,2,)),"")</f>
        <v>กองทุนบริหาร</v>
      </c>
      <c r="J55" s="12">
        <v>110</v>
      </c>
      <c r="K55" s="13" t="str">
        <f>IFERROR((VLOOKUP(J55,'[4]งาน-โครงการ'!$A$1:$B$57,2,FALSE)),"")</f>
        <v>งานสนับสนุนการบริหารจัดการทั่วไปด้านวิทยาศาสตร์สุขภาพ</v>
      </c>
      <c r="L55" s="11">
        <v>1000003</v>
      </c>
      <c r="M55" s="6" t="s">
        <v>229</v>
      </c>
      <c r="N55" s="51">
        <f>IFERROR((VLOOKUP(O55,[4]กิจกรรม!B44:$C$2803,2,FALSE)),"")</f>
        <v>10000030072</v>
      </c>
      <c r="O55" s="52" t="s">
        <v>52</v>
      </c>
      <c r="P55" s="65" t="s">
        <v>56</v>
      </c>
      <c r="Q55" s="51">
        <f>IFERROR((VLOOKUP(R55,[4]ความเชื่อมโยง!$A$20:$B$26,2,FALSE)),"")</f>
        <v>5</v>
      </c>
      <c r="R55" s="52" t="s">
        <v>635</v>
      </c>
      <c r="S55" s="51">
        <f>IFERROR((VLOOKUP(T55,[4]ความเชื่อมโยง!$A$29:$B$37,2,FALSE)),"")</f>
        <v>5</v>
      </c>
      <c r="T55" s="52" t="s">
        <v>635</v>
      </c>
      <c r="U55" s="13" t="str">
        <f>IFERROR((VLOOKUP(Q55,[1]ความเชื่อมโยง!$A$1:$F$10,6,FALSE)),"")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5" s="13" t="str">
        <f>IFERROR((VLOOKUP(Q55,ความเชื่อมโยง!$A$1:$G$10,7,1)),"")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5" s="54" t="s">
        <v>636</v>
      </c>
      <c r="X55" s="52" t="s">
        <v>637</v>
      </c>
      <c r="Y55" s="52" t="s">
        <v>16</v>
      </c>
      <c r="Z55" s="52" t="s">
        <v>23</v>
      </c>
      <c r="AA55" s="52"/>
      <c r="AB55" s="52"/>
      <c r="AC55" s="55"/>
      <c r="AD55" s="53" t="s">
        <v>778</v>
      </c>
      <c r="AE55" s="56">
        <v>60000</v>
      </c>
      <c r="AF55" s="57">
        <v>1</v>
      </c>
      <c r="AG55" s="57" t="s">
        <v>588</v>
      </c>
      <c r="AH55" s="57">
        <v>1</v>
      </c>
      <c r="AI55" s="62">
        <f t="shared" si="3"/>
        <v>60000</v>
      </c>
      <c r="AJ55" s="59">
        <v>0</v>
      </c>
      <c r="AK55" s="59">
        <v>0</v>
      </c>
      <c r="AL55" s="59">
        <v>60000</v>
      </c>
      <c r="AM55" s="59">
        <v>0</v>
      </c>
      <c r="AN55" s="59"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60000</v>
      </c>
      <c r="AT55" s="59">
        <v>0</v>
      </c>
      <c r="AU55" s="59">
        <v>0</v>
      </c>
      <c r="AV55" s="55" t="s">
        <v>738</v>
      </c>
      <c r="AW55" s="55" t="s">
        <v>739</v>
      </c>
      <c r="AX55" s="55" t="s">
        <v>740</v>
      </c>
      <c r="AY55" s="55" t="s">
        <v>741</v>
      </c>
      <c r="AZ55" s="55" t="s">
        <v>697</v>
      </c>
      <c r="BA55" s="55" t="s">
        <v>772</v>
      </c>
      <c r="BB55" s="60" t="s">
        <v>773</v>
      </c>
      <c r="BC55" s="60">
        <v>40</v>
      </c>
      <c r="BD55" s="55" t="s">
        <v>13</v>
      </c>
      <c r="BE55" s="55" t="s">
        <v>694</v>
      </c>
      <c r="BF55" s="55" t="s">
        <v>777</v>
      </c>
      <c r="BG55" s="61" t="s">
        <v>579</v>
      </c>
      <c r="BH55" s="58">
        <f t="shared" si="0"/>
        <v>60000</v>
      </c>
      <c r="BI55" s="62">
        <f t="shared" si="1"/>
        <v>0</v>
      </c>
    </row>
    <row r="56" spans="1:61" ht="18.75">
      <c r="A56" s="11">
        <v>10</v>
      </c>
      <c r="B56" s="6" t="s">
        <v>1</v>
      </c>
      <c r="C56" s="11">
        <v>1001</v>
      </c>
      <c r="D56" s="6" t="s">
        <v>13</v>
      </c>
      <c r="E56" s="12">
        <v>2</v>
      </c>
      <c r="F56" s="13" t="str">
        <f>IFERROR((VLOOKUP(E56,[4]แหล่งเงิน!$A$2:$B$3,2,)),"")</f>
        <v>เงินรายได้</v>
      </c>
      <c r="G56" s="6" t="s">
        <v>12</v>
      </c>
      <c r="H56" s="12">
        <v>1</v>
      </c>
      <c r="I56" s="13" t="str">
        <f>IFERROR((VLOOKUP(H56,[4]กองทุน!$A$2:$B$14,2,)),"")</f>
        <v>กองทุนบริหาร</v>
      </c>
      <c r="J56" s="12">
        <v>110</v>
      </c>
      <c r="K56" s="13" t="str">
        <f>IFERROR((VLOOKUP(J56,'[4]งาน-โครงการ'!$A$1:$B$57,2,FALSE)),"")</f>
        <v>งานสนับสนุนการบริหารจัดการทั่วไปด้านวิทยาศาสตร์สุขภาพ</v>
      </c>
      <c r="L56" s="11">
        <v>1000003</v>
      </c>
      <c r="M56" s="6" t="s">
        <v>229</v>
      </c>
      <c r="N56" s="51">
        <f>IFERROR((VLOOKUP(O56,[4]กิจกรรม!B47:$C$2803,2,FALSE)),"")</f>
        <v>10000030050</v>
      </c>
      <c r="O56" s="52" t="s">
        <v>26</v>
      </c>
      <c r="P56" s="65" t="s">
        <v>27</v>
      </c>
      <c r="Q56" s="51">
        <f>IFERROR((VLOOKUP(R56,[4]ความเชื่อมโยง!$A$20:$B$26,2,FALSE)),"")</f>
        <v>5</v>
      </c>
      <c r="R56" s="52" t="s">
        <v>635</v>
      </c>
      <c r="S56" s="51">
        <f>IFERROR((VLOOKUP(T56,[4]ความเชื่อมโยง!$A$29:$B$37,2,FALSE)),"")</f>
        <v>5</v>
      </c>
      <c r="T56" s="52" t="s">
        <v>635</v>
      </c>
      <c r="U56" s="13" t="str">
        <f>IFERROR((VLOOKUP(Q56,[1]ความเชื่อมโยง!$A$1:$F$10,6,FALSE)),"")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6" s="13" t="str">
        <f>IFERROR((VLOOKUP(Q56,ความเชื่อมโยง!$A$1:$G$10,7,1)),"")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6" s="54" t="s">
        <v>636</v>
      </c>
      <c r="X56" s="52" t="s">
        <v>637</v>
      </c>
      <c r="Y56" s="52" t="s">
        <v>16</v>
      </c>
      <c r="Z56" s="52" t="s">
        <v>20</v>
      </c>
      <c r="AA56" s="52"/>
      <c r="AB56" s="52"/>
      <c r="AC56" s="55"/>
      <c r="AD56" s="53" t="s">
        <v>1642</v>
      </c>
      <c r="AE56" s="56">
        <v>420</v>
      </c>
      <c r="AF56" s="57">
        <v>3</v>
      </c>
      <c r="AG56" s="57" t="s">
        <v>581</v>
      </c>
      <c r="AH56" s="57">
        <v>6</v>
      </c>
      <c r="AI56" s="62">
        <f>+ROUND(AE56*AF56*AH56,-2)</f>
        <v>7600</v>
      </c>
      <c r="AJ56" s="59">
        <v>1260</v>
      </c>
      <c r="AK56" s="59">
        <v>1260</v>
      </c>
      <c r="AL56" s="59">
        <v>1260</v>
      </c>
      <c r="AM56" s="59">
        <v>1260</v>
      </c>
      <c r="AN56" s="59">
        <v>1260</v>
      </c>
      <c r="AO56" s="59">
        <v>1260</v>
      </c>
      <c r="AP56" s="59">
        <v>1260</v>
      </c>
      <c r="AQ56" s="59">
        <v>1260</v>
      </c>
      <c r="AR56" s="59">
        <v>1260</v>
      </c>
      <c r="AS56" s="59">
        <v>1260</v>
      </c>
      <c r="AT56" s="59">
        <v>1260</v>
      </c>
      <c r="AU56" s="59">
        <v>1260</v>
      </c>
      <c r="AV56" s="55" t="s">
        <v>738</v>
      </c>
      <c r="AW56" s="55" t="s">
        <v>739</v>
      </c>
      <c r="AX56" s="55" t="s">
        <v>740</v>
      </c>
      <c r="AY56" s="55" t="s">
        <v>741</v>
      </c>
      <c r="AZ56" s="55" t="s">
        <v>697</v>
      </c>
      <c r="BA56" s="55" t="s">
        <v>772</v>
      </c>
      <c r="BB56" s="60" t="s">
        <v>773</v>
      </c>
      <c r="BC56" s="60">
        <v>40</v>
      </c>
      <c r="BD56" s="55" t="s">
        <v>13</v>
      </c>
      <c r="BE56" s="55" t="s">
        <v>694</v>
      </c>
      <c r="BF56" s="55" t="s">
        <v>779</v>
      </c>
      <c r="BG56" s="61" t="s">
        <v>579</v>
      </c>
      <c r="BH56" s="58">
        <f t="shared" si="0"/>
        <v>7600</v>
      </c>
      <c r="BI56" s="62">
        <f t="shared" si="1"/>
        <v>0</v>
      </c>
    </row>
    <row r="57" spans="1:61" ht="18.75">
      <c r="A57" s="11">
        <v>10</v>
      </c>
      <c r="B57" s="6" t="s">
        <v>1</v>
      </c>
      <c r="C57" s="11">
        <v>1001</v>
      </c>
      <c r="D57" s="6" t="s">
        <v>13</v>
      </c>
      <c r="E57" s="12">
        <v>2</v>
      </c>
      <c r="F57" s="13" t="str">
        <f>IFERROR((VLOOKUP(E57,[4]แหล่งเงิน!$A$2:$B$3,2,)),"")</f>
        <v>เงินรายได้</v>
      </c>
      <c r="G57" s="6" t="s">
        <v>12</v>
      </c>
      <c r="H57" s="12">
        <v>1</v>
      </c>
      <c r="I57" s="13" t="str">
        <f>IFERROR((VLOOKUP(H57,[4]กองทุน!$A$2:$B$14,2,)),"")</f>
        <v>กองทุนบริหาร</v>
      </c>
      <c r="J57" s="12">
        <v>110</v>
      </c>
      <c r="K57" s="13" t="str">
        <f>IFERROR((VLOOKUP(J57,'[4]งาน-โครงการ'!$A$1:$B$57,2,FALSE)),"")</f>
        <v>งานสนับสนุนการบริหารจัดการทั่วไปด้านวิทยาศาสตร์สุขภาพ</v>
      </c>
      <c r="L57" s="11">
        <v>1000003</v>
      </c>
      <c r="M57" s="6" t="s">
        <v>229</v>
      </c>
      <c r="N57" s="51">
        <f>IFERROR((VLOOKUP(O57,[4]กิจกรรม!B48:$C$2803,2,FALSE)),"")</f>
        <v>10000030050</v>
      </c>
      <c r="O57" s="52" t="s">
        <v>26</v>
      </c>
      <c r="P57" s="65" t="s">
        <v>29</v>
      </c>
      <c r="Q57" s="51">
        <f>IFERROR((VLOOKUP(R57,[4]ความเชื่อมโยง!$A$20:$B$26,2,FALSE)),"")</f>
        <v>5</v>
      </c>
      <c r="R57" s="52" t="s">
        <v>635</v>
      </c>
      <c r="S57" s="51">
        <f>IFERROR((VLOOKUP(T57,[4]ความเชื่อมโยง!$A$29:$B$37,2,FALSE)),"")</f>
        <v>5</v>
      </c>
      <c r="T57" s="52" t="s">
        <v>635</v>
      </c>
      <c r="U57" s="13" t="str">
        <f>IFERROR((VLOOKUP(Q57,[1]ความเชื่อมโยง!$A$1:$F$10,6,FALSE)),"")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7" s="13" t="str">
        <f>IFERROR((VLOOKUP(Q57,ความเชื่อมโยง!$A$1:$G$10,7,1)),"")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7" s="54" t="s">
        <v>636</v>
      </c>
      <c r="X57" s="52" t="s">
        <v>637</v>
      </c>
      <c r="Y57" s="52" t="s">
        <v>16</v>
      </c>
      <c r="Z57" s="52" t="s">
        <v>20</v>
      </c>
      <c r="AA57" s="52"/>
      <c r="AB57" s="52"/>
      <c r="AC57" s="55"/>
      <c r="AD57" s="53" t="s">
        <v>1635</v>
      </c>
      <c r="AE57" s="56">
        <v>10</v>
      </c>
      <c r="AF57" s="57">
        <v>18</v>
      </c>
      <c r="AG57" s="57" t="s">
        <v>581</v>
      </c>
      <c r="AH57" s="57">
        <v>4</v>
      </c>
      <c r="AI57" s="62">
        <f t="shared" si="3"/>
        <v>700</v>
      </c>
      <c r="AJ57" s="59">
        <v>625</v>
      </c>
      <c r="AK57" s="59">
        <v>0</v>
      </c>
      <c r="AL57" s="59">
        <v>0</v>
      </c>
      <c r="AM57" s="59">
        <v>625</v>
      </c>
      <c r="AN57" s="59">
        <v>0</v>
      </c>
      <c r="AO57" s="59">
        <v>0</v>
      </c>
      <c r="AP57" s="59">
        <v>625</v>
      </c>
      <c r="AQ57" s="59">
        <v>0</v>
      </c>
      <c r="AR57" s="59">
        <v>0</v>
      </c>
      <c r="AS57" s="59">
        <v>625</v>
      </c>
      <c r="AT57" s="59">
        <v>0</v>
      </c>
      <c r="AU57" s="59">
        <v>0</v>
      </c>
      <c r="AV57" s="55" t="s">
        <v>738</v>
      </c>
      <c r="AW57" s="55" t="s">
        <v>739</v>
      </c>
      <c r="AX57" s="55" t="s">
        <v>740</v>
      </c>
      <c r="AY57" s="55" t="s">
        <v>741</v>
      </c>
      <c r="AZ57" s="55" t="s">
        <v>697</v>
      </c>
      <c r="BA57" s="55" t="s">
        <v>772</v>
      </c>
      <c r="BB57" s="60" t="s">
        <v>773</v>
      </c>
      <c r="BC57" s="60">
        <v>40</v>
      </c>
      <c r="BD57" s="55" t="s">
        <v>13</v>
      </c>
      <c r="BE57" s="55" t="s">
        <v>694</v>
      </c>
      <c r="BF57" s="55" t="s">
        <v>780</v>
      </c>
      <c r="BG57" s="61" t="s">
        <v>579</v>
      </c>
      <c r="BH57" s="58">
        <f t="shared" si="0"/>
        <v>700</v>
      </c>
      <c r="BI57" s="62">
        <f t="shared" si="1"/>
        <v>0</v>
      </c>
    </row>
    <row r="58" spans="1:61" ht="18.75">
      <c r="A58" s="11">
        <v>10</v>
      </c>
      <c r="B58" s="6" t="s">
        <v>1</v>
      </c>
      <c r="C58" s="11">
        <v>1001</v>
      </c>
      <c r="D58" s="6" t="s">
        <v>13</v>
      </c>
      <c r="E58" s="12">
        <v>2</v>
      </c>
      <c r="F58" s="13" t="str">
        <f>IFERROR((VLOOKUP(E58,[4]แหล่งเงิน!$A$2:$B$3,2,)),"")</f>
        <v>เงินรายได้</v>
      </c>
      <c r="G58" s="6" t="s">
        <v>12</v>
      </c>
      <c r="H58" s="12">
        <v>1</v>
      </c>
      <c r="I58" s="13" t="str">
        <f>IFERROR((VLOOKUP(H58,[4]กองทุน!$A$2:$B$14,2,)),"")</f>
        <v>กองทุนบริหาร</v>
      </c>
      <c r="J58" s="12">
        <v>110</v>
      </c>
      <c r="K58" s="13" t="str">
        <f>IFERROR((VLOOKUP(J58,'[4]งาน-โครงการ'!$A$1:$B$57,2,FALSE)),"")</f>
        <v>งานสนับสนุนการบริหารจัดการทั่วไปด้านวิทยาศาสตร์สุขภาพ</v>
      </c>
      <c r="L58" s="11">
        <v>1000003</v>
      </c>
      <c r="M58" s="6" t="s">
        <v>229</v>
      </c>
      <c r="N58" s="51">
        <f>IFERROR((VLOOKUP(O58,[4]กิจกรรม!B49:$C$2803,2,FALSE)),"")</f>
        <v>10000030050</v>
      </c>
      <c r="O58" s="52" t="s">
        <v>26</v>
      </c>
      <c r="P58" s="65" t="s">
        <v>29</v>
      </c>
      <c r="Q58" s="51">
        <f>IFERROR((VLOOKUP(R58,[4]ความเชื่อมโยง!$A$20:$B$26,2,FALSE)),"")</f>
        <v>5</v>
      </c>
      <c r="R58" s="52" t="s">
        <v>635</v>
      </c>
      <c r="S58" s="51">
        <f>IFERROR((VLOOKUP(T58,[4]ความเชื่อมโยง!$A$29:$B$37,2,FALSE)),"")</f>
        <v>5</v>
      </c>
      <c r="T58" s="52" t="s">
        <v>635</v>
      </c>
      <c r="U58" s="13" t="str">
        <f>IFERROR((VLOOKUP(Q58,[1]ความเชื่อมโยง!$A$1:$F$10,6,FALSE)),"")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8" s="13" t="str">
        <f>IFERROR((VLOOKUP(Q58,ความเชื่อมโยง!$A$1:$G$10,7,1)),"")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8" s="54" t="s">
        <v>636</v>
      </c>
      <c r="X58" s="52" t="s">
        <v>637</v>
      </c>
      <c r="Y58" s="52" t="s">
        <v>16</v>
      </c>
      <c r="Z58" s="52" t="s">
        <v>20</v>
      </c>
      <c r="AA58" s="52"/>
      <c r="AB58" s="52"/>
      <c r="AC58" s="55"/>
      <c r="AD58" s="53" t="s">
        <v>582</v>
      </c>
      <c r="AE58" s="56">
        <v>60</v>
      </c>
      <c r="AF58" s="57">
        <v>18</v>
      </c>
      <c r="AG58" s="57" t="s">
        <v>581</v>
      </c>
      <c r="AH58" s="57">
        <v>4</v>
      </c>
      <c r="AI58" s="62">
        <f t="shared" si="3"/>
        <v>4300</v>
      </c>
      <c r="AJ58" s="59">
        <v>1075</v>
      </c>
      <c r="AK58" s="59">
        <v>0</v>
      </c>
      <c r="AL58" s="59">
        <v>0</v>
      </c>
      <c r="AM58" s="59">
        <v>1075</v>
      </c>
      <c r="AN58" s="59">
        <v>0</v>
      </c>
      <c r="AO58" s="59">
        <v>0</v>
      </c>
      <c r="AP58" s="59">
        <v>1075</v>
      </c>
      <c r="AQ58" s="59">
        <v>0</v>
      </c>
      <c r="AR58" s="59">
        <v>0</v>
      </c>
      <c r="AS58" s="59">
        <v>1075</v>
      </c>
      <c r="AT58" s="59">
        <v>0</v>
      </c>
      <c r="AU58" s="59">
        <v>0</v>
      </c>
      <c r="AV58" s="55" t="s">
        <v>738</v>
      </c>
      <c r="AW58" s="55" t="s">
        <v>739</v>
      </c>
      <c r="AX58" s="55" t="s">
        <v>740</v>
      </c>
      <c r="AY58" s="55" t="s">
        <v>741</v>
      </c>
      <c r="AZ58" s="55" t="s">
        <v>697</v>
      </c>
      <c r="BA58" s="55" t="s">
        <v>772</v>
      </c>
      <c r="BB58" s="60" t="s">
        <v>773</v>
      </c>
      <c r="BC58" s="60">
        <v>40</v>
      </c>
      <c r="BD58" s="55" t="s">
        <v>13</v>
      </c>
      <c r="BE58" s="55" t="s">
        <v>694</v>
      </c>
      <c r="BF58" s="55" t="s">
        <v>780</v>
      </c>
      <c r="BG58" s="61" t="s">
        <v>579</v>
      </c>
      <c r="BH58" s="58">
        <f t="shared" si="0"/>
        <v>4300</v>
      </c>
      <c r="BI58" s="62">
        <f t="shared" si="1"/>
        <v>0</v>
      </c>
    </row>
    <row r="59" spans="1:61" ht="18.75">
      <c r="A59" s="11">
        <v>10</v>
      </c>
      <c r="B59" s="6" t="s">
        <v>1</v>
      </c>
      <c r="C59" s="11">
        <v>1001</v>
      </c>
      <c r="D59" s="6" t="s">
        <v>13</v>
      </c>
      <c r="E59" s="12">
        <v>2</v>
      </c>
      <c r="F59" s="13" t="str">
        <f>IFERROR((VLOOKUP(E59,[4]แหล่งเงิน!$A$2:$B$3,2,)),"")</f>
        <v>เงินรายได้</v>
      </c>
      <c r="G59" s="6" t="s">
        <v>12</v>
      </c>
      <c r="H59" s="12">
        <v>1</v>
      </c>
      <c r="I59" s="13" t="str">
        <f>IFERROR((VLOOKUP(H59,[4]กองทุน!$A$2:$B$14,2,)),"")</f>
        <v>กองทุนบริหาร</v>
      </c>
      <c r="J59" s="12">
        <v>110</v>
      </c>
      <c r="K59" s="13" t="str">
        <f>IFERROR((VLOOKUP(J59,'[4]งาน-โครงการ'!$A$1:$B$57,2,FALSE)),"")</f>
        <v>งานสนับสนุนการบริหารจัดการทั่วไปด้านวิทยาศาสตร์สุขภาพ</v>
      </c>
      <c r="L59" s="11">
        <v>1000003</v>
      </c>
      <c r="M59" s="6" t="s">
        <v>229</v>
      </c>
      <c r="N59" s="51">
        <f>IFERROR((VLOOKUP(O59,[4]กิจกรรม!B50:$C$2803,2,FALSE)),"")</f>
        <v>10000030050</v>
      </c>
      <c r="O59" s="52" t="s">
        <v>26</v>
      </c>
      <c r="P59" s="65" t="s">
        <v>30</v>
      </c>
      <c r="Q59" s="51">
        <f>IFERROR((VLOOKUP(R59,[4]ความเชื่อมโยง!$A$20:$B$26,2,FALSE)),"")</f>
        <v>5</v>
      </c>
      <c r="R59" s="52" t="s">
        <v>635</v>
      </c>
      <c r="S59" s="51">
        <f>IFERROR((VLOOKUP(T59,[4]ความเชื่อมโยง!$A$29:$B$37,2,FALSE)),"")</f>
        <v>5</v>
      </c>
      <c r="T59" s="52" t="s">
        <v>635</v>
      </c>
      <c r="U59" s="13" t="str">
        <f>IFERROR((VLOOKUP(Q59,[1]ความเชื่อมโยง!$A$1:$F$10,6,FALSE)),"")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9" s="13" t="str">
        <f>IFERROR((VLOOKUP(Q59,ความเชื่อมโยง!$A$1:$G$10,7,1)),"")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9" s="54" t="s">
        <v>636</v>
      </c>
      <c r="X59" s="52" t="s">
        <v>637</v>
      </c>
      <c r="Y59" s="52" t="s">
        <v>16</v>
      </c>
      <c r="Z59" s="52" t="s">
        <v>20</v>
      </c>
      <c r="AA59" s="52"/>
      <c r="AB59" s="52"/>
      <c r="AC59" s="55"/>
      <c r="AD59" s="53" t="s">
        <v>781</v>
      </c>
      <c r="AE59" s="56">
        <v>500</v>
      </c>
      <c r="AF59" s="57">
        <v>50</v>
      </c>
      <c r="AG59" s="57" t="s">
        <v>581</v>
      </c>
      <c r="AH59" s="57">
        <v>1</v>
      </c>
      <c r="AI59" s="62">
        <f>+ROUND(AE59*AF59*AH59,-2)</f>
        <v>25000</v>
      </c>
      <c r="AJ59" s="66" t="s">
        <v>706</v>
      </c>
      <c r="AK59" s="66" t="s">
        <v>706</v>
      </c>
      <c r="AL59" s="66" t="s">
        <v>706</v>
      </c>
      <c r="AM59" s="66" t="s">
        <v>706</v>
      </c>
      <c r="AN59" s="66" t="s">
        <v>706</v>
      </c>
      <c r="AO59" s="66" t="s">
        <v>706</v>
      </c>
      <c r="AP59" s="66" t="s">
        <v>706</v>
      </c>
      <c r="AQ59" s="66" t="s">
        <v>706</v>
      </c>
      <c r="AR59" s="66" t="s">
        <v>706</v>
      </c>
      <c r="AS59" s="66">
        <v>25000</v>
      </c>
      <c r="AT59" s="66" t="s">
        <v>706</v>
      </c>
      <c r="AU59" s="66" t="s">
        <v>706</v>
      </c>
      <c r="AV59" s="55" t="s">
        <v>738</v>
      </c>
      <c r="AW59" s="55" t="s">
        <v>739</v>
      </c>
      <c r="AX59" s="55" t="s">
        <v>740</v>
      </c>
      <c r="AY59" s="55" t="s">
        <v>741</v>
      </c>
      <c r="AZ59" s="55" t="s">
        <v>697</v>
      </c>
      <c r="BA59" s="55" t="s">
        <v>772</v>
      </c>
      <c r="BB59" s="60" t="s">
        <v>773</v>
      </c>
      <c r="BC59" s="60">
        <v>40</v>
      </c>
      <c r="BD59" s="55" t="s">
        <v>13</v>
      </c>
      <c r="BE59" s="55" t="s">
        <v>694</v>
      </c>
      <c r="BF59" s="55" t="s">
        <v>780</v>
      </c>
      <c r="BG59" s="61" t="s">
        <v>579</v>
      </c>
      <c r="BH59" s="58">
        <f t="shared" si="0"/>
        <v>25000</v>
      </c>
      <c r="BI59" s="62">
        <f t="shared" si="1"/>
        <v>0</v>
      </c>
    </row>
    <row r="60" spans="1:61" ht="18.75">
      <c r="A60" s="11">
        <v>10</v>
      </c>
      <c r="B60" s="6" t="s">
        <v>1</v>
      </c>
      <c r="C60" s="11">
        <v>1001</v>
      </c>
      <c r="D60" s="6" t="s">
        <v>13</v>
      </c>
      <c r="E60" s="12">
        <v>2</v>
      </c>
      <c r="F60" s="13" t="str">
        <f>IFERROR((VLOOKUP(E60,[4]แหล่งเงิน!$A$2:$B$3,2,)),"")</f>
        <v>เงินรายได้</v>
      </c>
      <c r="G60" s="6" t="s">
        <v>12</v>
      </c>
      <c r="H60" s="12">
        <v>1</v>
      </c>
      <c r="I60" s="13" t="str">
        <f>IFERROR((VLOOKUP(H60,[4]กองทุน!$A$2:$B$14,2,)),"")</f>
        <v>กองทุนบริหาร</v>
      </c>
      <c r="J60" s="12">
        <v>110</v>
      </c>
      <c r="K60" s="13" t="str">
        <f>IFERROR((VLOOKUP(J60,'[4]งาน-โครงการ'!$A$1:$B$57,2,FALSE)),"")</f>
        <v>งานสนับสนุนการบริหารจัดการทั่วไปด้านวิทยาศาสตร์สุขภาพ</v>
      </c>
      <c r="L60" s="11">
        <v>1000003</v>
      </c>
      <c r="M60" s="6" t="s">
        <v>229</v>
      </c>
      <c r="N60" s="51">
        <f>IFERROR((VLOOKUP(O60,[4]กิจกรรม!B50:$C$2803,2,FALSE)),"")</f>
        <v>10000030050</v>
      </c>
      <c r="O60" s="52" t="s">
        <v>26</v>
      </c>
      <c r="P60" s="65" t="s">
        <v>31</v>
      </c>
      <c r="Q60" s="51">
        <f>IFERROR((VLOOKUP(R60,[4]ความเชื่อมโยง!$A$20:$B$26,2,FALSE)),"")</f>
        <v>5</v>
      </c>
      <c r="R60" s="52" t="s">
        <v>635</v>
      </c>
      <c r="S60" s="51">
        <f>IFERROR((VLOOKUP(T60,[4]ความเชื่อมโยง!$A$29:$B$37,2,FALSE)),"")</f>
        <v>5</v>
      </c>
      <c r="T60" s="52" t="s">
        <v>635</v>
      </c>
      <c r="U60" s="13" t="str">
        <f>IFERROR((VLOOKUP(Q60,[1]ความเชื่อมโยง!$A$1:$F$10,6,FALSE)),"")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0" s="13" t="str">
        <f>IFERROR((VLOOKUP(Q60,ความเชื่อมโยง!$A$1:$G$10,7,1)),"")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0" s="54" t="s">
        <v>636</v>
      </c>
      <c r="X60" s="52" t="s">
        <v>637</v>
      </c>
      <c r="Y60" s="52" t="s">
        <v>16</v>
      </c>
      <c r="Z60" s="52" t="s">
        <v>20</v>
      </c>
      <c r="AA60" s="52"/>
      <c r="AB60" s="52"/>
      <c r="AC60" s="55"/>
      <c r="AD60" s="53" t="s">
        <v>172</v>
      </c>
      <c r="AE60" s="56">
        <v>3000</v>
      </c>
      <c r="AF60" s="57">
        <v>1</v>
      </c>
      <c r="AG60" s="57" t="s">
        <v>583</v>
      </c>
      <c r="AH60" s="57">
        <v>12</v>
      </c>
      <c r="AI60" s="62">
        <f t="shared" si="3"/>
        <v>36000</v>
      </c>
      <c r="AJ60" s="59">
        <v>3000</v>
      </c>
      <c r="AK60" s="59">
        <v>3000</v>
      </c>
      <c r="AL60" s="59">
        <v>3000</v>
      </c>
      <c r="AM60" s="59">
        <v>3000</v>
      </c>
      <c r="AN60" s="59">
        <v>3000</v>
      </c>
      <c r="AO60" s="59">
        <v>3000</v>
      </c>
      <c r="AP60" s="59">
        <v>3000</v>
      </c>
      <c r="AQ60" s="59">
        <v>3000</v>
      </c>
      <c r="AR60" s="59">
        <v>3000</v>
      </c>
      <c r="AS60" s="59">
        <v>3000</v>
      </c>
      <c r="AT60" s="59">
        <v>3000</v>
      </c>
      <c r="AU60" s="59">
        <v>3000</v>
      </c>
      <c r="AV60" s="55" t="s">
        <v>738</v>
      </c>
      <c r="AW60" s="55" t="s">
        <v>739</v>
      </c>
      <c r="AX60" s="55" t="s">
        <v>740</v>
      </c>
      <c r="AY60" s="55" t="s">
        <v>741</v>
      </c>
      <c r="AZ60" s="55" t="s">
        <v>697</v>
      </c>
      <c r="BA60" s="55" t="s">
        <v>772</v>
      </c>
      <c r="BB60" s="60" t="s">
        <v>773</v>
      </c>
      <c r="BC60" s="60">
        <v>40</v>
      </c>
      <c r="BD60" s="55" t="s">
        <v>13</v>
      </c>
      <c r="BE60" s="55" t="s">
        <v>694</v>
      </c>
      <c r="BF60" s="55" t="s">
        <v>780</v>
      </c>
      <c r="BG60" s="61" t="s">
        <v>579</v>
      </c>
      <c r="BH60" s="58">
        <f t="shared" si="0"/>
        <v>36000</v>
      </c>
      <c r="BI60" s="62">
        <f t="shared" si="1"/>
        <v>0</v>
      </c>
    </row>
    <row r="61" spans="1:61" ht="18.75">
      <c r="A61" s="11">
        <v>10</v>
      </c>
      <c r="B61" s="6" t="s">
        <v>1</v>
      </c>
      <c r="C61" s="11">
        <v>1001</v>
      </c>
      <c r="D61" s="6" t="s">
        <v>13</v>
      </c>
      <c r="E61" s="12">
        <v>2</v>
      </c>
      <c r="F61" s="13" t="str">
        <f>IFERROR((VLOOKUP(E61,[4]แหล่งเงิน!$A$2:$B$3,2,)),"")</f>
        <v>เงินรายได้</v>
      </c>
      <c r="G61" s="6" t="s">
        <v>12</v>
      </c>
      <c r="H61" s="12">
        <v>1</v>
      </c>
      <c r="I61" s="13" t="str">
        <f>IFERROR((VLOOKUP(H61,[4]กองทุน!$A$2:$B$14,2,)),"")</f>
        <v>กองทุนบริหาร</v>
      </c>
      <c r="J61" s="12">
        <v>110</v>
      </c>
      <c r="K61" s="13" t="str">
        <f>IFERROR((VLOOKUP(J61,'[4]งาน-โครงการ'!$A$1:$B$57,2,FALSE)),"")</f>
        <v>งานสนับสนุนการบริหารจัดการทั่วไปด้านวิทยาศาสตร์สุขภาพ</v>
      </c>
      <c r="L61" s="11">
        <v>1000003</v>
      </c>
      <c r="M61" s="6" t="s">
        <v>229</v>
      </c>
      <c r="N61" s="51">
        <f>IFERROR((VLOOKUP(O61,[4]กิจกรรม!B48:$C$2803,2,FALSE)),"")</f>
        <v>10000030050</v>
      </c>
      <c r="O61" s="52" t="s">
        <v>26</v>
      </c>
      <c r="P61" s="65" t="s">
        <v>31</v>
      </c>
      <c r="Q61" s="51">
        <f>IFERROR((VLOOKUP(R61,[4]ความเชื่อมโยง!$A$20:$B$26,2,FALSE)),"")</f>
        <v>5</v>
      </c>
      <c r="R61" s="52" t="s">
        <v>635</v>
      </c>
      <c r="S61" s="51">
        <f>IFERROR((VLOOKUP(T61,[4]ความเชื่อมโยง!$A$29:$B$37,2,FALSE)),"")</f>
        <v>5</v>
      </c>
      <c r="T61" s="52" t="s">
        <v>635</v>
      </c>
      <c r="U61" s="13" t="str">
        <f>IFERROR((VLOOKUP(Q61,[1]ความเชื่อมโยง!$A$1:$F$10,6,FALSE)),"")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1" s="13" t="str">
        <f>IFERROR((VLOOKUP(Q61,ความเชื่อมโยง!$A$1:$G$10,7,1)),"")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1" s="54" t="s">
        <v>636</v>
      </c>
      <c r="X61" s="52" t="s">
        <v>637</v>
      </c>
      <c r="Y61" s="52" t="s">
        <v>16</v>
      </c>
      <c r="Z61" s="52" t="s">
        <v>20</v>
      </c>
      <c r="AA61" s="52"/>
      <c r="AB61" s="52"/>
      <c r="AC61" s="55"/>
      <c r="AD61" s="53" t="s">
        <v>1646</v>
      </c>
      <c r="AE61" s="56">
        <v>1000</v>
      </c>
      <c r="AF61" s="57">
        <v>4</v>
      </c>
      <c r="AG61" s="57" t="s">
        <v>782</v>
      </c>
      <c r="AH61" s="57">
        <v>12</v>
      </c>
      <c r="AI61" s="62">
        <f>+ROUND(AE61*AF61*AH61,-2)</f>
        <v>48000</v>
      </c>
      <c r="AJ61" s="59">
        <v>4000</v>
      </c>
      <c r="AK61" s="59">
        <v>4000</v>
      </c>
      <c r="AL61" s="59">
        <v>4000</v>
      </c>
      <c r="AM61" s="59">
        <v>4000</v>
      </c>
      <c r="AN61" s="59">
        <v>4000</v>
      </c>
      <c r="AO61" s="59">
        <v>4000</v>
      </c>
      <c r="AP61" s="59">
        <v>4000</v>
      </c>
      <c r="AQ61" s="59">
        <v>4000</v>
      </c>
      <c r="AR61" s="59">
        <v>4000</v>
      </c>
      <c r="AS61" s="59">
        <v>4000</v>
      </c>
      <c r="AT61" s="59">
        <v>4000</v>
      </c>
      <c r="AU61" s="59">
        <v>4000</v>
      </c>
      <c r="AV61" s="55" t="s">
        <v>738</v>
      </c>
      <c r="AW61" s="55" t="s">
        <v>739</v>
      </c>
      <c r="AX61" s="55" t="s">
        <v>740</v>
      </c>
      <c r="AY61" s="55" t="s">
        <v>741</v>
      </c>
      <c r="AZ61" s="55" t="s">
        <v>697</v>
      </c>
      <c r="BA61" s="55" t="s">
        <v>772</v>
      </c>
      <c r="BB61" s="60" t="s">
        <v>773</v>
      </c>
      <c r="BC61" s="60">
        <v>40</v>
      </c>
      <c r="BD61" s="55" t="s">
        <v>13</v>
      </c>
      <c r="BE61" s="55" t="s">
        <v>694</v>
      </c>
      <c r="BF61" s="55" t="s">
        <v>780</v>
      </c>
      <c r="BG61" s="61" t="s">
        <v>579</v>
      </c>
      <c r="BH61" s="58">
        <f t="shared" si="0"/>
        <v>48000</v>
      </c>
      <c r="BI61" s="62">
        <f t="shared" si="1"/>
        <v>0</v>
      </c>
    </row>
    <row r="62" spans="1:61" ht="18.75">
      <c r="A62" s="11">
        <v>10</v>
      </c>
      <c r="B62" s="6" t="s">
        <v>1</v>
      </c>
      <c r="C62" s="11">
        <v>1001</v>
      </c>
      <c r="D62" s="6" t="s">
        <v>13</v>
      </c>
      <c r="E62" s="12">
        <v>2</v>
      </c>
      <c r="F62" s="13" t="str">
        <f>IFERROR((VLOOKUP(E62,[4]แหล่งเงิน!$A$2:$B$3,2,)),"")</f>
        <v>เงินรายได้</v>
      </c>
      <c r="G62" s="6" t="s">
        <v>12</v>
      </c>
      <c r="H62" s="12">
        <v>1</v>
      </c>
      <c r="I62" s="13" t="str">
        <f>IFERROR((VLOOKUP(H62,[4]กองทุน!$A$2:$B$14,2,)),"")</f>
        <v>กองทุนบริหาร</v>
      </c>
      <c r="J62" s="12">
        <v>110</v>
      </c>
      <c r="K62" s="13" t="str">
        <f>IFERROR((VLOOKUP(J62,'[4]งาน-โครงการ'!$A$1:$B$57,2,FALSE)),"")</f>
        <v>งานสนับสนุนการบริหารจัดการทั่วไปด้านวิทยาศาสตร์สุขภาพ</v>
      </c>
      <c r="L62" s="11">
        <v>1000003</v>
      </c>
      <c r="M62" s="6" t="s">
        <v>229</v>
      </c>
      <c r="N62" s="51">
        <f>IFERROR((VLOOKUP(O62,[4]กิจกรรม!B49:$C$2803,2,FALSE)),"")</f>
        <v>10000030050</v>
      </c>
      <c r="O62" s="52" t="s">
        <v>26</v>
      </c>
      <c r="P62" s="65" t="s">
        <v>31</v>
      </c>
      <c r="Q62" s="51">
        <f>IFERROR((VLOOKUP(R62,[4]ความเชื่อมโยง!$A$20:$B$26,2,FALSE)),"")</f>
        <v>5</v>
      </c>
      <c r="R62" s="52" t="s">
        <v>635</v>
      </c>
      <c r="S62" s="51">
        <f>IFERROR((VLOOKUP(T62,[4]ความเชื่อมโยง!$A$29:$B$37,2,FALSE)),"")</f>
        <v>5</v>
      </c>
      <c r="T62" s="52" t="s">
        <v>635</v>
      </c>
      <c r="U62" s="13" t="str">
        <f>IFERROR((VLOOKUP(Q62,[1]ความเชื่อมโยง!$A$1:$F$10,6,FALSE)),"")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2" s="13" t="str">
        <f>IFERROR((VLOOKUP(Q62,ความเชื่อมโยง!$A$1:$G$10,7,1)),"")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2" s="54" t="s">
        <v>636</v>
      </c>
      <c r="X62" s="52" t="s">
        <v>637</v>
      </c>
      <c r="Y62" s="52" t="s">
        <v>16</v>
      </c>
      <c r="Z62" s="52" t="s">
        <v>20</v>
      </c>
      <c r="AA62" s="52"/>
      <c r="AB62" s="52"/>
      <c r="AC62" s="55"/>
      <c r="AD62" s="53" t="s">
        <v>172</v>
      </c>
      <c r="AE62" s="56">
        <v>5000</v>
      </c>
      <c r="AF62" s="57">
        <v>1</v>
      </c>
      <c r="AG62" s="57" t="s">
        <v>583</v>
      </c>
      <c r="AH62" s="57">
        <v>3</v>
      </c>
      <c r="AI62" s="62">
        <f t="shared" si="3"/>
        <v>15000</v>
      </c>
      <c r="AJ62" s="67" t="s">
        <v>706</v>
      </c>
      <c r="AK62" s="59">
        <v>5000</v>
      </c>
      <c r="AL62" s="66" t="s">
        <v>706</v>
      </c>
      <c r="AM62" s="59">
        <v>5000</v>
      </c>
      <c r="AN62" s="67" t="s">
        <v>706</v>
      </c>
      <c r="AO62" s="59">
        <v>5000</v>
      </c>
      <c r="AP62" s="67" t="s">
        <v>706</v>
      </c>
      <c r="AQ62" s="59">
        <v>5000</v>
      </c>
      <c r="AR62" s="67" t="s">
        <v>706</v>
      </c>
      <c r="AS62" s="59">
        <v>5000</v>
      </c>
      <c r="AT62" s="67" t="s">
        <v>706</v>
      </c>
      <c r="AU62" s="59">
        <v>5000</v>
      </c>
      <c r="AV62" s="55" t="s">
        <v>738</v>
      </c>
      <c r="AW62" s="55" t="s">
        <v>739</v>
      </c>
      <c r="AX62" s="55" t="s">
        <v>740</v>
      </c>
      <c r="AY62" s="55" t="s">
        <v>741</v>
      </c>
      <c r="AZ62" s="55" t="s">
        <v>697</v>
      </c>
      <c r="BA62" s="55" t="s">
        <v>772</v>
      </c>
      <c r="BB62" s="60" t="s">
        <v>773</v>
      </c>
      <c r="BC62" s="60">
        <v>40</v>
      </c>
      <c r="BD62" s="55" t="s">
        <v>13</v>
      </c>
      <c r="BE62" s="55" t="s">
        <v>694</v>
      </c>
      <c r="BF62" s="55" t="s">
        <v>774</v>
      </c>
      <c r="BG62" s="61" t="s">
        <v>579</v>
      </c>
      <c r="BH62" s="58">
        <f t="shared" si="0"/>
        <v>15000</v>
      </c>
      <c r="BI62" s="62">
        <f t="shared" si="1"/>
        <v>0</v>
      </c>
    </row>
    <row r="63" spans="1:61" s="25" customFormat="1" ht="18.75">
      <c r="A63" s="11">
        <v>10</v>
      </c>
      <c r="B63" s="6" t="s">
        <v>1</v>
      </c>
      <c r="C63" s="11">
        <v>1001</v>
      </c>
      <c r="D63" s="6" t="s">
        <v>13</v>
      </c>
      <c r="E63" s="12">
        <v>2</v>
      </c>
      <c r="F63" s="13" t="str">
        <f>IFERROR((VLOOKUP(E63,[4]แหล่งเงิน!$A$2:$B$3,2,)),"")</f>
        <v>เงินรายได้</v>
      </c>
      <c r="G63" s="6" t="s">
        <v>12</v>
      </c>
      <c r="H63" s="12">
        <v>1</v>
      </c>
      <c r="I63" s="13" t="str">
        <f>IFERROR((VLOOKUP(H63,[4]กองทุน!$A$2:$B$14,2,)),"")</f>
        <v>กองทุนบริหาร</v>
      </c>
      <c r="J63" s="12">
        <v>110</v>
      </c>
      <c r="K63" s="13" t="str">
        <f>IFERROR((VLOOKUP(J63,'[4]งาน-โครงการ'!$A$1:$B$57,2,FALSE)),"")</f>
        <v>งานสนับสนุนการบริหารจัดการทั่วไปด้านวิทยาศาสตร์สุขภาพ</v>
      </c>
      <c r="L63" s="11">
        <v>1000003</v>
      </c>
      <c r="M63" s="6" t="s">
        <v>229</v>
      </c>
      <c r="N63" s="51">
        <f>IFERROR((VLOOKUP(O63,[4]กิจกรรม!B50:$C$2803,2,FALSE)),"")</f>
        <v>10000030050</v>
      </c>
      <c r="O63" s="52" t="s">
        <v>26</v>
      </c>
      <c r="P63" s="65" t="s">
        <v>32</v>
      </c>
      <c r="Q63" s="51">
        <f>IFERROR((VLOOKUP(R63,[4]ความเชื่อมโยง!$A$20:$B$26,2,FALSE)),"")</f>
        <v>5</v>
      </c>
      <c r="R63" s="52" t="s">
        <v>635</v>
      </c>
      <c r="S63" s="51">
        <f>IFERROR((VLOOKUP(T63,[4]ความเชื่อมโยง!$A$29:$B$37,2,FALSE)),"")</f>
        <v>5</v>
      </c>
      <c r="T63" s="52" t="s">
        <v>635</v>
      </c>
      <c r="U63" s="13" t="str">
        <f>IFERROR((VLOOKUP(Q63,[1]ความเชื่อมโยง!$A$1:$F$10,6,FALSE)),"")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3" s="13" t="str">
        <f>IFERROR((VLOOKUP(Q63,ความเชื่อมโยง!$A$1:$G$10,7,1)),"")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3" s="54" t="s">
        <v>636</v>
      </c>
      <c r="X63" s="52" t="s">
        <v>637</v>
      </c>
      <c r="Y63" s="52" t="s">
        <v>16</v>
      </c>
      <c r="Z63" s="52" t="s">
        <v>20</v>
      </c>
      <c r="AA63" s="52"/>
      <c r="AB63" s="52"/>
      <c r="AC63" s="55"/>
      <c r="AD63" s="53" t="s">
        <v>1647</v>
      </c>
      <c r="AE63" s="56">
        <v>1550</v>
      </c>
      <c r="AF63" s="57">
        <v>1</v>
      </c>
      <c r="AG63" s="57" t="s">
        <v>641</v>
      </c>
      <c r="AH63" s="57">
        <v>12</v>
      </c>
      <c r="AI63" s="62">
        <f t="shared" si="3"/>
        <v>18600</v>
      </c>
      <c r="AJ63" s="59">
        <v>1550</v>
      </c>
      <c r="AK63" s="59">
        <v>1550</v>
      </c>
      <c r="AL63" s="59">
        <v>1550</v>
      </c>
      <c r="AM63" s="59">
        <v>1550</v>
      </c>
      <c r="AN63" s="59">
        <v>1550</v>
      </c>
      <c r="AO63" s="59">
        <v>1550</v>
      </c>
      <c r="AP63" s="59">
        <v>1550</v>
      </c>
      <c r="AQ63" s="59">
        <v>1550</v>
      </c>
      <c r="AR63" s="59">
        <v>1550</v>
      </c>
      <c r="AS63" s="59">
        <v>1550</v>
      </c>
      <c r="AT63" s="59">
        <v>1550</v>
      </c>
      <c r="AU63" s="59">
        <v>1550</v>
      </c>
      <c r="AV63" s="55" t="s">
        <v>738</v>
      </c>
      <c r="AW63" s="55" t="s">
        <v>739</v>
      </c>
      <c r="AX63" s="55" t="s">
        <v>740</v>
      </c>
      <c r="AY63" s="55" t="s">
        <v>741</v>
      </c>
      <c r="AZ63" s="55" t="s">
        <v>697</v>
      </c>
      <c r="BA63" s="55" t="s">
        <v>772</v>
      </c>
      <c r="BB63" s="60" t="s">
        <v>773</v>
      </c>
      <c r="BC63" s="60">
        <v>40</v>
      </c>
      <c r="BD63" s="55" t="s">
        <v>13</v>
      </c>
      <c r="BE63" s="55" t="s">
        <v>694</v>
      </c>
      <c r="BF63" s="55" t="s">
        <v>779</v>
      </c>
      <c r="BG63" s="61" t="s">
        <v>579</v>
      </c>
      <c r="BH63" s="58">
        <f t="shared" si="0"/>
        <v>18600</v>
      </c>
      <c r="BI63" s="62">
        <f t="shared" si="1"/>
        <v>0</v>
      </c>
    </row>
    <row r="64" spans="1:61" ht="18.75">
      <c r="A64" s="11">
        <f>IFERROR((VLOOKUP(B64,[3]หน่วยงานหลัก!$A$1:$B$18,2,0)),"")</f>
        <v>10</v>
      </c>
      <c r="B64" s="6" t="s">
        <v>1</v>
      </c>
      <c r="C64" s="11">
        <f>IFERROR((VLOOKUP(D64,[3]หน่วยงานย่อย!$A$1:$B$79,2,0)),"")</f>
        <v>1001</v>
      </c>
      <c r="D64" s="6" t="s">
        <v>13</v>
      </c>
      <c r="E64" s="12">
        <v>1</v>
      </c>
      <c r="F64" s="13" t="str">
        <f>IFERROR((VLOOKUP(E64,[3]แหล่งเงิน!$A$2:$B$3,2,)),"")</f>
        <v>เงินงบประมาณแผ่นดิน</v>
      </c>
      <c r="G64" s="6" t="s">
        <v>11</v>
      </c>
      <c r="H64" s="12">
        <v>1</v>
      </c>
      <c r="I64" s="13" t="str">
        <f>IFERROR((VLOOKUP(H64,[3]กองทุน!$A$2:$B$14,2,)),"")</f>
        <v>กองทุนบริหาร</v>
      </c>
      <c r="J64" s="12">
        <v>110</v>
      </c>
      <c r="K64" s="13" t="str">
        <f>IFERROR((VLOOKUP(J64,'[3]งาน-โครงการ'!$A$1:$B$57,2,FALSE)),"")</f>
        <v>งานสนับสนุนการบริหารจัดการทั่วไปด้านวิทยาศาสตร์สุขภาพ</v>
      </c>
      <c r="L64" s="11">
        <v>1000003</v>
      </c>
      <c r="M64" s="6" t="s">
        <v>229</v>
      </c>
      <c r="N64" s="51">
        <f>IFERROR((VLOOKUP(O64,[3]กิจกรรม!B53:$C$2803,2,FALSE)),"")</f>
        <v>10000030132</v>
      </c>
      <c r="O64" s="52" t="s">
        <v>57</v>
      </c>
      <c r="P64" s="65" t="s">
        <v>58</v>
      </c>
      <c r="Q64" s="11">
        <f>IFERROR((VLOOKUP(R64,[1]ความเชื่อมโยง!$A$20:$B$26,2,FALSE)),"")</f>
        <v>5</v>
      </c>
      <c r="R64" s="52" t="s">
        <v>635</v>
      </c>
      <c r="S64" s="11">
        <f>IFERROR((VLOOKUP(T64,[1]ความเชื่อมโยง!$A$29:$B$37,2,FALSE)),"")</f>
        <v>5</v>
      </c>
      <c r="T64" s="52" t="s">
        <v>635</v>
      </c>
      <c r="U64" s="13" t="str">
        <f>IFERROR((VLOOKUP(Q64,[1]ความเชื่อมโยง!$A$1:$F$10,6,FALSE)),"")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4" s="13" t="str">
        <f>IFERROR((VLOOKUP(Q64,ความเชื่อมโยง!$A$1:$G$10,7,1)),"")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4" s="54" t="s">
        <v>636</v>
      </c>
      <c r="X64" s="52" t="s">
        <v>637</v>
      </c>
      <c r="Y64" s="52" t="s">
        <v>16</v>
      </c>
      <c r="Z64" s="52" t="s">
        <v>23</v>
      </c>
      <c r="AA64" s="52"/>
      <c r="AB64" s="52"/>
      <c r="AC64" s="55"/>
      <c r="AD64" s="68" t="s">
        <v>617</v>
      </c>
      <c r="AE64" s="69">
        <v>50000</v>
      </c>
      <c r="AF64" s="70">
        <v>1</v>
      </c>
      <c r="AG64" s="70" t="s">
        <v>641</v>
      </c>
      <c r="AH64" s="70">
        <v>9</v>
      </c>
      <c r="AI64" s="64">
        <f t="shared" si="3"/>
        <v>450000</v>
      </c>
      <c r="AJ64" s="71">
        <v>50000</v>
      </c>
      <c r="AK64" s="71">
        <v>50000</v>
      </c>
      <c r="AL64" s="71">
        <v>50000</v>
      </c>
      <c r="AM64" s="71">
        <v>50000</v>
      </c>
      <c r="AN64" s="71">
        <v>50000</v>
      </c>
      <c r="AO64" s="71">
        <v>50000</v>
      </c>
      <c r="AP64" s="71">
        <v>50000</v>
      </c>
      <c r="AQ64" s="71">
        <v>50000</v>
      </c>
      <c r="AR64" s="71">
        <v>50000</v>
      </c>
      <c r="AS64" s="71" t="s">
        <v>706</v>
      </c>
      <c r="AT64" s="71" t="s">
        <v>706</v>
      </c>
      <c r="AU64" s="71" t="s">
        <v>706</v>
      </c>
      <c r="AV64" s="55" t="s">
        <v>738</v>
      </c>
      <c r="AW64" s="55" t="s">
        <v>739</v>
      </c>
      <c r="AX64" s="55" t="s">
        <v>740</v>
      </c>
      <c r="AY64" s="55" t="s">
        <v>741</v>
      </c>
      <c r="AZ64" s="55" t="s">
        <v>697</v>
      </c>
      <c r="BA64" s="55" t="s">
        <v>747</v>
      </c>
      <c r="BB64" s="60" t="s">
        <v>661</v>
      </c>
      <c r="BC64" s="60">
        <v>5</v>
      </c>
      <c r="BD64" s="55" t="s">
        <v>13</v>
      </c>
      <c r="BE64" s="55" t="s">
        <v>720</v>
      </c>
      <c r="BF64" s="55" t="s">
        <v>783</v>
      </c>
      <c r="BG64" s="61" t="s">
        <v>579</v>
      </c>
      <c r="BH64" s="58">
        <f t="shared" si="0"/>
        <v>450000</v>
      </c>
      <c r="BI64" s="62">
        <f t="shared" si="1"/>
        <v>0</v>
      </c>
    </row>
    <row r="65" spans="1:61" ht="18.75">
      <c r="A65" s="11">
        <f>IFERROR((VLOOKUP(B65,[3]หน่วยงานหลัก!$A$1:$B$18,2,0)),"")</f>
        <v>10</v>
      </c>
      <c r="B65" s="6" t="s">
        <v>1</v>
      </c>
      <c r="C65" s="11">
        <f>IFERROR((VLOOKUP(D65,[3]หน่วยงานย่อย!$A$1:$B$79,2,0)),"")</f>
        <v>1001</v>
      </c>
      <c r="D65" s="6" t="s">
        <v>13</v>
      </c>
      <c r="E65" s="12">
        <v>2</v>
      </c>
      <c r="F65" s="13" t="str">
        <f>IFERROR((VLOOKUP(E65,[3]แหล่งเงิน!$A$2:$B$3,2,)),"")</f>
        <v>เงินรายได้</v>
      </c>
      <c r="G65" s="6" t="s">
        <v>12</v>
      </c>
      <c r="H65" s="12">
        <v>1</v>
      </c>
      <c r="I65" s="13" t="str">
        <f>IFERROR((VLOOKUP(H65,[3]กองทุน!$A$2:$B$14,2,)),"")</f>
        <v>กองทุนบริหาร</v>
      </c>
      <c r="J65" s="12">
        <v>110</v>
      </c>
      <c r="K65" s="13" t="str">
        <f>IFERROR((VLOOKUP(J65,'[3]งาน-โครงการ'!$A$1:$B$57,2,FALSE)),"")</f>
        <v>งานสนับสนุนการบริหารจัดการทั่วไปด้านวิทยาศาสตร์สุขภาพ</v>
      </c>
      <c r="L65" s="11">
        <v>1000003</v>
      </c>
      <c r="M65" s="6" t="s">
        <v>229</v>
      </c>
      <c r="N65" s="51">
        <f>IFERROR((VLOOKUP(O65,[3]กิจกรรม!B59:$C$2803,2,FALSE)),"")</f>
        <v>10000030132</v>
      </c>
      <c r="O65" s="52" t="s">
        <v>57</v>
      </c>
      <c r="P65" s="65" t="s">
        <v>59</v>
      </c>
      <c r="Q65" s="51">
        <f>IFERROR((VLOOKUP(R65,[4]ความเชื่อมโยง!$A$20:$B$26,2,FALSE)),"")</f>
        <v>5</v>
      </c>
      <c r="R65" s="52" t="s">
        <v>635</v>
      </c>
      <c r="S65" s="51">
        <f>IFERROR((VLOOKUP(T65,[4]ความเชื่อมโยง!$A$29:$B$37,2,FALSE)),"")</f>
        <v>5</v>
      </c>
      <c r="T65" s="52" t="s">
        <v>635</v>
      </c>
      <c r="U65" s="13" t="str">
        <f>IFERROR((VLOOKUP(Q65,[1]ความเชื่อมโยง!$A$1:$F$10,6,FALSE)),"")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5" s="13" t="str">
        <f>IFERROR((VLOOKUP(Q65,ความเชื่อมโยง!$A$1:$G$10,7,1)),"")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5" s="54" t="s">
        <v>636</v>
      </c>
      <c r="X65" s="52" t="s">
        <v>637</v>
      </c>
      <c r="Y65" s="52" t="s">
        <v>16</v>
      </c>
      <c r="Z65" s="52" t="s">
        <v>23</v>
      </c>
      <c r="AA65" s="52"/>
      <c r="AB65" s="52"/>
      <c r="AC65" s="55"/>
      <c r="AD65" s="68" t="s">
        <v>617</v>
      </c>
      <c r="AE65" s="69">
        <v>50000</v>
      </c>
      <c r="AF65" s="70">
        <v>1</v>
      </c>
      <c r="AG65" s="70" t="s">
        <v>641</v>
      </c>
      <c r="AH65" s="70">
        <v>3</v>
      </c>
      <c r="AI65" s="64">
        <f t="shared" si="3"/>
        <v>150000</v>
      </c>
      <c r="AJ65" s="71" t="s">
        <v>706</v>
      </c>
      <c r="AK65" s="71" t="s">
        <v>706</v>
      </c>
      <c r="AL65" s="71" t="s">
        <v>706</v>
      </c>
      <c r="AM65" s="71" t="s">
        <v>706</v>
      </c>
      <c r="AN65" s="71" t="s">
        <v>706</v>
      </c>
      <c r="AO65" s="71" t="s">
        <v>706</v>
      </c>
      <c r="AP65" s="71" t="s">
        <v>706</v>
      </c>
      <c r="AQ65" s="71" t="s">
        <v>706</v>
      </c>
      <c r="AR65" s="71" t="s">
        <v>706</v>
      </c>
      <c r="AS65" s="71">
        <v>50000</v>
      </c>
      <c r="AT65" s="71">
        <v>50000</v>
      </c>
      <c r="AU65" s="71">
        <v>50000</v>
      </c>
      <c r="AV65" s="55" t="s">
        <v>738</v>
      </c>
      <c r="AW65" s="55" t="s">
        <v>739</v>
      </c>
      <c r="AX65" s="55" t="s">
        <v>740</v>
      </c>
      <c r="AY65" s="55" t="s">
        <v>741</v>
      </c>
      <c r="AZ65" s="55" t="s">
        <v>697</v>
      </c>
      <c r="BA65" s="55" t="s">
        <v>747</v>
      </c>
      <c r="BB65" s="60" t="s">
        <v>661</v>
      </c>
      <c r="BC65" s="60">
        <v>5</v>
      </c>
      <c r="BD65" s="55" t="s">
        <v>13</v>
      </c>
      <c r="BE65" s="55" t="s">
        <v>720</v>
      </c>
      <c r="BF65" s="55" t="s">
        <v>783</v>
      </c>
      <c r="BG65" s="61" t="s">
        <v>579</v>
      </c>
      <c r="BH65" s="58">
        <f t="shared" si="0"/>
        <v>150000</v>
      </c>
      <c r="BI65" s="62">
        <f t="shared" si="1"/>
        <v>0</v>
      </c>
    </row>
    <row r="66" spans="1:61" ht="18.75">
      <c r="A66" s="11">
        <f>IFERROR((VLOOKUP(B66,[3]หน่วยงานหลัก!$A$1:$B$18,2,0)),"")</f>
        <v>10</v>
      </c>
      <c r="B66" s="6" t="s">
        <v>1</v>
      </c>
      <c r="C66" s="11">
        <f>IFERROR((VLOOKUP(D66,[3]หน่วยงานย่อย!$A$1:$B$79,2,0)),"")</f>
        <v>1001</v>
      </c>
      <c r="D66" s="6" t="s">
        <v>13</v>
      </c>
      <c r="E66" s="12">
        <v>2</v>
      </c>
      <c r="F66" s="13" t="str">
        <f>IFERROR((VLOOKUP(E66,[3]แหล่งเงิน!$A$2:$B$3,2,)),"")</f>
        <v>เงินรายได้</v>
      </c>
      <c r="G66" s="6" t="s">
        <v>12</v>
      </c>
      <c r="H66" s="12">
        <v>1</v>
      </c>
      <c r="I66" s="13" t="str">
        <f>IFERROR((VLOOKUP(H66,[3]กองทุน!$A$2:$B$14,2,)),"")</f>
        <v>กองทุนบริหาร</v>
      </c>
      <c r="J66" s="12">
        <v>110</v>
      </c>
      <c r="K66" s="13" t="str">
        <f>IFERROR((VLOOKUP(J66,'[3]งาน-โครงการ'!$A$1:$B$57,2,FALSE)),"")</f>
        <v>งานสนับสนุนการบริหารจัดการทั่วไปด้านวิทยาศาสตร์สุขภาพ</v>
      </c>
      <c r="L66" s="11">
        <v>1000003</v>
      </c>
      <c r="M66" s="6" t="s">
        <v>229</v>
      </c>
      <c r="N66" s="51">
        <f>IFERROR((VLOOKUP(O66,[3]กิจกรรม!B60:$C$2803,2,FALSE)),"")</f>
        <v>10000030132</v>
      </c>
      <c r="O66" s="52" t="s">
        <v>57</v>
      </c>
      <c r="P66" s="53" t="s">
        <v>60</v>
      </c>
      <c r="Q66" s="51">
        <f>IFERROR((VLOOKUP(R66,[4]ความเชื่อมโยง!$A$20:$B$26,2,FALSE)),"")</f>
        <v>5</v>
      </c>
      <c r="R66" s="52" t="s">
        <v>635</v>
      </c>
      <c r="S66" s="51">
        <f>IFERROR((VLOOKUP(T66,[4]ความเชื่อมโยง!$A$29:$B$37,2,FALSE)),"")</f>
        <v>5</v>
      </c>
      <c r="T66" s="52" t="s">
        <v>635</v>
      </c>
      <c r="U66" s="13" t="str">
        <f>IFERROR((VLOOKUP(Q66,[1]ความเชื่อมโยง!$A$1:$F$10,6,FALSE)),"")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6" s="13" t="str">
        <f>IFERROR((VLOOKUP(Q66,ความเชื่อมโยง!$A$1:$G$10,7,1)),"")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6" s="54" t="s">
        <v>636</v>
      </c>
      <c r="X66" s="52" t="s">
        <v>637</v>
      </c>
      <c r="Y66" s="52" t="s">
        <v>16</v>
      </c>
      <c r="Z66" s="52" t="s">
        <v>20</v>
      </c>
      <c r="AA66" s="52"/>
      <c r="AB66" s="52"/>
      <c r="AC66" s="55"/>
      <c r="AD66" s="53" t="s">
        <v>1640</v>
      </c>
      <c r="AE66" s="56">
        <v>2200</v>
      </c>
      <c r="AF66" s="57">
        <v>1</v>
      </c>
      <c r="AG66" s="57" t="s">
        <v>641</v>
      </c>
      <c r="AH66" s="57">
        <v>6</v>
      </c>
      <c r="AI66" s="62">
        <f t="shared" si="3"/>
        <v>13200</v>
      </c>
      <c r="AJ66" s="59">
        <v>2200</v>
      </c>
      <c r="AK66" s="59">
        <v>2200</v>
      </c>
      <c r="AL66" s="59">
        <v>2200</v>
      </c>
      <c r="AM66" s="59">
        <v>2200</v>
      </c>
      <c r="AN66" s="59">
        <v>2200</v>
      </c>
      <c r="AO66" s="59">
        <v>2200</v>
      </c>
      <c r="AP66" s="59">
        <v>2200</v>
      </c>
      <c r="AQ66" s="59">
        <v>2200</v>
      </c>
      <c r="AR66" s="59">
        <v>2200</v>
      </c>
      <c r="AS66" s="59">
        <v>2200</v>
      </c>
      <c r="AT66" s="59">
        <v>2200</v>
      </c>
      <c r="AU66" s="59">
        <v>2200</v>
      </c>
      <c r="AV66" s="55" t="s">
        <v>738</v>
      </c>
      <c r="AW66" s="55" t="s">
        <v>739</v>
      </c>
      <c r="AX66" s="55" t="s">
        <v>740</v>
      </c>
      <c r="AY66" s="55" t="s">
        <v>741</v>
      </c>
      <c r="AZ66" s="55" t="s">
        <v>697</v>
      </c>
      <c r="BA66" s="55" t="s">
        <v>747</v>
      </c>
      <c r="BB66" s="60" t="s">
        <v>661</v>
      </c>
      <c r="BC66" s="60">
        <v>5</v>
      </c>
      <c r="BD66" s="55" t="s">
        <v>13</v>
      </c>
      <c r="BE66" s="55" t="s">
        <v>720</v>
      </c>
      <c r="BF66" s="55" t="s">
        <v>784</v>
      </c>
      <c r="BG66" s="61" t="s">
        <v>579</v>
      </c>
      <c r="BH66" s="58">
        <f t="shared" si="0"/>
        <v>13200</v>
      </c>
      <c r="BI66" s="62">
        <f t="shared" si="1"/>
        <v>0</v>
      </c>
    </row>
    <row r="67" spans="1:61" ht="18.75">
      <c r="A67" s="11">
        <f>IFERROR((VLOOKUP(B67,[3]หน่วยงานหลัก!$A$1:$B$18,2,0)),"")</f>
        <v>10</v>
      </c>
      <c r="B67" s="6" t="s">
        <v>1</v>
      </c>
      <c r="C67" s="11">
        <f>IFERROR((VLOOKUP(D67,[3]หน่วยงานย่อย!$A$1:$B$79,2,0)),"")</f>
        <v>1001</v>
      </c>
      <c r="D67" s="6" t="s">
        <v>13</v>
      </c>
      <c r="E67" s="12">
        <v>2</v>
      </c>
      <c r="F67" s="13" t="str">
        <f>IFERROR((VLOOKUP(E67,[3]แหล่งเงิน!$A$2:$B$3,2,)),"")</f>
        <v>เงินรายได้</v>
      </c>
      <c r="G67" s="6" t="s">
        <v>12</v>
      </c>
      <c r="H67" s="12">
        <v>1</v>
      </c>
      <c r="I67" s="13" t="str">
        <f>IFERROR((VLOOKUP(H67,[3]กองทุน!$A$2:$B$14,2,)),"")</f>
        <v>กองทุนบริหาร</v>
      </c>
      <c r="J67" s="12">
        <v>110</v>
      </c>
      <c r="K67" s="13" t="str">
        <f>IFERROR((VLOOKUP(J67,'[3]งาน-โครงการ'!$A$1:$B$57,2,FALSE)),"")</f>
        <v>งานสนับสนุนการบริหารจัดการทั่วไปด้านวิทยาศาสตร์สุขภาพ</v>
      </c>
      <c r="L67" s="11">
        <v>1000003</v>
      </c>
      <c r="M67" s="6" t="s">
        <v>229</v>
      </c>
      <c r="N67" s="51">
        <f>IFERROR((VLOOKUP(O67,[3]กิจกรรม!B61:$C$2803,2,FALSE)),"")</f>
        <v>10000030132</v>
      </c>
      <c r="O67" s="52" t="s">
        <v>57</v>
      </c>
      <c r="P67" s="53" t="s">
        <v>61</v>
      </c>
      <c r="Q67" s="51">
        <f>IFERROR((VLOOKUP(R67,[4]ความเชื่อมโยง!$A$20:$B$26,2,FALSE)),"")</f>
        <v>5</v>
      </c>
      <c r="R67" s="52" t="s">
        <v>635</v>
      </c>
      <c r="S67" s="51">
        <f>IFERROR((VLOOKUP(T67,[4]ความเชื่อมโยง!$A$29:$B$37,2,FALSE)),"")</f>
        <v>5</v>
      </c>
      <c r="T67" s="52" t="s">
        <v>635</v>
      </c>
      <c r="U67" s="13" t="str">
        <f>IFERROR((VLOOKUP(Q67,[1]ความเชื่อมโยง!$A$1:$F$10,6,FALSE)),"")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7" s="13" t="str">
        <f>IFERROR((VLOOKUP(Q67,ความเชื่อมโยง!$A$1:$G$10,7,1)),"")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7" s="54" t="s">
        <v>636</v>
      </c>
      <c r="X67" s="52" t="s">
        <v>637</v>
      </c>
      <c r="Y67" s="52" t="s">
        <v>16</v>
      </c>
      <c r="Z67" s="52" t="s">
        <v>20</v>
      </c>
      <c r="AA67" s="52"/>
      <c r="AB67" s="52"/>
      <c r="AC67" s="55"/>
      <c r="AD67" s="53" t="s">
        <v>1640</v>
      </c>
      <c r="AE67" s="56">
        <v>4200</v>
      </c>
      <c r="AF67" s="57">
        <v>1</v>
      </c>
      <c r="AG67" s="57" t="s">
        <v>641</v>
      </c>
      <c r="AH67" s="57">
        <v>6</v>
      </c>
      <c r="AI67" s="62">
        <f t="shared" si="3"/>
        <v>25200</v>
      </c>
      <c r="AJ67" s="59">
        <v>4200</v>
      </c>
      <c r="AK67" s="59">
        <v>4200</v>
      </c>
      <c r="AL67" s="59">
        <v>4200</v>
      </c>
      <c r="AM67" s="59">
        <v>4200</v>
      </c>
      <c r="AN67" s="59">
        <v>4200</v>
      </c>
      <c r="AO67" s="59">
        <v>4200</v>
      </c>
      <c r="AP67" s="59">
        <v>4200</v>
      </c>
      <c r="AQ67" s="59">
        <v>4200</v>
      </c>
      <c r="AR67" s="59">
        <v>4200</v>
      </c>
      <c r="AS67" s="59">
        <v>4200</v>
      </c>
      <c r="AT67" s="59">
        <v>4200</v>
      </c>
      <c r="AU67" s="59">
        <v>4200</v>
      </c>
      <c r="AV67" s="55" t="s">
        <v>738</v>
      </c>
      <c r="AW67" s="55" t="s">
        <v>739</v>
      </c>
      <c r="AX67" s="55" t="s">
        <v>740</v>
      </c>
      <c r="AY67" s="55" t="s">
        <v>741</v>
      </c>
      <c r="AZ67" s="55" t="s">
        <v>697</v>
      </c>
      <c r="BA67" s="55" t="s">
        <v>747</v>
      </c>
      <c r="BB67" s="60" t="s">
        <v>661</v>
      </c>
      <c r="BC67" s="60">
        <v>5</v>
      </c>
      <c r="BD67" s="55" t="s">
        <v>13</v>
      </c>
      <c r="BE67" s="55" t="s">
        <v>720</v>
      </c>
      <c r="BF67" s="55" t="s">
        <v>784</v>
      </c>
      <c r="BG67" s="61" t="s">
        <v>579</v>
      </c>
      <c r="BH67" s="58">
        <f t="shared" si="0"/>
        <v>25200</v>
      </c>
      <c r="BI67" s="62">
        <f t="shared" si="1"/>
        <v>0</v>
      </c>
    </row>
    <row r="68" spans="1:61" ht="18.75">
      <c r="A68" s="11">
        <f>IFERROR((VLOOKUP(B68,[3]หน่วยงานหลัก!$A$1:$B$18,2,0)),"")</f>
        <v>10</v>
      </c>
      <c r="B68" s="6" t="s">
        <v>1</v>
      </c>
      <c r="C68" s="11">
        <f>IFERROR((VLOOKUP(D68,[3]หน่วยงานย่อย!$A$1:$B$79,2,0)),"")</f>
        <v>1001</v>
      </c>
      <c r="D68" s="6" t="s">
        <v>13</v>
      </c>
      <c r="E68" s="12">
        <v>2</v>
      </c>
      <c r="F68" s="13" t="str">
        <f>IFERROR((VLOOKUP(E68,[3]แหล่งเงิน!$A$2:$B$3,2,)),"")</f>
        <v>เงินรายได้</v>
      </c>
      <c r="G68" s="6" t="s">
        <v>12</v>
      </c>
      <c r="H68" s="12">
        <v>1</v>
      </c>
      <c r="I68" s="13" t="str">
        <f>IFERROR((VLOOKUP(H68,[3]กองทุน!$A$2:$B$14,2,)),"")</f>
        <v>กองทุนบริหาร</v>
      </c>
      <c r="J68" s="12">
        <v>110</v>
      </c>
      <c r="K68" s="13" t="str">
        <f>IFERROR((VLOOKUP(J68,'[3]งาน-โครงการ'!$A$1:$B$57,2,FALSE)),"")</f>
        <v>งานสนับสนุนการบริหารจัดการทั่วไปด้านวิทยาศาสตร์สุขภาพ</v>
      </c>
      <c r="L68" s="11">
        <v>1000003</v>
      </c>
      <c r="M68" s="6" t="s">
        <v>229</v>
      </c>
      <c r="N68" s="51">
        <f>IFERROR((VLOOKUP(O68,[3]กิจกรรม!B62:$C$2803,2,FALSE)),"")</f>
        <v>10000030132</v>
      </c>
      <c r="O68" s="52" t="s">
        <v>57</v>
      </c>
      <c r="P68" s="53" t="s">
        <v>62</v>
      </c>
      <c r="Q68" s="51">
        <f>IFERROR((VLOOKUP(R68,[4]ความเชื่อมโยง!$A$20:$B$26,2,FALSE)),"")</f>
        <v>5</v>
      </c>
      <c r="R68" s="52" t="s">
        <v>635</v>
      </c>
      <c r="S68" s="51">
        <f>IFERROR((VLOOKUP(T68,[4]ความเชื่อมโยง!$A$29:$B$37,2,FALSE)),"")</f>
        <v>5</v>
      </c>
      <c r="T68" s="52" t="s">
        <v>635</v>
      </c>
      <c r="U68" s="13" t="str">
        <f>IFERROR((VLOOKUP(Q68,[1]ความเชื่อมโยง!$A$1:$F$10,6,FALSE)),"")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8" s="13" t="str">
        <f>IFERROR((VLOOKUP(Q68,ความเชื่อมโยง!$A$1:$G$10,7,1)),"")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8" s="54" t="s">
        <v>636</v>
      </c>
      <c r="X68" s="52" t="s">
        <v>637</v>
      </c>
      <c r="Y68" s="52" t="s">
        <v>16</v>
      </c>
      <c r="Z68" s="52" t="s">
        <v>20</v>
      </c>
      <c r="AA68" s="52"/>
      <c r="AB68" s="52"/>
      <c r="AC68" s="55"/>
      <c r="AD68" s="53" t="s">
        <v>1648</v>
      </c>
      <c r="AE68" s="56">
        <v>10000</v>
      </c>
      <c r="AF68" s="57">
        <v>14</v>
      </c>
      <c r="AG68" s="57" t="s">
        <v>619</v>
      </c>
      <c r="AH68" s="57">
        <v>1</v>
      </c>
      <c r="AI68" s="62">
        <f t="shared" si="3"/>
        <v>140000</v>
      </c>
      <c r="AJ68" s="59">
        <v>0</v>
      </c>
      <c r="AK68" s="59">
        <v>0</v>
      </c>
      <c r="AL68" s="59">
        <v>51000</v>
      </c>
      <c r="AM68" s="59">
        <v>0</v>
      </c>
      <c r="AN68" s="59">
        <v>51000</v>
      </c>
      <c r="AO68" s="59">
        <v>0</v>
      </c>
      <c r="AP68" s="59">
        <v>51000</v>
      </c>
      <c r="AQ68" s="59">
        <v>0</v>
      </c>
      <c r="AR68" s="59">
        <v>51000</v>
      </c>
      <c r="AS68" s="59">
        <v>0</v>
      </c>
      <c r="AT68" s="59">
        <v>51000</v>
      </c>
      <c r="AU68" s="59">
        <v>0</v>
      </c>
      <c r="AV68" s="55" t="s">
        <v>738</v>
      </c>
      <c r="AW68" s="55" t="s">
        <v>739</v>
      </c>
      <c r="AX68" s="55" t="s">
        <v>740</v>
      </c>
      <c r="AY68" s="55" t="s">
        <v>741</v>
      </c>
      <c r="AZ68" s="55" t="s">
        <v>697</v>
      </c>
      <c r="BA68" s="55" t="s">
        <v>747</v>
      </c>
      <c r="BB68" s="60" t="s">
        <v>661</v>
      </c>
      <c r="BC68" s="60">
        <v>5</v>
      </c>
      <c r="BD68" s="55" t="s">
        <v>13</v>
      </c>
      <c r="BE68" s="55" t="s">
        <v>720</v>
      </c>
      <c r="BF68" s="55" t="s">
        <v>783</v>
      </c>
      <c r="BG68" s="61" t="s">
        <v>579</v>
      </c>
      <c r="BH68" s="58">
        <f t="shared" si="0"/>
        <v>140000</v>
      </c>
      <c r="BI68" s="62">
        <f t="shared" si="1"/>
        <v>0</v>
      </c>
    </row>
    <row r="69" spans="1:61" ht="18.75">
      <c r="A69" s="11">
        <f>IFERROR((VLOOKUP(B69,[3]หน่วยงานหลัก!$A$1:$B$18,2,0)),"")</f>
        <v>10</v>
      </c>
      <c r="B69" s="6" t="s">
        <v>1</v>
      </c>
      <c r="C69" s="11">
        <f>IFERROR((VLOOKUP(D69,[3]หน่วยงานย่อย!$A$1:$B$79,2,0)),"")</f>
        <v>1001</v>
      </c>
      <c r="D69" s="6" t="s">
        <v>13</v>
      </c>
      <c r="E69" s="12">
        <v>2</v>
      </c>
      <c r="F69" s="13" t="str">
        <f>IFERROR((VLOOKUP(E69,[3]แหล่งเงิน!$A$2:$B$3,2,)),"")</f>
        <v>เงินรายได้</v>
      </c>
      <c r="G69" s="6" t="s">
        <v>12</v>
      </c>
      <c r="H69" s="12">
        <v>1</v>
      </c>
      <c r="I69" s="13" t="str">
        <f>IFERROR((VLOOKUP(H69,[3]กองทุน!$A$2:$B$14,2,)),"")</f>
        <v>กองทุนบริหาร</v>
      </c>
      <c r="J69" s="12">
        <v>110</v>
      </c>
      <c r="K69" s="13" t="str">
        <f>IFERROR((VLOOKUP(J69,'[3]งาน-โครงการ'!$A$1:$B$57,2,FALSE)),"")</f>
        <v>งานสนับสนุนการบริหารจัดการทั่วไปด้านวิทยาศาสตร์สุขภาพ</v>
      </c>
      <c r="L69" s="11">
        <v>1000003</v>
      </c>
      <c r="M69" s="6" t="s">
        <v>229</v>
      </c>
      <c r="N69" s="51">
        <f>IFERROR((VLOOKUP(O69,[3]กิจกรรม!B63:$C$2803,2,FALSE)),"")</f>
        <v>10000030132</v>
      </c>
      <c r="O69" s="52" t="s">
        <v>57</v>
      </c>
      <c r="P69" s="53" t="s">
        <v>63</v>
      </c>
      <c r="Q69" s="72">
        <f>IFERROR((VLOOKUP(R69,[4]ความเชื่อมโยง!$A$20:$B$26,2,FALSE)),"")</f>
        <v>5</v>
      </c>
      <c r="R69" s="68" t="s">
        <v>635</v>
      </c>
      <c r="S69" s="72">
        <f>IFERROR((VLOOKUP(T69,[4]ความเชื่อมโยง!$A$29:$B$37,2,FALSE)),"")</f>
        <v>5</v>
      </c>
      <c r="T69" s="68" t="s">
        <v>635</v>
      </c>
      <c r="U69" s="13" t="str">
        <f>IFERROR((VLOOKUP(Q69,[1]ความเชื่อมโยง!$A$1:$F$10,6,FALSE)),"")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9" s="13" t="str">
        <f>IFERROR((VLOOKUP(Q69,ความเชื่อมโยง!$A$1:$G$10,7,1)),"")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9" s="73" t="s">
        <v>636</v>
      </c>
      <c r="X69" s="68" t="s">
        <v>637</v>
      </c>
      <c r="Y69" s="68" t="s">
        <v>16</v>
      </c>
      <c r="Z69" s="68" t="s">
        <v>23</v>
      </c>
      <c r="AA69" s="68"/>
      <c r="AB69" s="68"/>
      <c r="AC69" s="68"/>
      <c r="AD69" s="14" t="s">
        <v>171</v>
      </c>
      <c r="AE69" s="56">
        <v>50000</v>
      </c>
      <c r="AF69" s="57">
        <v>1</v>
      </c>
      <c r="AG69" s="57" t="s">
        <v>619</v>
      </c>
      <c r="AH69" s="57">
        <v>12</v>
      </c>
      <c r="AI69" s="62">
        <f t="shared" si="3"/>
        <v>600000</v>
      </c>
      <c r="AJ69" s="59">
        <v>50000</v>
      </c>
      <c r="AK69" s="59">
        <v>50000</v>
      </c>
      <c r="AL69" s="59">
        <v>50000</v>
      </c>
      <c r="AM69" s="59">
        <v>50000</v>
      </c>
      <c r="AN69" s="59">
        <v>50000</v>
      </c>
      <c r="AO69" s="59">
        <v>50000</v>
      </c>
      <c r="AP69" s="59">
        <v>50000</v>
      </c>
      <c r="AQ69" s="59">
        <v>50000</v>
      </c>
      <c r="AR69" s="59">
        <v>50000</v>
      </c>
      <c r="AS69" s="59">
        <v>50000</v>
      </c>
      <c r="AT69" s="59">
        <v>50000</v>
      </c>
      <c r="AU69" s="59">
        <v>50000</v>
      </c>
      <c r="AV69" s="55" t="s">
        <v>738</v>
      </c>
      <c r="AW69" s="55" t="s">
        <v>739</v>
      </c>
      <c r="AX69" s="55" t="s">
        <v>740</v>
      </c>
      <c r="AY69" s="55" t="s">
        <v>741</v>
      </c>
      <c r="AZ69" s="55" t="s">
        <v>697</v>
      </c>
      <c r="BA69" s="55" t="s">
        <v>747</v>
      </c>
      <c r="BB69" s="60" t="s">
        <v>661</v>
      </c>
      <c r="BC69" s="60">
        <v>5</v>
      </c>
      <c r="BD69" s="55" t="s">
        <v>13</v>
      </c>
      <c r="BE69" s="55" t="s">
        <v>720</v>
      </c>
      <c r="BF69" s="55" t="s">
        <v>783</v>
      </c>
      <c r="BG69" s="61" t="s">
        <v>579</v>
      </c>
      <c r="BH69" s="58">
        <f t="shared" si="0"/>
        <v>600000</v>
      </c>
      <c r="BI69" s="62">
        <f t="shared" si="1"/>
        <v>0</v>
      </c>
    </row>
    <row r="70" spans="1:61" ht="18.75">
      <c r="A70" s="11">
        <f>IFERROR((VLOOKUP(B70,[3]หน่วยงานหลัก!$A$1:$B$18,2,0)),"")</f>
        <v>10</v>
      </c>
      <c r="B70" s="6" t="s">
        <v>1</v>
      </c>
      <c r="C70" s="11">
        <f>IFERROR((VLOOKUP(D70,[3]หน่วยงานย่อย!$A$1:$B$79,2,0)),"")</f>
        <v>1001</v>
      </c>
      <c r="D70" s="6" t="s">
        <v>13</v>
      </c>
      <c r="E70" s="12">
        <v>2</v>
      </c>
      <c r="F70" s="13" t="str">
        <f>IFERROR((VLOOKUP(E70,[3]แหล่งเงิน!$A$2:$B$3,2,)),"")</f>
        <v>เงินรายได้</v>
      </c>
      <c r="G70" s="6" t="s">
        <v>12</v>
      </c>
      <c r="H70" s="12">
        <v>1</v>
      </c>
      <c r="I70" s="13" t="str">
        <f>IFERROR((VLOOKUP(H70,[3]กองทุน!$A$2:$B$14,2,)),"")</f>
        <v>กองทุนบริหาร</v>
      </c>
      <c r="J70" s="12">
        <v>110</v>
      </c>
      <c r="K70" s="13" t="str">
        <f>IFERROR((VLOOKUP(J70,'[3]งาน-โครงการ'!$A$1:$B$57,2,FALSE)),"")</f>
        <v>งานสนับสนุนการบริหารจัดการทั่วไปด้านวิทยาศาสตร์สุขภาพ</v>
      </c>
      <c r="L70" s="11">
        <v>1000003</v>
      </c>
      <c r="M70" s="6" t="s">
        <v>229</v>
      </c>
      <c r="N70" s="51">
        <f>IFERROR((VLOOKUP(O70,[3]กิจกรรม!B64:$C$2803,2,FALSE)),"")</f>
        <v>10000030132</v>
      </c>
      <c r="O70" s="52" t="s">
        <v>57</v>
      </c>
      <c r="P70" s="53" t="s">
        <v>64</v>
      </c>
      <c r="Q70" s="72">
        <f>IFERROR((VLOOKUP(R70,[4]ความเชื่อมโยง!$A$20:$B$26,2,FALSE)),"")</f>
        <v>5</v>
      </c>
      <c r="R70" s="68" t="s">
        <v>635</v>
      </c>
      <c r="S70" s="72">
        <f>IFERROR((VLOOKUP(T70,[4]ความเชื่อมโยง!$A$29:$B$37,2,FALSE)),"")</f>
        <v>5</v>
      </c>
      <c r="T70" s="68" t="s">
        <v>635</v>
      </c>
      <c r="U70" s="13" t="str">
        <f>IFERROR((VLOOKUP(Q70,[1]ความเชื่อมโยง!$A$1:$F$10,6,FALSE)),"")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0" s="13" t="str">
        <f>IFERROR((VLOOKUP(Q70,ความเชื่อมโยง!$A$1:$G$10,7,1)),"")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0" s="73" t="s">
        <v>636</v>
      </c>
      <c r="X70" s="68" t="s">
        <v>637</v>
      </c>
      <c r="Y70" s="68" t="s">
        <v>16</v>
      </c>
      <c r="Z70" s="68" t="s">
        <v>20</v>
      </c>
      <c r="AA70" s="68"/>
      <c r="AB70" s="68"/>
      <c r="AC70" s="68"/>
      <c r="AD70" s="53" t="s">
        <v>601</v>
      </c>
      <c r="AE70" s="56">
        <v>200000</v>
      </c>
      <c r="AF70" s="57">
        <v>1</v>
      </c>
      <c r="AG70" s="57" t="s">
        <v>619</v>
      </c>
      <c r="AH70" s="57">
        <v>1</v>
      </c>
      <c r="AI70" s="62">
        <f t="shared" si="3"/>
        <v>200000</v>
      </c>
      <c r="AJ70" s="59" t="s">
        <v>706</v>
      </c>
      <c r="AK70" s="59" t="s">
        <v>706</v>
      </c>
      <c r="AL70" s="59" t="s">
        <v>706</v>
      </c>
      <c r="AM70" s="59" t="s">
        <v>706</v>
      </c>
      <c r="AN70" s="59" t="s">
        <v>706</v>
      </c>
      <c r="AO70" s="59" t="s">
        <v>706</v>
      </c>
      <c r="AP70" s="59">
        <v>200000</v>
      </c>
      <c r="AQ70" s="59" t="s">
        <v>706</v>
      </c>
      <c r="AR70" s="59" t="s">
        <v>706</v>
      </c>
      <c r="AS70" s="59" t="s">
        <v>706</v>
      </c>
      <c r="AT70" s="59" t="s">
        <v>706</v>
      </c>
      <c r="AU70" s="59" t="s">
        <v>706</v>
      </c>
      <c r="AV70" s="55" t="s">
        <v>738</v>
      </c>
      <c r="AW70" s="55" t="s">
        <v>739</v>
      </c>
      <c r="AX70" s="55" t="s">
        <v>740</v>
      </c>
      <c r="AY70" s="55" t="s">
        <v>741</v>
      </c>
      <c r="AZ70" s="55" t="s">
        <v>697</v>
      </c>
      <c r="BA70" s="55" t="s">
        <v>747</v>
      </c>
      <c r="BB70" s="60" t="s">
        <v>661</v>
      </c>
      <c r="BC70" s="60">
        <v>5</v>
      </c>
      <c r="BD70" s="55" t="s">
        <v>13</v>
      </c>
      <c r="BE70" s="55" t="s">
        <v>720</v>
      </c>
      <c r="BF70" s="55" t="s">
        <v>783</v>
      </c>
      <c r="BG70" s="61" t="s">
        <v>579</v>
      </c>
      <c r="BH70" s="58">
        <f t="shared" ref="BH70:BH133" si="4">ROUND(AE70*AF70*AH70,-2)</f>
        <v>200000</v>
      </c>
      <c r="BI70" s="62">
        <f t="shared" ref="BI70:BI133" si="5">AI70-BH70</f>
        <v>0</v>
      </c>
    </row>
    <row r="71" spans="1:61" s="4" customFormat="1" ht="18.75">
      <c r="A71" s="11">
        <f>IFERROR((VLOOKUP(B71,[3]หน่วยงานหลัก!$A$1:$B$18,2,0)),"")</f>
        <v>10</v>
      </c>
      <c r="B71" s="6" t="s">
        <v>1</v>
      </c>
      <c r="C71" s="11">
        <f>IFERROR((VLOOKUP(D71,[3]หน่วยงานย่อย!$A$1:$B$79,2,0)),"")</f>
        <v>1001</v>
      </c>
      <c r="D71" s="6" t="s">
        <v>13</v>
      </c>
      <c r="E71" s="12">
        <v>2</v>
      </c>
      <c r="F71" s="13" t="str">
        <f>IFERROR((VLOOKUP(E71,[3]แหล่งเงิน!$A$2:$B$3,2,)),"")</f>
        <v>เงินรายได้</v>
      </c>
      <c r="G71" s="6" t="s">
        <v>12</v>
      </c>
      <c r="H71" s="12">
        <v>7</v>
      </c>
      <c r="I71" s="13" t="str">
        <f>IFERROR((VLOOKUP(H71,[3]กองทุน!$A$2:$B$14,2,)),"")</f>
        <v>กองทุนสินทรัพย์ถาวร</v>
      </c>
      <c r="J71" s="12">
        <v>110</v>
      </c>
      <c r="K71" s="13" t="str">
        <f>IFERROR((VLOOKUP(J71,'[3]งาน-โครงการ'!$A$1:$B$57,2,FALSE)),"")</f>
        <v>งานสนับสนุนการบริหารจัดการทั่วไปด้านวิทยาศาสตร์สุขภาพ</v>
      </c>
      <c r="L71" s="11">
        <v>1000003</v>
      </c>
      <c r="M71" s="6" t="s">
        <v>229</v>
      </c>
      <c r="N71" s="51">
        <v>10000030023</v>
      </c>
      <c r="O71" s="52" t="s">
        <v>65</v>
      </c>
      <c r="P71" s="52" t="s">
        <v>65</v>
      </c>
      <c r="Q71" s="51">
        <v>1</v>
      </c>
      <c r="R71" s="52" t="s">
        <v>520</v>
      </c>
      <c r="S71" s="11">
        <f>IFERROR((VLOOKUP(T71,[1]ความเชื่อมโยง!$A$29:$B$37,2,FALSE)),"")</f>
        <v>1.3</v>
      </c>
      <c r="T71" s="6" t="s">
        <v>594</v>
      </c>
      <c r="U71" s="13" t="str">
        <f>IFERROR((VLOOKUP(Q71,[1]ความเชื่อมโยง!$A$1:$F$10,6,FALSE)),"")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1" s="13" t="str">
        <f>IFERROR((VLOOKUP(Q71,ความเชื่อมโยง!$A$1:$G$10,7,1)),"")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1" s="54" t="s">
        <v>636</v>
      </c>
      <c r="X71" s="52" t="s">
        <v>637</v>
      </c>
      <c r="Y71" s="52" t="s">
        <v>66</v>
      </c>
      <c r="Z71" s="52" t="s">
        <v>67</v>
      </c>
      <c r="AA71" s="52" t="s">
        <v>70</v>
      </c>
      <c r="AB71" s="52" t="s">
        <v>71</v>
      </c>
      <c r="AC71" s="55" t="s">
        <v>71</v>
      </c>
      <c r="AD71" s="55" t="s">
        <v>785</v>
      </c>
      <c r="AE71" s="74">
        <v>11000</v>
      </c>
      <c r="AF71" s="75">
        <v>1</v>
      </c>
      <c r="AG71" s="75" t="s">
        <v>597</v>
      </c>
      <c r="AH71" s="75">
        <v>1</v>
      </c>
      <c r="AI71" s="64">
        <f t="shared" si="3"/>
        <v>11000</v>
      </c>
      <c r="AJ71" s="71" t="s">
        <v>706</v>
      </c>
      <c r="AK71" s="71">
        <v>11000</v>
      </c>
      <c r="AL71" s="71" t="s">
        <v>706</v>
      </c>
      <c r="AM71" s="71" t="s">
        <v>706</v>
      </c>
      <c r="AN71" s="71" t="s">
        <v>706</v>
      </c>
      <c r="AO71" s="71" t="s">
        <v>706</v>
      </c>
      <c r="AP71" s="71" t="s">
        <v>706</v>
      </c>
      <c r="AQ71" s="71" t="s">
        <v>706</v>
      </c>
      <c r="AR71" s="71" t="s">
        <v>706</v>
      </c>
      <c r="AS71" s="71" t="s">
        <v>706</v>
      </c>
      <c r="AT71" s="71" t="s">
        <v>706</v>
      </c>
      <c r="AU71" s="71" t="s">
        <v>706</v>
      </c>
      <c r="AV71" s="55" t="s">
        <v>738</v>
      </c>
      <c r="AW71" s="55" t="s">
        <v>739</v>
      </c>
      <c r="AX71" s="55" t="s">
        <v>740</v>
      </c>
      <c r="AY71" s="55" t="s">
        <v>741</v>
      </c>
      <c r="AZ71" s="55" t="s">
        <v>697</v>
      </c>
      <c r="BA71" s="55" t="s">
        <v>747</v>
      </c>
      <c r="BB71" s="60" t="s">
        <v>661</v>
      </c>
      <c r="BC71" s="60">
        <v>5</v>
      </c>
      <c r="BD71" s="55" t="s">
        <v>13</v>
      </c>
      <c r="BE71" s="55" t="s">
        <v>694</v>
      </c>
      <c r="BF71" s="55" t="s">
        <v>777</v>
      </c>
      <c r="BG71" s="61" t="s">
        <v>579</v>
      </c>
      <c r="BH71" s="58">
        <f t="shared" si="4"/>
        <v>11000</v>
      </c>
      <c r="BI71" s="62">
        <f t="shared" si="5"/>
        <v>0</v>
      </c>
    </row>
    <row r="72" spans="1:61" s="4" customFormat="1" ht="18.75">
      <c r="A72" s="76">
        <f>IFERROR((VLOOKUP(B72,[3]หน่วยงานหลัก!$A$1:$B$18,2,0)),"")</f>
        <v>10</v>
      </c>
      <c r="B72" s="77" t="s">
        <v>1</v>
      </c>
      <c r="C72" s="76">
        <f>IFERROR((VLOOKUP(D72,[3]หน่วยงานย่อย!$A$1:$B$79,2,0)),"")</f>
        <v>1001</v>
      </c>
      <c r="D72" s="77" t="s">
        <v>13</v>
      </c>
      <c r="E72" s="78">
        <v>2</v>
      </c>
      <c r="F72" s="46" t="str">
        <f>IFERROR((VLOOKUP(E72,[3]แหล่งเงิน!$A$2:$B$3,2,)),"")</f>
        <v>เงินรายได้</v>
      </c>
      <c r="G72" s="77" t="s">
        <v>12</v>
      </c>
      <c r="H72" s="78">
        <v>7</v>
      </c>
      <c r="I72" s="46" t="str">
        <f>IFERROR((VLOOKUP(H72,[3]กองทุน!$A$2:$B$14,2,)),"")</f>
        <v>กองทุนสินทรัพย์ถาวร</v>
      </c>
      <c r="J72" s="78">
        <v>110</v>
      </c>
      <c r="K72" s="46" t="str">
        <f>IFERROR((VLOOKUP(J72,'[3]งาน-โครงการ'!$A$1:$B$57,2,FALSE)),"")</f>
        <v>งานสนับสนุนการบริหารจัดการทั่วไปด้านวิทยาศาสตร์สุขภาพ</v>
      </c>
      <c r="L72" s="76">
        <v>1000003</v>
      </c>
      <c r="M72" s="77" t="s">
        <v>229</v>
      </c>
      <c r="N72" s="79">
        <v>10000030023</v>
      </c>
      <c r="O72" s="80" t="s">
        <v>65</v>
      </c>
      <c r="P72" s="52" t="s">
        <v>65</v>
      </c>
      <c r="Q72" s="11">
        <v>7</v>
      </c>
      <c r="R72" s="6" t="s">
        <v>642</v>
      </c>
      <c r="S72" s="76">
        <v>7</v>
      </c>
      <c r="T72" s="6" t="s">
        <v>642</v>
      </c>
      <c r="U72" s="13" t="str">
        <f>IFERROR((VLOOKUP(Q72,[1]ความเชื่อมโยง!$A$1:$F$10,6,FALSE)),"")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2" s="13" t="str">
        <f>IFERROR((VLOOKUP(Q72,ความเชื่อมโยง!$A$1:$G$10,7,1)),"")</f>
        <v>7. 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</v>
      </c>
      <c r="W72" s="81" t="s">
        <v>636</v>
      </c>
      <c r="X72" s="80" t="s">
        <v>637</v>
      </c>
      <c r="Y72" s="80" t="s">
        <v>66</v>
      </c>
      <c r="Z72" s="80" t="s">
        <v>67</v>
      </c>
      <c r="AA72" s="80" t="s">
        <v>68</v>
      </c>
      <c r="AB72" s="80" t="s">
        <v>69</v>
      </c>
      <c r="AC72" s="82" t="s">
        <v>786</v>
      </c>
      <c r="AD72" s="82" t="s">
        <v>786</v>
      </c>
      <c r="AE72" s="83">
        <v>30000</v>
      </c>
      <c r="AF72" s="84">
        <v>2</v>
      </c>
      <c r="AG72" s="84" t="s">
        <v>596</v>
      </c>
      <c r="AH72" s="84">
        <v>1</v>
      </c>
      <c r="AI72" s="85">
        <f t="shared" si="3"/>
        <v>60000</v>
      </c>
      <c r="AJ72" s="86" t="s">
        <v>706</v>
      </c>
      <c r="AK72" s="86">
        <v>60000</v>
      </c>
      <c r="AL72" s="86" t="s">
        <v>706</v>
      </c>
      <c r="AM72" s="86" t="s">
        <v>706</v>
      </c>
      <c r="AN72" s="86" t="s">
        <v>706</v>
      </c>
      <c r="AO72" s="86" t="s">
        <v>706</v>
      </c>
      <c r="AP72" s="86" t="s">
        <v>706</v>
      </c>
      <c r="AQ72" s="86" t="s">
        <v>706</v>
      </c>
      <c r="AR72" s="86" t="s">
        <v>706</v>
      </c>
      <c r="AS72" s="86" t="s">
        <v>706</v>
      </c>
      <c r="AT72" s="86" t="s">
        <v>706</v>
      </c>
      <c r="AU72" s="86" t="s">
        <v>706</v>
      </c>
      <c r="AV72" s="82" t="s">
        <v>738</v>
      </c>
      <c r="AW72" s="82" t="s">
        <v>739</v>
      </c>
      <c r="AX72" s="82" t="s">
        <v>740</v>
      </c>
      <c r="AY72" s="82" t="s">
        <v>741</v>
      </c>
      <c r="AZ72" s="82" t="s">
        <v>697</v>
      </c>
      <c r="BA72" s="82" t="s">
        <v>747</v>
      </c>
      <c r="BB72" s="87" t="s">
        <v>661</v>
      </c>
      <c r="BC72" s="87">
        <v>5</v>
      </c>
      <c r="BD72" s="82" t="s">
        <v>13</v>
      </c>
      <c r="BE72" s="82" t="s">
        <v>658</v>
      </c>
      <c r="BF72" s="82" t="s">
        <v>755</v>
      </c>
      <c r="BG72" s="88" t="s">
        <v>579</v>
      </c>
      <c r="BH72" s="58">
        <f t="shared" si="4"/>
        <v>60000</v>
      </c>
      <c r="BI72" s="62">
        <f t="shared" si="5"/>
        <v>0</v>
      </c>
    </row>
    <row r="73" spans="1:61" ht="18.75">
      <c r="A73" s="11">
        <v>10</v>
      </c>
      <c r="B73" s="6" t="s">
        <v>1</v>
      </c>
      <c r="C73" s="11"/>
      <c r="D73" s="6" t="s">
        <v>121</v>
      </c>
      <c r="E73" s="12">
        <v>2</v>
      </c>
      <c r="F73" s="13" t="s">
        <v>12</v>
      </c>
      <c r="G73" s="6" t="s">
        <v>12</v>
      </c>
      <c r="H73" s="12">
        <v>1</v>
      </c>
      <c r="I73" s="13" t="s">
        <v>734</v>
      </c>
      <c r="J73" s="12">
        <v>150</v>
      </c>
      <c r="K73" s="13" t="s">
        <v>787</v>
      </c>
      <c r="L73" s="11">
        <v>1000003</v>
      </c>
      <c r="M73" s="6" t="s">
        <v>229</v>
      </c>
      <c r="N73" s="11">
        <v>10000030036</v>
      </c>
      <c r="O73" s="6" t="s">
        <v>21</v>
      </c>
      <c r="P73" s="14" t="s">
        <v>126</v>
      </c>
      <c r="Q73" s="11">
        <v>5</v>
      </c>
      <c r="R73" s="6" t="s">
        <v>635</v>
      </c>
      <c r="S73" s="11">
        <v>5</v>
      </c>
      <c r="T73" s="6" t="s">
        <v>635</v>
      </c>
      <c r="U73" s="13" t="str">
        <f>IFERROR((VLOOKUP(Q73,[1]ความเชื่อมโยง!$A$1:$F$10,6,FALSE)),"")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3" s="13" t="str">
        <f>IFERROR((VLOOKUP(Q73,ความเชื่อมโยง!$A$1:$G$10,7,1)),"")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3" s="15" t="s">
        <v>659</v>
      </c>
      <c r="X73" s="6" t="s">
        <v>133</v>
      </c>
      <c r="Y73" s="6" t="s">
        <v>16</v>
      </c>
      <c r="Z73" s="6" t="s">
        <v>23</v>
      </c>
      <c r="AA73" s="6"/>
      <c r="AB73" s="6"/>
      <c r="AC73" s="14"/>
      <c r="AD73" s="14" t="s">
        <v>24</v>
      </c>
      <c r="AE73" s="16">
        <v>12000</v>
      </c>
      <c r="AF73" s="17">
        <v>12</v>
      </c>
      <c r="AG73" s="17" t="s">
        <v>641</v>
      </c>
      <c r="AH73" s="17">
        <v>1</v>
      </c>
      <c r="AI73" s="85">
        <f t="shared" si="3"/>
        <v>144000</v>
      </c>
      <c r="AJ73" s="16">
        <v>12000</v>
      </c>
      <c r="AK73" s="16">
        <v>12000</v>
      </c>
      <c r="AL73" s="16">
        <v>12000</v>
      </c>
      <c r="AM73" s="16">
        <v>12000</v>
      </c>
      <c r="AN73" s="16">
        <v>12000</v>
      </c>
      <c r="AO73" s="16">
        <v>12000</v>
      </c>
      <c r="AP73" s="16">
        <v>12000</v>
      </c>
      <c r="AQ73" s="16">
        <v>12000</v>
      </c>
      <c r="AR73" s="16">
        <v>12000</v>
      </c>
      <c r="AS73" s="16">
        <v>12000</v>
      </c>
      <c r="AT73" s="16">
        <v>12000</v>
      </c>
      <c r="AU73" s="16">
        <v>12000</v>
      </c>
      <c r="AV73" s="89" t="s">
        <v>788</v>
      </c>
      <c r="AW73" s="89" t="s">
        <v>789</v>
      </c>
      <c r="AX73" s="89" t="s">
        <v>790</v>
      </c>
      <c r="AY73" s="89" t="s">
        <v>791</v>
      </c>
      <c r="AZ73" s="89" t="s">
        <v>791</v>
      </c>
      <c r="BA73" s="14" t="s">
        <v>792</v>
      </c>
      <c r="BB73" s="17" t="s">
        <v>641</v>
      </c>
      <c r="BC73" s="14" t="s">
        <v>793</v>
      </c>
      <c r="BD73" s="14" t="s">
        <v>121</v>
      </c>
      <c r="BE73" s="89" t="s">
        <v>794</v>
      </c>
      <c r="BF73" s="89" t="s">
        <v>795</v>
      </c>
      <c r="BG73" s="89" t="s">
        <v>731</v>
      </c>
      <c r="BH73" s="58">
        <f t="shared" si="4"/>
        <v>144000</v>
      </c>
      <c r="BI73" s="62">
        <f t="shared" si="5"/>
        <v>0</v>
      </c>
    </row>
    <row r="74" spans="1:61" ht="18.75">
      <c r="A74" s="11">
        <v>10</v>
      </c>
      <c r="B74" s="6" t="s">
        <v>1</v>
      </c>
      <c r="C74" s="11">
        <v>1002</v>
      </c>
      <c r="D74" s="6" t="s">
        <v>121</v>
      </c>
      <c r="E74" s="12">
        <v>2</v>
      </c>
      <c r="F74" s="13" t="s">
        <v>12</v>
      </c>
      <c r="G74" s="6" t="s">
        <v>12</v>
      </c>
      <c r="H74" s="12">
        <v>1</v>
      </c>
      <c r="I74" s="13" t="s">
        <v>734</v>
      </c>
      <c r="J74" s="12">
        <v>150</v>
      </c>
      <c r="K74" s="13" t="s">
        <v>787</v>
      </c>
      <c r="L74" s="11">
        <v>1000003</v>
      </c>
      <c r="M74" s="6" t="s">
        <v>229</v>
      </c>
      <c r="N74" s="11">
        <v>10000030036</v>
      </c>
      <c r="O74" s="6" t="s">
        <v>21</v>
      </c>
      <c r="P74" s="14" t="s">
        <v>127</v>
      </c>
      <c r="Q74" s="11">
        <v>5</v>
      </c>
      <c r="R74" s="6" t="s">
        <v>635</v>
      </c>
      <c r="S74" s="11">
        <v>5</v>
      </c>
      <c r="T74" s="6" t="s">
        <v>635</v>
      </c>
      <c r="U74" s="13" t="str">
        <f>IFERROR((VLOOKUP(Q74,[1]ความเชื่อมโยง!$A$1:$F$10,6,FALSE)),"")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4" s="13" t="str">
        <f>IFERROR((VLOOKUP(Q74,ความเชื่อมโยง!$A$1:$G$10,7,1)),"")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4" s="15" t="s">
        <v>636</v>
      </c>
      <c r="X74" s="6" t="s">
        <v>133</v>
      </c>
      <c r="Y74" s="6" t="s">
        <v>16</v>
      </c>
      <c r="Z74" s="6" t="s">
        <v>23</v>
      </c>
      <c r="AA74" s="6"/>
      <c r="AB74" s="6"/>
      <c r="AC74" s="14"/>
      <c r="AD74" s="14" t="s">
        <v>723</v>
      </c>
      <c r="AE74" s="16">
        <v>95000</v>
      </c>
      <c r="AF74" s="17">
        <v>1</v>
      </c>
      <c r="AG74" s="17" t="s">
        <v>583</v>
      </c>
      <c r="AH74" s="17">
        <v>1</v>
      </c>
      <c r="AI74" s="85">
        <f t="shared" si="3"/>
        <v>95000</v>
      </c>
      <c r="AJ74" s="16">
        <v>30000</v>
      </c>
      <c r="AK74" s="16"/>
      <c r="AL74" s="16"/>
      <c r="AM74" s="16">
        <v>30000</v>
      </c>
      <c r="AN74" s="16"/>
      <c r="AO74" s="16"/>
      <c r="AP74" s="16">
        <v>30000</v>
      </c>
      <c r="AQ74" s="16"/>
      <c r="AR74" s="16"/>
      <c r="AS74" s="16">
        <v>5000</v>
      </c>
      <c r="AT74" s="16"/>
      <c r="AU74" s="16"/>
      <c r="AV74" s="89" t="s">
        <v>788</v>
      </c>
      <c r="AW74" s="89" t="s">
        <v>789</v>
      </c>
      <c r="AX74" s="89" t="s">
        <v>790</v>
      </c>
      <c r="AY74" s="89" t="s">
        <v>791</v>
      </c>
      <c r="AZ74" s="89" t="s">
        <v>791</v>
      </c>
      <c r="BA74" s="14" t="s">
        <v>792</v>
      </c>
      <c r="BB74" s="17" t="s">
        <v>641</v>
      </c>
      <c r="BC74" s="14" t="s">
        <v>793</v>
      </c>
      <c r="BD74" s="14" t="s">
        <v>121</v>
      </c>
      <c r="BE74" s="89" t="s">
        <v>794</v>
      </c>
      <c r="BF74" s="89" t="s">
        <v>795</v>
      </c>
      <c r="BG74" s="89" t="s">
        <v>731</v>
      </c>
      <c r="BH74" s="58">
        <f t="shared" si="4"/>
        <v>95000</v>
      </c>
      <c r="BI74" s="62">
        <f t="shared" si="5"/>
        <v>0</v>
      </c>
    </row>
    <row r="75" spans="1:61" ht="18.75">
      <c r="A75" s="11">
        <v>10</v>
      </c>
      <c r="B75" s="6" t="s">
        <v>1</v>
      </c>
      <c r="C75" s="11">
        <v>1002</v>
      </c>
      <c r="D75" s="6" t="s">
        <v>121</v>
      </c>
      <c r="E75" s="12">
        <v>2</v>
      </c>
      <c r="F75" s="13" t="s">
        <v>12</v>
      </c>
      <c r="G75" s="6" t="s">
        <v>12</v>
      </c>
      <c r="H75" s="12">
        <v>1</v>
      </c>
      <c r="I75" s="13" t="s">
        <v>734</v>
      </c>
      <c r="J75" s="12">
        <v>150</v>
      </c>
      <c r="K75" s="13" t="s">
        <v>787</v>
      </c>
      <c r="L75" s="11">
        <v>1000003</v>
      </c>
      <c r="M75" s="6" t="s">
        <v>229</v>
      </c>
      <c r="N75" s="11">
        <v>10000030036</v>
      </c>
      <c r="O75" s="6" t="s">
        <v>21</v>
      </c>
      <c r="P75" s="14" t="s">
        <v>128</v>
      </c>
      <c r="Q75" s="11">
        <v>5</v>
      </c>
      <c r="R75" s="6" t="s">
        <v>635</v>
      </c>
      <c r="S75" s="11">
        <v>5</v>
      </c>
      <c r="T75" s="6" t="s">
        <v>635</v>
      </c>
      <c r="U75" s="13" t="str">
        <f>IFERROR((VLOOKUP(Q75,[1]ความเชื่อมโยง!$A$1:$F$10,6,FALSE)),"")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5" s="13" t="str">
        <f>IFERROR((VLOOKUP(Q75,ความเชื่อมโยง!$A$1:$G$10,7,1)),"")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5" s="15" t="s">
        <v>636</v>
      </c>
      <c r="X75" s="6" t="s">
        <v>133</v>
      </c>
      <c r="Y75" s="6" t="s">
        <v>16</v>
      </c>
      <c r="Z75" s="6" t="s">
        <v>23</v>
      </c>
      <c r="AA75" s="6"/>
      <c r="AB75" s="6"/>
      <c r="AC75" s="14"/>
      <c r="AD75" s="14" t="s">
        <v>639</v>
      </c>
      <c r="AE75" s="16">
        <v>120000</v>
      </c>
      <c r="AF75" s="17">
        <v>1</v>
      </c>
      <c r="AG75" s="17" t="s">
        <v>583</v>
      </c>
      <c r="AH75" s="17">
        <v>1</v>
      </c>
      <c r="AI75" s="85">
        <f t="shared" si="3"/>
        <v>120000</v>
      </c>
      <c r="AJ75" s="16">
        <v>30000</v>
      </c>
      <c r="AK75" s="16"/>
      <c r="AL75" s="16"/>
      <c r="AM75" s="16">
        <v>30000</v>
      </c>
      <c r="AN75" s="16"/>
      <c r="AO75" s="16"/>
      <c r="AP75" s="16">
        <v>30000</v>
      </c>
      <c r="AQ75" s="16"/>
      <c r="AR75" s="16"/>
      <c r="AS75" s="16">
        <v>30000</v>
      </c>
      <c r="AT75" s="16"/>
      <c r="AU75" s="16"/>
      <c r="AV75" s="89" t="s">
        <v>788</v>
      </c>
      <c r="AW75" s="89" t="s">
        <v>789</v>
      </c>
      <c r="AX75" s="89" t="s">
        <v>790</v>
      </c>
      <c r="AY75" s="89" t="s">
        <v>791</v>
      </c>
      <c r="AZ75" s="89" t="s">
        <v>791</v>
      </c>
      <c r="BA75" s="14" t="s">
        <v>792</v>
      </c>
      <c r="BB75" s="17" t="s">
        <v>641</v>
      </c>
      <c r="BC75" s="14" t="s">
        <v>793</v>
      </c>
      <c r="BD75" s="14" t="s">
        <v>121</v>
      </c>
      <c r="BE75" s="89" t="s">
        <v>794</v>
      </c>
      <c r="BF75" s="89" t="s">
        <v>795</v>
      </c>
      <c r="BG75" s="89" t="s">
        <v>731</v>
      </c>
      <c r="BH75" s="58">
        <f t="shared" si="4"/>
        <v>120000</v>
      </c>
      <c r="BI75" s="62">
        <f t="shared" si="5"/>
        <v>0</v>
      </c>
    </row>
    <row r="76" spans="1:61" ht="18.75">
      <c r="A76" s="11">
        <v>10</v>
      </c>
      <c r="B76" s="6" t="s">
        <v>1</v>
      </c>
      <c r="C76" s="11">
        <v>1002</v>
      </c>
      <c r="D76" s="6" t="s">
        <v>121</v>
      </c>
      <c r="E76" s="12">
        <v>2</v>
      </c>
      <c r="F76" s="13" t="s">
        <v>12</v>
      </c>
      <c r="G76" s="6" t="s">
        <v>12</v>
      </c>
      <c r="H76" s="12">
        <v>1</v>
      </c>
      <c r="I76" s="13" t="s">
        <v>734</v>
      </c>
      <c r="J76" s="12">
        <v>150</v>
      </c>
      <c r="K76" s="13" t="s">
        <v>787</v>
      </c>
      <c r="L76" s="11">
        <v>1000003</v>
      </c>
      <c r="M76" s="6" t="s">
        <v>229</v>
      </c>
      <c r="N76" s="11">
        <v>10000030054</v>
      </c>
      <c r="O76" s="6" t="s">
        <v>130</v>
      </c>
      <c r="P76" s="14" t="s">
        <v>129</v>
      </c>
      <c r="Q76" s="11">
        <v>5</v>
      </c>
      <c r="R76" s="6" t="s">
        <v>635</v>
      </c>
      <c r="S76" s="11">
        <v>5</v>
      </c>
      <c r="T76" s="6" t="s">
        <v>635</v>
      </c>
      <c r="U76" s="13" t="str">
        <f>IFERROR((VLOOKUP(Q76,[1]ความเชื่อมโยง!$A$1:$F$10,6,FALSE)),"")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6" s="13" t="str">
        <f>IFERROR((VLOOKUP(Q76,ความเชื่อมโยง!$A$1:$G$10,7,1)),"")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6" s="15" t="s">
        <v>643</v>
      </c>
      <c r="X76" s="6" t="s">
        <v>133</v>
      </c>
      <c r="Y76" s="6" t="s">
        <v>16</v>
      </c>
      <c r="Z76" s="6" t="s">
        <v>28</v>
      </c>
      <c r="AA76" s="6"/>
      <c r="AB76" s="6"/>
      <c r="AC76" s="14"/>
      <c r="AD76" s="14" t="s">
        <v>796</v>
      </c>
      <c r="AE76" s="16">
        <v>600</v>
      </c>
      <c r="AF76" s="17">
        <v>15</v>
      </c>
      <c r="AG76" s="17" t="s">
        <v>581</v>
      </c>
      <c r="AH76" s="17">
        <v>3</v>
      </c>
      <c r="AI76" s="85">
        <f t="shared" si="3"/>
        <v>27000</v>
      </c>
      <c r="AJ76" s="16"/>
      <c r="AK76" s="16"/>
      <c r="AL76" s="16">
        <v>9000</v>
      </c>
      <c r="AM76" s="16"/>
      <c r="AN76" s="16">
        <v>9000</v>
      </c>
      <c r="AO76" s="16"/>
      <c r="AP76" s="16"/>
      <c r="AQ76" s="16"/>
      <c r="AR76" s="16">
        <v>9000</v>
      </c>
      <c r="AS76" s="16"/>
      <c r="AT76" s="16"/>
      <c r="AU76" s="16"/>
      <c r="AV76" s="89" t="s">
        <v>797</v>
      </c>
      <c r="AW76" s="89" t="s">
        <v>798</v>
      </c>
      <c r="AX76" s="89" t="s">
        <v>799</v>
      </c>
      <c r="AY76" s="89" t="s">
        <v>791</v>
      </c>
      <c r="AZ76" s="89" t="s">
        <v>800</v>
      </c>
      <c r="BA76" s="14" t="s">
        <v>801</v>
      </c>
      <c r="BB76" s="17" t="s">
        <v>623</v>
      </c>
      <c r="BC76" s="14" t="s">
        <v>793</v>
      </c>
      <c r="BD76" s="14" t="s">
        <v>121</v>
      </c>
      <c r="BE76" s="89" t="s">
        <v>658</v>
      </c>
      <c r="BF76" s="89" t="s">
        <v>802</v>
      </c>
      <c r="BG76" s="89" t="s">
        <v>803</v>
      </c>
      <c r="BH76" s="58">
        <f t="shared" si="4"/>
        <v>27000</v>
      </c>
      <c r="BI76" s="62">
        <f t="shared" si="5"/>
        <v>0</v>
      </c>
    </row>
    <row r="77" spans="1:61" ht="18.75">
      <c r="A77" s="11">
        <v>10</v>
      </c>
      <c r="B77" s="6" t="s">
        <v>1</v>
      </c>
      <c r="C77" s="11">
        <v>1002</v>
      </c>
      <c r="D77" s="6" t="s">
        <v>121</v>
      </c>
      <c r="E77" s="12">
        <v>2</v>
      </c>
      <c r="F77" s="13" t="s">
        <v>12</v>
      </c>
      <c r="G77" s="6" t="s">
        <v>12</v>
      </c>
      <c r="H77" s="12">
        <v>1</v>
      </c>
      <c r="I77" s="13" t="s">
        <v>734</v>
      </c>
      <c r="J77" s="12">
        <v>150</v>
      </c>
      <c r="K77" s="13" t="s">
        <v>787</v>
      </c>
      <c r="L77" s="11">
        <v>1000003</v>
      </c>
      <c r="M77" s="6" t="s">
        <v>229</v>
      </c>
      <c r="N77" s="11">
        <v>10000030036</v>
      </c>
      <c r="O77" s="6" t="s">
        <v>21</v>
      </c>
      <c r="P77" s="14" t="s">
        <v>129</v>
      </c>
      <c r="Q77" s="11">
        <v>5</v>
      </c>
      <c r="R77" s="6" t="s">
        <v>635</v>
      </c>
      <c r="S77" s="11">
        <v>5</v>
      </c>
      <c r="T77" s="6" t="s">
        <v>635</v>
      </c>
      <c r="U77" s="13" t="str">
        <f>IFERROR((VLOOKUP(Q77,[1]ความเชื่อมโยง!$A$1:$F$10,6,FALSE)),"")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7" s="13" t="str">
        <f>IFERROR((VLOOKUP(Q77,ความเชื่อมโยง!$A$1:$G$10,7,1)),"")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7" s="15" t="s">
        <v>643</v>
      </c>
      <c r="X77" s="6" t="s">
        <v>133</v>
      </c>
      <c r="Y77" s="6" t="s">
        <v>16</v>
      </c>
      <c r="Z77" s="6" t="s">
        <v>20</v>
      </c>
      <c r="AA77" s="6"/>
      <c r="AB77" s="6"/>
      <c r="AC77" s="14"/>
      <c r="AD77" s="14" t="s">
        <v>1635</v>
      </c>
      <c r="AE77" s="16">
        <v>35</v>
      </c>
      <c r="AF77" s="17">
        <v>47</v>
      </c>
      <c r="AG77" s="17" t="s">
        <v>581</v>
      </c>
      <c r="AH77" s="17">
        <v>24</v>
      </c>
      <c r="AI77" s="85">
        <f t="shared" si="3"/>
        <v>39500</v>
      </c>
      <c r="AJ77" s="16"/>
      <c r="AK77" s="16"/>
      <c r="AL77" s="16"/>
      <c r="AM77" s="16">
        <v>20000</v>
      </c>
      <c r="AN77" s="16"/>
      <c r="AO77" s="16"/>
      <c r="AP77" s="16">
        <v>20000</v>
      </c>
      <c r="AQ77" s="16"/>
      <c r="AR77" s="16"/>
      <c r="AS77" s="16">
        <v>19200</v>
      </c>
      <c r="AT77" s="16"/>
      <c r="AU77" s="16"/>
      <c r="AV77" s="89" t="s">
        <v>797</v>
      </c>
      <c r="AW77" s="89" t="s">
        <v>804</v>
      </c>
      <c r="AX77" s="89" t="s">
        <v>799</v>
      </c>
      <c r="AY77" s="89" t="s">
        <v>791</v>
      </c>
      <c r="AZ77" s="89" t="s">
        <v>800</v>
      </c>
      <c r="BA77" s="14" t="s">
        <v>801</v>
      </c>
      <c r="BB77" s="17" t="s">
        <v>623</v>
      </c>
      <c r="BC77" s="14" t="s">
        <v>793</v>
      </c>
      <c r="BD77" s="14" t="s">
        <v>121</v>
      </c>
      <c r="BE77" s="89" t="s">
        <v>658</v>
      </c>
      <c r="BF77" s="89" t="s">
        <v>658</v>
      </c>
      <c r="BG77" s="89" t="s">
        <v>803</v>
      </c>
      <c r="BH77" s="58">
        <f t="shared" si="4"/>
        <v>39500</v>
      </c>
      <c r="BI77" s="62">
        <f t="shared" si="5"/>
        <v>0</v>
      </c>
    </row>
    <row r="78" spans="1:61" ht="18.75">
      <c r="A78" s="11">
        <v>10</v>
      </c>
      <c r="B78" s="6" t="s">
        <v>1</v>
      </c>
      <c r="C78" s="11">
        <v>1002</v>
      </c>
      <c r="D78" s="6" t="s">
        <v>121</v>
      </c>
      <c r="E78" s="12">
        <v>2</v>
      </c>
      <c r="F78" s="13" t="s">
        <v>12</v>
      </c>
      <c r="G78" s="6" t="s">
        <v>12</v>
      </c>
      <c r="H78" s="12">
        <v>1</v>
      </c>
      <c r="I78" s="13" t="s">
        <v>734</v>
      </c>
      <c r="J78" s="12">
        <v>150</v>
      </c>
      <c r="K78" s="13" t="s">
        <v>787</v>
      </c>
      <c r="L78" s="11">
        <v>1000003</v>
      </c>
      <c r="M78" s="6" t="s">
        <v>229</v>
      </c>
      <c r="N78" s="11">
        <v>10000030036</v>
      </c>
      <c r="O78" s="6" t="s">
        <v>21</v>
      </c>
      <c r="P78" s="14" t="s">
        <v>129</v>
      </c>
      <c r="Q78" s="11">
        <v>5</v>
      </c>
      <c r="R78" s="6" t="s">
        <v>635</v>
      </c>
      <c r="S78" s="11">
        <v>5</v>
      </c>
      <c r="T78" s="6" t="s">
        <v>635</v>
      </c>
      <c r="U78" s="13" t="str">
        <f>IFERROR((VLOOKUP(Q78,[1]ความเชื่อมโยง!$A$1:$F$10,6,FALSE)),"")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8" s="13" t="str">
        <f>IFERROR((VLOOKUP(Q78,ความเชื่อมโยง!$A$1:$G$10,7,1)),"")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8" s="15" t="s">
        <v>643</v>
      </c>
      <c r="X78" s="6" t="s">
        <v>133</v>
      </c>
      <c r="Y78" s="6" t="s">
        <v>16</v>
      </c>
      <c r="Z78" s="6" t="s">
        <v>20</v>
      </c>
      <c r="AA78" s="6"/>
      <c r="AB78" s="6"/>
      <c r="AC78" s="14"/>
      <c r="AD78" s="14" t="s">
        <v>805</v>
      </c>
      <c r="AE78" s="16">
        <v>50</v>
      </c>
      <c r="AF78" s="17">
        <v>47</v>
      </c>
      <c r="AG78" s="17" t="s">
        <v>581</v>
      </c>
      <c r="AH78" s="17">
        <v>12</v>
      </c>
      <c r="AI78" s="85">
        <f t="shared" si="3"/>
        <v>28200</v>
      </c>
      <c r="AJ78" s="16"/>
      <c r="AK78" s="16"/>
      <c r="AL78" s="16"/>
      <c r="AM78" s="16">
        <v>20000</v>
      </c>
      <c r="AN78" s="16"/>
      <c r="AO78" s="16"/>
      <c r="AP78" s="16">
        <v>20000</v>
      </c>
      <c r="AQ78" s="16"/>
      <c r="AR78" s="16"/>
      <c r="AS78" s="16">
        <v>16400</v>
      </c>
      <c r="AT78" s="16"/>
      <c r="AU78" s="16"/>
      <c r="AV78" s="89" t="s">
        <v>806</v>
      </c>
      <c r="AW78" s="89" t="s">
        <v>807</v>
      </c>
      <c r="AX78" s="89" t="s">
        <v>808</v>
      </c>
      <c r="AY78" s="89" t="s">
        <v>791</v>
      </c>
      <c r="AZ78" s="89" t="s">
        <v>800</v>
      </c>
      <c r="BA78" s="14" t="s">
        <v>801</v>
      </c>
      <c r="BB78" s="17" t="s">
        <v>581</v>
      </c>
      <c r="BC78" s="14" t="s">
        <v>793</v>
      </c>
      <c r="BD78" s="14" t="s">
        <v>121</v>
      </c>
      <c r="BE78" s="89" t="s">
        <v>658</v>
      </c>
      <c r="BF78" s="89" t="s">
        <v>658</v>
      </c>
      <c r="BG78" s="89" t="s">
        <v>803</v>
      </c>
      <c r="BH78" s="58">
        <f t="shared" si="4"/>
        <v>28200</v>
      </c>
      <c r="BI78" s="62">
        <f t="shared" si="5"/>
        <v>0</v>
      </c>
    </row>
    <row r="79" spans="1:61" ht="18.75">
      <c r="A79" s="11">
        <v>10</v>
      </c>
      <c r="B79" s="6" t="s">
        <v>1</v>
      </c>
      <c r="C79" s="11">
        <v>1002</v>
      </c>
      <c r="D79" s="6" t="s">
        <v>121</v>
      </c>
      <c r="E79" s="12">
        <v>2</v>
      </c>
      <c r="F79" s="13" t="s">
        <v>12</v>
      </c>
      <c r="G79" s="6" t="s">
        <v>12</v>
      </c>
      <c r="H79" s="12">
        <v>1</v>
      </c>
      <c r="I79" s="13" t="s">
        <v>734</v>
      </c>
      <c r="J79" s="12">
        <v>150</v>
      </c>
      <c r="K79" s="13" t="s">
        <v>787</v>
      </c>
      <c r="L79" s="11">
        <v>1000003</v>
      </c>
      <c r="M79" s="6" t="s">
        <v>229</v>
      </c>
      <c r="N79" s="11">
        <v>10000030036</v>
      </c>
      <c r="O79" s="6" t="s">
        <v>21</v>
      </c>
      <c r="P79" s="14" t="s">
        <v>129</v>
      </c>
      <c r="Q79" s="11">
        <v>5</v>
      </c>
      <c r="R79" s="6" t="s">
        <v>635</v>
      </c>
      <c r="S79" s="11">
        <v>5</v>
      </c>
      <c r="T79" s="6" t="s">
        <v>635</v>
      </c>
      <c r="U79" s="13" t="str">
        <f>IFERROR((VLOOKUP(Q79,[1]ความเชื่อมโยง!$A$1:$F$10,6,FALSE)),"")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9" s="13" t="str">
        <f>IFERROR((VLOOKUP(Q79,ความเชื่อมโยง!$A$1:$G$10,7,1)),"")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9" s="15" t="s">
        <v>643</v>
      </c>
      <c r="X79" s="6" t="s">
        <v>133</v>
      </c>
      <c r="Y79" s="6" t="s">
        <v>16</v>
      </c>
      <c r="Z79" s="6" t="s">
        <v>20</v>
      </c>
      <c r="AA79" s="6"/>
      <c r="AB79" s="6"/>
      <c r="AC79" s="14"/>
      <c r="AD79" s="14" t="s">
        <v>1649</v>
      </c>
      <c r="AE79" s="16">
        <v>5000</v>
      </c>
      <c r="AF79" s="17">
        <v>29</v>
      </c>
      <c r="AG79" s="17" t="s">
        <v>581</v>
      </c>
      <c r="AH79" s="17">
        <v>1</v>
      </c>
      <c r="AI79" s="85">
        <f t="shared" si="3"/>
        <v>145000</v>
      </c>
      <c r="AJ79" s="16">
        <v>20000</v>
      </c>
      <c r="AK79" s="16">
        <v>20000</v>
      </c>
      <c r="AL79" s="16">
        <v>20000</v>
      </c>
      <c r="AM79" s="16">
        <v>20000</v>
      </c>
      <c r="AN79" s="16">
        <v>20000</v>
      </c>
      <c r="AO79" s="16">
        <v>20000</v>
      </c>
      <c r="AP79" s="16">
        <v>20000</v>
      </c>
      <c r="AQ79" s="16">
        <v>5000</v>
      </c>
      <c r="AR79" s="16"/>
      <c r="AS79" s="16"/>
      <c r="AT79" s="16"/>
      <c r="AU79" s="16"/>
      <c r="AV79" s="89" t="s">
        <v>788</v>
      </c>
      <c r="AW79" s="89"/>
      <c r="AX79" s="89" t="s">
        <v>808</v>
      </c>
      <c r="AY79" s="89" t="s">
        <v>791</v>
      </c>
      <c r="AZ79" s="89" t="s">
        <v>800</v>
      </c>
      <c r="BA79" s="14" t="s">
        <v>801</v>
      </c>
      <c r="BB79" s="17" t="s">
        <v>581</v>
      </c>
      <c r="BC79" s="14" t="s">
        <v>788</v>
      </c>
      <c r="BD79" s="14" t="s">
        <v>121</v>
      </c>
      <c r="BE79" s="89" t="s">
        <v>658</v>
      </c>
      <c r="BF79" s="89" t="s">
        <v>658</v>
      </c>
      <c r="BG79" s="89" t="s">
        <v>803</v>
      </c>
      <c r="BH79" s="58">
        <f t="shared" si="4"/>
        <v>145000</v>
      </c>
      <c r="BI79" s="62">
        <f t="shared" si="5"/>
        <v>0</v>
      </c>
    </row>
    <row r="80" spans="1:61" ht="18.75">
      <c r="A80" s="11">
        <v>10</v>
      </c>
      <c r="B80" s="6" t="s">
        <v>1</v>
      </c>
      <c r="C80" s="11">
        <v>1002</v>
      </c>
      <c r="D80" s="6" t="s">
        <v>121</v>
      </c>
      <c r="E80" s="12">
        <v>2</v>
      </c>
      <c r="F80" s="13" t="s">
        <v>12</v>
      </c>
      <c r="G80" s="6" t="s">
        <v>12</v>
      </c>
      <c r="H80" s="12">
        <v>1</v>
      </c>
      <c r="I80" s="13" t="s">
        <v>734</v>
      </c>
      <c r="J80" s="12">
        <v>150</v>
      </c>
      <c r="K80" s="13" t="s">
        <v>787</v>
      </c>
      <c r="L80" s="11">
        <v>1000003</v>
      </c>
      <c r="M80" s="6" t="s">
        <v>229</v>
      </c>
      <c r="N80" s="11">
        <v>10000030036</v>
      </c>
      <c r="O80" s="6" t="s">
        <v>21</v>
      </c>
      <c r="P80" s="14" t="s">
        <v>129</v>
      </c>
      <c r="Q80" s="11">
        <v>5</v>
      </c>
      <c r="R80" s="6" t="s">
        <v>635</v>
      </c>
      <c r="S80" s="11">
        <v>5</v>
      </c>
      <c r="T80" s="6" t="s">
        <v>635</v>
      </c>
      <c r="U80" s="13" t="str">
        <f>IFERROR((VLOOKUP(Q80,[1]ความเชื่อมโยง!$A$1:$F$10,6,FALSE)),"")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0" s="13" t="str">
        <f>IFERROR((VLOOKUP(Q80,ความเชื่อมโยง!$A$1:$G$10,7,1)),"")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0" s="15" t="s">
        <v>643</v>
      </c>
      <c r="X80" s="6" t="s">
        <v>133</v>
      </c>
      <c r="Y80" s="6" t="s">
        <v>16</v>
      </c>
      <c r="Z80" s="6" t="s">
        <v>20</v>
      </c>
      <c r="AA80" s="6"/>
      <c r="AB80" s="6"/>
      <c r="AC80" s="14"/>
      <c r="AD80" s="14" t="s">
        <v>1650</v>
      </c>
      <c r="AE80" s="16">
        <v>4000</v>
      </c>
      <c r="AF80" s="17">
        <v>29</v>
      </c>
      <c r="AG80" s="17" t="s">
        <v>581</v>
      </c>
      <c r="AH80" s="17">
        <v>1</v>
      </c>
      <c r="AI80" s="85">
        <f t="shared" si="3"/>
        <v>116000</v>
      </c>
      <c r="AJ80" s="16">
        <v>14500</v>
      </c>
      <c r="AK80" s="16">
        <v>14500</v>
      </c>
      <c r="AL80" s="16">
        <v>14500</v>
      </c>
      <c r="AM80" s="16">
        <v>14500</v>
      </c>
      <c r="AN80" s="16">
        <v>14500</v>
      </c>
      <c r="AO80" s="16">
        <v>14500</v>
      </c>
      <c r="AP80" s="16">
        <v>14500</v>
      </c>
      <c r="AQ80" s="16">
        <v>14500</v>
      </c>
      <c r="AR80" s="16"/>
      <c r="AS80" s="16"/>
      <c r="AT80" s="16"/>
      <c r="AU80" s="16"/>
      <c r="AV80" s="89" t="s">
        <v>809</v>
      </c>
      <c r="AW80" s="89" t="s">
        <v>798</v>
      </c>
      <c r="AX80" s="89" t="s">
        <v>799</v>
      </c>
      <c r="AY80" s="89" t="s">
        <v>791</v>
      </c>
      <c r="AZ80" s="89" t="s">
        <v>800</v>
      </c>
      <c r="BA80" s="14" t="s">
        <v>801</v>
      </c>
      <c r="BB80" s="17" t="s">
        <v>581</v>
      </c>
      <c r="BC80" s="14" t="s">
        <v>793</v>
      </c>
      <c r="BD80" s="14" t="s">
        <v>121</v>
      </c>
      <c r="BE80" s="89" t="s">
        <v>658</v>
      </c>
      <c r="BF80" s="89" t="s">
        <v>658</v>
      </c>
      <c r="BG80" s="89" t="s">
        <v>803</v>
      </c>
      <c r="BH80" s="58">
        <f t="shared" si="4"/>
        <v>116000</v>
      </c>
      <c r="BI80" s="62">
        <f t="shared" si="5"/>
        <v>0</v>
      </c>
    </row>
    <row r="81" spans="1:61" ht="18.75">
      <c r="A81" s="11">
        <v>10</v>
      </c>
      <c r="B81" s="6" t="s">
        <v>1</v>
      </c>
      <c r="C81" s="11">
        <v>1002</v>
      </c>
      <c r="D81" s="6" t="s">
        <v>121</v>
      </c>
      <c r="E81" s="12">
        <v>2</v>
      </c>
      <c r="F81" s="13" t="s">
        <v>12</v>
      </c>
      <c r="G81" s="6" t="s">
        <v>12</v>
      </c>
      <c r="H81" s="12">
        <v>1</v>
      </c>
      <c r="I81" s="13" t="s">
        <v>734</v>
      </c>
      <c r="J81" s="12">
        <v>150</v>
      </c>
      <c r="K81" s="13" t="s">
        <v>787</v>
      </c>
      <c r="L81" s="11">
        <v>1000003</v>
      </c>
      <c r="M81" s="6" t="s">
        <v>229</v>
      </c>
      <c r="N81" s="11">
        <v>10000030036</v>
      </c>
      <c r="O81" s="6" t="s">
        <v>21</v>
      </c>
      <c r="P81" s="14" t="s">
        <v>129</v>
      </c>
      <c r="Q81" s="11">
        <v>5</v>
      </c>
      <c r="R81" s="6" t="s">
        <v>635</v>
      </c>
      <c r="S81" s="11">
        <v>5</v>
      </c>
      <c r="T81" s="6" t="s">
        <v>635</v>
      </c>
      <c r="U81" s="13" t="str">
        <f>IFERROR((VLOOKUP(Q81,[1]ความเชื่อมโยง!$A$1:$F$10,6,FALSE)),"")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1" s="13" t="str">
        <f>IFERROR((VLOOKUP(Q81,ความเชื่อมโยง!$A$1:$G$10,7,1)),"")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1" s="15" t="s">
        <v>643</v>
      </c>
      <c r="X81" s="6" t="s">
        <v>133</v>
      </c>
      <c r="Y81" s="6" t="s">
        <v>16</v>
      </c>
      <c r="Z81" s="6" t="s">
        <v>20</v>
      </c>
      <c r="AA81" s="6"/>
      <c r="AB81" s="6"/>
      <c r="AC81" s="14"/>
      <c r="AD81" s="14" t="s">
        <v>1651</v>
      </c>
      <c r="AE81" s="16">
        <v>1450</v>
      </c>
      <c r="AF81" s="17">
        <v>29</v>
      </c>
      <c r="AG81" s="17" t="s">
        <v>581</v>
      </c>
      <c r="AH81" s="17">
        <v>2</v>
      </c>
      <c r="AI81" s="85">
        <f t="shared" si="3"/>
        <v>84100</v>
      </c>
      <c r="AJ81" s="16">
        <v>10000</v>
      </c>
      <c r="AK81" s="16">
        <v>10000</v>
      </c>
      <c r="AL81" s="16">
        <v>10000</v>
      </c>
      <c r="AM81" s="16">
        <v>10000</v>
      </c>
      <c r="AN81" s="16">
        <v>10000</v>
      </c>
      <c r="AO81" s="16">
        <v>10000</v>
      </c>
      <c r="AP81" s="16">
        <v>10000</v>
      </c>
      <c r="AQ81" s="16">
        <v>14100</v>
      </c>
      <c r="AR81" s="16"/>
      <c r="AS81" s="16"/>
      <c r="AT81" s="16"/>
      <c r="AU81" s="16"/>
      <c r="AV81" s="89" t="s">
        <v>810</v>
      </c>
      <c r="AW81" s="89" t="s">
        <v>804</v>
      </c>
      <c r="AX81" s="89" t="s">
        <v>808</v>
      </c>
      <c r="AY81" s="89" t="s">
        <v>791</v>
      </c>
      <c r="AZ81" s="89" t="s">
        <v>800</v>
      </c>
      <c r="BA81" s="14" t="s">
        <v>801</v>
      </c>
      <c r="BB81" s="17" t="s">
        <v>581</v>
      </c>
      <c r="BC81" s="14" t="s">
        <v>788</v>
      </c>
      <c r="BD81" s="14" t="s">
        <v>121</v>
      </c>
      <c r="BE81" s="89" t="s">
        <v>658</v>
      </c>
      <c r="BF81" s="89" t="s">
        <v>658</v>
      </c>
      <c r="BG81" s="89" t="s">
        <v>803</v>
      </c>
      <c r="BH81" s="58">
        <f t="shared" si="4"/>
        <v>84100</v>
      </c>
      <c r="BI81" s="62">
        <f t="shared" si="5"/>
        <v>0</v>
      </c>
    </row>
    <row r="82" spans="1:61" ht="18.75">
      <c r="A82" s="11">
        <v>10</v>
      </c>
      <c r="B82" s="6" t="s">
        <v>1</v>
      </c>
      <c r="C82" s="11">
        <v>1002</v>
      </c>
      <c r="D82" s="6" t="s">
        <v>121</v>
      </c>
      <c r="E82" s="12">
        <v>2</v>
      </c>
      <c r="F82" s="13" t="s">
        <v>12</v>
      </c>
      <c r="G82" s="6" t="s">
        <v>12</v>
      </c>
      <c r="H82" s="12">
        <v>1</v>
      </c>
      <c r="I82" s="13" t="s">
        <v>734</v>
      </c>
      <c r="J82" s="12">
        <v>150</v>
      </c>
      <c r="K82" s="13" t="s">
        <v>787</v>
      </c>
      <c r="L82" s="11">
        <v>1000003</v>
      </c>
      <c r="M82" s="6" t="s">
        <v>229</v>
      </c>
      <c r="N82" s="11">
        <v>10000030036</v>
      </c>
      <c r="O82" s="6" t="s">
        <v>21</v>
      </c>
      <c r="P82" s="14" t="s">
        <v>129</v>
      </c>
      <c r="Q82" s="11">
        <v>5</v>
      </c>
      <c r="R82" s="6" t="s">
        <v>635</v>
      </c>
      <c r="S82" s="11">
        <v>5</v>
      </c>
      <c r="T82" s="6" t="s">
        <v>635</v>
      </c>
      <c r="U82" s="13" t="str">
        <f>IFERROR((VLOOKUP(Q82,[1]ความเชื่อมโยง!$A$1:$F$10,6,FALSE)),"")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2" s="13" t="str">
        <f>IFERROR((VLOOKUP(Q82,ความเชื่อมโยง!$A$1:$G$10,7,1)),"")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2" s="15" t="s">
        <v>643</v>
      </c>
      <c r="X82" s="6" t="s">
        <v>133</v>
      </c>
      <c r="Y82" s="6" t="s">
        <v>16</v>
      </c>
      <c r="Z82" s="6" t="s">
        <v>28</v>
      </c>
      <c r="AA82" s="6"/>
      <c r="AB82" s="6"/>
      <c r="AC82" s="14"/>
      <c r="AD82" s="14" t="s">
        <v>654</v>
      </c>
      <c r="AE82" s="16">
        <v>240</v>
      </c>
      <c r="AF82" s="17">
        <v>29</v>
      </c>
      <c r="AG82" s="17" t="s">
        <v>581</v>
      </c>
      <c r="AH82" s="17">
        <v>3</v>
      </c>
      <c r="AI82" s="85">
        <f t="shared" si="3"/>
        <v>20900</v>
      </c>
      <c r="AJ82" s="16">
        <v>2500</v>
      </c>
      <c r="AK82" s="16">
        <v>2500</v>
      </c>
      <c r="AL82" s="16">
        <v>2500</v>
      </c>
      <c r="AM82" s="16">
        <v>2500</v>
      </c>
      <c r="AN82" s="16">
        <v>2500</v>
      </c>
      <c r="AO82" s="16">
        <v>2500</v>
      </c>
      <c r="AP82" s="16">
        <v>2500</v>
      </c>
      <c r="AQ82" s="16">
        <v>3400</v>
      </c>
      <c r="AR82" s="16"/>
      <c r="AS82" s="16"/>
      <c r="AT82" s="16"/>
      <c r="AU82" s="16"/>
      <c r="AV82" s="89" t="s">
        <v>810</v>
      </c>
      <c r="AW82" s="89"/>
      <c r="AX82" s="89"/>
      <c r="AY82" s="89" t="s">
        <v>791</v>
      </c>
      <c r="AZ82" s="89" t="s">
        <v>800</v>
      </c>
      <c r="BA82" s="14" t="s">
        <v>801</v>
      </c>
      <c r="BB82" s="17" t="s">
        <v>581</v>
      </c>
      <c r="BC82" s="14" t="s">
        <v>793</v>
      </c>
      <c r="BD82" s="14" t="s">
        <v>121</v>
      </c>
      <c r="BE82" s="89" t="s">
        <v>658</v>
      </c>
      <c r="BF82" s="89" t="s">
        <v>658</v>
      </c>
      <c r="BG82" s="89" t="s">
        <v>803</v>
      </c>
      <c r="BH82" s="58">
        <f t="shared" si="4"/>
        <v>20900</v>
      </c>
      <c r="BI82" s="62">
        <f t="shared" si="5"/>
        <v>0</v>
      </c>
    </row>
    <row r="83" spans="1:61" ht="18.75">
      <c r="A83" s="11">
        <v>10</v>
      </c>
      <c r="B83" s="6" t="s">
        <v>1</v>
      </c>
      <c r="C83" s="11">
        <v>1002</v>
      </c>
      <c r="D83" s="6" t="s">
        <v>121</v>
      </c>
      <c r="E83" s="12">
        <v>2</v>
      </c>
      <c r="F83" s="13" t="s">
        <v>12</v>
      </c>
      <c r="G83" s="6" t="s">
        <v>12</v>
      </c>
      <c r="H83" s="12">
        <v>1</v>
      </c>
      <c r="I83" s="13" t="s">
        <v>734</v>
      </c>
      <c r="J83" s="12">
        <v>150</v>
      </c>
      <c r="K83" s="13" t="s">
        <v>787</v>
      </c>
      <c r="L83" s="11">
        <v>1000003</v>
      </c>
      <c r="M83" s="6" t="s">
        <v>229</v>
      </c>
      <c r="N83" s="11">
        <v>10000030054</v>
      </c>
      <c r="O83" s="6" t="s">
        <v>130</v>
      </c>
      <c r="P83" s="14" t="s">
        <v>131</v>
      </c>
      <c r="Q83" s="11">
        <v>5</v>
      </c>
      <c r="R83" s="6" t="s">
        <v>635</v>
      </c>
      <c r="S83" s="11">
        <v>5</v>
      </c>
      <c r="T83" s="6" t="s">
        <v>635</v>
      </c>
      <c r="U83" s="13" t="str">
        <f>IFERROR((VLOOKUP(Q83,[1]ความเชื่อมโยง!$A$1:$F$10,6,FALSE)),"")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3" s="13" t="str">
        <f>IFERROR((VLOOKUP(Q83,ความเชื่อมโยง!$A$1:$G$10,7,1)),"")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3" s="15" t="s">
        <v>700</v>
      </c>
      <c r="X83" s="6" t="s">
        <v>133</v>
      </c>
      <c r="Y83" s="6" t="s">
        <v>16</v>
      </c>
      <c r="Z83" s="6" t="s">
        <v>20</v>
      </c>
      <c r="AA83" s="6"/>
      <c r="AB83" s="6"/>
      <c r="AC83" s="14"/>
      <c r="AD83" s="14" t="s">
        <v>1652</v>
      </c>
      <c r="AE83" s="16">
        <v>10000</v>
      </c>
      <c r="AF83" s="17">
        <v>1</v>
      </c>
      <c r="AG83" s="17" t="s">
        <v>583</v>
      </c>
      <c r="AH83" s="17">
        <v>2</v>
      </c>
      <c r="AI83" s="85">
        <f t="shared" si="3"/>
        <v>20000</v>
      </c>
      <c r="AJ83" s="16"/>
      <c r="AK83" s="16"/>
      <c r="AL83" s="16"/>
      <c r="AM83" s="16">
        <v>10000</v>
      </c>
      <c r="AN83" s="16"/>
      <c r="AO83" s="16"/>
      <c r="AP83" s="16"/>
      <c r="AQ83" s="16"/>
      <c r="AR83" s="16"/>
      <c r="AS83" s="16">
        <v>10000</v>
      </c>
      <c r="AT83" s="16"/>
      <c r="AU83" s="16"/>
      <c r="AV83" s="89" t="s">
        <v>797</v>
      </c>
      <c r="AW83" s="89" t="s">
        <v>798</v>
      </c>
      <c r="AX83" s="89" t="s">
        <v>799</v>
      </c>
      <c r="AY83" s="89" t="s">
        <v>791</v>
      </c>
      <c r="AZ83" s="89" t="s">
        <v>800</v>
      </c>
      <c r="BA83" s="14" t="s">
        <v>801</v>
      </c>
      <c r="BB83" s="17" t="s">
        <v>583</v>
      </c>
      <c r="BC83" s="14" t="s">
        <v>788</v>
      </c>
      <c r="BD83" s="14" t="s">
        <v>121</v>
      </c>
      <c r="BE83" s="89" t="s">
        <v>811</v>
      </c>
      <c r="BF83" s="89" t="s">
        <v>802</v>
      </c>
      <c r="BG83" s="89" t="s">
        <v>803</v>
      </c>
      <c r="BH83" s="58">
        <f t="shared" si="4"/>
        <v>20000</v>
      </c>
      <c r="BI83" s="62">
        <f t="shared" si="5"/>
        <v>0</v>
      </c>
    </row>
    <row r="84" spans="1:61" ht="18.75">
      <c r="A84" s="11">
        <v>10</v>
      </c>
      <c r="B84" s="6" t="s">
        <v>1</v>
      </c>
      <c r="C84" s="11">
        <v>1002</v>
      </c>
      <c r="D84" s="6" t="s">
        <v>121</v>
      </c>
      <c r="E84" s="12">
        <v>2</v>
      </c>
      <c r="F84" s="13" t="s">
        <v>12</v>
      </c>
      <c r="G84" s="6" t="s">
        <v>12</v>
      </c>
      <c r="H84" s="12">
        <v>1</v>
      </c>
      <c r="I84" s="13" t="s">
        <v>734</v>
      </c>
      <c r="J84" s="12">
        <v>150</v>
      </c>
      <c r="K84" s="13" t="s">
        <v>787</v>
      </c>
      <c r="L84" s="11">
        <v>1000003</v>
      </c>
      <c r="M84" s="6" t="s">
        <v>229</v>
      </c>
      <c r="N84" s="11">
        <v>10000030054</v>
      </c>
      <c r="O84" s="6" t="s">
        <v>130</v>
      </c>
      <c r="P84" s="14" t="s">
        <v>131</v>
      </c>
      <c r="Q84" s="11">
        <v>5</v>
      </c>
      <c r="R84" s="6" t="s">
        <v>635</v>
      </c>
      <c r="S84" s="11">
        <v>5</v>
      </c>
      <c r="T84" s="6" t="s">
        <v>635</v>
      </c>
      <c r="U84" s="13" t="str">
        <f>IFERROR((VLOOKUP(Q84,[1]ความเชื่อมโยง!$A$1:$F$10,6,FALSE)),"")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4" s="13" t="str">
        <f>IFERROR((VLOOKUP(Q84,ความเชื่อมโยง!$A$1:$G$10,7,1)),"")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4" s="15" t="s">
        <v>700</v>
      </c>
      <c r="X84" s="6" t="s">
        <v>133</v>
      </c>
      <c r="Y84" s="6" t="s">
        <v>16</v>
      </c>
      <c r="Z84" s="6" t="s">
        <v>20</v>
      </c>
      <c r="AA84" s="6"/>
      <c r="AB84" s="6"/>
      <c r="AC84" s="14"/>
      <c r="AD84" s="14" t="s">
        <v>812</v>
      </c>
      <c r="AE84" s="16">
        <v>400</v>
      </c>
      <c r="AF84" s="17">
        <v>15</v>
      </c>
      <c r="AG84" s="17" t="s">
        <v>581</v>
      </c>
      <c r="AH84" s="17">
        <v>3</v>
      </c>
      <c r="AI84" s="85">
        <f t="shared" si="3"/>
        <v>18000</v>
      </c>
      <c r="AJ84" s="16">
        <v>6000</v>
      </c>
      <c r="AK84" s="16"/>
      <c r="AL84" s="16"/>
      <c r="AM84" s="16">
        <v>6000</v>
      </c>
      <c r="AN84" s="16"/>
      <c r="AO84" s="16"/>
      <c r="AP84" s="16"/>
      <c r="AQ84" s="16"/>
      <c r="AR84" s="16"/>
      <c r="AS84" s="16">
        <v>6000</v>
      </c>
      <c r="AT84" s="16"/>
      <c r="AU84" s="16"/>
      <c r="AV84" s="89" t="s">
        <v>797</v>
      </c>
      <c r="AW84" s="89" t="s">
        <v>798</v>
      </c>
      <c r="AX84" s="89" t="s">
        <v>799</v>
      </c>
      <c r="AY84" s="89" t="s">
        <v>791</v>
      </c>
      <c r="AZ84" s="89" t="s">
        <v>800</v>
      </c>
      <c r="BA84" s="14" t="s">
        <v>801</v>
      </c>
      <c r="BB84" s="17" t="s">
        <v>583</v>
      </c>
      <c r="BC84" s="14" t="s">
        <v>788</v>
      </c>
      <c r="BD84" s="14" t="s">
        <v>121</v>
      </c>
      <c r="BE84" s="89" t="s">
        <v>811</v>
      </c>
      <c r="BF84" s="89" t="s">
        <v>802</v>
      </c>
      <c r="BG84" s="89" t="s">
        <v>803</v>
      </c>
      <c r="BH84" s="58">
        <f t="shared" si="4"/>
        <v>18000</v>
      </c>
      <c r="BI84" s="62">
        <f t="shared" si="5"/>
        <v>0</v>
      </c>
    </row>
    <row r="85" spans="1:61" ht="18.75">
      <c r="A85" s="11">
        <v>10</v>
      </c>
      <c r="B85" s="6" t="s">
        <v>1</v>
      </c>
      <c r="C85" s="11">
        <v>1002</v>
      </c>
      <c r="D85" s="6" t="s">
        <v>121</v>
      </c>
      <c r="E85" s="12">
        <v>2</v>
      </c>
      <c r="F85" s="13" t="s">
        <v>12</v>
      </c>
      <c r="G85" s="6" t="s">
        <v>12</v>
      </c>
      <c r="H85" s="12">
        <v>1</v>
      </c>
      <c r="I85" s="13" t="s">
        <v>734</v>
      </c>
      <c r="J85" s="12">
        <v>150</v>
      </c>
      <c r="K85" s="13" t="s">
        <v>787</v>
      </c>
      <c r="L85" s="11">
        <v>1000003</v>
      </c>
      <c r="M85" s="6" t="s">
        <v>229</v>
      </c>
      <c r="N85" s="11">
        <v>10000030054</v>
      </c>
      <c r="O85" s="6" t="s">
        <v>130</v>
      </c>
      <c r="P85" s="14" t="s">
        <v>131</v>
      </c>
      <c r="Q85" s="11">
        <v>5</v>
      </c>
      <c r="R85" s="6" t="s">
        <v>635</v>
      </c>
      <c r="S85" s="11">
        <v>5</v>
      </c>
      <c r="T85" s="6" t="s">
        <v>635</v>
      </c>
      <c r="U85" s="13" t="str">
        <f>IFERROR((VLOOKUP(Q85,[1]ความเชื่อมโยง!$A$1:$F$10,6,FALSE)),"")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5" s="13" t="str">
        <f>IFERROR((VLOOKUP(Q85,ความเชื่อมโยง!$A$1:$G$10,7,1)),"")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5" s="15" t="s">
        <v>700</v>
      </c>
      <c r="X85" s="6" t="s">
        <v>133</v>
      </c>
      <c r="Y85" s="6" t="s">
        <v>16</v>
      </c>
      <c r="Z85" s="6" t="s">
        <v>20</v>
      </c>
      <c r="AA85" s="6"/>
      <c r="AB85" s="6"/>
      <c r="AC85" s="14"/>
      <c r="AD85" s="14" t="s">
        <v>813</v>
      </c>
      <c r="AE85" s="16">
        <v>300</v>
      </c>
      <c r="AF85" s="17">
        <v>105</v>
      </c>
      <c r="AG85" s="17" t="s">
        <v>581</v>
      </c>
      <c r="AH85" s="17">
        <v>4</v>
      </c>
      <c r="AI85" s="85">
        <f t="shared" si="3"/>
        <v>126000</v>
      </c>
      <c r="AJ85" s="16">
        <v>31500</v>
      </c>
      <c r="AK85" s="16"/>
      <c r="AL85" s="16"/>
      <c r="AM85" s="16">
        <v>31500</v>
      </c>
      <c r="AN85" s="16"/>
      <c r="AO85" s="16"/>
      <c r="AP85" s="16">
        <v>31500</v>
      </c>
      <c r="AQ85" s="16"/>
      <c r="AR85" s="16"/>
      <c r="AS85" s="16">
        <v>31500</v>
      </c>
      <c r="AT85" s="16"/>
      <c r="AU85" s="16"/>
      <c r="AV85" s="89" t="s">
        <v>797</v>
      </c>
      <c r="AW85" s="89" t="s">
        <v>798</v>
      </c>
      <c r="AX85" s="89" t="s">
        <v>799</v>
      </c>
      <c r="AY85" s="89" t="s">
        <v>791</v>
      </c>
      <c r="AZ85" s="89" t="s">
        <v>800</v>
      </c>
      <c r="BA85" s="14" t="s">
        <v>801</v>
      </c>
      <c r="BB85" s="17" t="s">
        <v>583</v>
      </c>
      <c r="BC85" s="14" t="s">
        <v>788</v>
      </c>
      <c r="BD85" s="14" t="s">
        <v>121</v>
      </c>
      <c r="BE85" s="89" t="s">
        <v>811</v>
      </c>
      <c r="BF85" s="89" t="s">
        <v>802</v>
      </c>
      <c r="BG85" s="89" t="s">
        <v>803</v>
      </c>
      <c r="BH85" s="58">
        <f t="shared" si="4"/>
        <v>126000</v>
      </c>
      <c r="BI85" s="62">
        <f t="shared" si="5"/>
        <v>0</v>
      </c>
    </row>
    <row r="86" spans="1:61" ht="18.75">
      <c r="A86" s="11">
        <v>10</v>
      </c>
      <c r="B86" s="6" t="s">
        <v>1</v>
      </c>
      <c r="C86" s="11">
        <v>1002</v>
      </c>
      <c r="D86" s="6" t="s">
        <v>121</v>
      </c>
      <c r="E86" s="12">
        <v>2</v>
      </c>
      <c r="F86" s="13" t="s">
        <v>12</v>
      </c>
      <c r="G86" s="6" t="s">
        <v>12</v>
      </c>
      <c r="H86" s="12">
        <v>1</v>
      </c>
      <c r="I86" s="13" t="s">
        <v>734</v>
      </c>
      <c r="J86" s="12">
        <v>150</v>
      </c>
      <c r="K86" s="13" t="s">
        <v>787</v>
      </c>
      <c r="L86" s="11">
        <v>1000003</v>
      </c>
      <c r="M86" s="6" t="s">
        <v>229</v>
      </c>
      <c r="N86" s="11">
        <v>10000030054</v>
      </c>
      <c r="O86" s="6" t="s">
        <v>130</v>
      </c>
      <c r="P86" s="14" t="s">
        <v>131</v>
      </c>
      <c r="Q86" s="11">
        <v>5</v>
      </c>
      <c r="R86" s="6" t="s">
        <v>635</v>
      </c>
      <c r="S86" s="11">
        <v>5</v>
      </c>
      <c r="T86" s="6" t="s">
        <v>635</v>
      </c>
      <c r="U86" s="13" t="str">
        <f>IFERROR((VLOOKUP(Q86,[1]ความเชื่อมโยง!$A$1:$F$10,6,FALSE)),"")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6" s="13" t="str">
        <f>IFERROR((VLOOKUP(Q86,ความเชื่อมโยง!$A$1:$G$10,7,1)),"")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6" s="15" t="s">
        <v>700</v>
      </c>
      <c r="X86" s="6" t="s">
        <v>133</v>
      </c>
      <c r="Y86" s="6" t="s">
        <v>16</v>
      </c>
      <c r="Z86" s="6" t="s">
        <v>20</v>
      </c>
      <c r="AA86" s="6"/>
      <c r="AB86" s="6"/>
      <c r="AC86" s="14"/>
      <c r="AD86" s="14" t="s">
        <v>814</v>
      </c>
      <c r="AE86" s="16">
        <v>50</v>
      </c>
      <c r="AF86" s="17">
        <v>105</v>
      </c>
      <c r="AG86" s="17" t="s">
        <v>581</v>
      </c>
      <c r="AH86" s="17">
        <v>8</v>
      </c>
      <c r="AI86" s="85">
        <f t="shared" si="3"/>
        <v>42000</v>
      </c>
      <c r="AJ86" s="16">
        <v>5250</v>
      </c>
      <c r="AK86" s="16"/>
      <c r="AL86" s="16">
        <v>5250</v>
      </c>
      <c r="AM86" s="16"/>
      <c r="AN86" s="16">
        <v>5250</v>
      </c>
      <c r="AO86" s="16">
        <v>5250</v>
      </c>
      <c r="AP86" s="16">
        <v>5250</v>
      </c>
      <c r="AQ86" s="16">
        <v>5250</v>
      </c>
      <c r="AR86" s="16">
        <v>5250</v>
      </c>
      <c r="AS86" s="16">
        <v>5250</v>
      </c>
      <c r="AT86" s="16"/>
      <c r="AU86" s="16"/>
      <c r="AV86" s="89" t="s">
        <v>797</v>
      </c>
      <c r="AW86" s="89" t="s">
        <v>804</v>
      </c>
      <c r="AX86" s="89" t="s">
        <v>799</v>
      </c>
      <c r="AY86" s="89" t="s">
        <v>791</v>
      </c>
      <c r="AZ86" s="89" t="s">
        <v>800</v>
      </c>
      <c r="BA86" s="14" t="s">
        <v>801</v>
      </c>
      <c r="BB86" s="17" t="s">
        <v>581</v>
      </c>
      <c r="BC86" s="14" t="s">
        <v>793</v>
      </c>
      <c r="BD86" s="14" t="s">
        <v>121</v>
      </c>
      <c r="BE86" s="89" t="s">
        <v>811</v>
      </c>
      <c r="BF86" s="89" t="s">
        <v>802</v>
      </c>
      <c r="BG86" s="89" t="s">
        <v>803</v>
      </c>
      <c r="BH86" s="58">
        <f t="shared" si="4"/>
        <v>42000</v>
      </c>
      <c r="BI86" s="62">
        <f t="shared" si="5"/>
        <v>0</v>
      </c>
    </row>
    <row r="87" spans="1:61" ht="18.75">
      <c r="A87" s="11">
        <v>10</v>
      </c>
      <c r="B87" s="6" t="s">
        <v>1</v>
      </c>
      <c r="C87" s="11">
        <v>1002</v>
      </c>
      <c r="D87" s="6" t="s">
        <v>121</v>
      </c>
      <c r="E87" s="12">
        <v>2</v>
      </c>
      <c r="F87" s="13" t="s">
        <v>12</v>
      </c>
      <c r="G87" s="6" t="s">
        <v>12</v>
      </c>
      <c r="H87" s="12">
        <v>1</v>
      </c>
      <c r="I87" s="13" t="s">
        <v>734</v>
      </c>
      <c r="J87" s="12">
        <v>150</v>
      </c>
      <c r="K87" s="13" t="s">
        <v>787</v>
      </c>
      <c r="L87" s="11">
        <v>1000003</v>
      </c>
      <c r="M87" s="6" t="s">
        <v>229</v>
      </c>
      <c r="N87" s="11">
        <v>10000030054</v>
      </c>
      <c r="O87" s="6" t="s">
        <v>130</v>
      </c>
      <c r="P87" s="14" t="s">
        <v>131</v>
      </c>
      <c r="Q87" s="11">
        <v>5</v>
      </c>
      <c r="R87" s="6" t="s">
        <v>635</v>
      </c>
      <c r="S87" s="11">
        <v>5</v>
      </c>
      <c r="T87" s="6" t="s">
        <v>635</v>
      </c>
      <c r="U87" s="13" t="str">
        <f>IFERROR((VLOOKUP(Q87,[1]ความเชื่อมโยง!$A$1:$F$10,6,FALSE)),"")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7" s="13" t="str">
        <f>IFERROR((VLOOKUP(Q87,ความเชื่อมโยง!$A$1:$G$10,7,1)),"")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7" s="15" t="s">
        <v>700</v>
      </c>
      <c r="X87" s="6" t="s">
        <v>133</v>
      </c>
      <c r="Y87" s="6" t="s">
        <v>16</v>
      </c>
      <c r="Z87" s="6" t="s">
        <v>20</v>
      </c>
      <c r="AA87" s="6"/>
      <c r="AB87" s="6"/>
      <c r="AC87" s="14"/>
      <c r="AD87" s="14" t="s">
        <v>1653</v>
      </c>
      <c r="AE87" s="16">
        <v>1450</v>
      </c>
      <c r="AF87" s="17">
        <v>15</v>
      </c>
      <c r="AG87" s="17" t="s">
        <v>581</v>
      </c>
      <c r="AH87" s="17">
        <v>4</v>
      </c>
      <c r="AI87" s="85">
        <f t="shared" si="3"/>
        <v>87000</v>
      </c>
      <c r="AJ87" s="16">
        <v>21750</v>
      </c>
      <c r="AK87" s="16"/>
      <c r="AL87" s="16"/>
      <c r="AM87" s="16">
        <v>21750</v>
      </c>
      <c r="AN87" s="16"/>
      <c r="AO87" s="16"/>
      <c r="AP87" s="16">
        <v>21750</v>
      </c>
      <c r="AQ87" s="16"/>
      <c r="AR87" s="16"/>
      <c r="AS87" s="16">
        <v>21750</v>
      </c>
      <c r="AT87" s="16"/>
      <c r="AU87" s="16"/>
      <c r="AV87" s="89" t="s">
        <v>797</v>
      </c>
      <c r="AW87" s="89" t="s">
        <v>798</v>
      </c>
      <c r="AX87" s="89" t="s">
        <v>799</v>
      </c>
      <c r="AY87" s="89" t="s">
        <v>791</v>
      </c>
      <c r="AZ87" s="89" t="s">
        <v>800</v>
      </c>
      <c r="BA87" s="14" t="s">
        <v>801</v>
      </c>
      <c r="BB87" s="17" t="s">
        <v>581</v>
      </c>
      <c r="BC87" s="14" t="s">
        <v>793</v>
      </c>
      <c r="BD87" s="14" t="s">
        <v>121</v>
      </c>
      <c r="BE87" s="89" t="s">
        <v>811</v>
      </c>
      <c r="BF87" s="89" t="s">
        <v>802</v>
      </c>
      <c r="BG87" s="89" t="s">
        <v>803</v>
      </c>
      <c r="BH87" s="58">
        <f t="shared" si="4"/>
        <v>87000</v>
      </c>
      <c r="BI87" s="62">
        <f t="shared" si="5"/>
        <v>0</v>
      </c>
    </row>
    <row r="88" spans="1:61" ht="18.75">
      <c r="A88" s="11">
        <v>10</v>
      </c>
      <c r="B88" s="6" t="s">
        <v>1</v>
      </c>
      <c r="C88" s="11">
        <v>1002</v>
      </c>
      <c r="D88" s="6" t="s">
        <v>121</v>
      </c>
      <c r="E88" s="12">
        <v>2</v>
      </c>
      <c r="F88" s="13" t="s">
        <v>12</v>
      </c>
      <c r="G88" s="6" t="s">
        <v>12</v>
      </c>
      <c r="H88" s="12">
        <v>1</v>
      </c>
      <c r="I88" s="13" t="s">
        <v>734</v>
      </c>
      <c r="J88" s="12">
        <v>150</v>
      </c>
      <c r="K88" s="13" t="s">
        <v>787</v>
      </c>
      <c r="L88" s="11">
        <v>1000003</v>
      </c>
      <c r="M88" s="6" t="s">
        <v>229</v>
      </c>
      <c r="N88" s="11">
        <v>10000030054</v>
      </c>
      <c r="O88" s="6" t="s">
        <v>130</v>
      </c>
      <c r="P88" s="14" t="s">
        <v>131</v>
      </c>
      <c r="Q88" s="11">
        <v>5</v>
      </c>
      <c r="R88" s="6" t="s">
        <v>635</v>
      </c>
      <c r="S88" s="11">
        <v>5</v>
      </c>
      <c r="T88" s="6" t="s">
        <v>635</v>
      </c>
      <c r="U88" s="13" t="str">
        <f>IFERROR((VLOOKUP(Q88,[1]ความเชื่อมโยง!$A$1:$F$10,6,FALSE)),"")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8" s="13" t="str">
        <f>IFERROR((VLOOKUP(Q88,ความเชื่อมโยง!$A$1:$G$10,7,1)),"")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8" s="15" t="s">
        <v>700</v>
      </c>
      <c r="X88" s="6" t="s">
        <v>133</v>
      </c>
      <c r="Y88" s="6" t="s">
        <v>16</v>
      </c>
      <c r="Z88" s="6" t="s">
        <v>20</v>
      </c>
      <c r="AA88" s="6"/>
      <c r="AB88" s="6"/>
      <c r="AC88" s="14"/>
      <c r="AD88" s="14" t="s">
        <v>815</v>
      </c>
      <c r="AE88" s="16">
        <v>50</v>
      </c>
      <c r="AF88" s="17">
        <v>100</v>
      </c>
      <c r="AG88" s="17" t="s">
        <v>581</v>
      </c>
      <c r="AH88" s="17">
        <v>2</v>
      </c>
      <c r="AI88" s="85">
        <f t="shared" si="3"/>
        <v>10000</v>
      </c>
      <c r="AJ88" s="16"/>
      <c r="AK88" s="16"/>
      <c r="AL88" s="16"/>
      <c r="AM88" s="16">
        <v>5000</v>
      </c>
      <c r="AN88" s="16"/>
      <c r="AO88" s="16">
        <v>5000</v>
      </c>
      <c r="AP88" s="16"/>
      <c r="AQ88" s="16"/>
      <c r="AR88" s="16"/>
      <c r="AS88" s="16"/>
      <c r="AT88" s="16"/>
      <c r="AU88" s="16"/>
      <c r="AV88" s="89" t="s">
        <v>816</v>
      </c>
      <c r="AW88" s="89" t="s">
        <v>798</v>
      </c>
      <c r="AX88" s="89" t="s">
        <v>808</v>
      </c>
      <c r="AY88" s="89" t="s">
        <v>791</v>
      </c>
      <c r="AZ88" s="89" t="s">
        <v>800</v>
      </c>
      <c r="BA88" s="14" t="s">
        <v>801</v>
      </c>
      <c r="BB88" s="17" t="s">
        <v>581</v>
      </c>
      <c r="BC88" s="14" t="s">
        <v>793</v>
      </c>
      <c r="BD88" s="14" t="s">
        <v>121</v>
      </c>
      <c r="BE88" s="89" t="s">
        <v>811</v>
      </c>
      <c r="BF88" s="89" t="s">
        <v>802</v>
      </c>
      <c r="BG88" s="89" t="s">
        <v>803</v>
      </c>
      <c r="BH88" s="58">
        <f t="shared" si="4"/>
        <v>10000</v>
      </c>
      <c r="BI88" s="62">
        <f t="shared" si="5"/>
        <v>0</v>
      </c>
    </row>
    <row r="89" spans="1:61" ht="18.75">
      <c r="A89" s="11">
        <v>10</v>
      </c>
      <c r="B89" s="6" t="s">
        <v>1</v>
      </c>
      <c r="C89" s="11">
        <v>1002</v>
      </c>
      <c r="D89" s="6" t="s">
        <v>121</v>
      </c>
      <c r="E89" s="12">
        <v>2</v>
      </c>
      <c r="F89" s="13" t="s">
        <v>12</v>
      </c>
      <c r="G89" s="6" t="s">
        <v>12</v>
      </c>
      <c r="H89" s="12">
        <v>1</v>
      </c>
      <c r="I89" s="13" t="s">
        <v>734</v>
      </c>
      <c r="J89" s="12">
        <v>150</v>
      </c>
      <c r="K89" s="13" t="s">
        <v>787</v>
      </c>
      <c r="L89" s="11">
        <v>1000003</v>
      </c>
      <c r="M89" s="6" t="s">
        <v>229</v>
      </c>
      <c r="N89" s="11">
        <v>10000030054</v>
      </c>
      <c r="O89" s="6" t="s">
        <v>130</v>
      </c>
      <c r="P89" s="14" t="s">
        <v>131</v>
      </c>
      <c r="Q89" s="11">
        <v>5</v>
      </c>
      <c r="R89" s="6" t="s">
        <v>635</v>
      </c>
      <c r="S89" s="11">
        <v>5</v>
      </c>
      <c r="T89" s="6" t="s">
        <v>635</v>
      </c>
      <c r="U89" s="13" t="str">
        <f>IFERROR((VLOOKUP(Q89,[1]ความเชื่อมโยง!$A$1:$F$10,6,FALSE)),"")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9" s="13" t="str">
        <f>IFERROR((VLOOKUP(Q89,ความเชื่อมโยง!$A$1:$G$10,7,1)),"")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9" s="15" t="s">
        <v>700</v>
      </c>
      <c r="X89" s="6" t="s">
        <v>133</v>
      </c>
      <c r="Y89" s="6" t="s">
        <v>16</v>
      </c>
      <c r="Z89" s="6" t="s">
        <v>20</v>
      </c>
      <c r="AA89" s="6"/>
      <c r="AB89" s="6"/>
      <c r="AC89" s="14"/>
      <c r="AD89" s="14" t="s">
        <v>1635</v>
      </c>
      <c r="AE89" s="16">
        <v>35</v>
      </c>
      <c r="AF89" s="17">
        <v>100</v>
      </c>
      <c r="AG89" s="17" t="s">
        <v>581</v>
      </c>
      <c r="AH89" s="17">
        <v>4</v>
      </c>
      <c r="AI89" s="85">
        <f t="shared" si="3"/>
        <v>14000</v>
      </c>
      <c r="AJ89" s="16"/>
      <c r="AK89" s="16"/>
      <c r="AL89" s="16"/>
      <c r="AM89" s="16">
        <v>3500</v>
      </c>
      <c r="AN89" s="16"/>
      <c r="AO89" s="16">
        <v>3500</v>
      </c>
      <c r="AP89" s="16"/>
      <c r="AQ89" s="16">
        <v>3500</v>
      </c>
      <c r="AR89" s="16"/>
      <c r="AS89" s="16">
        <v>3500</v>
      </c>
      <c r="AT89" s="16"/>
      <c r="AU89" s="16"/>
      <c r="AV89" s="89" t="s">
        <v>797</v>
      </c>
      <c r="AW89" s="89" t="s">
        <v>798</v>
      </c>
      <c r="AX89" s="89" t="s">
        <v>799</v>
      </c>
      <c r="AY89" s="89" t="s">
        <v>791</v>
      </c>
      <c r="AZ89" s="89" t="s">
        <v>800</v>
      </c>
      <c r="BA89" s="14" t="s">
        <v>801</v>
      </c>
      <c r="BB89" s="17" t="s">
        <v>588</v>
      </c>
      <c r="BC89" s="14" t="s">
        <v>793</v>
      </c>
      <c r="BD89" s="14" t="s">
        <v>121</v>
      </c>
      <c r="BE89" s="89" t="s">
        <v>811</v>
      </c>
      <c r="BF89" s="89" t="s">
        <v>802</v>
      </c>
      <c r="BG89" s="89" t="s">
        <v>803</v>
      </c>
      <c r="BH89" s="58">
        <f t="shared" si="4"/>
        <v>14000</v>
      </c>
      <c r="BI89" s="62">
        <f t="shared" si="5"/>
        <v>0</v>
      </c>
    </row>
    <row r="90" spans="1:61" s="4" customFormat="1" ht="18.75">
      <c r="A90" s="11">
        <v>10</v>
      </c>
      <c r="B90" s="6" t="s">
        <v>1</v>
      </c>
      <c r="C90" s="11">
        <v>1002</v>
      </c>
      <c r="D90" s="6" t="s">
        <v>121</v>
      </c>
      <c r="E90" s="12">
        <v>2</v>
      </c>
      <c r="F90" s="13" t="s">
        <v>12</v>
      </c>
      <c r="G90" s="6" t="s">
        <v>12</v>
      </c>
      <c r="H90" s="12">
        <v>1</v>
      </c>
      <c r="I90" s="13" t="s">
        <v>734</v>
      </c>
      <c r="J90" s="12">
        <v>150</v>
      </c>
      <c r="K90" s="13" t="s">
        <v>787</v>
      </c>
      <c r="L90" s="11">
        <v>1000003</v>
      </c>
      <c r="M90" s="6" t="s">
        <v>229</v>
      </c>
      <c r="N90" s="11">
        <v>10000030161</v>
      </c>
      <c r="O90" s="6" t="s">
        <v>132</v>
      </c>
      <c r="P90" s="14" t="s">
        <v>133</v>
      </c>
      <c r="Q90" s="11">
        <v>6</v>
      </c>
      <c r="R90" s="6" t="s">
        <v>644</v>
      </c>
      <c r="S90" s="11">
        <v>6</v>
      </c>
      <c r="T90" s="6" t="s">
        <v>644</v>
      </c>
      <c r="U90" s="13" t="str">
        <f>IFERROR((VLOOKUP(Q90,[1]ความเชื่อมโยง!$A$1:$F$10,6,FALSE)),"")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0" s="13" t="str">
        <f>IFERROR((VLOOKUP(Q90,ความเชื่อมโยง!$A$1:$G$10,7,1)),"")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0" s="15" t="s">
        <v>650</v>
      </c>
      <c r="X90" s="6" t="s">
        <v>637</v>
      </c>
      <c r="Y90" s="6" t="s">
        <v>16</v>
      </c>
      <c r="Z90" s="6" t="s">
        <v>28</v>
      </c>
      <c r="AA90" s="6"/>
      <c r="AB90" s="6"/>
      <c r="AC90" s="14"/>
      <c r="AD90" s="14" t="s">
        <v>817</v>
      </c>
      <c r="AE90" s="16">
        <v>240</v>
      </c>
      <c r="AF90" s="17">
        <v>6</v>
      </c>
      <c r="AG90" s="17" t="s">
        <v>581</v>
      </c>
      <c r="AH90" s="17">
        <v>10</v>
      </c>
      <c r="AI90" s="85">
        <f t="shared" si="3"/>
        <v>14400</v>
      </c>
      <c r="AJ90" s="16"/>
      <c r="AK90" s="16"/>
      <c r="AL90" s="16"/>
      <c r="AM90" s="16">
        <v>3600</v>
      </c>
      <c r="AN90" s="16"/>
      <c r="AO90" s="16">
        <v>3600</v>
      </c>
      <c r="AP90" s="16"/>
      <c r="AQ90" s="16">
        <v>3600</v>
      </c>
      <c r="AR90" s="16"/>
      <c r="AS90" s="16">
        <v>3600</v>
      </c>
      <c r="AT90" s="16"/>
      <c r="AU90" s="16"/>
      <c r="AV90" s="89" t="s">
        <v>797</v>
      </c>
      <c r="AW90" s="89" t="s">
        <v>804</v>
      </c>
      <c r="AX90" s="89" t="s">
        <v>799</v>
      </c>
      <c r="AY90" s="89" t="s">
        <v>791</v>
      </c>
      <c r="AZ90" s="89" t="s">
        <v>800</v>
      </c>
      <c r="BA90" s="14" t="s">
        <v>801</v>
      </c>
      <c r="BB90" s="17" t="s">
        <v>581</v>
      </c>
      <c r="BC90" s="14" t="s">
        <v>788</v>
      </c>
      <c r="BD90" s="14" t="s">
        <v>121</v>
      </c>
      <c r="BE90" s="89" t="s">
        <v>818</v>
      </c>
      <c r="BF90" s="89" t="s">
        <v>819</v>
      </c>
      <c r="BG90" s="89" t="s">
        <v>803</v>
      </c>
      <c r="BH90" s="58">
        <f t="shared" si="4"/>
        <v>14400</v>
      </c>
      <c r="BI90" s="62">
        <f t="shared" si="5"/>
        <v>0</v>
      </c>
    </row>
    <row r="91" spans="1:61" s="4" customFormat="1" ht="18.75">
      <c r="A91" s="11">
        <v>10</v>
      </c>
      <c r="B91" s="6" t="s">
        <v>1</v>
      </c>
      <c r="C91" s="11">
        <v>1002</v>
      </c>
      <c r="D91" s="6" t="s">
        <v>121</v>
      </c>
      <c r="E91" s="12">
        <v>2</v>
      </c>
      <c r="F91" s="13" t="s">
        <v>12</v>
      </c>
      <c r="G91" s="6" t="s">
        <v>12</v>
      </c>
      <c r="H91" s="12">
        <v>1</v>
      </c>
      <c r="I91" s="13" t="s">
        <v>734</v>
      </c>
      <c r="J91" s="12">
        <v>150</v>
      </c>
      <c r="K91" s="13" t="s">
        <v>787</v>
      </c>
      <c r="L91" s="11">
        <v>1000003</v>
      </c>
      <c r="M91" s="6" t="s">
        <v>229</v>
      </c>
      <c r="N91" s="11">
        <v>10000030161</v>
      </c>
      <c r="O91" s="6" t="s">
        <v>132</v>
      </c>
      <c r="P91" s="14" t="s">
        <v>133</v>
      </c>
      <c r="Q91" s="11">
        <v>6</v>
      </c>
      <c r="R91" s="6" t="s">
        <v>644</v>
      </c>
      <c r="S91" s="11">
        <v>6</v>
      </c>
      <c r="T91" s="6" t="s">
        <v>644</v>
      </c>
      <c r="U91" s="13" t="str">
        <f>IFERROR((VLOOKUP(Q91,[1]ความเชื่อมโยง!$A$1:$F$10,6,FALSE)),"")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1" s="13" t="str">
        <f>IFERROR((VLOOKUP(Q91,ความเชื่อมโยง!$A$1:$G$10,7,1)),"")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1" s="15" t="s">
        <v>650</v>
      </c>
      <c r="X91" s="6" t="s">
        <v>637</v>
      </c>
      <c r="Y91" s="6" t="s">
        <v>16</v>
      </c>
      <c r="Z91" s="6" t="s">
        <v>20</v>
      </c>
      <c r="AA91" s="6"/>
      <c r="AB91" s="6"/>
      <c r="AC91" s="14"/>
      <c r="AD91" s="14" t="s">
        <v>1654</v>
      </c>
      <c r="AE91" s="16">
        <v>500</v>
      </c>
      <c r="AF91" s="17">
        <v>6</v>
      </c>
      <c r="AG91" s="17" t="s">
        <v>581</v>
      </c>
      <c r="AH91" s="17">
        <v>10</v>
      </c>
      <c r="AI91" s="85">
        <f t="shared" si="3"/>
        <v>30000</v>
      </c>
      <c r="AJ91" s="16"/>
      <c r="AK91" s="16"/>
      <c r="AL91" s="16"/>
      <c r="AM91" s="16">
        <v>7500</v>
      </c>
      <c r="AN91" s="16"/>
      <c r="AO91" s="16">
        <v>7500</v>
      </c>
      <c r="AP91" s="16"/>
      <c r="AQ91" s="16">
        <v>7500</v>
      </c>
      <c r="AR91" s="16"/>
      <c r="AS91" s="16">
        <v>7500</v>
      </c>
      <c r="AT91" s="16"/>
      <c r="AU91" s="16"/>
      <c r="AV91" s="89" t="s">
        <v>816</v>
      </c>
      <c r="AW91" s="89" t="s">
        <v>798</v>
      </c>
      <c r="AX91" s="89" t="s">
        <v>799</v>
      </c>
      <c r="AY91" s="89" t="s">
        <v>791</v>
      </c>
      <c r="AZ91" s="89" t="s">
        <v>800</v>
      </c>
      <c r="BA91" s="14" t="s">
        <v>801</v>
      </c>
      <c r="BB91" s="17" t="s">
        <v>581</v>
      </c>
      <c r="BC91" s="14" t="s">
        <v>793</v>
      </c>
      <c r="BD91" s="14" t="s">
        <v>121</v>
      </c>
      <c r="BE91" s="89" t="s">
        <v>818</v>
      </c>
      <c r="BF91" s="89" t="s">
        <v>819</v>
      </c>
      <c r="BG91" s="89" t="s">
        <v>803</v>
      </c>
      <c r="BH91" s="58">
        <f t="shared" si="4"/>
        <v>30000</v>
      </c>
      <c r="BI91" s="62">
        <f t="shared" si="5"/>
        <v>0</v>
      </c>
    </row>
    <row r="92" spans="1:61" s="4" customFormat="1" ht="18.75">
      <c r="A92" s="11">
        <v>10</v>
      </c>
      <c r="B92" s="6" t="s">
        <v>1</v>
      </c>
      <c r="C92" s="11">
        <v>1002</v>
      </c>
      <c r="D92" s="6" t="s">
        <v>121</v>
      </c>
      <c r="E92" s="12">
        <v>2</v>
      </c>
      <c r="F92" s="13" t="s">
        <v>12</v>
      </c>
      <c r="G92" s="6" t="s">
        <v>12</v>
      </c>
      <c r="H92" s="12">
        <v>1</v>
      </c>
      <c r="I92" s="13" t="s">
        <v>734</v>
      </c>
      <c r="J92" s="12">
        <v>150</v>
      </c>
      <c r="K92" s="13" t="s">
        <v>787</v>
      </c>
      <c r="L92" s="11">
        <v>1000003</v>
      </c>
      <c r="M92" s="6" t="s">
        <v>229</v>
      </c>
      <c r="N92" s="11">
        <v>10000030161</v>
      </c>
      <c r="O92" s="6" t="s">
        <v>132</v>
      </c>
      <c r="P92" s="14" t="s">
        <v>133</v>
      </c>
      <c r="Q92" s="11">
        <v>6</v>
      </c>
      <c r="R92" s="6" t="s">
        <v>644</v>
      </c>
      <c r="S92" s="11">
        <v>6</v>
      </c>
      <c r="T92" s="6" t="s">
        <v>644</v>
      </c>
      <c r="U92" s="13" t="str">
        <f>IFERROR((VLOOKUP(Q92,[1]ความเชื่อมโยง!$A$1:$F$10,6,FALSE)),"")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2" s="13" t="str">
        <f>IFERROR((VLOOKUP(Q92,ความเชื่อมโยง!$A$1:$G$10,7,1)),"")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2" s="15" t="s">
        <v>650</v>
      </c>
      <c r="X92" s="6" t="s">
        <v>637</v>
      </c>
      <c r="Y92" s="6" t="s">
        <v>16</v>
      </c>
      <c r="Z92" s="6" t="s">
        <v>20</v>
      </c>
      <c r="AA92" s="6"/>
      <c r="AB92" s="6"/>
      <c r="AC92" s="14"/>
      <c r="AD92" s="14" t="s">
        <v>1650</v>
      </c>
      <c r="AE92" s="16">
        <v>4000</v>
      </c>
      <c r="AF92" s="17">
        <v>6</v>
      </c>
      <c r="AG92" s="17" t="s">
        <v>581</v>
      </c>
      <c r="AH92" s="17">
        <v>2</v>
      </c>
      <c r="AI92" s="85">
        <f t="shared" si="3"/>
        <v>48000</v>
      </c>
      <c r="AJ92" s="16"/>
      <c r="AK92" s="16"/>
      <c r="AL92" s="16"/>
      <c r="AM92" s="16"/>
      <c r="AN92" s="16">
        <v>24000</v>
      </c>
      <c r="AO92" s="16"/>
      <c r="AP92" s="16"/>
      <c r="AQ92" s="16"/>
      <c r="AR92" s="16"/>
      <c r="AS92" s="16">
        <v>24000</v>
      </c>
      <c r="AT92" s="16"/>
      <c r="AU92" s="16"/>
      <c r="AV92" s="89" t="s">
        <v>806</v>
      </c>
      <c r="AW92" s="89" t="s">
        <v>798</v>
      </c>
      <c r="AX92" s="89" t="s">
        <v>820</v>
      </c>
      <c r="AY92" s="89" t="s">
        <v>821</v>
      </c>
      <c r="AZ92" s="89" t="s">
        <v>800</v>
      </c>
      <c r="BA92" s="14" t="s">
        <v>801</v>
      </c>
      <c r="BB92" s="17" t="s">
        <v>581</v>
      </c>
      <c r="BC92" s="14" t="s">
        <v>793</v>
      </c>
      <c r="BD92" s="14" t="s">
        <v>121</v>
      </c>
      <c r="BE92" s="89" t="s">
        <v>818</v>
      </c>
      <c r="BF92" s="89" t="s">
        <v>818</v>
      </c>
      <c r="BG92" s="89" t="s">
        <v>803</v>
      </c>
      <c r="BH92" s="58">
        <f t="shared" si="4"/>
        <v>48000</v>
      </c>
      <c r="BI92" s="62">
        <f t="shared" si="5"/>
        <v>0</v>
      </c>
    </row>
    <row r="93" spans="1:61" s="4" customFormat="1" ht="18.75">
      <c r="A93" s="11">
        <v>10</v>
      </c>
      <c r="B93" s="6" t="s">
        <v>1</v>
      </c>
      <c r="C93" s="11">
        <v>1002</v>
      </c>
      <c r="D93" s="6" t="s">
        <v>121</v>
      </c>
      <c r="E93" s="12">
        <v>2</v>
      </c>
      <c r="F93" s="13" t="s">
        <v>12</v>
      </c>
      <c r="G93" s="6" t="s">
        <v>12</v>
      </c>
      <c r="H93" s="12">
        <v>1</v>
      </c>
      <c r="I93" s="13" t="s">
        <v>734</v>
      </c>
      <c r="J93" s="12">
        <v>150</v>
      </c>
      <c r="K93" s="13" t="s">
        <v>787</v>
      </c>
      <c r="L93" s="11">
        <v>1000003</v>
      </c>
      <c r="M93" s="6" t="s">
        <v>229</v>
      </c>
      <c r="N93" s="11">
        <v>10000030161</v>
      </c>
      <c r="O93" s="6" t="s">
        <v>132</v>
      </c>
      <c r="P93" s="14" t="s">
        <v>133</v>
      </c>
      <c r="Q93" s="11">
        <v>6</v>
      </c>
      <c r="R93" s="6" t="s">
        <v>644</v>
      </c>
      <c r="S93" s="11">
        <v>6</v>
      </c>
      <c r="T93" s="6" t="s">
        <v>644</v>
      </c>
      <c r="U93" s="13" t="str">
        <f>IFERROR((VLOOKUP(Q93,[1]ความเชื่อมโยง!$A$1:$F$10,6,FALSE)),"")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3" s="13" t="str">
        <f>IFERROR((VLOOKUP(Q93,ความเชื่อมโยง!$A$1:$G$10,7,1)),"")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3" s="15" t="s">
        <v>650</v>
      </c>
      <c r="X93" s="6" t="s">
        <v>637</v>
      </c>
      <c r="Y93" s="6" t="s">
        <v>16</v>
      </c>
      <c r="Z93" s="6" t="s">
        <v>20</v>
      </c>
      <c r="AA93" s="6"/>
      <c r="AB93" s="6"/>
      <c r="AC93" s="14"/>
      <c r="AD93" s="14" t="s">
        <v>1655</v>
      </c>
      <c r="AE93" s="16">
        <v>1450</v>
      </c>
      <c r="AF93" s="17">
        <v>6</v>
      </c>
      <c r="AG93" s="17" t="s">
        <v>581</v>
      </c>
      <c r="AH93" s="17">
        <v>2</v>
      </c>
      <c r="AI93" s="90">
        <v>17400</v>
      </c>
      <c r="AJ93" s="16"/>
      <c r="AK93" s="16"/>
      <c r="AL93" s="16"/>
      <c r="AM93" s="16"/>
      <c r="AN93" s="16">
        <v>8700</v>
      </c>
      <c r="AO93" s="16"/>
      <c r="AP93" s="16"/>
      <c r="AQ93" s="16"/>
      <c r="AR93" s="16"/>
      <c r="AS93" s="16">
        <v>8700</v>
      </c>
      <c r="AT93" s="16"/>
      <c r="AU93" s="16"/>
      <c r="AV93" s="89" t="s">
        <v>797</v>
      </c>
      <c r="AW93" s="89" t="s">
        <v>804</v>
      </c>
      <c r="AX93" s="89" t="s">
        <v>808</v>
      </c>
      <c r="AY93" s="89" t="s">
        <v>822</v>
      </c>
      <c r="AZ93" s="89" t="s">
        <v>800</v>
      </c>
      <c r="BA93" s="14" t="s">
        <v>801</v>
      </c>
      <c r="BB93" s="17" t="s">
        <v>576</v>
      </c>
      <c r="BC93" s="14" t="s">
        <v>793</v>
      </c>
      <c r="BD93" s="14" t="s">
        <v>121</v>
      </c>
      <c r="BE93" s="89" t="s">
        <v>818</v>
      </c>
      <c r="BF93" s="89" t="s">
        <v>818</v>
      </c>
      <c r="BG93" s="89" t="s">
        <v>803</v>
      </c>
      <c r="BH93" s="58">
        <f t="shared" si="4"/>
        <v>17400</v>
      </c>
      <c r="BI93" s="62">
        <f t="shared" si="5"/>
        <v>0</v>
      </c>
    </row>
    <row r="94" spans="1:61" s="4" customFormat="1" ht="18.75">
      <c r="A94" s="11">
        <v>10</v>
      </c>
      <c r="B94" s="6" t="s">
        <v>1</v>
      </c>
      <c r="C94" s="11">
        <v>1002</v>
      </c>
      <c r="D94" s="6" t="s">
        <v>121</v>
      </c>
      <c r="E94" s="12">
        <v>2</v>
      </c>
      <c r="F94" s="13" t="s">
        <v>12</v>
      </c>
      <c r="G94" s="6" t="s">
        <v>12</v>
      </c>
      <c r="H94" s="12">
        <v>1</v>
      </c>
      <c r="I94" s="13" t="s">
        <v>734</v>
      </c>
      <c r="J94" s="12">
        <v>150</v>
      </c>
      <c r="K94" s="13" t="s">
        <v>787</v>
      </c>
      <c r="L94" s="11">
        <v>1000003</v>
      </c>
      <c r="M94" s="6" t="s">
        <v>229</v>
      </c>
      <c r="N94" s="11">
        <v>10000030161</v>
      </c>
      <c r="O94" s="6" t="s">
        <v>132</v>
      </c>
      <c r="P94" s="14" t="s">
        <v>133</v>
      </c>
      <c r="Q94" s="11">
        <v>6</v>
      </c>
      <c r="R94" s="6" t="s">
        <v>644</v>
      </c>
      <c r="S94" s="11">
        <v>6</v>
      </c>
      <c r="T94" s="6" t="s">
        <v>644</v>
      </c>
      <c r="U94" s="13" t="str">
        <f>IFERROR((VLOOKUP(Q94,[1]ความเชื่อมโยง!$A$1:$F$10,6,FALSE)),"")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4" s="13" t="str">
        <f>IFERROR((VLOOKUP(Q94,ความเชื่อมโยง!$A$1:$G$10,7,1)),"")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4" s="15" t="s">
        <v>650</v>
      </c>
      <c r="X94" s="6" t="s">
        <v>637</v>
      </c>
      <c r="Y94" s="6" t="s">
        <v>16</v>
      </c>
      <c r="Z94" s="6" t="s">
        <v>28</v>
      </c>
      <c r="AA94" s="6"/>
      <c r="AB94" s="6"/>
      <c r="AC94" s="14"/>
      <c r="AD94" s="14" t="s">
        <v>823</v>
      </c>
      <c r="AE94" s="16">
        <v>240</v>
      </c>
      <c r="AF94" s="17">
        <v>6</v>
      </c>
      <c r="AG94" s="17" t="s">
        <v>581</v>
      </c>
      <c r="AH94" s="17">
        <v>4</v>
      </c>
      <c r="AI94" s="27">
        <v>5800</v>
      </c>
      <c r="AJ94" s="16"/>
      <c r="AK94" s="16"/>
      <c r="AL94" s="16"/>
      <c r="AM94" s="16"/>
      <c r="AN94" s="16">
        <v>2900</v>
      </c>
      <c r="AO94" s="16"/>
      <c r="AP94" s="16"/>
      <c r="AQ94" s="16"/>
      <c r="AR94" s="16"/>
      <c r="AS94" s="16">
        <v>2900</v>
      </c>
      <c r="AT94" s="16"/>
      <c r="AU94" s="16"/>
      <c r="AV94" s="89" t="s">
        <v>810</v>
      </c>
      <c r="AW94" s="89"/>
      <c r="AX94" s="89" t="s">
        <v>799</v>
      </c>
      <c r="AY94" s="89" t="s">
        <v>824</v>
      </c>
      <c r="AZ94" s="89" t="s">
        <v>800</v>
      </c>
      <c r="BA94" s="14" t="s">
        <v>801</v>
      </c>
      <c r="BB94" s="17" t="s">
        <v>581</v>
      </c>
      <c r="BC94" s="14" t="s">
        <v>793</v>
      </c>
      <c r="BD94" s="14" t="s">
        <v>121</v>
      </c>
      <c r="BE94" s="89" t="s">
        <v>818</v>
      </c>
      <c r="BF94" s="89" t="s">
        <v>818</v>
      </c>
      <c r="BG94" s="89" t="s">
        <v>803</v>
      </c>
      <c r="BH94" s="58">
        <f t="shared" si="4"/>
        <v>5800</v>
      </c>
      <c r="BI94" s="62">
        <f t="shared" si="5"/>
        <v>0</v>
      </c>
    </row>
    <row r="95" spans="1:61" s="4" customFormat="1" ht="18.75">
      <c r="A95" s="11">
        <v>10</v>
      </c>
      <c r="B95" s="6" t="s">
        <v>1</v>
      </c>
      <c r="C95" s="11">
        <v>1002</v>
      </c>
      <c r="D95" s="6" t="s">
        <v>121</v>
      </c>
      <c r="E95" s="12">
        <v>2</v>
      </c>
      <c r="F95" s="13" t="s">
        <v>12</v>
      </c>
      <c r="G95" s="6" t="s">
        <v>12</v>
      </c>
      <c r="H95" s="12">
        <v>1</v>
      </c>
      <c r="I95" s="13" t="s">
        <v>734</v>
      </c>
      <c r="J95" s="12">
        <v>150</v>
      </c>
      <c r="K95" s="13" t="s">
        <v>787</v>
      </c>
      <c r="L95" s="11">
        <v>1000003</v>
      </c>
      <c r="M95" s="6" t="s">
        <v>229</v>
      </c>
      <c r="N95" s="11">
        <v>10000030161</v>
      </c>
      <c r="O95" s="6" t="s">
        <v>132</v>
      </c>
      <c r="P95" s="14" t="s">
        <v>133</v>
      </c>
      <c r="Q95" s="51">
        <f>IFERROR((VLOOKUP(R95,[4]ความเชื่อมโยง!$A$20:$B$26,2,FALSE)),"")</f>
        <v>6</v>
      </c>
      <c r="R95" s="6" t="s">
        <v>644</v>
      </c>
      <c r="S95" s="11">
        <v>6</v>
      </c>
      <c r="T95" s="6" t="s">
        <v>644</v>
      </c>
      <c r="U95" s="13" t="str">
        <f>IFERROR((VLOOKUP(Q95,[1]ความเชื่อมโยง!$A$1:$F$10,6,FALSE)),"")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5" s="13" t="str">
        <f>IFERROR((VLOOKUP(Q95,ความเชื่อมโยง!$A$1:$G$10,7,1)),"")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5" s="15" t="s">
        <v>650</v>
      </c>
      <c r="X95" s="6" t="s">
        <v>637</v>
      </c>
      <c r="Y95" s="6" t="s">
        <v>16</v>
      </c>
      <c r="Z95" s="6" t="s">
        <v>20</v>
      </c>
      <c r="AA95" s="6"/>
      <c r="AB95" s="6"/>
      <c r="AC95" s="14"/>
      <c r="AD95" s="14" t="s">
        <v>1656</v>
      </c>
      <c r="AE95" s="16">
        <v>5000</v>
      </c>
      <c r="AF95" s="17">
        <v>6</v>
      </c>
      <c r="AG95" s="17" t="s">
        <v>581</v>
      </c>
      <c r="AH95" s="17">
        <v>2</v>
      </c>
      <c r="AI95" s="27">
        <v>60000</v>
      </c>
      <c r="AJ95" s="16"/>
      <c r="AK95" s="16"/>
      <c r="AL95" s="16"/>
      <c r="AM95" s="16"/>
      <c r="AN95" s="16">
        <v>30000</v>
      </c>
      <c r="AO95" s="16"/>
      <c r="AP95" s="16"/>
      <c r="AQ95" s="16"/>
      <c r="AR95" s="16"/>
      <c r="AS95" s="16">
        <v>30000</v>
      </c>
      <c r="AT95" s="16"/>
      <c r="AU95" s="16"/>
      <c r="AV95" s="89" t="s">
        <v>810</v>
      </c>
      <c r="AW95" s="89"/>
      <c r="AX95" s="89" t="s">
        <v>799</v>
      </c>
      <c r="AY95" s="89" t="s">
        <v>824</v>
      </c>
      <c r="AZ95" s="89" t="s">
        <v>800</v>
      </c>
      <c r="BA95" s="14" t="s">
        <v>801</v>
      </c>
      <c r="BB95" s="17" t="s">
        <v>581</v>
      </c>
      <c r="BC95" s="14" t="s">
        <v>788</v>
      </c>
      <c r="BD95" s="14" t="s">
        <v>121</v>
      </c>
      <c r="BE95" s="89" t="s">
        <v>818</v>
      </c>
      <c r="BF95" s="89" t="s">
        <v>818</v>
      </c>
      <c r="BG95" s="89" t="s">
        <v>803</v>
      </c>
      <c r="BH95" s="58">
        <f t="shared" si="4"/>
        <v>60000</v>
      </c>
      <c r="BI95" s="62">
        <f t="shared" si="5"/>
        <v>0</v>
      </c>
    </row>
    <row r="96" spans="1:61" s="4" customFormat="1" ht="18.75">
      <c r="A96" s="11">
        <v>10</v>
      </c>
      <c r="B96" s="6" t="s">
        <v>1</v>
      </c>
      <c r="C96" s="11">
        <v>1002</v>
      </c>
      <c r="D96" s="6" t="s">
        <v>121</v>
      </c>
      <c r="E96" s="12">
        <v>2</v>
      </c>
      <c r="F96" s="13" t="s">
        <v>12</v>
      </c>
      <c r="G96" s="6" t="s">
        <v>12</v>
      </c>
      <c r="H96" s="12">
        <v>7</v>
      </c>
      <c r="I96" s="13" t="s">
        <v>825</v>
      </c>
      <c r="J96" s="12">
        <v>150</v>
      </c>
      <c r="K96" s="13" t="s">
        <v>787</v>
      </c>
      <c r="L96" s="11">
        <v>1000003</v>
      </c>
      <c r="M96" s="6" t="s">
        <v>229</v>
      </c>
      <c r="N96" s="11">
        <v>10000030019</v>
      </c>
      <c r="O96" s="6" t="s">
        <v>122</v>
      </c>
      <c r="P96" s="14" t="s">
        <v>123</v>
      </c>
      <c r="Q96" s="51">
        <v>1</v>
      </c>
      <c r="R96" s="52" t="s">
        <v>520</v>
      </c>
      <c r="S96" s="11">
        <f>IFERROR((VLOOKUP(T96,[1]ความเชื่อมโยง!$A$29:$B$37,2,FALSE)),"")</f>
        <v>1.3</v>
      </c>
      <c r="T96" s="6" t="s">
        <v>594</v>
      </c>
      <c r="U96" s="13" t="str">
        <f>IFERROR((VLOOKUP(Q96,[1]ความเชื่อมโยง!$A$1:$F$10,6,FALSE)),"")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6" s="13" t="str">
        <f>IFERROR((VLOOKUP(Q96,ความเชื่อมโยง!$A$1:$G$10,7,1)),"")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6" s="15" t="s">
        <v>636</v>
      </c>
      <c r="X96" s="6" t="s">
        <v>133</v>
      </c>
      <c r="Y96" s="6" t="s">
        <v>66</v>
      </c>
      <c r="Z96" s="6" t="s">
        <v>67</v>
      </c>
      <c r="AA96" s="6" t="s">
        <v>123</v>
      </c>
      <c r="AB96" s="6" t="s">
        <v>124</v>
      </c>
      <c r="AC96" s="14"/>
      <c r="AD96" s="14" t="s">
        <v>124</v>
      </c>
      <c r="AE96" s="16">
        <v>5500</v>
      </c>
      <c r="AF96" s="17">
        <v>10</v>
      </c>
      <c r="AG96" s="17" t="s">
        <v>696</v>
      </c>
      <c r="AH96" s="17">
        <v>1</v>
      </c>
      <c r="AI96" s="27">
        <v>55000</v>
      </c>
      <c r="AJ96" s="16">
        <v>55000</v>
      </c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89" t="s">
        <v>826</v>
      </c>
      <c r="AW96" s="89"/>
      <c r="AX96" s="89" t="s">
        <v>799</v>
      </c>
      <c r="AY96" s="89" t="s">
        <v>824</v>
      </c>
      <c r="AZ96" s="89" t="s">
        <v>800</v>
      </c>
      <c r="BA96" s="14" t="s">
        <v>801</v>
      </c>
      <c r="BB96" s="17" t="s">
        <v>687</v>
      </c>
      <c r="BC96" s="14" t="s">
        <v>793</v>
      </c>
      <c r="BD96" s="14" t="s">
        <v>121</v>
      </c>
      <c r="BE96" s="89" t="s">
        <v>818</v>
      </c>
      <c r="BF96" s="89" t="s">
        <v>818</v>
      </c>
      <c r="BG96" s="89" t="s">
        <v>803</v>
      </c>
      <c r="BH96" s="58">
        <f t="shared" si="4"/>
        <v>55000</v>
      </c>
      <c r="BI96" s="62">
        <f t="shared" si="5"/>
        <v>0</v>
      </c>
    </row>
    <row r="97" spans="1:61" s="4" customFormat="1" ht="18.75">
      <c r="A97" s="11">
        <v>10</v>
      </c>
      <c r="B97" s="6" t="s">
        <v>1</v>
      </c>
      <c r="C97" s="11">
        <v>1002</v>
      </c>
      <c r="D97" s="6" t="s">
        <v>121</v>
      </c>
      <c r="E97" s="12">
        <v>2</v>
      </c>
      <c r="F97" s="13" t="s">
        <v>12</v>
      </c>
      <c r="G97" s="6" t="s">
        <v>12</v>
      </c>
      <c r="H97" s="12">
        <v>7</v>
      </c>
      <c r="I97" s="13" t="s">
        <v>825</v>
      </c>
      <c r="J97" s="12">
        <v>150</v>
      </c>
      <c r="K97" s="13" t="s">
        <v>787</v>
      </c>
      <c r="L97" s="11">
        <v>1000003</v>
      </c>
      <c r="M97" s="6" t="s">
        <v>229</v>
      </c>
      <c r="N97" s="11">
        <v>10000030019</v>
      </c>
      <c r="O97" s="6" t="s">
        <v>122</v>
      </c>
      <c r="P97" s="14" t="s">
        <v>722</v>
      </c>
      <c r="Q97" s="51">
        <v>1</v>
      </c>
      <c r="R97" s="52" t="s">
        <v>520</v>
      </c>
      <c r="S97" s="11">
        <f>IFERROR((VLOOKUP(T97,[1]ความเชื่อมโยง!$A$29:$B$37,2,FALSE)),"")</f>
        <v>1.3</v>
      </c>
      <c r="T97" s="6" t="s">
        <v>594</v>
      </c>
      <c r="U97" s="13" t="str">
        <f>IFERROR((VLOOKUP(Q97,[1]ความเชื่อมโยง!$A$1:$F$10,6,FALSE)),"")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7" s="13" t="str">
        <f>IFERROR((VLOOKUP(Q97,ความเชื่อมโยง!$A$1:$G$10,7,1)),"")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7" s="15" t="s">
        <v>636</v>
      </c>
      <c r="X97" s="6" t="s">
        <v>133</v>
      </c>
      <c r="Y97" s="6" t="s">
        <v>66</v>
      </c>
      <c r="Z97" s="6" t="s">
        <v>67</v>
      </c>
      <c r="AA97" s="6" t="s">
        <v>123</v>
      </c>
      <c r="AB97" s="14" t="s">
        <v>125</v>
      </c>
      <c r="AC97" s="14"/>
      <c r="AD97" s="14" t="s">
        <v>125</v>
      </c>
      <c r="AE97" s="16">
        <v>3500</v>
      </c>
      <c r="AF97" s="17">
        <v>1</v>
      </c>
      <c r="AG97" s="17" t="s">
        <v>596</v>
      </c>
      <c r="AH97" s="17">
        <v>1</v>
      </c>
      <c r="AI97" s="27">
        <v>3500</v>
      </c>
      <c r="AJ97" s="16">
        <v>3500</v>
      </c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89" t="s">
        <v>810</v>
      </c>
      <c r="AW97" s="89"/>
      <c r="AX97" s="89" t="s">
        <v>799</v>
      </c>
      <c r="AY97" s="89" t="s">
        <v>824</v>
      </c>
      <c r="AZ97" s="89" t="s">
        <v>800</v>
      </c>
      <c r="BA97" s="14" t="s">
        <v>801</v>
      </c>
      <c r="BB97" s="17" t="s">
        <v>596</v>
      </c>
      <c r="BC97" s="14" t="s">
        <v>793</v>
      </c>
      <c r="BD97" s="14" t="s">
        <v>121</v>
      </c>
      <c r="BE97" s="89" t="s">
        <v>827</v>
      </c>
      <c r="BF97" s="89" t="s">
        <v>827</v>
      </c>
      <c r="BG97" s="89" t="s">
        <v>803</v>
      </c>
      <c r="BH97" s="58">
        <f t="shared" si="4"/>
        <v>3500</v>
      </c>
      <c r="BI97" s="62">
        <f t="shared" si="5"/>
        <v>0</v>
      </c>
    </row>
    <row r="98" spans="1:61" ht="18.75">
      <c r="A98" s="11">
        <v>10</v>
      </c>
      <c r="B98" s="6" t="s">
        <v>1</v>
      </c>
      <c r="C98" s="11">
        <v>1002</v>
      </c>
      <c r="D98" s="6" t="s">
        <v>121</v>
      </c>
      <c r="E98" s="12">
        <v>2</v>
      </c>
      <c r="F98" s="13" t="s">
        <v>12</v>
      </c>
      <c r="G98" s="6" t="s">
        <v>12</v>
      </c>
      <c r="H98" s="12">
        <v>1</v>
      </c>
      <c r="I98" s="13" t="s">
        <v>734</v>
      </c>
      <c r="J98" s="12">
        <v>150</v>
      </c>
      <c r="K98" s="13" t="s">
        <v>787</v>
      </c>
      <c r="L98" s="11">
        <v>1000003</v>
      </c>
      <c r="M98" s="6" t="s">
        <v>229</v>
      </c>
      <c r="N98" s="11">
        <v>10000030231</v>
      </c>
      <c r="O98" s="6" t="s">
        <v>134</v>
      </c>
      <c r="P98" s="14" t="s">
        <v>135</v>
      </c>
      <c r="Q98" s="11">
        <v>5</v>
      </c>
      <c r="R98" s="6" t="s">
        <v>635</v>
      </c>
      <c r="S98" s="11">
        <v>5</v>
      </c>
      <c r="T98" s="6" t="s">
        <v>635</v>
      </c>
      <c r="U98" s="13" t="str">
        <f>IFERROR((VLOOKUP(Q98,[1]ความเชื่อมโยง!$A$1:$F$10,6,FALSE)),"")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8" s="13" t="str">
        <f>IFERROR((VLOOKUP(Q98,ความเชื่อมโยง!$A$1:$G$10,7,1)),"")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8" s="15" t="s">
        <v>636</v>
      </c>
      <c r="X98" s="6" t="s">
        <v>133</v>
      </c>
      <c r="Y98" s="6" t="s">
        <v>16</v>
      </c>
      <c r="Z98" s="6" t="s">
        <v>28</v>
      </c>
      <c r="AA98" s="6"/>
      <c r="AB98" s="6"/>
      <c r="AC98" s="14"/>
      <c r="AD98" s="14" t="s">
        <v>828</v>
      </c>
      <c r="AE98" s="16">
        <v>300</v>
      </c>
      <c r="AF98" s="17">
        <v>10</v>
      </c>
      <c r="AG98" s="17" t="s">
        <v>599</v>
      </c>
      <c r="AH98" s="17">
        <v>6</v>
      </c>
      <c r="AI98" s="27">
        <v>18000</v>
      </c>
      <c r="AJ98" s="16"/>
      <c r="AK98" s="16">
        <v>3000</v>
      </c>
      <c r="AL98" s="16">
        <v>3000</v>
      </c>
      <c r="AM98" s="16">
        <v>3000</v>
      </c>
      <c r="AN98" s="16">
        <v>3000</v>
      </c>
      <c r="AO98" s="16">
        <v>3000</v>
      </c>
      <c r="AP98" s="16">
        <v>3000</v>
      </c>
      <c r="AQ98" s="16"/>
      <c r="AR98" s="16"/>
      <c r="AS98" s="16"/>
      <c r="AT98" s="16"/>
      <c r="AU98" s="16"/>
      <c r="AV98" s="89" t="s">
        <v>816</v>
      </c>
      <c r="AW98" s="89" t="s">
        <v>804</v>
      </c>
      <c r="AX98" s="89" t="s">
        <v>799</v>
      </c>
      <c r="AY98" s="89" t="s">
        <v>829</v>
      </c>
      <c r="AZ98" s="89" t="s">
        <v>800</v>
      </c>
      <c r="BA98" s="14" t="s">
        <v>801</v>
      </c>
      <c r="BB98" s="17" t="s">
        <v>599</v>
      </c>
      <c r="BC98" s="14" t="s">
        <v>788</v>
      </c>
      <c r="BD98" s="14" t="s">
        <v>121</v>
      </c>
      <c r="BE98" s="89" t="s">
        <v>830</v>
      </c>
      <c r="BF98" s="89" t="s">
        <v>831</v>
      </c>
      <c r="BG98" s="89" t="s">
        <v>803</v>
      </c>
      <c r="BH98" s="58">
        <f t="shared" si="4"/>
        <v>18000</v>
      </c>
      <c r="BI98" s="62">
        <f t="shared" si="5"/>
        <v>0</v>
      </c>
    </row>
    <row r="99" spans="1:61" ht="18.75">
      <c r="A99" s="11">
        <v>10</v>
      </c>
      <c r="B99" s="6" t="s">
        <v>1</v>
      </c>
      <c r="C99" s="11">
        <v>1002</v>
      </c>
      <c r="D99" s="6" t="s">
        <v>121</v>
      </c>
      <c r="E99" s="12">
        <v>2</v>
      </c>
      <c r="F99" s="13" t="s">
        <v>12</v>
      </c>
      <c r="G99" s="6" t="s">
        <v>12</v>
      </c>
      <c r="H99" s="12">
        <v>1</v>
      </c>
      <c r="I99" s="13" t="s">
        <v>734</v>
      </c>
      <c r="J99" s="12">
        <v>150</v>
      </c>
      <c r="K99" s="13" t="s">
        <v>787</v>
      </c>
      <c r="L99" s="11">
        <v>1000003</v>
      </c>
      <c r="M99" s="6" t="s">
        <v>229</v>
      </c>
      <c r="N99" s="11">
        <v>10000030231</v>
      </c>
      <c r="O99" s="6" t="s">
        <v>134</v>
      </c>
      <c r="P99" s="14" t="s">
        <v>135</v>
      </c>
      <c r="Q99" s="11">
        <v>5</v>
      </c>
      <c r="R99" s="6" t="s">
        <v>635</v>
      </c>
      <c r="S99" s="11">
        <v>5</v>
      </c>
      <c r="T99" s="6" t="s">
        <v>635</v>
      </c>
      <c r="U99" s="13" t="str">
        <f>IFERROR((VLOOKUP(Q99,[1]ความเชื่อมโยง!$A$1:$F$10,6,FALSE)),"")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9" s="13" t="str">
        <f>IFERROR((VLOOKUP(Q99,ความเชื่อมโยง!$A$1:$G$10,7,1)),"")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9" s="15" t="s">
        <v>636</v>
      </c>
      <c r="X99" s="6" t="s">
        <v>133</v>
      </c>
      <c r="Y99" s="6" t="s">
        <v>16</v>
      </c>
      <c r="Z99" s="6" t="s">
        <v>28</v>
      </c>
      <c r="AA99" s="6"/>
      <c r="AB99" s="6"/>
      <c r="AC99" s="14"/>
      <c r="AD99" s="14" t="s">
        <v>828</v>
      </c>
      <c r="AE99" s="16">
        <v>500</v>
      </c>
      <c r="AF99" s="17">
        <v>1</v>
      </c>
      <c r="AG99" s="17" t="s">
        <v>599</v>
      </c>
      <c r="AH99" s="17">
        <v>73</v>
      </c>
      <c r="AI99" s="27">
        <v>36500</v>
      </c>
      <c r="AJ99" s="16"/>
      <c r="AK99" s="16">
        <v>6000</v>
      </c>
      <c r="AL99" s="16">
        <v>6000</v>
      </c>
      <c r="AM99" s="16">
        <v>6000</v>
      </c>
      <c r="AN99" s="16">
        <v>6000</v>
      </c>
      <c r="AO99" s="16">
        <v>6000</v>
      </c>
      <c r="AP99" s="16">
        <v>6500</v>
      </c>
      <c r="AQ99" s="16"/>
      <c r="AR99" s="16"/>
      <c r="AS99" s="16"/>
      <c r="AT99" s="16"/>
      <c r="AU99" s="16"/>
      <c r="AV99" s="89" t="s">
        <v>816</v>
      </c>
      <c r="AW99" s="89" t="s">
        <v>804</v>
      </c>
      <c r="AX99" s="89" t="s">
        <v>799</v>
      </c>
      <c r="AY99" s="89" t="s">
        <v>829</v>
      </c>
      <c r="AZ99" s="89" t="s">
        <v>800</v>
      </c>
      <c r="BA99" s="14" t="s">
        <v>801</v>
      </c>
      <c r="BB99" s="17" t="s">
        <v>599</v>
      </c>
      <c r="BC99" s="14" t="s">
        <v>788</v>
      </c>
      <c r="BD99" s="14" t="s">
        <v>121</v>
      </c>
      <c r="BE99" s="89" t="s">
        <v>830</v>
      </c>
      <c r="BF99" s="89" t="s">
        <v>831</v>
      </c>
      <c r="BG99" s="89" t="s">
        <v>803</v>
      </c>
      <c r="BH99" s="58">
        <f t="shared" si="4"/>
        <v>36500</v>
      </c>
      <c r="BI99" s="62">
        <f t="shared" si="5"/>
        <v>0</v>
      </c>
    </row>
    <row r="100" spans="1:61" ht="18.75">
      <c r="A100" s="11">
        <v>10</v>
      </c>
      <c r="B100" s="6" t="s">
        <v>1</v>
      </c>
      <c r="C100" s="11">
        <v>1002</v>
      </c>
      <c r="D100" s="6" t="s">
        <v>121</v>
      </c>
      <c r="E100" s="12">
        <v>2</v>
      </c>
      <c r="F100" s="13" t="s">
        <v>12</v>
      </c>
      <c r="G100" s="6" t="s">
        <v>12</v>
      </c>
      <c r="H100" s="12">
        <v>1</v>
      </c>
      <c r="I100" s="13" t="s">
        <v>734</v>
      </c>
      <c r="J100" s="12">
        <v>150</v>
      </c>
      <c r="K100" s="13" t="s">
        <v>787</v>
      </c>
      <c r="L100" s="11">
        <v>1000003</v>
      </c>
      <c r="M100" s="6" t="s">
        <v>229</v>
      </c>
      <c r="N100" s="11">
        <v>10000030231</v>
      </c>
      <c r="O100" s="6" t="s">
        <v>134</v>
      </c>
      <c r="P100" s="14" t="s">
        <v>135</v>
      </c>
      <c r="Q100" s="11">
        <v>5</v>
      </c>
      <c r="R100" s="6" t="s">
        <v>635</v>
      </c>
      <c r="S100" s="11">
        <v>5</v>
      </c>
      <c r="T100" s="6" t="s">
        <v>635</v>
      </c>
      <c r="U100" s="13" t="str">
        <f>IFERROR((VLOOKUP(Q100,[1]ความเชื่อมโยง!$A$1:$F$10,6,FALSE)),"")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0" s="13" t="str">
        <f>IFERROR((VLOOKUP(Q100,ความเชื่อมโยง!$A$1:$G$10,7,1)),"")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0" s="15" t="s">
        <v>636</v>
      </c>
      <c r="X100" s="6" t="s">
        <v>133</v>
      </c>
      <c r="Y100" s="6" t="s">
        <v>16</v>
      </c>
      <c r="Z100" s="6" t="s">
        <v>20</v>
      </c>
      <c r="AA100" s="6"/>
      <c r="AB100" s="6"/>
      <c r="AC100" s="14"/>
      <c r="AD100" s="14" t="s">
        <v>1635</v>
      </c>
      <c r="AE100" s="16">
        <v>525</v>
      </c>
      <c r="AF100" s="17">
        <v>16</v>
      </c>
      <c r="AG100" s="17" t="s">
        <v>599</v>
      </c>
      <c r="AH100" s="17">
        <v>17</v>
      </c>
      <c r="AI100" s="27">
        <v>142800</v>
      </c>
      <c r="AJ100" s="16">
        <v>11900</v>
      </c>
      <c r="AK100" s="16">
        <v>11900</v>
      </c>
      <c r="AL100" s="16">
        <v>11900</v>
      </c>
      <c r="AM100" s="16">
        <v>11900</v>
      </c>
      <c r="AN100" s="16">
        <v>11900</v>
      </c>
      <c r="AO100" s="16">
        <v>11900</v>
      </c>
      <c r="AP100" s="16">
        <v>11900</v>
      </c>
      <c r="AQ100" s="16">
        <v>11900</v>
      </c>
      <c r="AR100" s="16">
        <v>11900</v>
      </c>
      <c r="AS100" s="16">
        <v>11900</v>
      </c>
      <c r="AT100" s="16">
        <v>11900</v>
      </c>
      <c r="AU100" s="16">
        <v>11900</v>
      </c>
      <c r="AV100" s="89" t="s">
        <v>816</v>
      </c>
      <c r="AW100" s="89" t="s">
        <v>804</v>
      </c>
      <c r="AX100" s="89" t="s">
        <v>799</v>
      </c>
      <c r="AY100" s="89" t="s">
        <v>829</v>
      </c>
      <c r="AZ100" s="89" t="s">
        <v>800</v>
      </c>
      <c r="BA100" s="14" t="s">
        <v>801</v>
      </c>
      <c r="BB100" s="17" t="s">
        <v>599</v>
      </c>
      <c r="BC100" s="14" t="s">
        <v>788</v>
      </c>
      <c r="BD100" s="14" t="s">
        <v>121</v>
      </c>
      <c r="BE100" s="89" t="s">
        <v>830</v>
      </c>
      <c r="BF100" s="89" t="s">
        <v>831</v>
      </c>
      <c r="BG100" s="89" t="s">
        <v>803</v>
      </c>
      <c r="BH100" s="58">
        <f t="shared" si="4"/>
        <v>142800</v>
      </c>
      <c r="BI100" s="62">
        <f t="shared" si="5"/>
        <v>0</v>
      </c>
    </row>
    <row r="101" spans="1:61" ht="18.75">
      <c r="A101" s="11">
        <v>10</v>
      </c>
      <c r="B101" s="6" t="s">
        <v>1</v>
      </c>
      <c r="C101" s="11">
        <v>1002</v>
      </c>
      <c r="D101" s="6" t="s">
        <v>121</v>
      </c>
      <c r="E101" s="12">
        <v>2</v>
      </c>
      <c r="F101" s="13" t="s">
        <v>12</v>
      </c>
      <c r="G101" s="6" t="s">
        <v>12</v>
      </c>
      <c r="H101" s="12">
        <v>1</v>
      </c>
      <c r="I101" s="13" t="s">
        <v>734</v>
      </c>
      <c r="J101" s="12">
        <v>150</v>
      </c>
      <c r="K101" s="13" t="s">
        <v>787</v>
      </c>
      <c r="L101" s="11">
        <v>1000003</v>
      </c>
      <c r="M101" s="6" t="s">
        <v>229</v>
      </c>
      <c r="N101" s="11">
        <v>10000030231</v>
      </c>
      <c r="O101" s="6" t="s">
        <v>134</v>
      </c>
      <c r="P101" s="14" t="s">
        <v>135</v>
      </c>
      <c r="Q101" s="11">
        <v>5</v>
      </c>
      <c r="R101" s="6" t="s">
        <v>635</v>
      </c>
      <c r="S101" s="11">
        <v>5</v>
      </c>
      <c r="T101" s="6" t="s">
        <v>635</v>
      </c>
      <c r="U101" s="13" t="str">
        <f>IFERROR((VLOOKUP(Q101,[1]ความเชื่อมโยง!$A$1:$F$10,6,FALSE)),"")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1" s="13" t="str">
        <f>IFERROR((VLOOKUP(Q101,ความเชื่อมโยง!$A$1:$G$10,7,1)),"")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1" s="15" t="s">
        <v>636</v>
      </c>
      <c r="X101" s="6" t="s">
        <v>133</v>
      </c>
      <c r="Y101" s="6" t="s">
        <v>16</v>
      </c>
      <c r="Z101" s="6" t="s">
        <v>20</v>
      </c>
      <c r="AA101" s="6"/>
      <c r="AB101" s="6"/>
      <c r="AC101" s="14"/>
      <c r="AD101" s="14" t="s">
        <v>582</v>
      </c>
      <c r="AE101" s="16">
        <v>750</v>
      </c>
      <c r="AF101" s="17">
        <v>16</v>
      </c>
      <c r="AG101" s="17" t="s">
        <v>599</v>
      </c>
      <c r="AH101" s="17">
        <v>5</v>
      </c>
      <c r="AI101" s="27">
        <v>60000</v>
      </c>
      <c r="AJ101" s="16">
        <v>5000</v>
      </c>
      <c r="AK101" s="16">
        <v>5000</v>
      </c>
      <c r="AL101" s="16">
        <v>5000</v>
      </c>
      <c r="AM101" s="16">
        <v>5000</v>
      </c>
      <c r="AN101" s="16">
        <v>5000</v>
      </c>
      <c r="AO101" s="16">
        <v>5000</v>
      </c>
      <c r="AP101" s="16">
        <v>5000</v>
      </c>
      <c r="AQ101" s="16">
        <v>5000</v>
      </c>
      <c r="AR101" s="16">
        <v>5000</v>
      </c>
      <c r="AS101" s="16">
        <v>5000</v>
      </c>
      <c r="AT101" s="16">
        <v>5000</v>
      </c>
      <c r="AU101" s="16">
        <v>5000</v>
      </c>
      <c r="AV101" s="89" t="s">
        <v>816</v>
      </c>
      <c r="AW101" s="89" t="s">
        <v>798</v>
      </c>
      <c r="AX101" s="89" t="s">
        <v>799</v>
      </c>
      <c r="AY101" s="89" t="s">
        <v>829</v>
      </c>
      <c r="AZ101" s="89" t="s">
        <v>800</v>
      </c>
      <c r="BA101" s="14" t="s">
        <v>801</v>
      </c>
      <c r="BB101" s="17" t="s">
        <v>599</v>
      </c>
      <c r="BC101" s="14" t="s">
        <v>793</v>
      </c>
      <c r="BD101" s="14" t="s">
        <v>121</v>
      </c>
      <c r="BE101" s="89" t="s">
        <v>830</v>
      </c>
      <c r="BF101" s="89" t="s">
        <v>831</v>
      </c>
      <c r="BG101" s="89" t="s">
        <v>803</v>
      </c>
      <c r="BH101" s="58">
        <f t="shared" si="4"/>
        <v>60000</v>
      </c>
      <c r="BI101" s="62">
        <f t="shared" si="5"/>
        <v>0</v>
      </c>
    </row>
    <row r="102" spans="1:61" ht="18.75">
      <c r="A102" s="11">
        <v>10</v>
      </c>
      <c r="B102" s="6" t="s">
        <v>1</v>
      </c>
      <c r="C102" s="11">
        <v>1002</v>
      </c>
      <c r="D102" s="6" t="s">
        <v>121</v>
      </c>
      <c r="E102" s="12">
        <v>2</v>
      </c>
      <c r="F102" s="13" t="s">
        <v>12</v>
      </c>
      <c r="G102" s="6" t="s">
        <v>12</v>
      </c>
      <c r="H102" s="12">
        <v>1</v>
      </c>
      <c r="I102" s="13" t="s">
        <v>734</v>
      </c>
      <c r="J102" s="12">
        <v>150</v>
      </c>
      <c r="K102" s="13" t="s">
        <v>787</v>
      </c>
      <c r="L102" s="11">
        <v>1000003</v>
      </c>
      <c r="M102" s="6" t="s">
        <v>229</v>
      </c>
      <c r="N102" s="11">
        <v>10000030231</v>
      </c>
      <c r="O102" s="6" t="s">
        <v>134</v>
      </c>
      <c r="P102" s="14" t="s">
        <v>135</v>
      </c>
      <c r="Q102" s="11">
        <v>5</v>
      </c>
      <c r="R102" s="6" t="s">
        <v>635</v>
      </c>
      <c r="S102" s="11">
        <v>5</v>
      </c>
      <c r="T102" s="6" t="s">
        <v>635</v>
      </c>
      <c r="U102" s="13" t="str">
        <f>IFERROR((VLOOKUP(Q102,[1]ความเชื่อมโยง!$A$1:$F$10,6,FALSE)),"")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2" s="13" t="str">
        <f>IFERROR((VLOOKUP(Q102,ความเชื่อมโยง!$A$1:$G$10,7,1)),"")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2" s="15" t="s">
        <v>636</v>
      </c>
      <c r="X102" s="6" t="s">
        <v>133</v>
      </c>
      <c r="Y102" s="6" t="s">
        <v>16</v>
      </c>
      <c r="Z102" s="6" t="s">
        <v>23</v>
      </c>
      <c r="AA102" s="6"/>
      <c r="AB102" s="6"/>
      <c r="AC102" s="14"/>
      <c r="AD102" s="14" t="s">
        <v>24</v>
      </c>
      <c r="AE102" s="16">
        <v>3000</v>
      </c>
      <c r="AF102" s="17">
        <v>10</v>
      </c>
      <c r="AG102" s="17" t="s">
        <v>599</v>
      </c>
      <c r="AH102" s="17">
        <v>1</v>
      </c>
      <c r="AI102" s="27">
        <v>30000</v>
      </c>
      <c r="AJ102" s="16">
        <v>2500</v>
      </c>
      <c r="AK102" s="16">
        <v>2500</v>
      </c>
      <c r="AL102" s="16">
        <v>2500</v>
      </c>
      <c r="AM102" s="16">
        <v>2500</v>
      </c>
      <c r="AN102" s="16">
        <v>2500</v>
      </c>
      <c r="AO102" s="16">
        <v>2500</v>
      </c>
      <c r="AP102" s="16">
        <v>2500</v>
      </c>
      <c r="AQ102" s="16">
        <v>2500</v>
      </c>
      <c r="AR102" s="16">
        <v>2500</v>
      </c>
      <c r="AS102" s="16">
        <v>2500</v>
      </c>
      <c r="AT102" s="16">
        <v>2500</v>
      </c>
      <c r="AU102" s="16">
        <v>2500</v>
      </c>
      <c r="AV102" s="89" t="s">
        <v>816</v>
      </c>
      <c r="AW102" s="89" t="s">
        <v>804</v>
      </c>
      <c r="AX102" s="89" t="s">
        <v>799</v>
      </c>
      <c r="AY102" s="89" t="s">
        <v>829</v>
      </c>
      <c r="AZ102" s="89" t="s">
        <v>800</v>
      </c>
      <c r="BA102" s="14" t="s">
        <v>801</v>
      </c>
      <c r="BB102" s="17" t="s">
        <v>599</v>
      </c>
      <c r="BC102" s="14" t="s">
        <v>793</v>
      </c>
      <c r="BD102" s="14" t="s">
        <v>121</v>
      </c>
      <c r="BE102" s="89" t="s">
        <v>830</v>
      </c>
      <c r="BF102" s="89" t="s">
        <v>831</v>
      </c>
      <c r="BG102" s="89" t="s">
        <v>803</v>
      </c>
      <c r="BH102" s="58">
        <f t="shared" si="4"/>
        <v>30000</v>
      </c>
      <c r="BI102" s="62">
        <f t="shared" si="5"/>
        <v>0</v>
      </c>
    </row>
    <row r="103" spans="1:61" ht="18.75">
      <c r="A103" s="11">
        <v>10</v>
      </c>
      <c r="B103" s="6" t="s">
        <v>1</v>
      </c>
      <c r="C103" s="11">
        <v>1002</v>
      </c>
      <c r="D103" s="6" t="s">
        <v>121</v>
      </c>
      <c r="E103" s="12">
        <v>2</v>
      </c>
      <c r="F103" s="13" t="s">
        <v>12</v>
      </c>
      <c r="G103" s="6" t="s">
        <v>12</v>
      </c>
      <c r="H103" s="12">
        <v>1</v>
      </c>
      <c r="I103" s="13" t="s">
        <v>734</v>
      </c>
      <c r="J103" s="12">
        <v>150</v>
      </c>
      <c r="K103" s="13" t="s">
        <v>787</v>
      </c>
      <c r="L103" s="11">
        <v>1000003</v>
      </c>
      <c r="M103" s="6" t="s">
        <v>229</v>
      </c>
      <c r="N103" s="11">
        <v>10000030231</v>
      </c>
      <c r="O103" s="6" t="s">
        <v>134</v>
      </c>
      <c r="P103" s="14" t="s">
        <v>135</v>
      </c>
      <c r="Q103" s="11">
        <v>5</v>
      </c>
      <c r="R103" s="6" t="s">
        <v>635</v>
      </c>
      <c r="S103" s="11">
        <v>5</v>
      </c>
      <c r="T103" s="6" t="s">
        <v>635</v>
      </c>
      <c r="U103" s="13" t="str">
        <f>IFERROR((VLOOKUP(Q103,[1]ความเชื่อมโยง!$A$1:$F$10,6,FALSE)),"")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3" s="13" t="str">
        <f>IFERROR((VLOOKUP(Q103,ความเชื่อมโยง!$A$1:$G$10,7,1)),"")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3" s="15" t="s">
        <v>636</v>
      </c>
      <c r="X103" s="6" t="s">
        <v>133</v>
      </c>
      <c r="Y103" s="6" t="s">
        <v>16</v>
      </c>
      <c r="Z103" s="6" t="s">
        <v>28</v>
      </c>
      <c r="AA103" s="6"/>
      <c r="AB103" s="6"/>
      <c r="AC103" s="14"/>
      <c r="AD103" s="14" t="s">
        <v>832</v>
      </c>
      <c r="AE103" s="16">
        <v>1500</v>
      </c>
      <c r="AF103" s="17">
        <v>10</v>
      </c>
      <c r="AG103" s="17" t="s">
        <v>599</v>
      </c>
      <c r="AH103" s="17">
        <v>1</v>
      </c>
      <c r="AI103" s="27">
        <v>15000</v>
      </c>
      <c r="AJ103" s="16"/>
      <c r="AK103" s="16">
        <v>3750</v>
      </c>
      <c r="AL103" s="16"/>
      <c r="AM103" s="16">
        <v>3750</v>
      </c>
      <c r="AN103" s="16"/>
      <c r="AO103" s="16">
        <v>3750</v>
      </c>
      <c r="AP103" s="16"/>
      <c r="AQ103" s="16">
        <v>3750</v>
      </c>
      <c r="AR103" s="16"/>
      <c r="AS103" s="16"/>
      <c r="AT103" s="16"/>
      <c r="AU103" s="16"/>
      <c r="AV103" s="89" t="s">
        <v>816</v>
      </c>
      <c r="AW103" s="89" t="s">
        <v>798</v>
      </c>
      <c r="AX103" s="89" t="s">
        <v>808</v>
      </c>
      <c r="AY103" s="89" t="s">
        <v>829</v>
      </c>
      <c r="AZ103" s="89" t="s">
        <v>800</v>
      </c>
      <c r="BA103" s="14" t="s">
        <v>801</v>
      </c>
      <c r="BB103" s="17" t="s">
        <v>599</v>
      </c>
      <c r="BC103" s="14" t="s">
        <v>788</v>
      </c>
      <c r="BD103" s="14" t="s">
        <v>121</v>
      </c>
      <c r="BE103" s="89" t="s">
        <v>830</v>
      </c>
      <c r="BF103" s="89" t="s">
        <v>831</v>
      </c>
      <c r="BG103" s="89" t="s">
        <v>803</v>
      </c>
      <c r="BH103" s="58">
        <f t="shared" si="4"/>
        <v>15000</v>
      </c>
      <c r="BI103" s="62">
        <f t="shared" si="5"/>
        <v>0</v>
      </c>
    </row>
    <row r="104" spans="1:61" ht="18.75">
      <c r="A104" s="11">
        <v>10</v>
      </c>
      <c r="B104" s="6" t="s">
        <v>1</v>
      </c>
      <c r="C104" s="11">
        <v>1002</v>
      </c>
      <c r="D104" s="6" t="s">
        <v>121</v>
      </c>
      <c r="E104" s="12">
        <v>2</v>
      </c>
      <c r="F104" s="13" t="s">
        <v>12</v>
      </c>
      <c r="G104" s="6" t="s">
        <v>12</v>
      </c>
      <c r="H104" s="12">
        <v>1</v>
      </c>
      <c r="I104" s="13" t="s">
        <v>734</v>
      </c>
      <c r="J104" s="12">
        <v>150</v>
      </c>
      <c r="K104" s="13" t="s">
        <v>787</v>
      </c>
      <c r="L104" s="11">
        <v>1000003</v>
      </c>
      <c r="M104" s="6" t="s">
        <v>229</v>
      </c>
      <c r="N104" s="11">
        <v>10000030231</v>
      </c>
      <c r="O104" s="6" t="s">
        <v>134</v>
      </c>
      <c r="P104" s="14" t="s">
        <v>135</v>
      </c>
      <c r="Q104" s="11">
        <v>5</v>
      </c>
      <c r="R104" s="6" t="s">
        <v>635</v>
      </c>
      <c r="S104" s="11">
        <v>5</v>
      </c>
      <c r="T104" s="6" t="s">
        <v>635</v>
      </c>
      <c r="U104" s="13" t="str">
        <f>IFERROR((VLOOKUP(Q104,[1]ความเชื่อมโยง!$A$1:$F$10,6,FALSE)),"")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4" s="13" t="str">
        <f>IFERROR((VLOOKUP(Q104,ความเชื่อมโยง!$A$1:$G$10,7,1)),"")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4" s="15" t="s">
        <v>636</v>
      </c>
      <c r="X104" s="6" t="s">
        <v>133</v>
      </c>
      <c r="Y104" s="6" t="s">
        <v>16</v>
      </c>
      <c r="Z104" s="6" t="s">
        <v>28</v>
      </c>
      <c r="AA104" s="6"/>
      <c r="AB104" s="6"/>
      <c r="AC104" s="14"/>
      <c r="AD104" s="14" t="s">
        <v>833</v>
      </c>
      <c r="AE104" s="16">
        <v>1200</v>
      </c>
      <c r="AF104" s="17">
        <v>10</v>
      </c>
      <c r="AG104" s="17" t="s">
        <v>599</v>
      </c>
      <c r="AH104" s="17">
        <v>6</v>
      </c>
      <c r="AI104" s="27">
        <v>72000</v>
      </c>
      <c r="AJ104" s="16">
        <v>9000</v>
      </c>
      <c r="AK104" s="16">
        <v>9000</v>
      </c>
      <c r="AL104" s="16">
        <v>9000</v>
      </c>
      <c r="AM104" s="16">
        <v>9000</v>
      </c>
      <c r="AN104" s="16">
        <v>9000</v>
      </c>
      <c r="AO104" s="16">
        <v>9000</v>
      </c>
      <c r="AP104" s="16">
        <v>9000</v>
      </c>
      <c r="AQ104" s="16">
        <v>9000</v>
      </c>
      <c r="AR104" s="16"/>
      <c r="AS104" s="16"/>
      <c r="AT104" s="16"/>
      <c r="AU104" s="16"/>
      <c r="AV104" s="89" t="s">
        <v>816</v>
      </c>
      <c r="AW104" s="89" t="s">
        <v>804</v>
      </c>
      <c r="AX104" s="89" t="s">
        <v>808</v>
      </c>
      <c r="AY104" s="89" t="s">
        <v>829</v>
      </c>
      <c r="AZ104" s="89" t="s">
        <v>800</v>
      </c>
      <c r="BA104" s="14" t="s">
        <v>801</v>
      </c>
      <c r="BB104" s="17" t="s">
        <v>599</v>
      </c>
      <c r="BC104" s="14" t="s">
        <v>793</v>
      </c>
      <c r="BD104" s="14" t="s">
        <v>121</v>
      </c>
      <c r="BE104" s="89" t="s">
        <v>830</v>
      </c>
      <c r="BF104" s="89" t="s">
        <v>831</v>
      </c>
      <c r="BG104" s="89" t="s">
        <v>803</v>
      </c>
      <c r="BH104" s="58">
        <f t="shared" si="4"/>
        <v>72000</v>
      </c>
      <c r="BI104" s="62">
        <f t="shared" si="5"/>
        <v>0</v>
      </c>
    </row>
    <row r="105" spans="1:61" ht="18.75">
      <c r="A105" s="11">
        <v>10</v>
      </c>
      <c r="B105" s="6" t="s">
        <v>1</v>
      </c>
      <c r="C105" s="11">
        <v>1002</v>
      </c>
      <c r="D105" s="6" t="s">
        <v>121</v>
      </c>
      <c r="E105" s="12">
        <v>2</v>
      </c>
      <c r="F105" s="13" t="s">
        <v>12</v>
      </c>
      <c r="G105" s="6" t="s">
        <v>12</v>
      </c>
      <c r="H105" s="12">
        <v>1</v>
      </c>
      <c r="I105" s="13" t="s">
        <v>734</v>
      </c>
      <c r="J105" s="12">
        <v>150</v>
      </c>
      <c r="K105" s="13" t="s">
        <v>787</v>
      </c>
      <c r="L105" s="11">
        <v>1000003</v>
      </c>
      <c r="M105" s="6" t="s">
        <v>229</v>
      </c>
      <c r="N105" s="11">
        <v>10000030231</v>
      </c>
      <c r="O105" s="6" t="s">
        <v>134</v>
      </c>
      <c r="P105" s="14" t="s">
        <v>135</v>
      </c>
      <c r="Q105" s="11">
        <v>5</v>
      </c>
      <c r="R105" s="6" t="s">
        <v>635</v>
      </c>
      <c r="S105" s="11">
        <v>5</v>
      </c>
      <c r="T105" s="6" t="s">
        <v>635</v>
      </c>
      <c r="U105" s="13" t="str">
        <f>IFERROR((VLOOKUP(Q105,[1]ความเชื่อมโยง!$A$1:$F$10,6,FALSE)),"")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5" s="13" t="str">
        <f>IFERROR((VLOOKUP(Q105,ความเชื่อมโยง!$A$1:$G$10,7,1)),"")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5" s="15" t="s">
        <v>636</v>
      </c>
      <c r="X105" s="6" t="s">
        <v>133</v>
      </c>
      <c r="Y105" s="6" t="s">
        <v>16</v>
      </c>
      <c r="Z105" s="6" t="s">
        <v>20</v>
      </c>
      <c r="AA105" s="6"/>
      <c r="AB105" s="6"/>
      <c r="AC105" s="14"/>
      <c r="AD105" s="14" t="s">
        <v>1635</v>
      </c>
      <c r="AE105" s="16">
        <v>250</v>
      </c>
      <c r="AF105" s="17">
        <v>30</v>
      </c>
      <c r="AG105" s="17" t="s">
        <v>599</v>
      </c>
      <c r="AH105" s="17">
        <v>2</v>
      </c>
      <c r="AI105" s="27">
        <v>15000</v>
      </c>
      <c r="AJ105" s="16">
        <v>1875</v>
      </c>
      <c r="AK105" s="16">
        <v>1875</v>
      </c>
      <c r="AL105" s="16">
        <v>1875</v>
      </c>
      <c r="AM105" s="16">
        <v>1875</v>
      </c>
      <c r="AN105" s="16">
        <v>1875</v>
      </c>
      <c r="AO105" s="16">
        <v>1875</v>
      </c>
      <c r="AP105" s="16">
        <v>1875</v>
      </c>
      <c r="AQ105" s="16">
        <v>1875</v>
      </c>
      <c r="AR105" s="16"/>
      <c r="AS105" s="16"/>
      <c r="AT105" s="16"/>
      <c r="AU105" s="16"/>
      <c r="AV105" s="89" t="s">
        <v>816</v>
      </c>
      <c r="AW105" s="89" t="s">
        <v>798</v>
      </c>
      <c r="AX105" s="89" t="s">
        <v>808</v>
      </c>
      <c r="AY105" s="89" t="s">
        <v>829</v>
      </c>
      <c r="AZ105" s="89" t="s">
        <v>800</v>
      </c>
      <c r="BA105" s="14" t="s">
        <v>801</v>
      </c>
      <c r="BB105" s="17" t="s">
        <v>599</v>
      </c>
      <c r="BC105" s="14" t="s">
        <v>793</v>
      </c>
      <c r="BD105" s="14" t="s">
        <v>121</v>
      </c>
      <c r="BE105" s="89" t="s">
        <v>830</v>
      </c>
      <c r="BF105" s="89" t="s">
        <v>831</v>
      </c>
      <c r="BG105" s="89" t="s">
        <v>803</v>
      </c>
      <c r="BH105" s="58">
        <f t="shared" si="4"/>
        <v>15000</v>
      </c>
      <c r="BI105" s="62">
        <f t="shared" si="5"/>
        <v>0</v>
      </c>
    </row>
    <row r="106" spans="1:61" ht="18.75">
      <c r="A106" s="11">
        <v>10</v>
      </c>
      <c r="B106" s="6" t="s">
        <v>1</v>
      </c>
      <c r="C106" s="11">
        <v>1003</v>
      </c>
      <c r="D106" s="6" t="s">
        <v>136</v>
      </c>
      <c r="E106" s="12">
        <v>2</v>
      </c>
      <c r="F106" s="13" t="s">
        <v>12</v>
      </c>
      <c r="G106" s="6" t="s">
        <v>12</v>
      </c>
      <c r="H106" s="12">
        <v>2</v>
      </c>
      <c r="I106" s="13" t="s">
        <v>721</v>
      </c>
      <c r="J106" s="12">
        <v>312</v>
      </c>
      <c r="K106" s="13" t="s">
        <v>834</v>
      </c>
      <c r="L106" s="11">
        <v>3010002</v>
      </c>
      <c r="M106" s="6" t="s">
        <v>835</v>
      </c>
      <c r="N106" s="11">
        <v>30100020001</v>
      </c>
      <c r="O106" s="6" t="s">
        <v>137</v>
      </c>
      <c r="P106" s="14" t="s">
        <v>21</v>
      </c>
      <c r="Q106" s="11">
        <v>5</v>
      </c>
      <c r="R106" s="6" t="s">
        <v>635</v>
      </c>
      <c r="S106" s="11">
        <v>5</v>
      </c>
      <c r="T106" s="6" t="s">
        <v>635</v>
      </c>
      <c r="U106" s="13" t="str">
        <f>IFERROR((VLOOKUP(Q106,[1]ความเชื่อมโยง!$A$1:$F$10,6,FALSE)),"")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6" s="13" t="str">
        <f>IFERROR((VLOOKUP(Q106,ความเชื่อมโยง!$A$1:$G$10,7,1)),"")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6" s="15" t="s">
        <v>636</v>
      </c>
      <c r="X106" s="6" t="s">
        <v>133</v>
      </c>
      <c r="Y106" s="6" t="s">
        <v>16</v>
      </c>
      <c r="Z106" s="6" t="s">
        <v>20</v>
      </c>
      <c r="AA106" s="6"/>
      <c r="AB106" s="6"/>
      <c r="AC106" s="14"/>
      <c r="AD106" s="14" t="s">
        <v>1657</v>
      </c>
      <c r="AE106" s="16">
        <v>4800</v>
      </c>
      <c r="AF106" s="17">
        <v>3</v>
      </c>
      <c r="AG106" s="17" t="s">
        <v>596</v>
      </c>
      <c r="AH106" s="17">
        <v>12</v>
      </c>
      <c r="AI106" s="27">
        <v>172800</v>
      </c>
      <c r="AJ106" s="16">
        <v>14400</v>
      </c>
      <c r="AK106" s="16">
        <v>14400</v>
      </c>
      <c r="AL106" s="16">
        <v>14400</v>
      </c>
      <c r="AM106" s="16">
        <v>14400</v>
      </c>
      <c r="AN106" s="16">
        <v>14400</v>
      </c>
      <c r="AO106" s="16">
        <v>14400</v>
      </c>
      <c r="AP106" s="16">
        <v>14400</v>
      </c>
      <c r="AQ106" s="16">
        <v>14400</v>
      </c>
      <c r="AR106" s="16">
        <v>14400</v>
      </c>
      <c r="AS106" s="16">
        <v>14400</v>
      </c>
      <c r="AT106" s="16">
        <v>14400</v>
      </c>
      <c r="AU106" s="16">
        <v>14400</v>
      </c>
      <c r="AV106" s="89" t="s">
        <v>836</v>
      </c>
      <c r="AW106" s="89" t="s">
        <v>837</v>
      </c>
      <c r="AX106" s="89" t="s">
        <v>838</v>
      </c>
      <c r="AY106" s="89" t="s">
        <v>839</v>
      </c>
      <c r="AZ106" s="89" t="s">
        <v>587</v>
      </c>
      <c r="BA106" s="14" t="s">
        <v>840</v>
      </c>
      <c r="BB106" s="17" t="s">
        <v>577</v>
      </c>
      <c r="BC106" s="14">
        <v>90</v>
      </c>
      <c r="BD106" s="14" t="s">
        <v>136</v>
      </c>
      <c r="BE106" s="89" t="s">
        <v>658</v>
      </c>
      <c r="BF106" s="89" t="s">
        <v>841</v>
      </c>
      <c r="BG106" s="89" t="s">
        <v>842</v>
      </c>
      <c r="BH106" s="58">
        <f t="shared" si="4"/>
        <v>172800</v>
      </c>
      <c r="BI106" s="62">
        <f t="shared" si="5"/>
        <v>0</v>
      </c>
    </row>
    <row r="107" spans="1:61" ht="18.75">
      <c r="A107" s="11">
        <v>10</v>
      </c>
      <c r="B107" s="6" t="s">
        <v>1</v>
      </c>
      <c r="C107" s="11">
        <v>1003</v>
      </c>
      <c r="D107" s="6" t="s">
        <v>136</v>
      </c>
      <c r="E107" s="12">
        <v>2</v>
      </c>
      <c r="F107" s="13" t="s">
        <v>12</v>
      </c>
      <c r="G107" s="6" t="s">
        <v>12</v>
      </c>
      <c r="H107" s="12">
        <v>2</v>
      </c>
      <c r="I107" s="13" t="s">
        <v>721</v>
      </c>
      <c r="J107" s="12">
        <v>312</v>
      </c>
      <c r="K107" s="13" t="s">
        <v>834</v>
      </c>
      <c r="L107" s="11">
        <v>3010002</v>
      </c>
      <c r="M107" s="6" t="s">
        <v>835</v>
      </c>
      <c r="N107" s="11">
        <v>30100020001</v>
      </c>
      <c r="O107" s="6" t="s">
        <v>137</v>
      </c>
      <c r="P107" s="14" t="s">
        <v>21</v>
      </c>
      <c r="Q107" s="11">
        <v>5</v>
      </c>
      <c r="R107" s="6" t="s">
        <v>635</v>
      </c>
      <c r="S107" s="11">
        <v>5</v>
      </c>
      <c r="T107" s="6" t="s">
        <v>635</v>
      </c>
      <c r="U107" s="13" t="str">
        <f>IFERROR((VLOOKUP(Q107,[1]ความเชื่อมโยง!$A$1:$F$10,6,FALSE)),"")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7" s="13" t="str">
        <f>IFERROR((VLOOKUP(Q107,ความเชื่อมโยง!$A$1:$G$10,7,1)),"")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7" s="15" t="s">
        <v>636</v>
      </c>
      <c r="X107" s="6" t="s">
        <v>133</v>
      </c>
      <c r="Y107" s="6" t="s">
        <v>16</v>
      </c>
      <c r="Z107" s="6" t="s">
        <v>23</v>
      </c>
      <c r="AA107" s="6"/>
      <c r="AB107" s="6"/>
      <c r="AC107" s="14"/>
      <c r="AD107" s="14" t="s">
        <v>843</v>
      </c>
      <c r="AE107" s="16">
        <v>0.4</v>
      </c>
      <c r="AF107" s="17">
        <v>5000</v>
      </c>
      <c r="AG107" s="17" t="s">
        <v>584</v>
      </c>
      <c r="AH107" s="17">
        <v>12</v>
      </c>
      <c r="AI107" s="27">
        <v>24000</v>
      </c>
      <c r="AJ107" s="16">
        <v>2000</v>
      </c>
      <c r="AK107" s="16">
        <v>2000</v>
      </c>
      <c r="AL107" s="16">
        <v>2000</v>
      </c>
      <c r="AM107" s="16">
        <v>2000</v>
      </c>
      <c r="AN107" s="16">
        <v>2000</v>
      </c>
      <c r="AO107" s="16">
        <v>2000</v>
      </c>
      <c r="AP107" s="16">
        <v>2000</v>
      </c>
      <c r="AQ107" s="16">
        <v>2000</v>
      </c>
      <c r="AR107" s="16">
        <v>2000</v>
      </c>
      <c r="AS107" s="16">
        <v>2000</v>
      </c>
      <c r="AT107" s="16">
        <v>2000</v>
      </c>
      <c r="AU107" s="16">
        <v>2000</v>
      </c>
      <c r="AV107" s="89" t="s">
        <v>836</v>
      </c>
      <c r="AW107" s="89" t="s">
        <v>837</v>
      </c>
      <c r="AX107" s="89" t="s">
        <v>838</v>
      </c>
      <c r="AY107" s="89" t="s">
        <v>839</v>
      </c>
      <c r="AZ107" s="89" t="s">
        <v>587</v>
      </c>
      <c r="BA107" s="14" t="s">
        <v>840</v>
      </c>
      <c r="BB107" s="17" t="s">
        <v>577</v>
      </c>
      <c r="BC107" s="14">
        <v>90</v>
      </c>
      <c r="BD107" s="14" t="s">
        <v>136</v>
      </c>
      <c r="BE107" s="89" t="s">
        <v>658</v>
      </c>
      <c r="BF107" s="89" t="s">
        <v>841</v>
      </c>
      <c r="BG107" s="89" t="s">
        <v>842</v>
      </c>
      <c r="BH107" s="58">
        <f t="shared" si="4"/>
        <v>24000</v>
      </c>
      <c r="BI107" s="62">
        <f t="shared" si="5"/>
        <v>0</v>
      </c>
    </row>
    <row r="108" spans="1:61" ht="18.75">
      <c r="A108" s="11">
        <v>10</v>
      </c>
      <c r="B108" s="6" t="s">
        <v>1</v>
      </c>
      <c r="C108" s="11">
        <v>1003</v>
      </c>
      <c r="D108" s="6" t="s">
        <v>136</v>
      </c>
      <c r="E108" s="12">
        <v>2</v>
      </c>
      <c r="F108" s="13" t="s">
        <v>12</v>
      </c>
      <c r="G108" s="6" t="s">
        <v>12</v>
      </c>
      <c r="H108" s="12">
        <v>2</v>
      </c>
      <c r="I108" s="13" t="s">
        <v>721</v>
      </c>
      <c r="J108" s="12">
        <v>312</v>
      </c>
      <c r="K108" s="13" t="s">
        <v>834</v>
      </c>
      <c r="L108" s="11">
        <v>3010002</v>
      </c>
      <c r="M108" s="6" t="s">
        <v>835</v>
      </c>
      <c r="N108" s="11">
        <v>30100020001</v>
      </c>
      <c r="O108" s="6" t="s">
        <v>137</v>
      </c>
      <c r="P108" s="14" t="s">
        <v>21</v>
      </c>
      <c r="Q108" s="11">
        <v>5</v>
      </c>
      <c r="R108" s="6" t="s">
        <v>635</v>
      </c>
      <c r="S108" s="11">
        <v>5</v>
      </c>
      <c r="T108" s="6" t="s">
        <v>635</v>
      </c>
      <c r="U108" s="13" t="str">
        <f>IFERROR((VLOOKUP(Q108,[1]ความเชื่อมโยง!$A$1:$F$10,6,FALSE)),"")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8" s="13" t="str">
        <f>IFERROR((VLOOKUP(Q108,ความเชื่อมโยง!$A$1:$G$10,7,1)),"")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8" s="15" t="s">
        <v>636</v>
      </c>
      <c r="X108" s="6" t="s">
        <v>133</v>
      </c>
      <c r="Y108" s="6" t="s">
        <v>16</v>
      </c>
      <c r="Z108" s="6" t="s">
        <v>23</v>
      </c>
      <c r="AA108" s="6"/>
      <c r="AB108" s="6"/>
      <c r="AC108" s="14"/>
      <c r="AD108" s="14" t="s">
        <v>844</v>
      </c>
      <c r="AE108" s="16">
        <v>105</v>
      </c>
      <c r="AF108" s="17">
        <v>200</v>
      </c>
      <c r="AG108" s="17" t="s">
        <v>845</v>
      </c>
      <c r="AH108" s="17">
        <v>1</v>
      </c>
      <c r="AI108" s="27">
        <v>21000</v>
      </c>
      <c r="AJ108" s="16">
        <v>21000</v>
      </c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89" t="s">
        <v>836</v>
      </c>
      <c r="AW108" s="89" t="s">
        <v>837</v>
      </c>
      <c r="AX108" s="89" t="s">
        <v>838</v>
      </c>
      <c r="AY108" s="89" t="s">
        <v>839</v>
      </c>
      <c r="AZ108" s="89" t="s">
        <v>587</v>
      </c>
      <c r="BA108" s="14" t="s">
        <v>840</v>
      </c>
      <c r="BB108" s="17" t="s">
        <v>577</v>
      </c>
      <c r="BC108" s="14">
        <v>90</v>
      </c>
      <c r="BD108" s="14" t="s">
        <v>136</v>
      </c>
      <c r="BE108" s="89" t="s">
        <v>658</v>
      </c>
      <c r="BF108" s="89" t="s">
        <v>841</v>
      </c>
      <c r="BG108" s="89" t="s">
        <v>842</v>
      </c>
      <c r="BH108" s="58">
        <f t="shared" si="4"/>
        <v>21000</v>
      </c>
      <c r="BI108" s="62">
        <f t="shared" si="5"/>
        <v>0</v>
      </c>
    </row>
    <row r="109" spans="1:61" ht="18.75">
      <c r="A109" s="11">
        <v>10</v>
      </c>
      <c r="B109" s="6" t="s">
        <v>1</v>
      </c>
      <c r="C109" s="11">
        <v>1003</v>
      </c>
      <c r="D109" s="6" t="s">
        <v>136</v>
      </c>
      <c r="E109" s="12">
        <v>2</v>
      </c>
      <c r="F109" s="13" t="s">
        <v>12</v>
      </c>
      <c r="G109" s="6" t="s">
        <v>12</v>
      </c>
      <c r="H109" s="12">
        <v>2</v>
      </c>
      <c r="I109" s="13" t="s">
        <v>721</v>
      </c>
      <c r="J109" s="12">
        <v>312</v>
      </c>
      <c r="K109" s="13" t="s">
        <v>834</v>
      </c>
      <c r="L109" s="11">
        <v>3010002</v>
      </c>
      <c r="M109" s="6" t="s">
        <v>835</v>
      </c>
      <c r="N109" s="11">
        <v>30100020001</v>
      </c>
      <c r="O109" s="6" t="s">
        <v>137</v>
      </c>
      <c r="P109" s="14" t="s">
        <v>21</v>
      </c>
      <c r="Q109" s="11">
        <v>5</v>
      </c>
      <c r="R109" s="6" t="s">
        <v>635</v>
      </c>
      <c r="S109" s="11">
        <v>5</v>
      </c>
      <c r="T109" s="6" t="s">
        <v>635</v>
      </c>
      <c r="U109" s="13" t="str">
        <f>IFERROR((VLOOKUP(Q109,[1]ความเชื่อมโยง!$A$1:$F$10,6,FALSE)),"")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9" s="13" t="str">
        <f>IFERROR((VLOOKUP(Q109,ความเชื่อมโยง!$A$1:$G$10,7,1)),"")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9" s="15" t="s">
        <v>636</v>
      </c>
      <c r="X109" s="6" t="s">
        <v>133</v>
      </c>
      <c r="Y109" s="6" t="s">
        <v>16</v>
      </c>
      <c r="Z109" s="6" t="s">
        <v>20</v>
      </c>
      <c r="AA109" s="6"/>
      <c r="AB109" s="6"/>
      <c r="AC109" s="14"/>
      <c r="AD109" s="14" t="s">
        <v>846</v>
      </c>
      <c r="AE109" s="16">
        <v>3000</v>
      </c>
      <c r="AF109" s="17">
        <v>10</v>
      </c>
      <c r="AG109" s="17" t="s">
        <v>581</v>
      </c>
      <c r="AH109" s="17">
        <v>1</v>
      </c>
      <c r="AI109" s="27">
        <v>30000</v>
      </c>
      <c r="AJ109" s="16"/>
      <c r="AK109" s="16"/>
      <c r="AL109" s="16"/>
      <c r="AM109" s="16"/>
      <c r="AN109" s="16"/>
      <c r="AO109" s="16"/>
      <c r="AP109" s="16"/>
      <c r="AQ109" s="16">
        <v>30000</v>
      </c>
      <c r="AR109" s="16"/>
      <c r="AS109" s="16"/>
      <c r="AT109" s="16"/>
      <c r="AU109" s="16"/>
      <c r="AV109" s="89" t="s">
        <v>836</v>
      </c>
      <c r="AW109" s="89" t="s">
        <v>837</v>
      </c>
      <c r="AX109" s="89" t="s">
        <v>838</v>
      </c>
      <c r="AY109" s="89" t="s">
        <v>839</v>
      </c>
      <c r="AZ109" s="89" t="s">
        <v>587</v>
      </c>
      <c r="BA109" s="14" t="s">
        <v>840</v>
      </c>
      <c r="BB109" s="17" t="s">
        <v>577</v>
      </c>
      <c r="BC109" s="14">
        <v>90</v>
      </c>
      <c r="BD109" s="14" t="s">
        <v>136</v>
      </c>
      <c r="BE109" s="89" t="s">
        <v>658</v>
      </c>
      <c r="BF109" s="89" t="s">
        <v>841</v>
      </c>
      <c r="BG109" s="89" t="s">
        <v>842</v>
      </c>
      <c r="BH109" s="58">
        <f t="shared" si="4"/>
        <v>30000</v>
      </c>
      <c r="BI109" s="62">
        <f t="shared" si="5"/>
        <v>0</v>
      </c>
    </row>
    <row r="110" spans="1:61" ht="18.75">
      <c r="A110" s="11">
        <v>10</v>
      </c>
      <c r="B110" s="6" t="s">
        <v>1</v>
      </c>
      <c r="C110" s="11">
        <v>1003</v>
      </c>
      <c r="D110" s="6" t="s">
        <v>136</v>
      </c>
      <c r="E110" s="12">
        <v>2</v>
      </c>
      <c r="F110" s="13" t="s">
        <v>12</v>
      </c>
      <c r="G110" s="6" t="s">
        <v>12</v>
      </c>
      <c r="H110" s="12">
        <v>2</v>
      </c>
      <c r="I110" s="13" t="s">
        <v>721</v>
      </c>
      <c r="J110" s="12">
        <v>312</v>
      </c>
      <c r="K110" s="13" t="s">
        <v>834</v>
      </c>
      <c r="L110" s="11">
        <v>3010002</v>
      </c>
      <c r="M110" s="6" t="s">
        <v>835</v>
      </c>
      <c r="N110" s="11">
        <v>30100020001</v>
      </c>
      <c r="O110" s="6" t="s">
        <v>137</v>
      </c>
      <c r="P110" s="14" t="s">
        <v>138</v>
      </c>
      <c r="Q110" s="11">
        <v>5</v>
      </c>
      <c r="R110" s="6" t="s">
        <v>635</v>
      </c>
      <c r="S110" s="11">
        <v>5</v>
      </c>
      <c r="T110" s="6" t="s">
        <v>635</v>
      </c>
      <c r="U110" s="13" t="str">
        <f>IFERROR((VLOOKUP(Q110,[1]ความเชื่อมโยง!$A$1:$F$10,6,FALSE)),"")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0" s="13" t="str">
        <f>IFERROR((VLOOKUP(Q110,ความเชื่อมโยง!$A$1:$G$10,7,1)),"")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0" s="15" t="s">
        <v>636</v>
      </c>
      <c r="X110" s="6" t="s">
        <v>133</v>
      </c>
      <c r="Y110" s="6" t="s">
        <v>16</v>
      </c>
      <c r="Z110" s="6" t="s">
        <v>20</v>
      </c>
      <c r="AA110" s="6"/>
      <c r="AB110" s="6"/>
      <c r="AC110" s="14"/>
      <c r="AD110" s="14" t="s">
        <v>1635</v>
      </c>
      <c r="AE110" s="16">
        <v>30</v>
      </c>
      <c r="AF110" s="17">
        <v>30</v>
      </c>
      <c r="AG110" s="17" t="s">
        <v>581</v>
      </c>
      <c r="AH110" s="17">
        <v>16</v>
      </c>
      <c r="AI110" s="27">
        <v>14400</v>
      </c>
      <c r="AJ110" s="16">
        <v>900</v>
      </c>
      <c r="AK110" s="16">
        <v>1800</v>
      </c>
      <c r="AL110" s="16">
        <v>900</v>
      </c>
      <c r="AM110" s="16">
        <v>1800</v>
      </c>
      <c r="AN110" s="16">
        <v>900</v>
      </c>
      <c r="AO110" s="16">
        <v>1800</v>
      </c>
      <c r="AP110" s="16">
        <v>900</v>
      </c>
      <c r="AQ110" s="16">
        <v>1800</v>
      </c>
      <c r="AR110" s="16">
        <v>900</v>
      </c>
      <c r="AS110" s="16">
        <v>900</v>
      </c>
      <c r="AT110" s="16">
        <v>900</v>
      </c>
      <c r="AU110" s="16">
        <v>900</v>
      </c>
      <c r="AV110" s="89" t="s">
        <v>836</v>
      </c>
      <c r="AW110" s="89" t="s">
        <v>837</v>
      </c>
      <c r="AX110" s="89" t="s">
        <v>838</v>
      </c>
      <c r="AY110" s="89" t="s">
        <v>839</v>
      </c>
      <c r="AZ110" s="89" t="s">
        <v>587</v>
      </c>
      <c r="BA110" s="14" t="s">
        <v>840</v>
      </c>
      <c r="BB110" s="17" t="s">
        <v>577</v>
      </c>
      <c r="BC110" s="14">
        <v>90</v>
      </c>
      <c r="BD110" s="14" t="s">
        <v>136</v>
      </c>
      <c r="BE110" s="89" t="s">
        <v>658</v>
      </c>
      <c r="BF110" s="89" t="s">
        <v>841</v>
      </c>
      <c r="BG110" s="89" t="s">
        <v>842</v>
      </c>
      <c r="BH110" s="58">
        <f t="shared" si="4"/>
        <v>14400</v>
      </c>
      <c r="BI110" s="62">
        <f t="shared" si="5"/>
        <v>0</v>
      </c>
    </row>
    <row r="111" spans="1:61" ht="18.75">
      <c r="A111" s="11">
        <v>10</v>
      </c>
      <c r="B111" s="6" t="s">
        <v>1</v>
      </c>
      <c r="C111" s="11">
        <v>1003</v>
      </c>
      <c r="D111" s="6" t="s">
        <v>136</v>
      </c>
      <c r="E111" s="12">
        <v>2</v>
      </c>
      <c r="F111" s="13" t="s">
        <v>12</v>
      </c>
      <c r="G111" s="6" t="s">
        <v>12</v>
      </c>
      <c r="H111" s="12">
        <v>2</v>
      </c>
      <c r="I111" s="13" t="s">
        <v>721</v>
      </c>
      <c r="J111" s="12">
        <v>312</v>
      </c>
      <c r="K111" s="13" t="s">
        <v>834</v>
      </c>
      <c r="L111" s="11">
        <v>3010002</v>
      </c>
      <c r="M111" s="6" t="s">
        <v>835</v>
      </c>
      <c r="N111" s="11">
        <v>30100020001</v>
      </c>
      <c r="O111" s="6" t="s">
        <v>137</v>
      </c>
      <c r="P111" s="14" t="s">
        <v>138</v>
      </c>
      <c r="Q111" s="11">
        <v>5</v>
      </c>
      <c r="R111" s="6" t="s">
        <v>635</v>
      </c>
      <c r="S111" s="11">
        <v>5</v>
      </c>
      <c r="T111" s="6" t="s">
        <v>635</v>
      </c>
      <c r="U111" s="13" t="str">
        <f>IFERROR((VLOOKUP(Q111,[1]ความเชื่อมโยง!$A$1:$F$10,6,FALSE)),"")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1" s="13" t="str">
        <f>IFERROR((VLOOKUP(Q111,ความเชื่อมโยง!$A$1:$G$10,7,1)),"")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1" s="15" t="s">
        <v>636</v>
      </c>
      <c r="X111" s="6" t="s">
        <v>133</v>
      </c>
      <c r="Y111" s="6" t="s">
        <v>16</v>
      </c>
      <c r="Z111" s="6" t="s">
        <v>20</v>
      </c>
      <c r="AA111" s="6"/>
      <c r="AB111" s="6"/>
      <c r="AC111" s="14"/>
      <c r="AD111" s="14" t="s">
        <v>847</v>
      </c>
      <c r="AE111" s="16">
        <v>50</v>
      </c>
      <c r="AF111" s="17">
        <v>30</v>
      </c>
      <c r="AG111" s="17" t="s">
        <v>581</v>
      </c>
      <c r="AH111" s="17">
        <v>16</v>
      </c>
      <c r="AI111" s="27">
        <v>24000</v>
      </c>
      <c r="AJ111" s="16">
        <v>1500</v>
      </c>
      <c r="AK111" s="16">
        <v>3000</v>
      </c>
      <c r="AL111" s="16">
        <v>1500</v>
      </c>
      <c r="AM111" s="16">
        <v>3000</v>
      </c>
      <c r="AN111" s="16">
        <v>1500</v>
      </c>
      <c r="AO111" s="16">
        <v>3000</v>
      </c>
      <c r="AP111" s="16">
        <v>1500</v>
      </c>
      <c r="AQ111" s="16">
        <v>3000</v>
      </c>
      <c r="AR111" s="16">
        <v>1500</v>
      </c>
      <c r="AS111" s="16">
        <v>1500</v>
      </c>
      <c r="AT111" s="16">
        <v>1500</v>
      </c>
      <c r="AU111" s="16">
        <v>1500</v>
      </c>
      <c r="AV111" s="89" t="s">
        <v>836</v>
      </c>
      <c r="AW111" s="89" t="s">
        <v>837</v>
      </c>
      <c r="AX111" s="89" t="s">
        <v>838</v>
      </c>
      <c r="AY111" s="89" t="s">
        <v>839</v>
      </c>
      <c r="AZ111" s="89" t="s">
        <v>587</v>
      </c>
      <c r="BA111" s="14" t="s">
        <v>840</v>
      </c>
      <c r="BB111" s="17" t="s">
        <v>577</v>
      </c>
      <c r="BC111" s="14">
        <v>90</v>
      </c>
      <c r="BD111" s="14" t="s">
        <v>136</v>
      </c>
      <c r="BE111" s="89" t="s">
        <v>658</v>
      </c>
      <c r="BF111" s="89" t="s">
        <v>841</v>
      </c>
      <c r="BG111" s="89" t="s">
        <v>842</v>
      </c>
      <c r="BH111" s="58">
        <f t="shared" si="4"/>
        <v>24000</v>
      </c>
      <c r="BI111" s="62">
        <f t="shared" si="5"/>
        <v>0</v>
      </c>
    </row>
    <row r="112" spans="1:61" ht="18.75">
      <c r="A112" s="11">
        <v>10</v>
      </c>
      <c r="B112" s="6" t="s">
        <v>1</v>
      </c>
      <c r="C112" s="11">
        <v>1003</v>
      </c>
      <c r="D112" s="6" t="s">
        <v>136</v>
      </c>
      <c r="E112" s="12">
        <v>2</v>
      </c>
      <c r="F112" s="13" t="s">
        <v>12</v>
      </c>
      <c r="G112" s="6" t="s">
        <v>12</v>
      </c>
      <c r="H112" s="12">
        <v>2</v>
      </c>
      <c r="I112" s="13" t="s">
        <v>721</v>
      </c>
      <c r="J112" s="12">
        <v>312</v>
      </c>
      <c r="K112" s="13" t="s">
        <v>834</v>
      </c>
      <c r="L112" s="11">
        <v>3010002</v>
      </c>
      <c r="M112" s="6" t="s">
        <v>835</v>
      </c>
      <c r="N112" s="11">
        <v>30100020001</v>
      </c>
      <c r="O112" s="6" t="s">
        <v>137</v>
      </c>
      <c r="P112" s="14" t="s">
        <v>139</v>
      </c>
      <c r="Q112" s="11">
        <v>5</v>
      </c>
      <c r="R112" s="6" t="s">
        <v>635</v>
      </c>
      <c r="S112" s="11">
        <v>5</v>
      </c>
      <c r="T112" s="6" t="s">
        <v>635</v>
      </c>
      <c r="U112" s="13" t="str">
        <f>IFERROR((VLOOKUP(Q112,[1]ความเชื่อมโยง!$A$1:$F$10,6,FALSE)),"")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2" s="13" t="str">
        <f>IFERROR((VLOOKUP(Q112,ความเชื่อมโยง!$A$1:$G$10,7,1)),"")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2" s="15" t="s">
        <v>636</v>
      </c>
      <c r="X112" s="6" t="s">
        <v>133</v>
      </c>
      <c r="Y112" s="6" t="s">
        <v>16</v>
      </c>
      <c r="Z112" s="6" t="s">
        <v>20</v>
      </c>
      <c r="AA112" s="6"/>
      <c r="AB112" s="6"/>
      <c r="AC112" s="14"/>
      <c r="AD112" s="14" t="s">
        <v>1635</v>
      </c>
      <c r="AE112" s="16">
        <v>30</v>
      </c>
      <c r="AF112" s="17">
        <v>15</v>
      </c>
      <c r="AG112" s="17" t="s">
        <v>581</v>
      </c>
      <c r="AH112" s="17">
        <v>6</v>
      </c>
      <c r="AI112" s="27">
        <v>2700</v>
      </c>
      <c r="AJ112" s="16">
        <v>450</v>
      </c>
      <c r="AK112" s="16"/>
      <c r="AL112" s="16">
        <v>450</v>
      </c>
      <c r="AM112" s="16"/>
      <c r="AN112" s="16">
        <v>450</v>
      </c>
      <c r="AO112" s="16"/>
      <c r="AP112" s="16">
        <v>450</v>
      </c>
      <c r="AQ112" s="16"/>
      <c r="AR112" s="16">
        <v>450</v>
      </c>
      <c r="AS112" s="16"/>
      <c r="AT112" s="16">
        <v>450</v>
      </c>
      <c r="AU112" s="16"/>
      <c r="AV112" s="89" t="s">
        <v>836</v>
      </c>
      <c r="AW112" s="89" t="s">
        <v>837</v>
      </c>
      <c r="AX112" s="89" t="s">
        <v>838</v>
      </c>
      <c r="AY112" s="89" t="s">
        <v>839</v>
      </c>
      <c r="AZ112" s="89" t="s">
        <v>587</v>
      </c>
      <c r="BA112" s="14" t="s">
        <v>840</v>
      </c>
      <c r="BB112" s="17" t="s">
        <v>577</v>
      </c>
      <c r="BC112" s="14">
        <v>90</v>
      </c>
      <c r="BD112" s="14" t="s">
        <v>136</v>
      </c>
      <c r="BE112" s="89" t="s">
        <v>658</v>
      </c>
      <c r="BF112" s="89" t="s">
        <v>841</v>
      </c>
      <c r="BG112" s="89" t="s">
        <v>842</v>
      </c>
      <c r="BH112" s="58">
        <f t="shared" si="4"/>
        <v>2700</v>
      </c>
      <c r="BI112" s="62">
        <f t="shared" si="5"/>
        <v>0</v>
      </c>
    </row>
    <row r="113" spans="1:61" ht="18.75">
      <c r="A113" s="11">
        <v>10</v>
      </c>
      <c r="B113" s="6" t="s">
        <v>1</v>
      </c>
      <c r="C113" s="11">
        <v>1003</v>
      </c>
      <c r="D113" s="6" t="s">
        <v>136</v>
      </c>
      <c r="E113" s="12">
        <v>2</v>
      </c>
      <c r="F113" s="13" t="s">
        <v>12</v>
      </c>
      <c r="G113" s="6" t="s">
        <v>12</v>
      </c>
      <c r="H113" s="12">
        <v>2</v>
      </c>
      <c r="I113" s="13" t="s">
        <v>721</v>
      </c>
      <c r="J113" s="12">
        <v>312</v>
      </c>
      <c r="K113" s="13" t="s">
        <v>834</v>
      </c>
      <c r="L113" s="11">
        <v>3010002</v>
      </c>
      <c r="M113" s="6" t="s">
        <v>835</v>
      </c>
      <c r="N113" s="11">
        <v>30100020001</v>
      </c>
      <c r="O113" s="6" t="s">
        <v>137</v>
      </c>
      <c r="P113" s="14" t="s">
        <v>139</v>
      </c>
      <c r="Q113" s="11">
        <v>5</v>
      </c>
      <c r="R113" s="6" t="s">
        <v>635</v>
      </c>
      <c r="S113" s="11">
        <v>5</v>
      </c>
      <c r="T113" s="6" t="s">
        <v>635</v>
      </c>
      <c r="U113" s="13" t="str">
        <f>IFERROR((VLOOKUP(Q113,[1]ความเชื่อมโยง!$A$1:$F$10,6,FALSE)),"")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3" s="13" t="str">
        <f>IFERROR((VLOOKUP(Q113,ความเชื่อมโยง!$A$1:$G$10,7,1)),"")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3" s="15" t="s">
        <v>636</v>
      </c>
      <c r="X113" s="6" t="s">
        <v>133</v>
      </c>
      <c r="Y113" s="6" t="s">
        <v>16</v>
      </c>
      <c r="Z113" s="6" t="s">
        <v>20</v>
      </c>
      <c r="AA113" s="6"/>
      <c r="AB113" s="6"/>
      <c r="AC113" s="14"/>
      <c r="AD113" s="14" t="s">
        <v>848</v>
      </c>
      <c r="AE113" s="16">
        <v>50</v>
      </c>
      <c r="AF113" s="17">
        <v>15</v>
      </c>
      <c r="AG113" s="17" t="s">
        <v>581</v>
      </c>
      <c r="AH113" s="17">
        <v>6</v>
      </c>
      <c r="AI113" s="27">
        <v>4500</v>
      </c>
      <c r="AJ113" s="16">
        <v>750</v>
      </c>
      <c r="AK113" s="16"/>
      <c r="AL113" s="16">
        <v>750</v>
      </c>
      <c r="AM113" s="16"/>
      <c r="AN113" s="16">
        <v>750</v>
      </c>
      <c r="AO113" s="16"/>
      <c r="AP113" s="16">
        <v>750</v>
      </c>
      <c r="AQ113" s="16"/>
      <c r="AR113" s="16">
        <v>750</v>
      </c>
      <c r="AS113" s="16"/>
      <c r="AT113" s="16">
        <v>750</v>
      </c>
      <c r="AU113" s="16"/>
      <c r="AV113" s="89" t="s">
        <v>836</v>
      </c>
      <c r="AW113" s="89" t="s">
        <v>837</v>
      </c>
      <c r="AX113" s="89" t="s">
        <v>838</v>
      </c>
      <c r="AY113" s="89" t="s">
        <v>839</v>
      </c>
      <c r="AZ113" s="89" t="s">
        <v>587</v>
      </c>
      <c r="BA113" s="14" t="s">
        <v>840</v>
      </c>
      <c r="BB113" s="17" t="s">
        <v>577</v>
      </c>
      <c r="BC113" s="14">
        <v>90</v>
      </c>
      <c r="BD113" s="14" t="s">
        <v>136</v>
      </c>
      <c r="BE113" s="89" t="s">
        <v>658</v>
      </c>
      <c r="BF113" s="89" t="s">
        <v>841</v>
      </c>
      <c r="BG113" s="89" t="s">
        <v>842</v>
      </c>
      <c r="BH113" s="58">
        <f t="shared" si="4"/>
        <v>4500</v>
      </c>
      <c r="BI113" s="62">
        <f t="shared" si="5"/>
        <v>0</v>
      </c>
    </row>
    <row r="114" spans="1:61" ht="18.75">
      <c r="A114" s="11">
        <v>10</v>
      </c>
      <c r="B114" s="6" t="s">
        <v>1</v>
      </c>
      <c r="C114" s="11">
        <v>1003</v>
      </c>
      <c r="D114" s="6" t="s">
        <v>136</v>
      </c>
      <c r="E114" s="12">
        <v>2</v>
      </c>
      <c r="F114" s="13" t="s">
        <v>12</v>
      </c>
      <c r="G114" s="6" t="s">
        <v>12</v>
      </c>
      <c r="H114" s="12">
        <v>2</v>
      </c>
      <c r="I114" s="13" t="s">
        <v>721</v>
      </c>
      <c r="J114" s="12">
        <v>312</v>
      </c>
      <c r="K114" s="13" t="s">
        <v>834</v>
      </c>
      <c r="L114" s="11">
        <v>3010002</v>
      </c>
      <c r="M114" s="6" t="s">
        <v>835</v>
      </c>
      <c r="N114" s="11">
        <v>30100020001</v>
      </c>
      <c r="O114" s="6" t="s">
        <v>137</v>
      </c>
      <c r="P114" s="14" t="s">
        <v>140</v>
      </c>
      <c r="Q114" s="11">
        <v>5</v>
      </c>
      <c r="R114" s="6" t="s">
        <v>635</v>
      </c>
      <c r="S114" s="11">
        <v>5</v>
      </c>
      <c r="T114" s="6" t="s">
        <v>635</v>
      </c>
      <c r="U114" s="13" t="str">
        <f>IFERROR((VLOOKUP(Q114,[1]ความเชื่อมโยง!$A$1:$F$10,6,FALSE)),"")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4" s="13" t="str">
        <f>IFERROR((VLOOKUP(Q114,ความเชื่อมโยง!$A$1:$G$10,7,1)),"")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4" s="15" t="s">
        <v>636</v>
      </c>
      <c r="X114" s="6" t="s">
        <v>133</v>
      </c>
      <c r="Y114" s="6" t="s">
        <v>16</v>
      </c>
      <c r="Z114" s="6" t="s">
        <v>20</v>
      </c>
      <c r="AA114" s="6"/>
      <c r="AB114" s="6"/>
      <c r="AC114" s="14"/>
      <c r="AD114" s="14" t="s">
        <v>1635</v>
      </c>
      <c r="AE114" s="16">
        <v>30</v>
      </c>
      <c r="AF114" s="17">
        <v>15</v>
      </c>
      <c r="AG114" s="17" t="s">
        <v>581</v>
      </c>
      <c r="AH114" s="17">
        <v>6</v>
      </c>
      <c r="AI114" s="27">
        <v>2700</v>
      </c>
      <c r="AJ114" s="16">
        <v>450</v>
      </c>
      <c r="AK114" s="16"/>
      <c r="AL114" s="16">
        <v>450</v>
      </c>
      <c r="AM114" s="16"/>
      <c r="AN114" s="16">
        <v>450</v>
      </c>
      <c r="AO114" s="16"/>
      <c r="AP114" s="16">
        <v>450</v>
      </c>
      <c r="AQ114" s="16"/>
      <c r="AR114" s="16">
        <v>450</v>
      </c>
      <c r="AS114" s="16"/>
      <c r="AT114" s="16">
        <v>450</v>
      </c>
      <c r="AU114" s="16"/>
      <c r="AV114" s="89" t="s">
        <v>836</v>
      </c>
      <c r="AW114" s="89" t="s">
        <v>837</v>
      </c>
      <c r="AX114" s="89" t="s">
        <v>838</v>
      </c>
      <c r="AY114" s="89" t="s">
        <v>839</v>
      </c>
      <c r="AZ114" s="89" t="s">
        <v>587</v>
      </c>
      <c r="BA114" s="14" t="s">
        <v>840</v>
      </c>
      <c r="BB114" s="17" t="s">
        <v>577</v>
      </c>
      <c r="BC114" s="14">
        <v>90</v>
      </c>
      <c r="BD114" s="14" t="s">
        <v>136</v>
      </c>
      <c r="BE114" s="89" t="s">
        <v>658</v>
      </c>
      <c r="BF114" s="89" t="s">
        <v>841</v>
      </c>
      <c r="BG114" s="89" t="s">
        <v>842</v>
      </c>
      <c r="BH114" s="58">
        <f t="shared" si="4"/>
        <v>2700</v>
      </c>
      <c r="BI114" s="62">
        <f t="shared" si="5"/>
        <v>0</v>
      </c>
    </row>
    <row r="115" spans="1:61" ht="18.75">
      <c r="A115" s="11">
        <v>10</v>
      </c>
      <c r="B115" s="6" t="s">
        <v>1</v>
      </c>
      <c r="C115" s="11">
        <v>1003</v>
      </c>
      <c r="D115" s="6" t="s">
        <v>136</v>
      </c>
      <c r="E115" s="12">
        <v>2</v>
      </c>
      <c r="F115" s="13" t="s">
        <v>12</v>
      </c>
      <c r="G115" s="6" t="s">
        <v>12</v>
      </c>
      <c r="H115" s="12">
        <v>2</v>
      </c>
      <c r="I115" s="13" t="s">
        <v>721</v>
      </c>
      <c r="J115" s="12">
        <v>312</v>
      </c>
      <c r="K115" s="13" t="s">
        <v>834</v>
      </c>
      <c r="L115" s="11">
        <v>3010002</v>
      </c>
      <c r="M115" s="6" t="s">
        <v>835</v>
      </c>
      <c r="N115" s="11">
        <v>30100020001</v>
      </c>
      <c r="O115" s="6" t="s">
        <v>137</v>
      </c>
      <c r="P115" s="14" t="s">
        <v>141</v>
      </c>
      <c r="Q115" s="11">
        <v>5</v>
      </c>
      <c r="R115" s="6" t="s">
        <v>635</v>
      </c>
      <c r="S115" s="11">
        <v>5</v>
      </c>
      <c r="T115" s="6" t="s">
        <v>635</v>
      </c>
      <c r="U115" s="13" t="str">
        <f>IFERROR((VLOOKUP(Q115,[1]ความเชื่อมโยง!$A$1:$F$10,6,FALSE)),"")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5" s="13" t="str">
        <f>IFERROR((VLOOKUP(Q115,ความเชื่อมโยง!$A$1:$G$10,7,1)),"")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5" s="15" t="s">
        <v>636</v>
      </c>
      <c r="X115" s="6" t="s">
        <v>133</v>
      </c>
      <c r="Y115" s="6" t="s">
        <v>16</v>
      </c>
      <c r="Z115" s="6" t="s">
        <v>20</v>
      </c>
      <c r="AA115" s="6"/>
      <c r="AB115" s="6"/>
      <c r="AC115" s="14"/>
      <c r="AD115" s="14" t="s">
        <v>600</v>
      </c>
      <c r="AE115" s="16">
        <v>40000</v>
      </c>
      <c r="AF115" s="17">
        <v>1</v>
      </c>
      <c r="AG115" s="17" t="s">
        <v>583</v>
      </c>
      <c r="AH115" s="17">
        <v>5</v>
      </c>
      <c r="AI115" s="27">
        <v>200000</v>
      </c>
      <c r="AJ115" s="16"/>
      <c r="AK115" s="16">
        <v>40000</v>
      </c>
      <c r="AL115" s="16"/>
      <c r="AM115" s="16"/>
      <c r="AN115" s="16">
        <v>40000</v>
      </c>
      <c r="AO115" s="16"/>
      <c r="AP115" s="16">
        <v>40000</v>
      </c>
      <c r="AQ115" s="16"/>
      <c r="AR115" s="16">
        <v>40000</v>
      </c>
      <c r="AS115" s="16"/>
      <c r="AT115" s="16"/>
      <c r="AU115" s="16">
        <v>40000</v>
      </c>
      <c r="AV115" s="89" t="s">
        <v>836</v>
      </c>
      <c r="AW115" s="89" t="s">
        <v>837</v>
      </c>
      <c r="AX115" s="89" t="s">
        <v>838</v>
      </c>
      <c r="AY115" s="89" t="s">
        <v>839</v>
      </c>
      <c r="AZ115" s="89" t="s">
        <v>587</v>
      </c>
      <c r="BA115" s="14" t="s">
        <v>840</v>
      </c>
      <c r="BB115" s="17" t="s">
        <v>577</v>
      </c>
      <c r="BC115" s="14">
        <v>90</v>
      </c>
      <c r="BD115" s="14" t="s">
        <v>136</v>
      </c>
      <c r="BE115" s="89" t="s">
        <v>849</v>
      </c>
      <c r="BF115" s="89" t="s">
        <v>850</v>
      </c>
      <c r="BG115" s="89" t="s">
        <v>842</v>
      </c>
      <c r="BH115" s="58">
        <f t="shared" si="4"/>
        <v>200000</v>
      </c>
      <c r="BI115" s="62">
        <f t="shared" si="5"/>
        <v>0</v>
      </c>
    </row>
    <row r="116" spans="1:61" ht="18.75">
      <c r="A116" s="11">
        <v>10</v>
      </c>
      <c r="B116" s="6" t="s">
        <v>1</v>
      </c>
      <c r="C116" s="11">
        <v>1003</v>
      </c>
      <c r="D116" s="6" t="s">
        <v>136</v>
      </c>
      <c r="E116" s="12">
        <v>2</v>
      </c>
      <c r="F116" s="13" t="s">
        <v>12</v>
      </c>
      <c r="G116" s="6" t="s">
        <v>12</v>
      </c>
      <c r="H116" s="12">
        <v>2</v>
      </c>
      <c r="I116" s="13" t="s">
        <v>721</v>
      </c>
      <c r="J116" s="12">
        <v>312</v>
      </c>
      <c r="K116" s="13" t="s">
        <v>834</v>
      </c>
      <c r="L116" s="11">
        <v>3010002</v>
      </c>
      <c r="M116" s="6" t="s">
        <v>835</v>
      </c>
      <c r="N116" s="11">
        <v>30100020001</v>
      </c>
      <c r="O116" s="6" t="s">
        <v>137</v>
      </c>
      <c r="P116" s="14" t="s">
        <v>141</v>
      </c>
      <c r="Q116" s="11">
        <v>5</v>
      </c>
      <c r="R116" s="6" t="s">
        <v>635</v>
      </c>
      <c r="S116" s="11">
        <v>5</v>
      </c>
      <c r="T116" s="6" t="s">
        <v>635</v>
      </c>
      <c r="U116" s="13" t="str">
        <f>IFERROR((VLOOKUP(Q116,[1]ความเชื่อมโยง!$A$1:$F$10,6,FALSE)),"")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6" s="13" t="str">
        <f>IFERROR((VLOOKUP(Q116,ความเชื่อมโยง!$A$1:$G$10,7,1)),"")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6" s="15" t="s">
        <v>636</v>
      </c>
      <c r="X116" s="6" t="s">
        <v>133</v>
      </c>
      <c r="Y116" s="6" t="s">
        <v>16</v>
      </c>
      <c r="Z116" s="6" t="s">
        <v>23</v>
      </c>
      <c r="AA116" s="6"/>
      <c r="AB116" s="6"/>
      <c r="AC116" s="14"/>
      <c r="AD116" s="14" t="s">
        <v>851</v>
      </c>
      <c r="AE116" s="16">
        <v>5000</v>
      </c>
      <c r="AF116" s="17">
        <v>1</v>
      </c>
      <c r="AG116" s="17" t="s">
        <v>583</v>
      </c>
      <c r="AH116" s="17">
        <v>5</v>
      </c>
      <c r="AI116" s="27">
        <v>25000</v>
      </c>
      <c r="AJ116" s="16"/>
      <c r="AK116" s="16">
        <v>5000</v>
      </c>
      <c r="AL116" s="16"/>
      <c r="AM116" s="16"/>
      <c r="AN116" s="16">
        <v>5000</v>
      </c>
      <c r="AO116" s="16"/>
      <c r="AP116" s="16">
        <v>5000</v>
      </c>
      <c r="AQ116" s="16"/>
      <c r="AR116" s="16">
        <v>5000</v>
      </c>
      <c r="AS116" s="16"/>
      <c r="AT116" s="16"/>
      <c r="AU116" s="16">
        <v>5000</v>
      </c>
      <c r="AV116" s="89" t="s">
        <v>836</v>
      </c>
      <c r="AW116" s="89" t="s">
        <v>837</v>
      </c>
      <c r="AX116" s="89" t="s">
        <v>838</v>
      </c>
      <c r="AY116" s="89" t="s">
        <v>839</v>
      </c>
      <c r="AZ116" s="89" t="s">
        <v>587</v>
      </c>
      <c r="BA116" s="14" t="s">
        <v>840</v>
      </c>
      <c r="BB116" s="17" t="s">
        <v>577</v>
      </c>
      <c r="BC116" s="14">
        <v>90</v>
      </c>
      <c r="BD116" s="14" t="s">
        <v>136</v>
      </c>
      <c r="BE116" s="89" t="s">
        <v>849</v>
      </c>
      <c r="BF116" s="89" t="s">
        <v>850</v>
      </c>
      <c r="BG116" s="89" t="s">
        <v>842</v>
      </c>
      <c r="BH116" s="58">
        <f t="shared" si="4"/>
        <v>25000</v>
      </c>
      <c r="BI116" s="62">
        <f t="shared" si="5"/>
        <v>0</v>
      </c>
    </row>
    <row r="117" spans="1:61" ht="18.75">
      <c r="A117" s="11">
        <v>10</v>
      </c>
      <c r="B117" s="6" t="s">
        <v>1</v>
      </c>
      <c r="C117" s="11">
        <v>1003</v>
      </c>
      <c r="D117" s="6" t="s">
        <v>136</v>
      </c>
      <c r="E117" s="12">
        <v>2</v>
      </c>
      <c r="F117" s="13" t="s">
        <v>12</v>
      </c>
      <c r="G117" s="6" t="s">
        <v>12</v>
      </c>
      <c r="H117" s="12">
        <v>2</v>
      </c>
      <c r="I117" s="13" t="s">
        <v>721</v>
      </c>
      <c r="J117" s="12">
        <v>312</v>
      </c>
      <c r="K117" s="13" t="s">
        <v>834</v>
      </c>
      <c r="L117" s="11">
        <v>3010002</v>
      </c>
      <c r="M117" s="6" t="s">
        <v>835</v>
      </c>
      <c r="N117" s="11">
        <v>30100020001</v>
      </c>
      <c r="O117" s="6" t="s">
        <v>137</v>
      </c>
      <c r="P117" s="14" t="s">
        <v>142</v>
      </c>
      <c r="Q117" s="11">
        <v>5</v>
      </c>
      <c r="R117" s="6" t="s">
        <v>635</v>
      </c>
      <c r="S117" s="11">
        <v>5</v>
      </c>
      <c r="T117" s="6" t="s">
        <v>635</v>
      </c>
      <c r="U117" s="13" t="str">
        <f>IFERROR((VLOOKUP(Q117,[1]ความเชื่อมโยง!$A$1:$F$10,6,FALSE)),"")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7" s="13" t="str">
        <f>IFERROR((VLOOKUP(Q117,ความเชื่อมโยง!$A$1:$G$10,7,1)),"")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7" s="15" t="s">
        <v>636</v>
      </c>
      <c r="X117" s="6" t="s">
        <v>133</v>
      </c>
      <c r="Y117" s="6" t="s">
        <v>16</v>
      </c>
      <c r="Z117" s="6" t="s">
        <v>23</v>
      </c>
      <c r="AA117" s="6"/>
      <c r="AB117" s="6"/>
      <c r="AC117" s="14"/>
      <c r="AD117" s="14" t="s">
        <v>852</v>
      </c>
      <c r="AE117" s="16">
        <v>11</v>
      </c>
      <c r="AF117" s="17">
        <v>10000</v>
      </c>
      <c r="AG117" s="17" t="s">
        <v>620</v>
      </c>
      <c r="AH117" s="17">
        <v>1</v>
      </c>
      <c r="AI117" s="27">
        <v>110000</v>
      </c>
      <c r="AJ117" s="16"/>
      <c r="AK117" s="16"/>
      <c r="AL117" s="16"/>
      <c r="AM117" s="16"/>
      <c r="AN117" s="16"/>
      <c r="AO117" s="16"/>
      <c r="AP117" s="16"/>
      <c r="AQ117" s="16">
        <v>220000</v>
      </c>
      <c r="AR117" s="16"/>
      <c r="AS117" s="16"/>
      <c r="AT117" s="16"/>
      <c r="AU117" s="16"/>
      <c r="AV117" s="89" t="s">
        <v>836</v>
      </c>
      <c r="AW117" s="89" t="s">
        <v>837</v>
      </c>
      <c r="AX117" s="89" t="s">
        <v>838</v>
      </c>
      <c r="AY117" s="89" t="s">
        <v>839</v>
      </c>
      <c r="AZ117" s="89" t="s">
        <v>587</v>
      </c>
      <c r="BA117" s="14" t="s">
        <v>840</v>
      </c>
      <c r="BB117" s="17" t="s">
        <v>577</v>
      </c>
      <c r="BC117" s="14">
        <v>90</v>
      </c>
      <c r="BD117" s="14" t="s">
        <v>136</v>
      </c>
      <c r="BE117" s="89" t="s">
        <v>849</v>
      </c>
      <c r="BF117" s="89" t="s">
        <v>850</v>
      </c>
      <c r="BG117" s="89" t="s">
        <v>842</v>
      </c>
      <c r="BH117" s="58">
        <f t="shared" si="4"/>
        <v>110000</v>
      </c>
      <c r="BI117" s="62">
        <f t="shared" si="5"/>
        <v>0</v>
      </c>
    </row>
    <row r="118" spans="1:61" ht="18.75">
      <c r="A118" s="11">
        <v>10</v>
      </c>
      <c r="B118" s="6" t="s">
        <v>1</v>
      </c>
      <c r="C118" s="11">
        <v>1003</v>
      </c>
      <c r="D118" s="6" t="s">
        <v>136</v>
      </c>
      <c r="E118" s="12">
        <v>2</v>
      </c>
      <c r="F118" s="13" t="s">
        <v>12</v>
      </c>
      <c r="G118" s="6" t="s">
        <v>12</v>
      </c>
      <c r="H118" s="12">
        <v>2</v>
      </c>
      <c r="I118" s="13" t="s">
        <v>721</v>
      </c>
      <c r="J118" s="12">
        <v>312</v>
      </c>
      <c r="K118" s="13" t="s">
        <v>834</v>
      </c>
      <c r="L118" s="11">
        <v>3010002</v>
      </c>
      <c r="M118" s="6" t="s">
        <v>835</v>
      </c>
      <c r="N118" s="11">
        <v>30100020001</v>
      </c>
      <c r="O118" s="6" t="s">
        <v>137</v>
      </c>
      <c r="P118" s="14" t="s">
        <v>142</v>
      </c>
      <c r="Q118" s="11">
        <v>5</v>
      </c>
      <c r="R118" s="6" t="s">
        <v>635</v>
      </c>
      <c r="S118" s="11">
        <v>5</v>
      </c>
      <c r="T118" s="6" t="s">
        <v>635</v>
      </c>
      <c r="U118" s="13" t="str">
        <f>IFERROR((VLOOKUP(Q118,[1]ความเชื่อมโยง!$A$1:$F$10,6,FALSE)),"")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8" s="13" t="str">
        <f>IFERROR((VLOOKUP(Q118,ความเชื่อมโยง!$A$1:$G$10,7,1)),"")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8" s="15" t="s">
        <v>636</v>
      </c>
      <c r="X118" s="6" t="s">
        <v>133</v>
      </c>
      <c r="Y118" s="6" t="s">
        <v>16</v>
      </c>
      <c r="Z118" s="6" t="s">
        <v>23</v>
      </c>
      <c r="AA118" s="6"/>
      <c r="AB118" s="6"/>
      <c r="AC118" s="14"/>
      <c r="AD118" s="14" t="s">
        <v>853</v>
      </c>
      <c r="AE118" s="16">
        <v>11</v>
      </c>
      <c r="AF118" s="17">
        <v>20000</v>
      </c>
      <c r="AG118" s="17" t="s">
        <v>620</v>
      </c>
      <c r="AH118" s="17">
        <v>1</v>
      </c>
      <c r="AI118" s="27">
        <v>220000</v>
      </c>
      <c r="AJ118" s="16"/>
      <c r="AK118" s="16"/>
      <c r="AL118" s="16"/>
      <c r="AM118" s="16"/>
      <c r="AN118" s="16"/>
      <c r="AO118" s="16"/>
      <c r="AP118" s="16"/>
      <c r="AQ118" s="16">
        <v>333000</v>
      </c>
      <c r="AR118" s="16"/>
      <c r="AS118" s="16"/>
      <c r="AT118" s="16"/>
      <c r="AU118" s="16"/>
      <c r="AV118" s="89" t="s">
        <v>836</v>
      </c>
      <c r="AW118" s="89" t="s">
        <v>837</v>
      </c>
      <c r="AX118" s="89" t="s">
        <v>838</v>
      </c>
      <c r="AY118" s="89" t="s">
        <v>839</v>
      </c>
      <c r="AZ118" s="89" t="s">
        <v>587</v>
      </c>
      <c r="BA118" s="14" t="s">
        <v>840</v>
      </c>
      <c r="BB118" s="17" t="s">
        <v>577</v>
      </c>
      <c r="BC118" s="14">
        <v>90</v>
      </c>
      <c r="BD118" s="14" t="s">
        <v>136</v>
      </c>
      <c r="BE118" s="89" t="s">
        <v>849</v>
      </c>
      <c r="BF118" s="89" t="s">
        <v>850</v>
      </c>
      <c r="BG118" s="89" t="s">
        <v>842</v>
      </c>
      <c r="BH118" s="58">
        <f t="shared" si="4"/>
        <v>220000</v>
      </c>
      <c r="BI118" s="62">
        <f t="shared" si="5"/>
        <v>0</v>
      </c>
    </row>
    <row r="119" spans="1:61" ht="18.75">
      <c r="A119" s="11">
        <v>10</v>
      </c>
      <c r="B119" s="6" t="s">
        <v>1</v>
      </c>
      <c r="C119" s="11">
        <v>1003</v>
      </c>
      <c r="D119" s="6" t="s">
        <v>136</v>
      </c>
      <c r="E119" s="12">
        <v>2</v>
      </c>
      <c r="F119" s="13" t="s">
        <v>12</v>
      </c>
      <c r="G119" s="6" t="s">
        <v>12</v>
      </c>
      <c r="H119" s="12">
        <v>2</v>
      </c>
      <c r="I119" s="13" t="s">
        <v>721</v>
      </c>
      <c r="J119" s="12">
        <v>312</v>
      </c>
      <c r="K119" s="13" t="s">
        <v>834</v>
      </c>
      <c r="L119" s="11">
        <v>3010002</v>
      </c>
      <c r="M119" s="6" t="s">
        <v>835</v>
      </c>
      <c r="N119" s="11">
        <v>30100020001</v>
      </c>
      <c r="O119" s="6" t="s">
        <v>137</v>
      </c>
      <c r="P119" s="14" t="s">
        <v>142</v>
      </c>
      <c r="Q119" s="11">
        <v>5</v>
      </c>
      <c r="R119" s="6" t="s">
        <v>635</v>
      </c>
      <c r="S119" s="11">
        <v>5</v>
      </c>
      <c r="T119" s="6" t="s">
        <v>635</v>
      </c>
      <c r="U119" s="13" t="str">
        <f>IFERROR((VLOOKUP(Q119,[1]ความเชื่อมโยง!$A$1:$F$10,6,FALSE)),"")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9" s="13" t="str">
        <f>IFERROR((VLOOKUP(Q119,ความเชื่อมโยง!$A$1:$G$10,7,1)),"")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9" s="15" t="s">
        <v>636</v>
      </c>
      <c r="X119" s="6" t="s">
        <v>133</v>
      </c>
      <c r="Y119" s="6" t="s">
        <v>16</v>
      </c>
      <c r="Z119" s="6" t="s">
        <v>23</v>
      </c>
      <c r="AA119" s="6"/>
      <c r="AB119" s="6"/>
      <c r="AC119" s="14"/>
      <c r="AD119" s="14" t="s">
        <v>854</v>
      </c>
      <c r="AE119" s="16">
        <v>10</v>
      </c>
      <c r="AF119" s="17">
        <v>3000</v>
      </c>
      <c r="AG119" s="17" t="s">
        <v>620</v>
      </c>
      <c r="AH119" s="17">
        <v>1</v>
      </c>
      <c r="AI119" s="27">
        <v>30000</v>
      </c>
      <c r="AJ119" s="16">
        <v>40000</v>
      </c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89" t="s">
        <v>836</v>
      </c>
      <c r="AW119" s="89" t="s">
        <v>837</v>
      </c>
      <c r="AX119" s="89" t="s">
        <v>838</v>
      </c>
      <c r="AY119" s="89" t="s">
        <v>839</v>
      </c>
      <c r="AZ119" s="89" t="s">
        <v>587</v>
      </c>
      <c r="BA119" s="14" t="s">
        <v>840</v>
      </c>
      <c r="BB119" s="17" t="s">
        <v>577</v>
      </c>
      <c r="BC119" s="14">
        <v>90</v>
      </c>
      <c r="BD119" s="14" t="s">
        <v>136</v>
      </c>
      <c r="BE119" s="89" t="s">
        <v>849</v>
      </c>
      <c r="BF119" s="89" t="s">
        <v>850</v>
      </c>
      <c r="BG119" s="89" t="s">
        <v>842</v>
      </c>
      <c r="BH119" s="58">
        <f t="shared" si="4"/>
        <v>30000</v>
      </c>
      <c r="BI119" s="62">
        <f t="shared" si="5"/>
        <v>0</v>
      </c>
    </row>
    <row r="120" spans="1:61" ht="18.75">
      <c r="A120" s="11">
        <v>10</v>
      </c>
      <c r="B120" s="6" t="s">
        <v>1</v>
      </c>
      <c r="C120" s="11">
        <v>1003</v>
      </c>
      <c r="D120" s="6" t="s">
        <v>136</v>
      </c>
      <c r="E120" s="12">
        <v>2</v>
      </c>
      <c r="F120" s="13" t="s">
        <v>12</v>
      </c>
      <c r="G120" s="6" t="s">
        <v>12</v>
      </c>
      <c r="H120" s="12">
        <v>2</v>
      </c>
      <c r="I120" s="13" t="s">
        <v>721</v>
      </c>
      <c r="J120" s="12">
        <v>312</v>
      </c>
      <c r="K120" s="13" t="s">
        <v>834</v>
      </c>
      <c r="L120" s="11">
        <v>3010002</v>
      </c>
      <c r="M120" s="6" t="s">
        <v>835</v>
      </c>
      <c r="N120" s="11">
        <v>30100020001</v>
      </c>
      <c r="O120" s="6" t="s">
        <v>137</v>
      </c>
      <c r="P120" s="14" t="s">
        <v>142</v>
      </c>
      <c r="Q120" s="11">
        <v>5</v>
      </c>
      <c r="R120" s="6" t="s">
        <v>635</v>
      </c>
      <c r="S120" s="11">
        <v>5</v>
      </c>
      <c r="T120" s="6" t="s">
        <v>635</v>
      </c>
      <c r="U120" s="13" t="str">
        <f>IFERROR((VLOOKUP(Q120,[1]ความเชื่อมโยง!$A$1:$F$10,6,FALSE)),"")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0" s="13" t="str">
        <f>IFERROR((VLOOKUP(Q120,ความเชื่อมโยง!$A$1:$G$10,7,1)),"")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20" s="15" t="s">
        <v>636</v>
      </c>
      <c r="X120" s="6" t="s">
        <v>133</v>
      </c>
      <c r="Y120" s="6" t="s">
        <v>16</v>
      </c>
      <c r="Z120" s="6" t="s">
        <v>23</v>
      </c>
      <c r="AA120" s="6"/>
      <c r="AB120" s="6"/>
      <c r="AC120" s="14"/>
      <c r="AD120" s="14" t="s">
        <v>855</v>
      </c>
      <c r="AE120" s="16">
        <v>10</v>
      </c>
      <c r="AF120" s="17">
        <v>3000</v>
      </c>
      <c r="AG120" s="17" t="s">
        <v>620</v>
      </c>
      <c r="AH120" s="17">
        <v>1</v>
      </c>
      <c r="AI120" s="27">
        <v>30000</v>
      </c>
      <c r="AJ120" s="16">
        <v>40000</v>
      </c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89" t="s">
        <v>836</v>
      </c>
      <c r="AW120" s="89" t="s">
        <v>837</v>
      </c>
      <c r="AX120" s="89" t="s">
        <v>838</v>
      </c>
      <c r="AY120" s="89" t="s">
        <v>839</v>
      </c>
      <c r="AZ120" s="89" t="s">
        <v>587</v>
      </c>
      <c r="BA120" s="14" t="s">
        <v>840</v>
      </c>
      <c r="BB120" s="17" t="s">
        <v>577</v>
      </c>
      <c r="BC120" s="14">
        <v>90</v>
      </c>
      <c r="BD120" s="14" t="s">
        <v>136</v>
      </c>
      <c r="BE120" s="89" t="s">
        <v>849</v>
      </c>
      <c r="BF120" s="89" t="s">
        <v>850</v>
      </c>
      <c r="BG120" s="89" t="s">
        <v>842</v>
      </c>
      <c r="BH120" s="58">
        <f t="shared" si="4"/>
        <v>30000</v>
      </c>
      <c r="BI120" s="62">
        <f t="shared" si="5"/>
        <v>0</v>
      </c>
    </row>
    <row r="121" spans="1:61" ht="18.75">
      <c r="A121" s="11">
        <v>10</v>
      </c>
      <c r="B121" s="6" t="s">
        <v>1</v>
      </c>
      <c r="C121" s="11">
        <v>1003</v>
      </c>
      <c r="D121" s="6" t="s">
        <v>136</v>
      </c>
      <c r="E121" s="12">
        <v>2</v>
      </c>
      <c r="F121" s="13" t="s">
        <v>12</v>
      </c>
      <c r="G121" s="6" t="s">
        <v>12</v>
      </c>
      <c r="H121" s="12">
        <v>2</v>
      </c>
      <c r="I121" s="13" t="s">
        <v>721</v>
      </c>
      <c r="J121" s="12">
        <v>312</v>
      </c>
      <c r="K121" s="13" t="s">
        <v>834</v>
      </c>
      <c r="L121" s="11">
        <v>3010002</v>
      </c>
      <c r="M121" s="6" t="s">
        <v>835</v>
      </c>
      <c r="N121" s="11">
        <v>30100020001</v>
      </c>
      <c r="O121" s="6" t="s">
        <v>137</v>
      </c>
      <c r="P121" s="14" t="s">
        <v>143</v>
      </c>
      <c r="Q121" s="11">
        <v>5</v>
      </c>
      <c r="R121" s="6" t="s">
        <v>635</v>
      </c>
      <c r="S121" s="11">
        <v>5</v>
      </c>
      <c r="T121" s="6" t="s">
        <v>635</v>
      </c>
      <c r="U121" s="13" t="str">
        <f>IFERROR((VLOOKUP(Q121,[1]ความเชื่อมโยง!$A$1:$F$10,6,FALSE)),"")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1" s="13" t="str">
        <f>IFERROR((VLOOKUP(Q121,ความเชื่อมโยง!$A$1:$G$10,7,1)),"")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21" s="15" t="s">
        <v>636</v>
      </c>
      <c r="X121" s="6" t="s">
        <v>133</v>
      </c>
      <c r="Y121" s="6" t="s">
        <v>16</v>
      </c>
      <c r="Z121" s="6" t="s">
        <v>20</v>
      </c>
      <c r="AA121" s="6"/>
      <c r="AB121" s="6"/>
      <c r="AC121" s="14"/>
      <c r="AD121" s="14" t="s">
        <v>1658</v>
      </c>
      <c r="AE121" s="16">
        <v>40</v>
      </c>
      <c r="AF121" s="17">
        <v>2000</v>
      </c>
      <c r="AG121" s="17" t="s">
        <v>620</v>
      </c>
      <c r="AH121" s="17">
        <v>2</v>
      </c>
      <c r="AI121" s="27">
        <v>160000</v>
      </c>
      <c r="AJ121" s="16"/>
      <c r="AK121" s="16"/>
      <c r="AL121" s="16"/>
      <c r="AM121" s="16"/>
      <c r="AN121" s="16"/>
      <c r="AO121" s="16">
        <v>80000</v>
      </c>
      <c r="AP121" s="16"/>
      <c r="AQ121" s="16">
        <v>80000</v>
      </c>
      <c r="AR121" s="16"/>
      <c r="AS121" s="16"/>
      <c r="AT121" s="16"/>
      <c r="AU121" s="16"/>
      <c r="AV121" s="89" t="s">
        <v>836</v>
      </c>
      <c r="AW121" s="89" t="s">
        <v>837</v>
      </c>
      <c r="AX121" s="89" t="s">
        <v>838</v>
      </c>
      <c r="AY121" s="89" t="s">
        <v>839</v>
      </c>
      <c r="AZ121" s="89" t="s">
        <v>587</v>
      </c>
      <c r="BA121" s="14" t="s">
        <v>840</v>
      </c>
      <c r="BB121" s="17" t="s">
        <v>577</v>
      </c>
      <c r="BC121" s="14">
        <v>90</v>
      </c>
      <c r="BD121" s="14" t="s">
        <v>136</v>
      </c>
      <c r="BE121" s="89" t="s">
        <v>849</v>
      </c>
      <c r="BF121" s="89" t="s">
        <v>850</v>
      </c>
      <c r="BG121" s="89" t="s">
        <v>842</v>
      </c>
      <c r="BH121" s="58">
        <f t="shared" si="4"/>
        <v>160000</v>
      </c>
      <c r="BI121" s="62">
        <f t="shared" si="5"/>
        <v>0</v>
      </c>
    </row>
    <row r="122" spans="1:61" ht="18.75">
      <c r="A122" s="11">
        <v>10</v>
      </c>
      <c r="B122" s="6" t="s">
        <v>1</v>
      </c>
      <c r="C122" s="11">
        <v>1003</v>
      </c>
      <c r="D122" s="6" t="s">
        <v>136</v>
      </c>
      <c r="E122" s="12">
        <v>2</v>
      </c>
      <c r="F122" s="13" t="s">
        <v>12</v>
      </c>
      <c r="G122" s="6" t="s">
        <v>12</v>
      </c>
      <c r="H122" s="12">
        <v>2</v>
      </c>
      <c r="I122" s="13" t="s">
        <v>721</v>
      </c>
      <c r="J122" s="12">
        <v>312</v>
      </c>
      <c r="K122" s="13" t="s">
        <v>834</v>
      </c>
      <c r="L122" s="11">
        <v>3010002</v>
      </c>
      <c r="M122" s="6" t="s">
        <v>835</v>
      </c>
      <c r="N122" s="11">
        <v>30100020001</v>
      </c>
      <c r="O122" s="6" t="s">
        <v>137</v>
      </c>
      <c r="P122" s="14" t="s">
        <v>143</v>
      </c>
      <c r="Q122" s="11">
        <v>5</v>
      </c>
      <c r="R122" s="6" t="s">
        <v>635</v>
      </c>
      <c r="S122" s="11">
        <v>5</v>
      </c>
      <c r="T122" s="6" t="s">
        <v>635</v>
      </c>
      <c r="U122" s="13" t="str">
        <f>IFERROR((VLOOKUP(Q122,[1]ความเชื่อมโยง!$A$1:$F$10,6,FALSE)),"")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2" s="13" t="str">
        <f>IFERROR((VLOOKUP(Q122,ความเชื่อมโยง!$A$1:$G$10,7,1)),"")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22" s="15" t="s">
        <v>636</v>
      </c>
      <c r="X122" s="6" t="s">
        <v>133</v>
      </c>
      <c r="Y122" s="6" t="s">
        <v>16</v>
      </c>
      <c r="Z122" s="6" t="s">
        <v>23</v>
      </c>
      <c r="AA122" s="6"/>
      <c r="AB122" s="6"/>
      <c r="AC122" s="14"/>
      <c r="AD122" s="14" t="s">
        <v>856</v>
      </c>
      <c r="AE122" s="16">
        <v>5</v>
      </c>
      <c r="AF122" s="17">
        <v>3000</v>
      </c>
      <c r="AG122" s="17" t="s">
        <v>620</v>
      </c>
      <c r="AH122" s="17">
        <v>1</v>
      </c>
      <c r="AI122" s="27">
        <v>15000</v>
      </c>
      <c r="AJ122" s="16"/>
      <c r="AK122" s="16"/>
      <c r="AL122" s="16"/>
      <c r="AM122" s="16"/>
      <c r="AN122" s="16"/>
      <c r="AO122" s="16">
        <v>15000</v>
      </c>
      <c r="AP122" s="16"/>
      <c r="AQ122" s="16"/>
      <c r="AR122" s="16"/>
      <c r="AS122" s="16"/>
      <c r="AT122" s="16"/>
      <c r="AU122" s="16"/>
      <c r="AV122" s="89" t="s">
        <v>836</v>
      </c>
      <c r="AW122" s="89" t="s">
        <v>837</v>
      </c>
      <c r="AX122" s="89" t="s">
        <v>838</v>
      </c>
      <c r="AY122" s="89" t="s">
        <v>839</v>
      </c>
      <c r="AZ122" s="89" t="s">
        <v>587</v>
      </c>
      <c r="BA122" s="14" t="s">
        <v>840</v>
      </c>
      <c r="BB122" s="17" t="s">
        <v>577</v>
      </c>
      <c r="BC122" s="14">
        <v>90</v>
      </c>
      <c r="BD122" s="14" t="s">
        <v>136</v>
      </c>
      <c r="BE122" s="89" t="s">
        <v>849</v>
      </c>
      <c r="BF122" s="89" t="s">
        <v>850</v>
      </c>
      <c r="BG122" s="89" t="s">
        <v>842</v>
      </c>
      <c r="BH122" s="58">
        <f t="shared" si="4"/>
        <v>15000</v>
      </c>
      <c r="BI122" s="62">
        <f t="shared" si="5"/>
        <v>0</v>
      </c>
    </row>
    <row r="123" spans="1:61" ht="18.75">
      <c r="A123" s="11">
        <v>10</v>
      </c>
      <c r="B123" s="6" t="s">
        <v>1</v>
      </c>
      <c r="C123" s="11">
        <v>1003</v>
      </c>
      <c r="D123" s="6" t="s">
        <v>136</v>
      </c>
      <c r="E123" s="12">
        <v>2</v>
      </c>
      <c r="F123" s="13" t="s">
        <v>12</v>
      </c>
      <c r="G123" s="6" t="s">
        <v>12</v>
      </c>
      <c r="H123" s="12">
        <v>2</v>
      </c>
      <c r="I123" s="13" t="s">
        <v>721</v>
      </c>
      <c r="J123" s="12">
        <v>312</v>
      </c>
      <c r="K123" s="13" t="s">
        <v>834</v>
      </c>
      <c r="L123" s="11">
        <v>3010002</v>
      </c>
      <c r="M123" s="6" t="s">
        <v>835</v>
      </c>
      <c r="N123" s="11">
        <v>30100020001</v>
      </c>
      <c r="O123" s="6" t="s">
        <v>137</v>
      </c>
      <c r="P123" s="14" t="s">
        <v>144</v>
      </c>
      <c r="Q123" s="11">
        <v>5</v>
      </c>
      <c r="R123" s="6" t="s">
        <v>635</v>
      </c>
      <c r="S123" s="11">
        <v>5</v>
      </c>
      <c r="T123" s="6" t="s">
        <v>635</v>
      </c>
      <c r="U123" s="13" t="str">
        <f>IFERROR((VLOOKUP(Q123,[1]ความเชื่อมโยง!$A$1:$F$10,6,FALSE)),"")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3" s="13" t="str">
        <f>IFERROR((VLOOKUP(Q123,ความเชื่อมโยง!$A$1:$G$10,7,1)),"")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23" s="15" t="s">
        <v>636</v>
      </c>
      <c r="X123" s="6" t="s">
        <v>133</v>
      </c>
      <c r="Y123" s="6" t="s">
        <v>16</v>
      </c>
      <c r="Z123" s="6" t="s">
        <v>20</v>
      </c>
      <c r="AA123" s="6"/>
      <c r="AB123" s="6"/>
      <c r="AC123" s="14"/>
      <c r="AD123" s="14" t="s">
        <v>857</v>
      </c>
      <c r="AE123" s="16">
        <v>700000</v>
      </c>
      <c r="AF123" s="17">
        <v>1</v>
      </c>
      <c r="AG123" s="17" t="s">
        <v>588</v>
      </c>
      <c r="AH123" s="17">
        <v>1</v>
      </c>
      <c r="AI123" s="27">
        <v>700000</v>
      </c>
      <c r="AJ123" s="16"/>
      <c r="AK123" s="16"/>
      <c r="AL123" s="16"/>
      <c r="AM123" s="16">
        <v>250000</v>
      </c>
      <c r="AN123" s="16"/>
      <c r="AO123" s="16"/>
      <c r="AP123" s="16"/>
      <c r="AQ123" s="16">
        <v>250000</v>
      </c>
      <c r="AR123" s="16"/>
      <c r="AS123" s="16"/>
      <c r="AT123" s="16"/>
      <c r="AU123" s="16">
        <v>200000</v>
      </c>
      <c r="AV123" s="89" t="s">
        <v>836</v>
      </c>
      <c r="AW123" s="89" t="s">
        <v>837</v>
      </c>
      <c r="AX123" s="89" t="s">
        <v>838</v>
      </c>
      <c r="AY123" s="89" t="s">
        <v>839</v>
      </c>
      <c r="AZ123" s="89" t="s">
        <v>587</v>
      </c>
      <c r="BA123" s="14" t="s">
        <v>840</v>
      </c>
      <c r="BB123" s="17" t="s">
        <v>577</v>
      </c>
      <c r="BC123" s="14">
        <v>90</v>
      </c>
      <c r="BD123" s="14" t="s">
        <v>136</v>
      </c>
      <c r="BE123" s="89" t="s">
        <v>849</v>
      </c>
      <c r="BF123" s="89" t="s">
        <v>850</v>
      </c>
      <c r="BG123" s="89" t="s">
        <v>842</v>
      </c>
      <c r="BH123" s="58">
        <f t="shared" si="4"/>
        <v>700000</v>
      </c>
      <c r="BI123" s="62">
        <f t="shared" si="5"/>
        <v>0</v>
      </c>
    </row>
    <row r="124" spans="1:61" ht="18.75">
      <c r="A124" s="11">
        <v>10</v>
      </c>
      <c r="B124" s="6" t="s">
        <v>1</v>
      </c>
      <c r="C124" s="11">
        <v>1003</v>
      </c>
      <c r="D124" s="6" t="s">
        <v>136</v>
      </c>
      <c r="E124" s="12">
        <v>2</v>
      </c>
      <c r="F124" s="13" t="s">
        <v>12</v>
      </c>
      <c r="G124" s="6" t="s">
        <v>12</v>
      </c>
      <c r="H124" s="12">
        <v>2</v>
      </c>
      <c r="I124" s="13" t="s">
        <v>721</v>
      </c>
      <c r="J124" s="12">
        <v>312</v>
      </c>
      <c r="K124" s="13" t="s">
        <v>834</v>
      </c>
      <c r="L124" s="11">
        <v>3010002</v>
      </c>
      <c r="M124" s="6" t="s">
        <v>835</v>
      </c>
      <c r="N124" s="11">
        <v>30100020001</v>
      </c>
      <c r="O124" s="6" t="s">
        <v>137</v>
      </c>
      <c r="P124" s="14" t="s">
        <v>145</v>
      </c>
      <c r="Q124" s="11">
        <f>IFERROR((VLOOKUP(R124,[1]ความเชื่อมโยง!$A$20:$B$26,2,FALSE)),"")</f>
        <v>1</v>
      </c>
      <c r="R124" s="6" t="s">
        <v>520</v>
      </c>
      <c r="S124" s="11">
        <f>IFERROR((VLOOKUP(T124,[1]ความเชื่อมโยง!$A$29:$B$37,2,FALSE)),"")</f>
        <v>1.2</v>
      </c>
      <c r="T124" s="6" t="s">
        <v>521</v>
      </c>
      <c r="U124" s="13" t="str">
        <f>IFERROR((VLOOKUP(Q124,[1]ความเชื่อมโยง!$A$1:$F$10,6,FALSE)),"")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4" s="13" t="str">
        <f>IFERROR((VLOOKUP(Q124,ความเชื่อมโยง!$A$1:$G$10,7,1)),"")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24" s="15" t="s">
        <v>636</v>
      </c>
      <c r="X124" s="6" t="s">
        <v>133</v>
      </c>
      <c r="Y124" s="6" t="s">
        <v>16</v>
      </c>
      <c r="Z124" s="6" t="s">
        <v>20</v>
      </c>
      <c r="AA124" s="6"/>
      <c r="AB124" s="6"/>
      <c r="AC124" s="14"/>
      <c r="AD124" s="14" t="s">
        <v>1659</v>
      </c>
      <c r="AE124" s="16">
        <v>4000</v>
      </c>
      <c r="AF124" s="17">
        <v>1</v>
      </c>
      <c r="AG124" s="17" t="s">
        <v>583</v>
      </c>
      <c r="AH124" s="17">
        <v>6</v>
      </c>
      <c r="AI124" s="27">
        <v>24000</v>
      </c>
      <c r="AJ124" s="16"/>
      <c r="AK124" s="16">
        <v>4000</v>
      </c>
      <c r="AL124" s="16"/>
      <c r="AM124" s="16"/>
      <c r="AN124" s="16">
        <v>4000</v>
      </c>
      <c r="AO124" s="16"/>
      <c r="AP124" s="16">
        <v>4000</v>
      </c>
      <c r="AQ124" s="16">
        <v>4000</v>
      </c>
      <c r="AR124" s="16"/>
      <c r="AS124" s="16">
        <v>4000</v>
      </c>
      <c r="AT124" s="16"/>
      <c r="AU124" s="16">
        <v>4000</v>
      </c>
      <c r="AV124" s="89" t="s">
        <v>836</v>
      </c>
      <c r="AW124" s="89" t="s">
        <v>837</v>
      </c>
      <c r="AX124" s="89" t="s">
        <v>838</v>
      </c>
      <c r="AY124" s="89" t="s">
        <v>839</v>
      </c>
      <c r="AZ124" s="89" t="s">
        <v>587</v>
      </c>
      <c r="BA124" s="14" t="s">
        <v>840</v>
      </c>
      <c r="BB124" s="17" t="s">
        <v>577</v>
      </c>
      <c r="BC124" s="14">
        <v>90</v>
      </c>
      <c r="BD124" s="14" t="s">
        <v>136</v>
      </c>
      <c r="BE124" s="89" t="s">
        <v>849</v>
      </c>
      <c r="BF124" s="89" t="s">
        <v>849</v>
      </c>
      <c r="BG124" s="89" t="s">
        <v>842</v>
      </c>
      <c r="BH124" s="58">
        <f t="shared" si="4"/>
        <v>24000</v>
      </c>
      <c r="BI124" s="62">
        <f t="shared" si="5"/>
        <v>0</v>
      </c>
    </row>
    <row r="125" spans="1:61" ht="18.75">
      <c r="A125" s="11">
        <v>10</v>
      </c>
      <c r="B125" s="6" t="s">
        <v>1</v>
      </c>
      <c r="C125" s="11">
        <v>1003</v>
      </c>
      <c r="D125" s="6" t="s">
        <v>136</v>
      </c>
      <c r="E125" s="12">
        <v>2</v>
      </c>
      <c r="F125" s="13" t="s">
        <v>12</v>
      </c>
      <c r="G125" s="6" t="s">
        <v>12</v>
      </c>
      <c r="H125" s="12">
        <v>2</v>
      </c>
      <c r="I125" s="13" t="s">
        <v>721</v>
      </c>
      <c r="J125" s="12">
        <v>312</v>
      </c>
      <c r="K125" s="13" t="s">
        <v>834</v>
      </c>
      <c r="L125" s="11">
        <v>3010002</v>
      </c>
      <c r="M125" s="6" t="s">
        <v>835</v>
      </c>
      <c r="N125" s="11">
        <v>30100020001</v>
      </c>
      <c r="O125" s="6" t="s">
        <v>137</v>
      </c>
      <c r="P125" s="14" t="s">
        <v>146</v>
      </c>
      <c r="Q125" s="11">
        <f>IFERROR((VLOOKUP(R125,[1]ความเชื่อมโยง!$A$20:$B$26,2,FALSE)),"")</f>
        <v>1</v>
      </c>
      <c r="R125" s="6" t="s">
        <v>520</v>
      </c>
      <c r="S125" s="11">
        <f>IFERROR((VLOOKUP(T125,[1]ความเชื่อมโยง!$A$29:$B$37,2,FALSE)),"")</f>
        <v>1.2</v>
      </c>
      <c r="T125" s="6" t="s">
        <v>521</v>
      </c>
      <c r="U125" s="13" t="str">
        <f>IFERROR((VLOOKUP(Q125,[1]ความเชื่อมโยง!$A$1:$F$10,6,FALSE)),"")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5" s="13" t="str">
        <f>IFERROR((VLOOKUP(Q125,ความเชื่อมโยง!$A$1:$G$10,7,1)),"")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25" s="15" t="s">
        <v>636</v>
      </c>
      <c r="X125" s="6" t="s">
        <v>637</v>
      </c>
      <c r="Y125" s="6" t="s">
        <v>16</v>
      </c>
      <c r="Z125" s="6" t="s">
        <v>20</v>
      </c>
      <c r="AA125" s="6"/>
      <c r="AB125" s="6"/>
      <c r="AC125" s="14"/>
      <c r="AD125" s="14" t="s">
        <v>1660</v>
      </c>
      <c r="AE125" s="16">
        <v>142500</v>
      </c>
      <c r="AF125" s="17">
        <v>2</v>
      </c>
      <c r="AG125" s="17" t="s">
        <v>858</v>
      </c>
      <c r="AH125" s="17">
        <v>1</v>
      </c>
      <c r="AI125" s="27">
        <v>285000</v>
      </c>
      <c r="AJ125" s="16"/>
      <c r="AK125" s="16"/>
      <c r="AL125" s="16"/>
      <c r="AM125" s="16"/>
      <c r="AN125" s="16"/>
      <c r="AO125" s="16"/>
      <c r="AP125" s="16"/>
      <c r="AQ125" s="16"/>
      <c r="AR125" s="16">
        <v>285000</v>
      </c>
      <c r="AS125" s="16"/>
      <c r="AT125" s="16"/>
      <c r="AU125" s="16"/>
      <c r="AV125" s="89" t="s">
        <v>836</v>
      </c>
      <c r="AW125" s="89" t="s">
        <v>837</v>
      </c>
      <c r="AX125" s="89" t="s">
        <v>838</v>
      </c>
      <c r="AY125" s="89" t="s">
        <v>839</v>
      </c>
      <c r="AZ125" s="89" t="s">
        <v>587</v>
      </c>
      <c r="BA125" s="14" t="s">
        <v>840</v>
      </c>
      <c r="BB125" s="17" t="s">
        <v>577</v>
      </c>
      <c r="BC125" s="14">
        <v>90</v>
      </c>
      <c r="BD125" s="14" t="s">
        <v>136</v>
      </c>
      <c r="BE125" s="89" t="s">
        <v>849</v>
      </c>
      <c r="BF125" s="89" t="s">
        <v>849</v>
      </c>
      <c r="BG125" s="89" t="s">
        <v>842</v>
      </c>
      <c r="BH125" s="58">
        <f t="shared" si="4"/>
        <v>285000</v>
      </c>
      <c r="BI125" s="62">
        <f t="shared" si="5"/>
        <v>0</v>
      </c>
    </row>
    <row r="126" spans="1:61" ht="18.75">
      <c r="A126" s="11">
        <v>10</v>
      </c>
      <c r="B126" s="6" t="s">
        <v>1</v>
      </c>
      <c r="C126" s="11">
        <v>1003</v>
      </c>
      <c r="D126" s="6" t="s">
        <v>136</v>
      </c>
      <c r="E126" s="12">
        <v>2</v>
      </c>
      <c r="F126" s="13" t="s">
        <v>12</v>
      </c>
      <c r="G126" s="6" t="s">
        <v>12</v>
      </c>
      <c r="H126" s="12">
        <v>2</v>
      </c>
      <c r="I126" s="13" t="s">
        <v>721</v>
      </c>
      <c r="J126" s="12">
        <v>312</v>
      </c>
      <c r="K126" s="13" t="s">
        <v>834</v>
      </c>
      <c r="L126" s="11">
        <v>3010002</v>
      </c>
      <c r="M126" s="6" t="s">
        <v>835</v>
      </c>
      <c r="N126" s="11">
        <v>30100020001</v>
      </c>
      <c r="O126" s="6" t="s">
        <v>137</v>
      </c>
      <c r="P126" s="14" t="s">
        <v>146</v>
      </c>
      <c r="Q126" s="11">
        <f>IFERROR((VLOOKUP(R126,[1]ความเชื่อมโยง!$A$20:$B$26,2,FALSE)),"")</f>
        <v>1</v>
      </c>
      <c r="R126" s="6" t="s">
        <v>520</v>
      </c>
      <c r="S126" s="11">
        <f>IFERROR((VLOOKUP(T126,[1]ความเชื่อมโยง!$A$29:$B$37,2,FALSE)),"")</f>
        <v>1.2</v>
      </c>
      <c r="T126" s="6" t="s">
        <v>521</v>
      </c>
      <c r="U126" s="13" t="str">
        <f>IFERROR((VLOOKUP(Q126,[1]ความเชื่อมโยง!$A$1:$F$10,6,FALSE)),"")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6" s="13" t="str">
        <f>IFERROR((VLOOKUP(Q126,ความเชื่อมโยง!$A$1:$G$10,7,1)),"")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26" s="15" t="s">
        <v>636</v>
      </c>
      <c r="X126" s="6" t="s">
        <v>637</v>
      </c>
      <c r="Y126" s="6" t="s">
        <v>16</v>
      </c>
      <c r="Z126" s="6" t="s">
        <v>28</v>
      </c>
      <c r="AA126" s="6"/>
      <c r="AB126" s="6"/>
      <c r="AC126" s="14"/>
      <c r="AD126" s="14" t="s">
        <v>580</v>
      </c>
      <c r="AE126" s="16">
        <v>162500</v>
      </c>
      <c r="AF126" s="17">
        <v>4</v>
      </c>
      <c r="AG126" s="17" t="s">
        <v>859</v>
      </c>
      <c r="AH126" s="17">
        <v>1</v>
      </c>
      <c r="AI126" s="27">
        <v>650000</v>
      </c>
      <c r="AJ126" s="16"/>
      <c r="AK126" s="16"/>
      <c r="AL126" s="16"/>
      <c r="AM126" s="16"/>
      <c r="AN126" s="16"/>
      <c r="AO126" s="16"/>
      <c r="AP126" s="16"/>
      <c r="AQ126" s="16"/>
      <c r="AR126" s="16">
        <v>650000</v>
      </c>
      <c r="AS126" s="16"/>
      <c r="AT126" s="16"/>
      <c r="AU126" s="16"/>
      <c r="AV126" s="89" t="s">
        <v>836</v>
      </c>
      <c r="AW126" s="89" t="s">
        <v>837</v>
      </c>
      <c r="AX126" s="89" t="s">
        <v>838</v>
      </c>
      <c r="AY126" s="89" t="s">
        <v>839</v>
      </c>
      <c r="AZ126" s="89" t="s">
        <v>587</v>
      </c>
      <c r="BA126" s="14" t="s">
        <v>840</v>
      </c>
      <c r="BB126" s="17" t="s">
        <v>577</v>
      </c>
      <c r="BC126" s="14">
        <v>90</v>
      </c>
      <c r="BD126" s="14" t="s">
        <v>136</v>
      </c>
      <c r="BE126" s="89" t="s">
        <v>849</v>
      </c>
      <c r="BF126" s="89" t="s">
        <v>849</v>
      </c>
      <c r="BG126" s="89" t="s">
        <v>842</v>
      </c>
      <c r="BH126" s="58">
        <f t="shared" si="4"/>
        <v>650000</v>
      </c>
      <c r="BI126" s="62">
        <f t="shared" si="5"/>
        <v>0</v>
      </c>
    </row>
    <row r="127" spans="1:61" ht="18.75">
      <c r="A127" s="51">
        <v>10</v>
      </c>
      <c r="B127" s="52" t="s">
        <v>1</v>
      </c>
      <c r="C127" s="51">
        <v>1003</v>
      </c>
      <c r="D127" s="52" t="s">
        <v>136</v>
      </c>
      <c r="E127" s="91">
        <v>2</v>
      </c>
      <c r="F127" s="92" t="s">
        <v>12</v>
      </c>
      <c r="G127" s="52" t="s">
        <v>12</v>
      </c>
      <c r="H127" s="91">
        <v>2</v>
      </c>
      <c r="I127" s="92" t="s">
        <v>721</v>
      </c>
      <c r="J127" s="91">
        <v>312</v>
      </c>
      <c r="K127" s="92" t="s">
        <v>834</v>
      </c>
      <c r="L127" s="51">
        <v>3010002</v>
      </c>
      <c r="M127" s="52" t="s">
        <v>835</v>
      </c>
      <c r="N127" s="51">
        <v>30100020001</v>
      </c>
      <c r="O127" s="52" t="s">
        <v>137</v>
      </c>
      <c r="P127" s="55" t="s">
        <v>146</v>
      </c>
      <c r="Q127" s="11">
        <f>IFERROR((VLOOKUP(R127,[1]ความเชื่อมโยง!$A$20:$B$26,2,FALSE)),"")</f>
        <v>1</v>
      </c>
      <c r="R127" s="6" t="s">
        <v>520</v>
      </c>
      <c r="S127" s="11">
        <f>IFERROR((VLOOKUP(T127,[1]ความเชื่อมโยง!$A$29:$B$37,2,FALSE)),"")</f>
        <v>1.2</v>
      </c>
      <c r="T127" s="6" t="s">
        <v>521</v>
      </c>
      <c r="U127" s="13" t="str">
        <f>IFERROR((VLOOKUP(Q127,[1]ความเชื่อมโยง!$A$1:$F$10,6,FALSE)),"")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7" s="13" t="str">
        <f>IFERROR((VLOOKUP(Q127,ความเชื่อมโยง!$A$1:$G$10,7,1)),"")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27" s="54" t="s">
        <v>636</v>
      </c>
      <c r="X127" s="52" t="s">
        <v>637</v>
      </c>
      <c r="Y127" s="52" t="s">
        <v>16</v>
      </c>
      <c r="Z127" s="52" t="s">
        <v>28</v>
      </c>
      <c r="AA127" s="52"/>
      <c r="AB127" s="52"/>
      <c r="AC127" s="55"/>
      <c r="AD127" s="55" t="s">
        <v>681</v>
      </c>
      <c r="AE127" s="71">
        <v>19200</v>
      </c>
      <c r="AF127" s="60">
        <v>4</v>
      </c>
      <c r="AG127" s="60" t="s">
        <v>859</v>
      </c>
      <c r="AH127" s="60">
        <v>1</v>
      </c>
      <c r="AI127" s="93">
        <v>76800</v>
      </c>
      <c r="AJ127" s="71"/>
      <c r="AK127" s="71"/>
      <c r="AL127" s="71"/>
      <c r="AM127" s="71"/>
      <c r="AN127" s="71"/>
      <c r="AO127" s="71"/>
      <c r="AP127" s="71"/>
      <c r="AQ127" s="71"/>
      <c r="AR127" s="71">
        <v>76800</v>
      </c>
      <c r="AS127" s="71"/>
      <c r="AT127" s="71"/>
      <c r="AU127" s="71"/>
      <c r="AV127" s="55" t="s">
        <v>836</v>
      </c>
      <c r="AW127" s="55" t="s">
        <v>837</v>
      </c>
      <c r="AX127" s="55" t="s">
        <v>838</v>
      </c>
      <c r="AY127" s="55" t="s">
        <v>839</v>
      </c>
      <c r="AZ127" s="55" t="s">
        <v>587</v>
      </c>
      <c r="BA127" s="55" t="s">
        <v>840</v>
      </c>
      <c r="BB127" s="55" t="s">
        <v>577</v>
      </c>
      <c r="BC127" s="55">
        <v>90</v>
      </c>
      <c r="BD127" s="55" t="s">
        <v>136</v>
      </c>
      <c r="BE127" s="55" t="s">
        <v>849</v>
      </c>
      <c r="BF127" s="55" t="s">
        <v>849</v>
      </c>
      <c r="BG127" s="94" t="s">
        <v>842</v>
      </c>
      <c r="BH127" s="58">
        <f t="shared" si="4"/>
        <v>76800</v>
      </c>
      <c r="BI127" s="62">
        <f t="shared" si="5"/>
        <v>0</v>
      </c>
    </row>
    <row r="128" spans="1:61" ht="18.75">
      <c r="A128" s="51">
        <v>10</v>
      </c>
      <c r="B128" s="52" t="s">
        <v>1</v>
      </c>
      <c r="C128" s="51">
        <v>1003</v>
      </c>
      <c r="D128" s="52" t="s">
        <v>136</v>
      </c>
      <c r="E128" s="91">
        <v>2</v>
      </c>
      <c r="F128" s="92" t="s">
        <v>12</v>
      </c>
      <c r="G128" s="52" t="s">
        <v>12</v>
      </c>
      <c r="H128" s="91">
        <v>2</v>
      </c>
      <c r="I128" s="92" t="s">
        <v>721</v>
      </c>
      <c r="J128" s="91">
        <v>312</v>
      </c>
      <c r="K128" s="92" t="s">
        <v>834</v>
      </c>
      <c r="L128" s="51">
        <v>3010002</v>
      </c>
      <c r="M128" s="52" t="s">
        <v>835</v>
      </c>
      <c r="N128" s="51">
        <v>30100020001</v>
      </c>
      <c r="O128" s="52" t="s">
        <v>137</v>
      </c>
      <c r="P128" s="55" t="s">
        <v>146</v>
      </c>
      <c r="Q128" s="11">
        <f>IFERROR((VLOOKUP(R128,[1]ความเชื่อมโยง!$A$20:$B$26,2,FALSE)),"")</f>
        <v>1</v>
      </c>
      <c r="R128" s="6" t="s">
        <v>520</v>
      </c>
      <c r="S128" s="11">
        <f>IFERROR((VLOOKUP(T128,[1]ความเชื่อมโยง!$A$29:$B$37,2,FALSE)),"")</f>
        <v>1.2</v>
      </c>
      <c r="T128" s="6" t="s">
        <v>521</v>
      </c>
      <c r="U128" s="13" t="str">
        <f>IFERROR((VLOOKUP(Q128,[1]ความเชื่อมโยง!$A$1:$F$10,6,FALSE)),"")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8" s="13" t="str">
        <f>IFERROR((VLOOKUP(Q128,ความเชื่อมโยง!$A$1:$G$10,7,1)),"")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28" s="54" t="s">
        <v>636</v>
      </c>
      <c r="X128" s="52" t="s">
        <v>637</v>
      </c>
      <c r="Y128" s="52" t="s">
        <v>16</v>
      </c>
      <c r="Z128" s="52" t="s">
        <v>20</v>
      </c>
      <c r="AA128" s="52"/>
      <c r="AB128" s="52"/>
      <c r="AC128" s="55"/>
      <c r="AD128" s="55" t="s">
        <v>1635</v>
      </c>
      <c r="AE128" s="95">
        <v>30</v>
      </c>
      <c r="AF128" s="60">
        <v>100</v>
      </c>
      <c r="AG128" s="60" t="s">
        <v>581</v>
      </c>
      <c r="AH128" s="60">
        <v>3</v>
      </c>
      <c r="AI128" s="93">
        <v>9000</v>
      </c>
      <c r="AJ128" s="71"/>
      <c r="AK128" s="71"/>
      <c r="AL128" s="71"/>
      <c r="AM128" s="71"/>
      <c r="AN128" s="71"/>
      <c r="AO128" s="71"/>
      <c r="AP128" s="71"/>
      <c r="AQ128" s="71"/>
      <c r="AR128" s="71">
        <v>9000</v>
      </c>
      <c r="AS128" s="71"/>
      <c r="AT128" s="71"/>
      <c r="AU128" s="71"/>
      <c r="AV128" s="55" t="s">
        <v>836</v>
      </c>
      <c r="AW128" s="55" t="s">
        <v>837</v>
      </c>
      <c r="AX128" s="55" t="s">
        <v>838</v>
      </c>
      <c r="AY128" s="55" t="s">
        <v>839</v>
      </c>
      <c r="AZ128" s="55" t="s">
        <v>587</v>
      </c>
      <c r="BA128" s="55" t="s">
        <v>840</v>
      </c>
      <c r="BB128" s="55" t="s">
        <v>577</v>
      </c>
      <c r="BC128" s="55">
        <v>90</v>
      </c>
      <c r="BD128" s="55" t="s">
        <v>136</v>
      </c>
      <c r="BE128" s="55" t="s">
        <v>849</v>
      </c>
      <c r="BF128" s="55" t="s">
        <v>849</v>
      </c>
      <c r="BG128" s="94" t="s">
        <v>842</v>
      </c>
      <c r="BH128" s="58">
        <f t="shared" si="4"/>
        <v>9000</v>
      </c>
      <c r="BI128" s="62">
        <f t="shared" si="5"/>
        <v>0</v>
      </c>
    </row>
    <row r="129" spans="1:61" ht="18.75">
      <c r="A129" s="51">
        <v>10</v>
      </c>
      <c r="B129" s="52" t="s">
        <v>1</v>
      </c>
      <c r="C129" s="51">
        <v>1003</v>
      </c>
      <c r="D129" s="52" t="s">
        <v>136</v>
      </c>
      <c r="E129" s="91">
        <v>2</v>
      </c>
      <c r="F129" s="92" t="s">
        <v>12</v>
      </c>
      <c r="G129" s="52" t="s">
        <v>12</v>
      </c>
      <c r="H129" s="91">
        <v>2</v>
      </c>
      <c r="I129" s="92" t="s">
        <v>721</v>
      </c>
      <c r="J129" s="91">
        <v>312</v>
      </c>
      <c r="K129" s="92" t="s">
        <v>834</v>
      </c>
      <c r="L129" s="51">
        <v>3010002</v>
      </c>
      <c r="M129" s="52" t="s">
        <v>835</v>
      </c>
      <c r="N129" s="51">
        <v>30100020001</v>
      </c>
      <c r="O129" s="52" t="s">
        <v>137</v>
      </c>
      <c r="P129" s="55" t="s">
        <v>146</v>
      </c>
      <c r="Q129" s="11">
        <f>IFERROR((VLOOKUP(R129,[1]ความเชื่อมโยง!$A$20:$B$26,2,FALSE)),"")</f>
        <v>1</v>
      </c>
      <c r="R129" s="6" t="s">
        <v>520</v>
      </c>
      <c r="S129" s="11">
        <f>IFERROR((VLOOKUP(T129,[1]ความเชื่อมโยง!$A$29:$B$37,2,FALSE)),"")</f>
        <v>1.2</v>
      </c>
      <c r="T129" s="6" t="s">
        <v>521</v>
      </c>
      <c r="U129" s="13" t="str">
        <f>IFERROR((VLOOKUP(Q129,[1]ความเชื่อมโยง!$A$1:$F$10,6,FALSE)),"")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9" s="13" t="str">
        <f>IFERROR((VLOOKUP(Q129,ความเชื่อมโยง!$A$1:$G$10,7,1)),"")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29" s="54" t="s">
        <v>636</v>
      </c>
      <c r="X129" s="52" t="s">
        <v>637</v>
      </c>
      <c r="Y129" s="52" t="s">
        <v>16</v>
      </c>
      <c r="Z129" s="52" t="s">
        <v>20</v>
      </c>
      <c r="AA129" s="52"/>
      <c r="AB129" s="52"/>
      <c r="AC129" s="55"/>
      <c r="AD129" s="55" t="s">
        <v>582</v>
      </c>
      <c r="AE129" s="71">
        <v>50</v>
      </c>
      <c r="AF129" s="60">
        <v>100</v>
      </c>
      <c r="AG129" s="60" t="s">
        <v>581</v>
      </c>
      <c r="AH129" s="60">
        <v>3</v>
      </c>
      <c r="AI129" s="93">
        <v>15000</v>
      </c>
      <c r="AJ129" s="71"/>
      <c r="AK129" s="71"/>
      <c r="AL129" s="71"/>
      <c r="AM129" s="71"/>
      <c r="AN129" s="71"/>
      <c r="AO129" s="71"/>
      <c r="AP129" s="71"/>
      <c r="AQ129" s="71"/>
      <c r="AR129" s="71">
        <v>15000</v>
      </c>
      <c r="AS129" s="71"/>
      <c r="AT129" s="71"/>
      <c r="AU129" s="71"/>
      <c r="AV129" s="55" t="s">
        <v>836</v>
      </c>
      <c r="AW129" s="55" t="s">
        <v>837</v>
      </c>
      <c r="AX129" s="55" t="s">
        <v>838</v>
      </c>
      <c r="AY129" s="55" t="s">
        <v>839</v>
      </c>
      <c r="AZ129" s="55" t="s">
        <v>587</v>
      </c>
      <c r="BA129" s="55" t="s">
        <v>840</v>
      </c>
      <c r="BB129" s="55" t="s">
        <v>577</v>
      </c>
      <c r="BC129" s="55">
        <v>90</v>
      </c>
      <c r="BD129" s="55" t="s">
        <v>136</v>
      </c>
      <c r="BE129" s="55" t="s">
        <v>849</v>
      </c>
      <c r="BF129" s="55" t="s">
        <v>849</v>
      </c>
      <c r="BG129" s="94" t="s">
        <v>842</v>
      </c>
      <c r="BH129" s="58">
        <f t="shared" si="4"/>
        <v>15000</v>
      </c>
      <c r="BI129" s="62">
        <f t="shared" si="5"/>
        <v>0</v>
      </c>
    </row>
    <row r="130" spans="1:61" ht="18.75">
      <c r="A130" s="51">
        <v>10</v>
      </c>
      <c r="B130" s="52" t="s">
        <v>1</v>
      </c>
      <c r="C130" s="51">
        <v>1003</v>
      </c>
      <c r="D130" s="52" t="s">
        <v>136</v>
      </c>
      <c r="E130" s="91">
        <v>2</v>
      </c>
      <c r="F130" s="92" t="s">
        <v>12</v>
      </c>
      <c r="G130" s="52" t="s">
        <v>12</v>
      </c>
      <c r="H130" s="91">
        <v>2</v>
      </c>
      <c r="I130" s="92" t="s">
        <v>721</v>
      </c>
      <c r="J130" s="91">
        <v>312</v>
      </c>
      <c r="K130" s="92" t="s">
        <v>834</v>
      </c>
      <c r="L130" s="51">
        <v>3010002</v>
      </c>
      <c r="M130" s="52" t="s">
        <v>835</v>
      </c>
      <c r="N130" s="51">
        <v>30100020001</v>
      </c>
      <c r="O130" s="52" t="s">
        <v>137</v>
      </c>
      <c r="P130" s="55" t="s">
        <v>146</v>
      </c>
      <c r="Q130" s="11">
        <f>IFERROR((VLOOKUP(R130,[1]ความเชื่อมโยง!$A$20:$B$26,2,FALSE)),"")</f>
        <v>1</v>
      </c>
      <c r="R130" s="6" t="s">
        <v>520</v>
      </c>
      <c r="S130" s="11">
        <f>IFERROR((VLOOKUP(T130,[1]ความเชื่อมโยง!$A$29:$B$37,2,FALSE)),"")</f>
        <v>1.2</v>
      </c>
      <c r="T130" s="6" t="s">
        <v>521</v>
      </c>
      <c r="U130" s="13" t="str">
        <f>IFERROR((VLOOKUP(Q130,[1]ความเชื่อมโยง!$A$1:$F$10,6,FALSE)),"")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30" s="13" t="str">
        <f>IFERROR((VLOOKUP(Q130,ความเชื่อมโยง!$A$1:$G$10,7,1)),"")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30" s="54" t="s">
        <v>636</v>
      </c>
      <c r="X130" s="52" t="s">
        <v>637</v>
      </c>
      <c r="Y130" s="52" t="s">
        <v>16</v>
      </c>
      <c r="Z130" s="52" t="s">
        <v>28</v>
      </c>
      <c r="AA130" s="52"/>
      <c r="AB130" s="52"/>
      <c r="AC130" s="55"/>
      <c r="AD130" s="55" t="s">
        <v>860</v>
      </c>
      <c r="AE130" s="71">
        <v>625</v>
      </c>
      <c r="AF130" s="60">
        <v>10</v>
      </c>
      <c r="AG130" s="60" t="s">
        <v>581</v>
      </c>
      <c r="AH130" s="60">
        <v>4</v>
      </c>
      <c r="AI130" s="93">
        <v>25000</v>
      </c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55" t="s">
        <v>836</v>
      </c>
      <c r="AW130" s="55" t="s">
        <v>837</v>
      </c>
      <c r="AX130" s="55" t="s">
        <v>838</v>
      </c>
      <c r="AY130" s="55" t="s">
        <v>839</v>
      </c>
      <c r="AZ130" s="55" t="s">
        <v>587</v>
      </c>
      <c r="BA130" s="55" t="s">
        <v>840</v>
      </c>
      <c r="BB130" s="55" t="s">
        <v>577</v>
      </c>
      <c r="BC130" s="55">
        <v>90</v>
      </c>
      <c r="BD130" s="55" t="s">
        <v>136</v>
      </c>
      <c r="BE130" s="55" t="s">
        <v>849</v>
      </c>
      <c r="BF130" s="55" t="s">
        <v>849</v>
      </c>
      <c r="BG130" s="94" t="s">
        <v>842</v>
      </c>
      <c r="BH130" s="58">
        <f t="shared" si="4"/>
        <v>25000</v>
      </c>
      <c r="BI130" s="62">
        <f t="shared" si="5"/>
        <v>0</v>
      </c>
    </row>
    <row r="131" spans="1:61" ht="18.75">
      <c r="A131" s="51">
        <v>10</v>
      </c>
      <c r="B131" s="52" t="s">
        <v>1</v>
      </c>
      <c r="C131" s="51">
        <v>1003</v>
      </c>
      <c r="D131" s="52" t="s">
        <v>136</v>
      </c>
      <c r="E131" s="91">
        <v>2</v>
      </c>
      <c r="F131" s="92" t="s">
        <v>12</v>
      </c>
      <c r="G131" s="52" t="s">
        <v>12</v>
      </c>
      <c r="H131" s="91">
        <v>1</v>
      </c>
      <c r="I131" s="92" t="s">
        <v>734</v>
      </c>
      <c r="J131" s="91">
        <v>120</v>
      </c>
      <c r="K131" s="92" t="s">
        <v>717</v>
      </c>
      <c r="L131" s="51">
        <v>1000010</v>
      </c>
      <c r="M131" s="52" t="s">
        <v>709</v>
      </c>
      <c r="N131" s="51">
        <v>10000100005</v>
      </c>
      <c r="O131" s="52" t="s">
        <v>147</v>
      </c>
      <c r="P131" s="55" t="s">
        <v>148</v>
      </c>
      <c r="Q131" s="51">
        <v>5</v>
      </c>
      <c r="R131" s="6" t="s">
        <v>635</v>
      </c>
      <c r="S131" s="51">
        <v>5</v>
      </c>
      <c r="T131" s="52" t="s">
        <v>635</v>
      </c>
      <c r="U131" s="13" t="str">
        <f>IFERROR((VLOOKUP(Q131,[1]ความเชื่อมโยง!$A$1:$F$10,6,FALSE)),"")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31" s="13" t="str">
        <f>IFERROR((VLOOKUP(Q131,ความเชื่อมโยง!$A$1:$G$10,7,1)),"")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31" s="54" t="s">
        <v>636</v>
      </c>
      <c r="X131" s="52" t="s">
        <v>133</v>
      </c>
      <c r="Y131" s="52" t="s">
        <v>16</v>
      </c>
      <c r="Z131" s="52" t="s">
        <v>20</v>
      </c>
      <c r="AA131" s="52"/>
      <c r="AB131" s="52"/>
      <c r="AC131" s="55"/>
      <c r="AD131" s="55" t="s">
        <v>861</v>
      </c>
      <c r="AE131" s="71">
        <v>6600</v>
      </c>
      <c r="AF131" s="60">
        <v>4</v>
      </c>
      <c r="AG131" s="60" t="s">
        <v>581</v>
      </c>
      <c r="AH131" s="60">
        <v>12</v>
      </c>
      <c r="AI131" s="93">
        <v>316800</v>
      </c>
      <c r="AJ131" s="71">
        <v>26400</v>
      </c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55" t="s">
        <v>836</v>
      </c>
      <c r="AW131" s="55" t="s">
        <v>837</v>
      </c>
      <c r="AX131" s="55" t="s">
        <v>838</v>
      </c>
      <c r="AY131" s="55" t="s">
        <v>839</v>
      </c>
      <c r="AZ131" s="55" t="s">
        <v>587</v>
      </c>
      <c r="BA131" s="55" t="s">
        <v>840</v>
      </c>
      <c r="BB131" s="55" t="s">
        <v>577</v>
      </c>
      <c r="BC131" s="55">
        <v>90</v>
      </c>
      <c r="BD131" s="55" t="s">
        <v>136</v>
      </c>
      <c r="BE131" s="55" t="s">
        <v>862</v>
      </c>
      <c r="BF131" s="55" t="s">
        <v>863</v>
      </c>
      <c r="BG131" s="94" t="s">
        <v>842</v>
      </c>
      <c r="BH131" s="58">
        <f t="shared" si="4"/>
        <v>316800</v>
      </c>
      <c r="BI131" s="62">
        <f t="shared" si="5"/>
        <v>0</v>
      </c>
    </row>
    <row r="132" spans="1:61" ht="18.75">
      <c r="A132" s="51">
        <v>10</v>
      </c>
      <c r="B132" s="52" t="s">
        <v>1</v>
      </c>
      <c r="C132" s="51">
        <v>1003</v>
      </c>
      <c r="D132" s="52" t="s">
        <v>136</v>
      </c>
      <c r="E132" s="91">
        <v>2</v>
      </c>
      <c r="F132" s="92" t="s">
        <v>12</v>
      </c>
      <c r="G132" s="52" t="s">
        <v>12</v>
      </c>
      <c r="H132" s="91">
        <v>1</v>
      </c>
      <c r="I132" s="92" t="s">
        <v>734</v>
      </c>
      <c r="J132" s="91">
        <v>120</v>
      </c>
      <c r="K132" s="92" t="s">
        <v>717</v>
      </c>
      <c r="L132" s="51">
        <v>1000010</v>
      </c>
      <c r="M132" s="52" t="s">
        <v>709</v>
      </c>
      <c r="N132" s="51">
        <v>10000100005</v>
      </c>
      <c r="O132" s="52" t="s">
        <v>147</v>
      </c>
      <c r="P132" s="55" t="s">
        <v>149</v>
      </c>
      <c r="Q132" s="51">
        <v>5</v>
      </c>
      <c r="R132" s="6" t="s">
        <v>635</v>
      </c>
      <c r="S132" s="51">
        <v>5</v>
      </c>
      <c r="T132" s="52" t="s">
        <v>635</v>
      </c>
      <c r="U132" s="13" t="str">
        <f>IFERROR((VLOOKUP(Q132,[1]ความเชื่อมโยง!$A$1:$F$10,6,FALSE)),"")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32" s="13" t="str">
        <f>IFERROR((VLOOKUP(Q132,ความเชื่อมโยง!$A$1:$G$10,7,1)),"")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32" s="54" t="s">
        <v>636</v>
      </c>
      <c r="X132" s="52" t="s">
        <v>133</v>
      </c>
      <c r="Y132" s="52" t="s">
        <v>16</v>
      </c>
      <c r="Z132" s="52" t="s">
        <v>20</v>
      </c>
      <c r="AA132" s="52"/>
      <c r="AB132" s="52"/>
      <c r="AC132" s="55"/>
      <c r="AD132" s="55" t="s">
        <v>1640</v>
      </c>
      <c r="AE132" s="71">
        <v>420</v>
      </c>
      <c r="AF132" s="60">
        <v>2</v>
      </c>
      <c r="AG132" s="60" t="s">
        <v>581</v>
      </c>
      <c r="AH132" s="60">
        <v>20</v>
      </c>
      <c r="AI132" s="93">
        <v>16800</v>
      </c>
      <c r="AJ132" s="71">
        <v>2100</v>
      </c>
      <c r="AK132" s="71">
        <v>2100</v>
      </c>
      <c r="AL132" s="71">
        <v>2100</v>
      </c>
      <c r="AM132" s="71">
        <v>2100</v>
      </c>
      <c r="AN132" s="71">
        <v>2100</v>
      </c>
      <c r="AO132" s="71">
        <v>2100</v>
      </c>
      <c r="AP132" s="71"/>
      <c r="AQ132" s="71"/>
      <c r="AR132" s="71"/>
      <c r="AS132" s="71"/>
      <c r="AT132" s="71">
        <v>2100</v>
      </c>
      <c r="AU132" s="71">
        <v>2100</v>
      </c>
      <c r="AV132" s="55" t="s">
        <v>836</v>
      </c>
      <c r="AW132" s="55" t="s">
        <v>837</v>
      </c>
      <c r="AX132" s="55" t="s">
        <v>838</v>
      </c>
      <c r="AY132" s="55" t="s">
        <v>839</v>
      </c>
      <c r="AZ132" s="55" t="s">
        <v>587</v>
      </c>
      <c r="BA132" s="55" t="s">
        <v>840</v>
      </c>
      <c r="BB132" s="55" t="s">
        <v>577</v>
      </c>
      <c r="BC132" s="55">
        <v>90</v>
      </c>
      <c r="BD132" s="55" t="s">
        <v>136</v>
      </c>
      <c r="BE132" s="55" t="s">
        <v>862</v>
      </c>
      <c r="BF132" s="55" t="s">
        <v>863</v>
      </c>
      <c r="BG132" s="94" t="s">
        <v>842</v>
      </c>
      <c r="BH132" s="58">
        <f t="shared" si="4"/>
        <v>16800</v>
      </c>
      <c r="BI132" s="62">
        <f t="shared" si="5"/>
        <v>0</v>
      </c>
    </row>
    <row r="133" spans="1:61" ht="18.75">
      <c r="A133" s="51">
        <v>10</v>
      </c>
      <c r="B133" s="52" t="s">
        <v>1</v>
      </c>
      <c r="C133" s="51">
        <v>1003</v>
      </c>
      <c r="D133" s="52" t="s">
        <v>136</v>
      </c>
      <c r="E133" s="91">
        <v>2</v>
      </c>
      <c r="F133" s="92" t="s">
        <v>12</v>
      </c>
      <c r="G133" s="52" t="s">
        <v>12</v>
      </c>
      <c r="H133" s="91">
        <v>1</v>
      </c>
      <c r="I133" s="92" t="s">
        <v>734</v>
      </c>
      <c r="J133" s="91">
        <v>120</v>
      </c>
      <c r="K133" s="92" t="s">
        <v>717</v>
      </c>
      <c r="L133" s="51">
        <v>1000010</v>
      </c>
      <c r="M133" s="52" t="s">
        <v>709</v>
      </c>
      <c r="N133" s="51">
        <v>10000100005</v>
      </c>
      <c r="O133" s="52" t="s">
        <v>147</v>
      </c>
      <c r="P133" s="55" t="s">
        <v>150</v>
      </c>
      <c r="Q133" s="11">
        <f>IFERROR((VLOOKUP(R133,[1]ความเชื่อมโยง!$A$20:$B$26,2,FALSE)),"")</f>
        <v>1</v>
      </c>
      <c r="R133" s="6" t="s">
        <v>520</v>
      </c>
      <c r="S133" s="11">
        <f>IFERROR((VLOOKUP(T133,[1]ความเชื่อมโยง!$A$29:$B$37,2,FALSE)),"")</f>
        <v>1.3</v>
      </c>
      <c r="T133" s="6" t="s">
        <v>594</v>
      </c>
      <c r="U133" s="13" t="str">
        <f>IFERROR((VLOOKUP(Q133,[1]ความเชื่อมโยง!$A$1:$F$10,6,FALSE)),"")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33" s="13" t="str">
        <f>IFERROR((VLOOKUP(Q133,ความเชื่อมโยง!$A$1:$G$10,7,1)),"")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33" s="54" t="s">
        <v>636</v>
      </c>
      <c r="X133" s="52" t="s">
        <v>133</v>
      </c>
      <c r="Y133" s="52" t="s">
        <v>16</v>
      </c>
      <c r="Z133" s="52" t="s">
        <v>20</v>
      </c>
      <c r="AA133" s="52"/>
      <c r="AB133" s="52"/>
      <c r="AC133" s="55"/>
      <c r="AD133" s="55" t="s">
        <v>864</v>
      </c>
      <c r="AE133" s="71">
        <v>1200</v>
      </c>
      <c r="AF133" s="60">
        <v>83</v>
      </c>
      <c r="AG133" s="60" t="s">
        <v>596</v>
      </c>
      <c r="AH133" s="60">
        <v>1</v>
      </c>
      <c r="AI133" s="93">
        <v>99600</v>
      </c>
      <c r="AJ133" s="71"/>
      <c r="AK133" s="71"/>
      <c r="AL133" s="71"/>
      <c r="AM133" s="71"/>
      <c r="AN133" s="71"/>
      <c r="AO133" s="71"/>
      <c r="AP133" s="71"/>
      <c r="AQ133" s="71">
        <v>99600</v>
      </c>
      <c r="AR133" s="71"/>
      <c r="AS133" s="71"/>
      <c r="AT133" s="71"/>
      <c r="AU133" s="71"/>
      <c r="AV133" s="55" t="s">
        <v>836</v>
      </c>
      <c r="AW133" s="55" t="s">
        <v>837</v>
      </c>
      <c r="AX133" s="55" t="s">
        <v>838</v>
      </c>
      <c r="AY133" s="55" t="s">
        <v>839</v>
      </c>
      <c r="AZ133" s="55" t="s">
        <v>587</v>
      </c>
      <c r="BA133" s="55" t="s">
        <v>840</v>
      </c>
      <c r="BB133" s="55" t="s">
        <v>577</v>
      </c>
      <c r="BC133" s="55">
        <v>90</v>
      </c>
      <c r="BD133" s="55" t="s">
        <v>136</v>
      </c>
      <c r="BE133" s="55" t="s">
        <v>862</v>
      </c>
      <c r="BF133" s="55" t="s">
        <v>863</v>
      </c>
      <c r="BG133" s="94" t="s">
        <v>842</v>
      </c>
      <c r="BH133" s="58">
        <f t="shared" si="4"/>
        <v>99600</v>
      </c>
      <c r="BI133" s="62">
        <f t="shared" si="5"/>
        <v>0</v>
      </c>
    </row>
    <row r="134" spans="1:61" ht="18.75">
      <c r="A134" s="51">
        <v>10</v>
      </c>
      <c r="B134" s="52" t="s">
        <v>1</v>
      </c>
      <c r="C134" s="51">
        <v>1003</v>
      </c>
      <c r="D134" s="52" t="s">
        <v>136</v>
      </c>
      <c r="E134" s="91">
        <v>2</v>
      </c>
      <c r="F134" s="92" t="s">
        <v>12</v>
      </c>
      <c r="G134" s="52" t="s">
        <v>12</v>
      </c>
      <c r="H134" s="91">
        <v>1</v>
      </c>
      <c r="I134" s="92" t="s">
        <v>734</v>
      </c>
      <c r="J134" s="91">
        <v>120</v>
      </c>
      <c r="K134" s="92" t="s">
        <v>717</v>
      </c>
      <c r="L134" s="51">
        <v>1000010</v>
      </c>
      <c r="M134" s="52" t="s">
        <v>709</v>
      </c>
      <c r="N134" s="51">
        <v>10000100005</v>
      </c>
      <c r="O134" s="52" t="s">
        <v>147</v>
      </c>
      <c r="P134" s="55" t="s">
        <v>150</v>
      </c>
      <c r="Q134" s="11">
        <f>IFERROR((VLOOKUP(R134,[1]ความเชื่อมโยง!$A$20:$B$26,2,FALSE)),"")</f>
        <v>1</v>
      </c>
      <c r="R134" s="6" t="s">
        <v>520</v>
      </c>
      <c r="S134" s="11">
        <f>IFERROR((VLOOKUP(T134,[1]ความเชื่อมโยง!$A$29:$B$37,2,FALSE)),"")</f>
        <v>1.3</v>
      </c>
      <c r="T134" s="6" t="s">
        <v>594</v>
      </c>
      <c r="U134" s="13" t="str">
        <f>IFERROR((VLOOKUP(Q134,[1]ความเชื่อมโยง!$A$1:$F$10,6,FALSE)),"")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34" s="13" t="str">
        <f>IFERROR((VLOOKUP(Q134,ความเชื่อมโยง!$A$1:$G$10,7,1)),"")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34" s="54" t="s">
        <v>636</v>
      </c>
      <c r="X134" s="52" t="s">
        <v>133</v>
      </c>
      <c r="Y134" s="52" t="s">
        <v>16</v>
      </c>
      <c r="Z134" s="52" t="s">
        <v>20</v>
      </c>
      <c r="AA134" s="52"/>
      <c r="AB134" s="52"/>
      <c r="AC134" s="55"/>
      <c r="AD134" s="55" t="s">
        <v>1661</v>
      </c>
      <c r="AE134" s="71">
        <v>15000</v>
      </c>
      <c r="AF134" s="60">
        <v>5</v>
      </c>
      <c r="AG134" s="60" t="s">
        <v>583</v>
      </c>
      <c r="AH134" s="60">
        <v>1</v>
      </c>
      <c r="AI134" s="93">
        <v>75000</v>
      </c>
      <c r="AJ134" s="71">
        <v>30000</v>
      </c>
      <c r="AK134" s="71"/>
      <c r="AL134" s="71">
        <v>30000</v>
      </c>
      <c r="AM134" s="71"/>
      <c r="AN134" s="71"/>
      <c r="AO134" s="71"/>
      <c r="AP134" s="71"/>
      <c r="AQ134" s="71">
        <v>15000</v>
      </c>
      <c r="AR134" s="71"/>
      <c r="AS134" s="71"/>
      <c r="AT134" s="71"/>
      <c r="AU134" s="71"/>
      <c r="AV134" s="55" t="s">
        <v>836</v>
      </c>
      <c r="AW134" s="55" t="s">
        <v>837</v>
      </c>
      <c r="AX134" s="55" t="s">
        <v>838</v>
      </c>
      <c r="AY134" s="55" t="s">
        <v>839</v>
      </c>
      <c r="AZ134" s="55" t="s">
        <v>587</v>
      </c>
      <c r="BA134" s="55" t="s">
        <v>840</v>
      </c>
      <c r="BB134" s="55" t="s">
        <v>577</v>
      </c>
      <c r="BC134" s="55">
        <v>90</v>
      </c>
      <c r="BD134" s="55" t="s">
        <v>136</v>
      </c>
      <c r="BE134" s="55" t="s">
        <v>862</v>
      </c>
      <c r="BF134" s="55" t="s">
        <v>863</v>
      </c>
      <c r="BG134" s="94" t="s">
        <v>842</v>
      </c>
      <c r="BH134" s="58">
        <f t="shared" ref="BH134:BH197" si="6">ROUND(AE134*AF134*AH134,-2)</f>
        <v>75000</v>
      </c>
      <c r="BI134" s="62">
        <f t="shared" ref="BI134:BI197" si="7">AI134-BH134</f>
        <v>0</v>
      </c>
    </row>
    <row r="135" spans="1:61" ht="18.75">
      <c r="A135" s="51">
        <v>10</v>
      </c>
      <c r="B135" s="52" t="s">
        <v>1</v>
      </c>
      <c r="C135" s="51">
        <v>1003</v>
      </c>
      <c r="D135" s="52" t="s">
        <v>136</v>
      </c>
      <c r="E135" s="91">
        <v>2</v>
      </c>
      <c r="F135" s="92" t="s">
        <v>12</v>
      </c>
      <c r="G135" s="52" t="s">
        <v>12</v>
      </c>
      <c r="H135" s="91">
        <v>1</v>
      </c>
      <c r="I135" s="92" t="s">
        <v>734</v>
      </c>
      <c r="J135" s="91">
        <v>120</v>
      </c>
      <c r="K135" s="92" t="s">
        <v>717</v>
      </c>
      <c r="L135" s="51">
        <v>1000010</v>
      </c>
      <c r="M135" s="52" t="s">
        <v>709</v>
      </c>
      <c r="N135" s="51">
        <v>10000100005</v>
      </c>
      <c r="O135" s="52" t="s">
        <v>147</v>
      </c>
      <c r="P135" s="55" t="s">
        <v>150</v>
      </c>
      <c r="Q135" s="11">
        <f>IFERROR((VLOOKUP(R135,[1]ความเชื่อมโยง!$A$20:$B$26,2,FALSE)),"")</f>
        <v>1</v>
      </c>
      <c r="R135" s="6" t="s">
        <v>520</v>
      </c>
      <c r="S135" s="11">
        <f>IFERROR((VLOOKUP(T135,[1]ความเชื่อมโยง!$A$29:$B$37,2,FALSE)),"")</f>
        <v>1.3</v>
      </c>
      <c r="T135" s="6" t="s">
        <v>594</v>
      </c>
      <c r="U135" s="13" t="str">
        <f>IFERROR((VLOOKUP(Q135,[1]ความเชื่อมโยง!$A$1:$F$10,6,FALSE)),"")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35" s="13" t="str">
        <f>IFERROR((VLOOKUP(Q135,ความเชื่อมโยง!$A$1:$G$10,7,1)),"")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35" s="54" t="s">
        <v>636</v>
      </c>
      <c r="X135" s="52" t="s">
        <v>133</v>
      </c>
      <c r="Y135" s="52" t="s">
        <v>16</v>
      </c>
      <c r="Z135" s="52" t="s">
        <v>23</v>
      </c>
      <c r="AA135" s="52"/>
      <c r="AB135" s="52"/>
      <c r="AC135" s="55"/>
      <c r="AD135" s="55" t="s">
        <v>865</v>
      </c>
      <c r="AE135" s="71">
        <v>200000</v>
      </c>
      <c r="AF135" s="60">
        <v>1</v>
      </c>
      <c r="AG135" s="60" t="s">
        <v>583</v>
      </c>
      <c r="AH135" s="60">
        <v>1</v>
      </c>
      <c r="AI135" s="93">
        <v>200000</v>
      </c>
      <c r="AJ135" s="71">
        <v>100000</v>
      </c>
      <c r="AK135" s="71"/>
      <c r="AL135" s="71"/>
      <c r="AM135" s="71"/>
      <c r="AN135" s="71"/>
      <c r="AO135" s="71"/>
      <c r="AP135" s="71"/>
      <c r="AQ135" s="71">
        <v>100000</v>
      </c>
      <c r="AR135" s="71"/>
      <c r="AS135" s="71"/>
      <c r="AT135" s="71"/>
      <c r="AU135" s="71"/>
      <c r="AV135" s="55" t="s">
        <v>836</v>
      </c>
      <c r="AW135" s="55" t="s">
        <v>837</v>
      </c>
      <c r="AX135" s="55" t="s">
        <v>838</v>
      </c>
      <c r="AY135" s="55" t="s">
        <v>839</v>
      </c>
      <c r="AZ135" s="55" t="s">
        <v>587</v>
      </c>
      <c r="BA135" s="55" t="s">
        <v>840</v>
      </c>
      <c r="BB135" s="55" t="s">
        <v>577</v>
      </c>
      <c r="BC135" s="55">
        <v>90</v>
      </c>
      <c r="BD135" s="55" t="s">
        <v>136</v>
      </c>
      <c r="BE135" s="55" t="s">
        <v>862</v>
      </c>
      <c r="BF135" s="55" t="s">
        <v>863</v>
      </c>
      <c r="BG135" s="94" t="s">
        <v>842</v>
      </c>
      <c r="BH135" s="58">
        <f t="shared" si="6"/>
        <v>200000</v>
      </c>
      <c r="BI135" s="62">
        <f t="shared" si="7"/>
        <v>0</v>
      </c>
    </row>
    <row r="136" spans="1:61" ht="18.75">
      <c r="A136" s="51">
        <v>10</v>
      </c>
      <c r="B136" s="52" t="s">
        <v>1</v>
      </c>
      <c r="C136" s="51">
        <v>1003</v>
      </c>
      <c r="D136" s="52" t="s">
        <v>136</v>
      </c>
      <c r="E136" s="91">
        <v>2</v>
      </c>
      <c r="F136" s="92" t="s">
        <v>12</v>
      </c>
      <c r="G136" s="52" t="s">
        <v>12</v>
      </c>
      <c r="H136" s="91">
        <v>1</v>
      </c>
      <c r="I136" s="92" t="s">
        <v>734</v>
      </c>
      <c r="J136" s="91">
        <v>120</v>
      </c>
      <c r="K136" s="92" t="s">
        <v>717</v>
      </c>
      <c r="L136" s="51">
        <v>1000010</v>
      </c>
      <c r="M136" s="52" t="s">
        <v>709</v>
      </c>
      <c r="N136" s="51">
        <v>10000100005</v>
      </c>
      <c r="O136" s="52" t="s">
        <v>147</v>
      </c>
      <c r="P136" s="55" t="s">
        <v>150</v>
      </c>
      <c r="Q136" s="11">
        <f>IFERROR((VLOOKUP(R136,[1]ความเชื่อมโยง!$A$20:$B$26,2,FALSE)),"")</f>
        <v>1</v>
      </c>
      <c r="R136" s="6" t="s">
        <v>520</v>
      </c>
      <c r="S136" s="11">
        <f>IFERROR((VLOOKUP(T136,[1]ความเชื่อมโยง!$A$29:$B$37,2,FALSE)),"")</f>
        <v>1.3</v>
      </c>
      <c r="T136" s="6" t="s">
        <v>594</v>
      </c>
      <c r="U136" s="13" t="str">
        <f>IFERROR((VLOOKUP(Q136,[1]ความเชื่อมโยง!$A$1:$F$10,6,FALSE)),"")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36" s="13" t="str">
        <f>IFERROR((VLOOKUP(Q136,ความเชื่อมโยง!$A$1:$G$10,7,1)),"")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36" s="54" t="s">
        <v>636</v>
      </c>
      <c r="X136" s="52" t="s">
        <v>133</v>
      </c>
      <c r="Y136" s="52" t="s">
        <v>16</v>
      </c>
      <c r="Z136" s="52" t="s">
        <v>23</v>
      </c>
      <c r="AA136" s="52"/>
      <c r="AB136" s="52"/>
      <c r="AC136" s="55"/>
      <c r="AD136" s="55" t="s">
        <v>866</v>
      </c>
      <c r="AE136" s="71">
        <v>50000</v>
      </c>
      <c r="AF136" s="60">
        <v>1</v>
      </c>
      <c r="AG136" s="60" t="s">
        <v>583</v>
      </c>
      <c r="AH136" s="60">
        <v>1</v>
      </c>
      <c r="AI136" s="93">
        <v>50000</v>
      </c>
      <c r="AJ136" s="71">
        <v>50000</v>
      </c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55" t="s">
        <v>836</v>
      </c>
      <c r="AW136" s="55" t="s">
        <v>837</v>
      </c>
      <c r="AX136" s="55" t="s">
        <v>838</v>
      </c>
      <c r="AY136" s="55" t="s">
        <v>839</v>
      </c>
      <c r="AZ136" s="55" t="s">
        <v>587</v>
      </c>
      <c r="BA136" s="55" t="s">
        <v>840</v>
      </c>
      <c r="BB136" s="55" t="s">
        <v>577</v>
      </c>
      <c r="BC136" s="55">
        <v>90</v>
      </c>
      <c r="BD136" s="55" t="s">
        <v>136</v>
      </c>
      <c r="BE136" s="55" t="s">
        <v>862</v>
      </c>
      <c r="BF136" s="55" t="s">
        <v>863</v>
      </c>
      <c r="BG136" s="94" t="s">
        <v>842</v>
      </c>
      <c r="BH136" s="58">
        <f t="shared" si="6"/>
        <v>50000</v>
      </c>
      <c r="BI136" s="62">
        <f t="shared" si="7"/>
        <v>0</v>
      </c>
    </row>
    <row r="137" spans="1:61" ht="18.75">
      <c r="A137" s="51">
        <v>10</v>
      </c>
      <c r="B137" s="52" t="s">
        <v>1</v>
      </c>
      <c r="C137" s="51">
        <v>1003</v>
      </c>
      <c r="D137" s="52" t="s">
        <v>136</v>
      </c>
      <c r="E137" s="91">
        <v>2</v>
      </c>
      <c r="F137" s="92" t="s">
        <v>12</v>
      </c>
      <c r="G137" s="52" t="s">
        <v>12</v>
      </c>
      <c r="H137" s="91">
        <v>1</v>
      </c>
      <c r="I137" s="92" t="s">
        <v>734</v>
      </c>
      <c r="J137" s="91">
        <v>120</v>
      </c>
      <c r="K137" s="92" t="s">
        <v>717</v>
      </c>
      <c r="L137" s="51">
        <v>1000010</v>
      </c>
      <c r="M137" s="52" t="s">
        <v>709</v>
      </c>
      <c r="N137" s="51">
        <v>10000100005</v>
      </c>
      <c r="O137" s="52" t="s">
        <v>147</v>
      </c>
      <c r="P137" s="55" t="s">
        <v>150</v>
      </c>
      <c r="Q137" s="11">
        <f>IFERROR((VLOOKUP(R137,[1]ความเชื่อมโยง!$A$20:$B$26,2,FALSE)),"")</f>
        <v>1</v>
      </c>
      <c r="R137" s="6" t="s">
        <v>520</v>
      </c>
      <c r="S137" s="11">
        <f>IFERROR((VLOOKUP(T137,[1]ความเชื่อมโยง!$A$29:$B$37,2,FALSE)),"")</f>
        <v>1.3</v>
      </c>
      <c r="T137" s="6" t="s">
        <v>594</v>
      </c>
      <c r="U137" s="13" t="str">
        <f>IFERROR((VLOOKUP(Q137,[1]ความเชื่อมโยง!$A$1:$F$10,6,FALSE)),"")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37" s="13" t="str">
        <f>IFERROR((VLOOKUP(Q137,ความเชื่อมโยง!$A$1:$G$10,7,1)),"")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37" s="54" t="s">
        <v>636</v>
      </c>
      <c r="X137" s="52" t="s">
        <v>133</v>
      </c>
      <c r="Y137" s="52" t="s">
        <v>16</v>
      </c>
      <c r="Z137" s="52" t="s">
        <v>23</v>
      </c>
      <c r="AA137" s="52"/>
      <c r="AB137" s="52"/>
      <c r="AC137" s="55"/>
      <c r="AD137" s="55" t="s">
        <v>867</v>
      </c>
      <c r="AE137" s="71">
        <v>10000</v>
      </c>
      <c r="AF137" s="60">
        <v>25</v>
      </c>
      <c r="AG137" s="60" t="s">
        <v>868</v>
      </c>
      <c r="AH137" s="60">
        <v>1</v>
      </c>
      <c r="AI137" s="93">
        <v>250000</v>
      </c>
      <c r="AJ137" s="71">
        <v>250000</v>
      </c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55" t="s">
        <v>836</v>
      </c>
      <c r="AW137" s="55" t="s">
        <v>837</v>
      </c>
      <c r="AX137" s="55" t="s">
        <v>838</v>
      </c>
      <c r="AY137" s="55" t="s">
        <v>839</v>
      </c>
      <c r="AZ137" s="55" t="s">
        <v>587</v>
      </c>
      <c r="BA137" s="55" t="s">
        <v>840</v>
      </c>
      <c r="BB137" s="55" t="s">
        <v>577</v>
      </c>
      <c r="BC137" s="55">
        <v>90</v>
      </c>
      <c r="BD137" s="55" t="s">
        <v>136</v>
      </c>
      <c r="BE137" s="55" t="s">
        <v>862</v>
      </c>
      <c r="BF137" s="55" t="s">
        <v>863</v>
      </c>
      <c r="BG137" s="94" t="s">
        <v>842</v>
      </c>
      <c r="BH137" s="58">
        <f t="shared" si="6"/>
        <v>250000</v>
      </c>
      <c r="BI137" s="62">
        <f t="shared" si="7"/>
        <v>0</v>
      </c>
    </row>
    <row r="138" spans="1:61" ht="18.75">
      <c r="A138" s="51">
        <v>10</v>
      </c>
      <c r="B138" s="52" t="s">
        <v>1</v>
      </c>
      <c r="C138" s="51">
        <v>1003</v>
      </c>
      <c r="D138" s="52" t="s">
        <v>136</v>
      </c>
      <c r="E138" s="91">
        <v>2</v>
      </c>
      <c r="F138" s="92" t="s">
        <v>12</v>
      </c>
      <c r="G138" s="52" t="s">
        <v>12</v>
      </c>
      <c r="H138" s="91">
        <v>2</v>
      </c>
      <c r="I138" s="92" t="s">
        <v>721</v>
      </c>
      <c r="J138" s="91">
        <v>312</v>
      </c>
      <c r="K138" s="92" t="s">
        <v>834</v>
      </c>
      <c r="L138" s="51">
        <v>3010002</v>
      </c>
      <c r="M138" s="52" t="s">
        <v>835</v>
      </c>
      <c r="N138" s="51">
        <v>30100020002</v>
      </c>
      <c r="O138" s="52" t="s">
        <v>151</v>
      </c>
      <c r="P138" s="55" t="s">
        <v>152</v>
      </c>
      <c r="Q138" s="11">
        <f>IFERROR((VLOOKUP(R138,[1]ความเชื่อมโยง!$A$20:$B$26,2,FALSE)),"")</f>
        <v>1</v>
      </c>
      <c r="R138" s="6" t="s">
        <v>520</v>
      </c>
      <c r="S138" s="11">
        <f>IFERROR((VLOOKUP(T138,[1]ความเชื่อมโยง!$A$29:$B$37,2,FALSE)),"")</f>
        <v>1.2</v>
      </c>
      <c r="T138" s="6" t="s">
        <v>521</v>
      </c>
      <c r="U138" s="13" t="str">
        <f>IFERROR((VLOOKUP(Q138,[1]ความเชื่อมโยง!$A$1:$F$10,6,FALSE)),"")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38" s="13" t="str">
        <f>IFERROR((VLOOKUP(Q138,ความเชื่อมโยง!$A$1:$G$10,7,1)),"")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38" s="54" t="s">
        <v>636</v>
      </c>
      <c r="X138" s="52" t="s">
        <v>133</v>
      </c>
      <c r="Y138" s="52" t="s">
        <v>16</v>
      </c>
      <c r="Z138" s="52" t="s">
        <v>28</v>
      </c>
      <c r="AA138" s="52"/>
      <c r="AB138" s="52"/>
      <c r="AC138" s="55"/>
      <c r="AD138" s="55" t="s">
        <v>654</v>
      </c>
      <c r="AE138" s="71">
        <v>240</v>
      </c>
      <c r="AF138" s="60">
        <v>5</v>
      </c>
      <c r="AG138" s="60">
        <v>2</v>
      </c>
      <c r="AH138" s="60">
        <v>3</v>
      </c>
      <c r="AI138" s="93">
        <v>7200</v>
      </c>
      <c r="AJ138" s="71"/>
      <c r="AK138" s="71"/>
      <c r="AL138" s="71"/>
      <c r="AM138" s="71">
        <v>3600</v>
      </c>
      <c r="AN138" s="71"/>
      <c r="AO138" s="71"/>
      <c r="AP138" s="71"/>
      <c r="AQ138" s="71"/>
      <c r="AR138" s="71"/>
      <c r="AS138" s="71"/>
      <c r="AT138" s="71">
        <v>3600</v>
      </c>
      <c r="AU138" s="71"/>
      <c r="AV138" s="55" t="s">
        <v>836</v>
      </c>
      <c r="AW138" s="55" t="s">
        <v>837</v>
      </c>
      <c r="AX138" s="55" t="s">
        <v>838</v>
      </c>
      <c r="AY138" s="55" t="s">
        <v>839</v>
      </c>
      <c r="AZ138" s="55" t="s">
        <v>587</v>
      </c>
      <c r="BA138" s="55" t="s">
        <v>840</v>
      </c>
      <c r="BB138" s="55" t="s">
        <v>577</v>
      </c>
      <c r="BC138" s="55">
        <v>90</v>
      </c>
      <c r="BD138" s="55" t="s">
        <v>136</v>
      </c>
      <c r="BE138" s="55" t="s">
        <v>869</v>
      </c>
      <c r="BF138" s="55" t="s">
        <v>870</v>
      </c>
      <c r="BG138" s="94" t="s">
        <v>842</v>
      </c>
      <c r="BH138" s="58">
        <f t="shared" si="6"/>
        <v>3600</v>
      </c>
      <c r="BI138" s="62">
        <f t="shared" si="7"/>
        <v>3600</v>
      </c>
    </row>
    <row r="139" spans="1:61" ht="18.75">
      <c r="A139" s="51">
        <v>10</v>
      </c>
      <c r="B139" s="52" t="s">
        <v>1</v>
      </c>
      <c r="C139" s="51">
        <v>1003</v>
      </c>
      <c r="D139" s="52" t="s">
        <v>136</v>
      </c>
      <c r="E139" s="91">
        <v>2</v>
      </c>
      <c r="F139" s="92" t="s">
        <v>12</v>
      </c>
      <c r="G139" s="52" t="s">
        <v>12</v>
      </c>
      <c r="H139" s="91">
        <v>2</v>
      </c>
      <c r="I139" s="92" t="s">
        <v>721</v>
      </c>
      <c r="J139" s="91">
        <v>312</v>
      </c>
      <c r="K139" s="92" t="s">
        <v>834</v>
      </c>
      <c r="L139" s="51">
        <v>3010002</v>
      </c>
      <c r="M139" s="52" t="s">
        <v>835</v>
      </c>
      <c r="N139" s="51">
        <v>30100020002</v>
      </c>
      <c r="O139" s="52" t="s">
        <v>151</v>
      </c>
      <c r="P139" s="55" t="s">
        <v>152</v>
      </c>
      <c r="Q139" s="11">
        <f>IFERROR((VLOOKUP(R139,[1]ความเชื่อมโยง!$A$20:$B$26,2,FALSE)),"")</f>
        <v>1</v>
      </c>
      <c r="R139" s="6" t="s">
        <v>520</v>
      </c>
      <c r="S139" s="11">
        <f>IFERROR((VLOOKUP(T139,[1]ความเชื่อมโยง!$A$29:$B$37,2,FALSE)),"")</f>
        <v>1.2</v>
      </c>
      <c r="T139" s="6" t="s">
        <v>521</v>
      </c>
      <c r="U139" s="13" t="str">
        <f>IFERROR((VLOOKUP(Q139,[1]ความเชื่อมโยง!$A$1:$F$10,6,FALSE)),"")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39" s="13" t="str">
        <f>IFERROR((VLOOKUP(Q139,ความเชื่อมโยง!$A$1:$G$10,7,1)),"")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39" s="54" t="s">
        <v>636</v>
      </c>
      <c r="X139" s="52" t="s">
        <v>133</v>
      </c>
      <c r="Y139" s="52" t="s">
        <v>16</v>
      </c>
      <c r="Z139" s="52" t="s">
        <v>20</v>
      </c>
      <c r="AA139" s="52"/>
      <c r="AB139" s="52"/>
      <c r="AC139" s="55"/>
      <c r="AD139" s="55" t="s">
        <v>1651</v>
      </c>
      <c r="AE139" s="71">
        <v>800</v>
      </c>
      <c r="AF139" s="60">
        <v>5</v>
      </c>
      <c r="AG139" s="60">
        <v>2</v>
      </c>
      <c r="AH139" s="60">
        <v>2</v>
      </c>
      <c r="AI139" s="93">
        <v>16000</v>
      </c>
      <c r="AJ139" s="71"/>
      <c r="AK139" s="71"/>
      <c r="AL139" s="71"/>
      <c r="AM139" s="71">
        <v>8000</v>
      </c>
      <c r="AN139" s="71"/>
      <c r="AO139" s="71"/>
      <c r="AP139" s="71"/>
      <c r="AQ139" s="71"/>
      <c r="AR139" s="71"/>
      <c r="AS139" s="71"/>
      <c r="AT139" s="71">
        <v>8000</v>
      </c>
      <c r="AU139" s="71"/>
      <c r="AV139" s="55" t="s">
        <v>836</v>
      </c>
      <c r="AW139" s="55" t="s">
        <v>837</v>
      </c>
      <c r="AX139" s="55" t="s">
        <v>838</v>
      </c>
      <c r="AY139" s="55" t="s">
        <v>839</v>
      </c>
      <c r="AZ139" s="55" t="s">
        <v>587</v>
      </c>
      <c r="BA139" s="55" t="s">
        <v>840</v>
      </c>
      <c r="BB139" s="55" t="s">
        <v>577</v>
      </c>
      <c r="BC139" s="55">
        <v>90</v>
      </c>
      <c r="BD139" s="55" t="s">
        <v>136</v>
      </c>
      <c r="BE139" s="55" t="s">
        <v>869</v>
      </c>
      <c r="BF139" s="55" t="s">
        <v>870</v>
      </c>
      <c r="BG139" s="94" t="s">
        <v>842</v>
      </c>
      <c r="BH139" s="58">
        <f t="shared" si="6"/>
        <v>8000</v>
      </c>
      <c r="BI139" s="62">
        <f t="shared" si="7"/>
        <v>8000</v>
      </c>
    </row>
    <row r="140" spans="1:61" ht="18.75">
      <c r="A140" s="51">
        <v>10</v>
      </c>
      <c r="B140" s="52" t="s">
        <v>1</v>
      </c>
      <c r="C140" s="51">
        <v>1003</v>
      </c>
      <c r="D140" s="52" t="s">
        <v>136</v>
      </c>
      <c r="E140" s="91">
        <v>2</v>
      </c>
      <c r="F140" s="92" t="s">
        <v>12</v>
      </c>
      <c r="G140" s="52" t="s">
        <v>12</v>
      </c>
      <c r="H140" s="91">
        <v>2</v>
      </c>
      <c r="I140" s="92" t="s">
        <v>721</v>
      </c>
      <c r="J140" s="91">
        <v>312</v>
      </c>
      <c r="K140" s="92" t="s">
        <v>834</v>
      </c>
      <c r="L140" s="51">
        <v>3010002</v>
      </c>
      <c r="M140" s="52" t="s">
        <v>835</v>
      </c>
      <c r="N140" s="51">
        <v>30100020002</v>
      </c>
      <c r="O140" s="52" t="s">
        <v>151</v>
      </c>
      <c r="P140" s="55" t="s">
        <v>152</v>
      </c>
      <c r="Q140" s="11">
        <f>IFERROR((VLOOKUP(R140,[1]ความเชื่อมโยง!$A$20:$B$26,2,FALSE)),"")</f>
        <v>1</v>
      </c>
      <c r="R140" s="6" t="s">
        <v>520</v>
      </c>
      <c r="S140" s="11">
        <f>IFERROR((VLOOKUP(T140,[1]ความเชื่อมโยง!$A$29:$B$37,2,FALSE)),"")</f>
        <v>1.2</v>
      </c>
      <c r="T140" s="6" t="s">
        <v>521</v>
      </c>
      <c r="U140" s="13" t="str">
        <f>IFERROR((VLOOKUP(Q140,[1]ความเชื่อมโยง!$A$1:$F$10,6,FALSE)),"")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40" s="13" t="str">
        <f>IFERROR((VLOOKUP(Q140,ความเชื่อมโยง!$A$1:$G$10,7,1)),"")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40" s="54" t="s">
        <v>636</v>
      </c>
      <c r="X140" s="52" t="s">
        <v>133</v>
      </c>
      <c r="Y140" s="52" t="s">
        <v>16</v>
      </c>
      <c r="Z140" s="52" t="s">
        <v>20</v>
      </c>
      <c r="AA140" s="52"/>
      <c r="AB140" s="52"/>
      <c r="AC140" s="55"/>
      <c r="AD140" s="55" t="s">
        <v>1662</v>
      </c>
      <c r="AE140" s="71">
        <v>5000</v>
      </c>
      <c r="AF140" s="60">
        <v>1</v>
      </c>
      <c r="AG140" s="60">
        <v>1</v>
      </c>
      <c r="AH140" s="60">
        <v>2</v>
      </c>
      <c r="AI140" s="93">
        <v>10000</v>
      </c>
      <c r="AJ140" s="71"/>
      <c r="AK140" s="71"/>
      <c r="AL140" s="71"/>
      <c r="AM140" s="71">
        <v>5000</v>
      </c>
      <c r="AN140" s="71"/>
      <c r="AO140" s="71"/>
      <c r="AP140" s="71"/>
      <c r="AQ140" s="71"/>
      <c r="AR140" s="71"/>
      <c r="AS140" s="71"/>
      <c r="AT140" s="71">
        <v>5000</v>
      </c>
      <c r="AU140" s="71"/>
      <c r="AV140" s="55" t="s">
        <v>836</v>
      </c>
      <c r="AW140" s="55" t="s">
        <v>837</v>
      </c>
      <c r="AX140" s="55" t="s">
        <v>838</v>
      </c>
      <c r="AY140" s="55" t="s">
        <v>839</v>
      </c>
      <c r="AZ140" s="55" t="s">
        <v>587</v>
      </c>
      <c r="BA140" s="55" t="s">
        <v>840</v>
      </c>
      <c r="BB140" s="55" t="s">
        <v>577</v>
      </c>
      <c r="BC140" s="55">
        <v>90</v>
      </c>
      <c r="BD140" s="55" t="s">
        <v>136</v>
      </c>
      <c r="BE140" s="55" t="s">
        <v>869</v>
      </c>
      <c r="BF140" s="55" t="s">
        <v>870</v>
      </c>
      <c r="BG140" s="94" t="s">
        <v>842</v>
      </c>
      <c r="BH140" s="58">
        <f t="shared" si="6"/>
        <v>10000</v>
      </c>
      <c r="BI140" s="62">
        <f t="shared" si="7"/>
        <v>0</v>
      </c>
    </row>
    <row r="141" spans="1:61" ht="18.75">
      <c r="A141" s="51">
        <v>10</v>
      </c>
      <c r="B141" s="52" t="s">
        <v>1</v>
      </c>
      <c r="C141" s="51">
        <v>1003</v>
      </c>
      <c r="D141" s="52" t="s">
        <v>136</v>
      </c>
      <c r="E141" s="91">
        <v>2</v>
      </c>
      <c r="F141" s="92" t="s">
        <v>12</v>
      </c>
      <c r="G141" s="52" t="s">
        <v>12</v>
      </c>
      <c r="H141" s="91">
        <v>2</v>
      </c>
      <c r="I141" s="92" t="s">
        <v>721</v>
      </c>
      <c r="J141" s="91">
        <v>312</v>
      </c>
      <c r="K141" s="92" t="s">
        <v>834</v>
      </c>
      <c r="L141" s="51">
        <v>3010002</v>
      </c>
      <c r="M141" s="52" t="s">
        <v>835</v>
      </c>
      <c r="N141" s="51">
        <v>30100020002</v>
      </c>
      <c r="O141" s="52" t="s">
        <v>151</v>
      </c>
      <c r="P141" s="55" t="s">
        <v>152</v>
      </c>
      <c r="Q141" s="11">
        <f>IFERROR((VLOOKUP(R141,[1]ความเชื่อมโยง!$A$20:$B$26,2,FALSE)),"")</f>
        <v>1</v>
      </c>
      <c r="R141" s="6" t="s">
        <v>520</v>
      </c>
      <c r="S141" s="11">
        <f>IFERROR((VLOOKUP(T141,[1]ความเชื่อมโยง!$A$29:$B$37,2,FALSE)),"")</f>
        <v>1.2</v>
      </c>
      <c r="T141" s="6" t="s">
        <v>521</v>
      </c>
      <c r="U141" s="13" t="str">
        <f>IFERROR((VLOOKUP(Q141,[1]ความเชื่อมโยง!$A$1:$F$10,6,FALSE)),"")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41" s="13" t="str">
        <f>IFERROR((VLOOKUP(Q141,ความเชื่อมโยง!$A$1:$G$10,7,1)),"")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41" s="54" t="s">
        <v>636</v>
      </c>
      <c r="X141" s="52" t="s">
        <v>133</v>
      </c>
      <c r="Y141" s="52" t="s">
        <v>16</v>
      </c>
      <c r="Z141" s="52" t="s">
        <v>23</v>
      </c>
      <c r="AA141" s="52"/>
      <c r="AB141" s="52"/>
      <c r="AC141" s="55"/>
      <c r="AD141" s="55" t="s">
        <v>602</v>
      </c>
      <c r="AE141" s="71">
        <v>5000</v>
      </c>
      <c r="AF141" s="60">
        <v>1</v>
      </c>
      <c r="AG141" s="60">
        <v>1</v>
      </c>
      <c r="AH141" s="60">
        <v>2</v>
      </c>
      <c r="AI141" s="93">
        <v>10000</v>
      </c>
      <c r="AJ141" s="71"/>
      <c r="AK141" s="71"/>
      <c r="AL141" s="71"/>
      <c r="AM141" s="71">
        <v>5000</v>
      </c>
      <c r="AN141" s="71"/>
      <c r="AO141" s="71"/>
      <c r="AP141" s="71"/>
      <c r="AQ141" s="71"/>
      <c r="AR141" s="71"/>
      <c r="AS141" s="71"/>
      <c r="AT141" s="71">
        <v>5000</v>
      </c>
      <c r="AU141" s="71"/>
      <c r="AV141" s="55" t="s">
        <v>836</v>
      </c>
      <c r="AW141" s="55" t="s">
        <v>837</v>
      </c>
      <c r="AX141" s="55" t="s">
        <v>838</v>
      </c>
      <c r="AY141" s="55" t="s">
        <v>839</v>
      </c>
      <c r="AZ141" s="55" t="s">
        <v>587</v>
      </c>
      <c r="BA141" s="55" t="s">
        <v>840</v>
      </c>
      <c r="BB141" s="55" t="s">
        <v>577</v>
      </c>
      <c r="BC141" s="55">
        <v>90</v>
      </c>
      <c r="BD141" s="55" t="s">
        <v>136</v>
      </c>
      <c r="BE141" s="55" t="s">
        <v>869</v>
      </c>
      <c r="BF141" s="55" t="s">
        <v>870</v>
      </c>
      <c r="BG141" s="94" t="s">
        <v>842</v>
      </c>
      <c r="BH141" s="58">
        <f t="shared" si="6"/>
        <v>10000</v>
      </c>
      <c r="BI141" s="62">
        <f t="shared" si="7"/>
        <v>0</v>
      </c>
    </row>
    <row r="142" spans="1:61" ht="18.75">
      <c r="A142" s="51">
        <v>10</v>
      </c>
      <c r="B142" s="52" t="s">
        <v>1</v>
      </c>
      <c r="C142" s="51">
        <v>1003</v>
      </c>
      <c r="D142" s="52" t="s">
        <v>136</v>
      </c>
      <c r="E142" s="91">
        <v>2</v>
      </c>
      <c r="F142" s="96" t="s">
        <v>12</v>
      </c>
      <c r="G142" s="52" t="s">
        <v>12</v>
      </c>
      <c r="H142" s="91">
        <v>2</v>
      </c>
      <c r="I142" s="92" t="s">
        <v>721</v>
      </c>
      <c r="J142" s="91">
        <v>312</v>
      </c>
      <c r="K142" s="92" t="s">
        <v>834</v>
      </c>
      <c r="L142" s="51">
        <v>3010002</v>
      </c>
      <c r="M142" s="52" t="s">
        <v>835</v>
      </c>
      <c r="N142" s="97">
        <v>30100020002</v>
      </c>
      <c r="O142" s="98" t="s">
        <v>153</v>
      </c>
      <c r="P142" s="99" t="s">
        <v>152</v>
      </c>
      <c r="Q142" s="11">
        <f>IFERROR((VLOOKUP(R142,[1]ความเชื่อมโยง!$A$20:$B$26,2,FALSE)),"")</f>
        <v>1</v>
      </c>
      <c r="R142" s="6" t="s">
        <v>520</v>
      </c>
      <c r="S142" s="11">
        <f>IFERROR((VLOOKUP(T142,[1]ความเชื่อมโยง!$A$29:$B$37,2,FALSE)),"")</f>
        <v>1.2</v>
      </c>
      <c r="T142" s="6" t="s">
        <v>521</v>
      </c>
      <c r="U142" s="13" t="str">
        <f>IFERROR((VLOOKUP(Q142,[1]ความเชื่อมโยง!$A$1:$F$10,6,FALSE)),"")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42" s="13" t="str">
        <f>IFERROR((VLOOKUP(Q142,ความเชื่อมโยง!$A$1:$G$10,7,1)),"")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42" s="54" t="s">
        <v>636</v>
      </c>
      <c r="X142" s="52" t="s">
        <v>133</v>
      </c>
      <c r="Y142" s="52" t="s">
        <v>16</v>
      </c>
      <c r="Z142" s="52" t="s">
        <v>28</v>
      </c>
      <c r="AA142" s="52"/>
      <c r="AB142" s="52"/>
      <c r="AC142" s="99"/>
      <c r="AD142" s="100" t="s">
        <v>871</v>
      </c>
      <c r="AE142" s="101">
        <v>200</v>
      </c>
      <c r="AF142" s="102">
        <v>9</v>
      </c>
      <c r="AG142" s="103">
        <v>1</v>
      </c>
      <c r="AH142" s="103">
        <v>5</v>
      </c>
      <c r="AI142" s="102">
        <v>9000</v>
      </c>
      <c r="AJ142" s="104"/>
      <c r="AK142" s="102"/>
      <c r="AL142" s="104"/>
      <c r="AM142" s="104"/>
      <c r="AN142" s="104"/>
      <c r="AO142" s="104"/>
      <c r="AP142" s="104"/>
      <c r="AQ142" s="104"/>
      <c r="AR142" s="104">
        <v>9000</v>
      </c>
      <c r="AS142" s="104"/>
      <c r="AT142" s="104"/>
      <c r="AU142" s="104"/>
      <c r="AV142" s="55" t="s">
        <v>836</v>
      </c>
      <c r="AW142" s="55" t="s">
        <v>837</v>
      </c>
      <c r="AX142" s="55" t="s">
        <v>838</v>
      </c>
      <c r="AY142" s="55" t="s">
        <v>839</v>
      </c>
      <c r="AZ142" s="55" t="s">
        <v>587</v>
      </c>
      <c r="BA142" s="55" t="s">
        <v>840</v>
      </c>
      <c r="BB142" s="55" t="s">
        <v>577</v>
      </c>
      <c r="BC142" s="55">
        <v>90</v>
      </c>
      <c r="BD142" s="55" t="s">
        <v>136</v>
      </c>
      <c r="BE142" s="104" t="s">
        <v>869</v>
      </c>
      <c r="BF142" s="104" t="s">
        <v>870</v>
      </c>
      <c r="BG142" s="94" t="s">
        <v>842</v>
      </c>
      <c r="BH142" s="58">
        <f t="shared" si="6"/>
        <v>9000</v>
      </c>
      <c r="BI142" s="62">
        <f t="shared" si="7"/>
        <v>0</v>
      </c>
    </row>
    <row r="143" spans="1:61" ht="18.75">
      <c r="A143" s="51">
        <v>10</v>
      </c>
      <c r="B143" s="52" t="s">
        <v>1</v>
      </c>
      <c r="C143" s="51">
        <v>1003</v>
      </c>
      <c r="D143" s="52" t="s">
        <v>136</v>
      </c>
      <c r="E143" s="91">
        <v>2</v>
      </c>
      <c r="F143" s="96" t="s">
        <v>12</v>
      </c>
      <c r="G143" s="52" t="s">
        <v>12</v>
      </c>
      <c r="H143" s="91">
        <v>2</v>
      </c>
      <c r="I143" s="92" t="s">
        <v>721</v>
      </c>
      <c r="J143" s="91">
        <v>312</v>
      </c>
      <c r="K143" s="92" t="s">
        <v>834</v>
      </c>
      <c r="L143" s="51">
        <v>3010002</v>
      </c>
      <c r="M143" s="52" t="s">
        <v>835</v>
      </c>
      <c r="N143" s="97">
        <v>30100020002</v>
      </c>
      <c r="O143" s="98" t="s">
        <v>153</v>
      </c>
      <c r="P143" s="105" t="s">
        <v>152</v>
      </c>
      <c r="Q143" s="11">
        <f>IFERROR((VLOOKUP(R143,[1]ความเชื่อมโยง!$A$20:$B$26,2,FALSE)),"")</f>
        <v>1</v>
      </c>
      <c r="R143" s="6" t="s">
        <v>520</v>
      </c>
      <c r="S143" s="11">
        <f>IFERROR((VLOOKUP(T143,[1]ความเชื่อมโยง!$A$29:$B$37,2,FALSE)),"")</f>
        <v>1.2</v>
      </c>
      <c r="T143" s="6" t="s">
        <v>521</v>
      </c>
      <c r="U143" s="13" t="str">
        <f>IFERROR((VLOOKUP(Q143,[1]ความเชื่อมโยง!$A$1:$F$10,6,FALSE)),"")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43" s="13" t="str">
        <f>IFERROR((VLOOKUP(Q143,ความเชื่อมโยง!$A$1:$G$10,7,1)),"")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43" s="54" t="s">
        <v>636</v>
      </c>
      <c r="X143" s="52" t="s">
        <v>133</v>
      </c>
      <c r="Y143" s="52" t="s">
        <v>16</v>
      </c>
      <c r="Z143" s="52" t="s">
        <v>28</v>
      </c>
      <c r="AA143" s="52"/>
      <c r="AB143" s="52"/>
      <c r="AC143" s="99"/>
      <c r="AD143" s="100" t="s">
        <v>872</v>
      </c>
      <c r="AE143" s="101">
        <v>200</v>
      </c>
      <c r="AF143" s="102">
        <v>5</v>
      </c>
      <c r="AG143" s="103">
        <v>1</v>
      </c>
      <c r="AH143" s="103">
        <v>2</v>
      </c>
      <c r="AI143" s="102">
        <v>2000</v>
      </c>
      <c r="AJ143" s="104"/>
      <c r="AK143" s="102"/>
      <c r="AL143" s="104"/>
      <c r="AM143" s="104"/>
      <c r="AN143" s="104"/>
      <c r="AO143" s="104"/>
      <c r="AP143" s="104"/>
      <c r="AQ143" s="104"/>
      <c r="AR143" s="104">
        <v>2000</v>
      </c>
      <c r="AS143" s="104"/>
      <c r="AT143" s="104"/>
      <c r="AU143" s="104"/>
      <c r="AV143" s="55" t="s">
        <v>836</v>
      </c>
      <c r="AW143" s="55" t="s">
        <v>837</v>
      </c>
      <c r="AX143" s="55" t="s">
        <v>838</v>
      </c>
      <c r="AY143" s="55" t="s">
        <v>839</v>
      </c>
      <c r="AZ143" s="55" t="s">
        <v>587</v>
      </c>
      <c r="BA143" s="55" t="s">
        <v>840</v>
      </c>
      <c r="BB143" s="55" t="s">
        <v>577</v>
      </c>
      <c r="BC143" s="55">
        <v>90</v>
      </c>
      <c r="BD143" s="55" t="s">
        <v>136</v>
      </c>
      <c r="BE143" s="104" t="s">
        <v>869</v>
      </c>
      <c r="BF143" s="104" t="s">
        <v>870</v>
      </c>
      <c r="BG143" s="94" t="s">
        <v>842</v>
      </c>
      <c r="BH143" s="58">
        <f t="shared" si="6"/>
        <v>2000</v>
      </c>
      <c r="BI143" s="62">
        <f t="shared" si="7"/>
        <v>0</v>
      </c>
    </row>
    <row r="144" spans="1:61" ht="18.75">
      <c r="A144" s="51">
        <v>10</v>
      </c>
      <c r="B144" s="52" t="s">
        <v>1</v>
      </c>
      <c r="C144" s="51">
        <v>1003</v>
      </c>
      <c r="D144" s="52" t="s">
        <v>136</v>
      </c>
      <c r="E144" s="91">
        <v>2</v>
      </c>
      <c r="F144" s="96" t="s">
        <v>12</v>
      </c>
      <c r="G144" s="52" t="s">
        <v>12</v>
      </c>
      <c r="H144" s="91">
        <v>2</v>
      </c>
      <c r="I144" s="92" t="s">
        <v>721</v>
      </c>
      <c r="J144" s="91">
        <v>312</v>
      </c>
      <c r="K144" s="92" t="s">
        <v>834</v>
      </c>
      <c r="L144" s="51">
        <v>3010002</v>
      </c>
      <c r="M144" s="52" t="s">
        <v>835</v>
      </c>
      <c r="N144" s="97">
        <v>30100020002</v>
      </c>
      <c r="O144" s="98" t="s">
        <v>153</v>
      </c>
      <c r="P144" s="99" t="s">
        <v>152</v>
      </c>
      <c r="Q144" s="11">
        <f>IFERROR((VLOOKUP(R144,[1]ความเชื่อมโยง!$A$20:$B$26,2,FALSE)),"")</f>
        <v>1</v>
      </c>
      <c r="R144" s="6" t="s">
        <v>520</v>
      </c>
      <c r="S144" s="11">
        <f>IFERROR((VLOOKUP(T144,[1]ความเชื่อมโยง!$A$29:$B$37,2,FALSE)),"")</f>
        <v>1.2</v>
      </c>
      <c r="T144" s="6" t="s">
        <v>521</v>
      </c>
      <c r="U144" s="13" t="str">
        <f>IFERROR((VLOOKUP(Q144,[1]ความเชื่อมโยง!$A$1:$F$10,6,FALSE)),"")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44" s="13" t="str">
        <f>IFERROR((VLOOKUP(Q144,ความเชื่อมโยง!$A$1:$G$10,7,1)),"")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44" s="54" t="s">
        <v>636</v>
      </c>
      <c r="X144" s="52" t="s">
        <v>133</v>
      </c>
      <c r="Y144" s="52" t="s">
        <v>16</v>
      </c>
      <c r="Z144" s="52" t="s">
        <v>28</v>
      </c>
      <c r="AA144" s="52"/>
      <c r="AB144" s="52"/>
      <c r="AC144" s="99"/>
      <c r="AD144" s="100" t="s">
        <v>872</v>
      </c>
      <c r="AE144" s="101">
        <v>420</v>
      </c>
      <c r="AF144" s="102">
        <v>5</v>
      </c>
      <c r="AG144" s="103">
        <v>1</v>
      </c>
      <c r="AH144" s="103">
        <v>1</v>
      </c>
      <c r="AI144" s="102">
        <v>2100</v>
      </c>
      <c r="AJ144" s="104"/>
      <c r="AK144" s="102"/>
      <c r="AL144" s="104"/>
      <c r="AM144" s="104"/>
      <c r="AN144" s="104"/>
      <c r="AO144" s="104"/>
      <c r="AP144" s="104"/>
      <c r="AQ144" s="104"/>
      <c r="AR144" s="104">
        <v>2100</v>
      </c>
      <c r="AS144" s="104"/>
      <c r="AT144" s="104"/>
      <c r="AU144" s="104"/>
      <c r="AV144" s="55" t="s">
        <v>836</v>
      </c>
      <c r="AW144" s="55" t="s">
        <v>837</v>
      </c>
      <c r="AX144" s="55" t="s">
        <v>838</v>
      </c>
      <c r="AY144" s="55" t="s">
        <v>839</v>
      </c>
      <c r="AZ144" s="55" t="s">
        <v>587</v>
      </c>
      <c r="BA144" s="55" t="s">
        <v>840</v>
      </c>
      <c r="BB144" s="55" t="s">
        <v>577</v>
      </c>
      <c r="BC144" s="55">
        <v>90</v>
      </c>
      <c r="BD144" s="55" t="s">
        <v>136</v>
      </c>
      <c r="BE144" s="104" t="s">
        <v>869</v>
      </c>
      <c r="BF144" s="104" t="s">
        <v>870</v>
      </c>
      <c r="BG144" s="94" t="s">
        <v>842</v>
      </c>
      <c r="BH144" s="58">
        <f t="shared" si="6"/>
        <v>2100</v>
      </c>
      <c r="BI144" s="62">
        <f t="shared" si="7"/>
        <v>0</v>
      </c>
    </row>
    <row r="145" spans="1:61" ht="18.75">
      <c r="A145" s="51">
        <v>10</v>
      </c>
      <c r="B145" s="52" t="s">
        <v>1</v>
      </c>
      <c r="C145" s="51">
        <v>1003</v>
      </c>
      <c r="D145" s="52" t="s">
        <v>136</v>
      </c>
      <c r="E145" s="91">
        <v>2</v>
      </c>
      <c r="F145" s="96" t="s">
        <v>12</v>
      </c>
      <c r="G145" s="52" t="s">
        <v>12</v>
      </c>
      <c r="H145" s="91">
        <v>2</v>
      </c>
      <c r="I145" s="92" t="s">
        <v>721</v>
      </c>
      <c r="J145" s="91">
        <v>312</v>
      </c>
      <c r="K145" s="92" t="s">
        <v>834</v>
      </c>
      <c r="L145" s="51">
        <v>3010002</v>
      </c>
      <c r="M145" s="52" t="s">
        <v>835</v>
      </c>
      <c r="N145" s="97">
        <v>30100020002</v>
      </c>
      <c r="O145" s="98" t="s">
        <v>153</v>
      </c>
      <c r="P145" s="99" t="s">
        <v>152</v>
      </c>
      <c r="Q145" s="11">
        <f>IFERROR((VLOOKUP(R145,[1]ความเชื่อมโยง!$A$20:$B$26,2,FALSE)),"")</f>
        <v>1</v>
      </c>
      <c r="R145" s="6" t="s">
        <v>520</v>
      </c>
      <c r="S145" s="11">
        <f>IFERROR((VLOOKUP(T145,[1]ความเชื่อมโยง!$A$29:$B$37,2,FALSE)),"")</f>
        <v>1.2</v>
      </c>
      <c r="T145" s="6" t="s">
        <v>521</v>
      </c>
      <c r="U145" s="13" t="str">
        <f>IFERROR((VLOOKUP(Q145,[1]ความเชื่อมโยง!$A$1:$F$10,6,FALSE)),"")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45" s="13" t="str">
        <f>IFERROR((VLOOKUP(Q145,ความเชื่อมโยง!$A$1:$G$10,7,1)),"")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45" s="54" t="s">
        <v>636</v>
      </c>
      <c r="X145" s="52" t="s">
        <v>133</v>
      </c>
      <c r="Y145" s="52" t="s">
        <v>16</v>
      </c>
      <c r="Z145" s="52" t="s">
        <v>28</v>
      </c>
      <c r="AA145" s="52"/>
      <c r="AB145" s="52"/>
      <c r="AC145" s="99"/>
      <c r="AD145" s="100" t="s">
        <v>873</v>
      </c>
      <c r="AE145" s="101">
        <v>200</v>
      </c>
      <c r="AF145" s="102">
        <v>5</v>
      </c>
      <c r="AG145" s="103">
        <v>1</v>
      </c>
      <c r="AH145" s="103">
        <v>5</v>
      </c>
      <c r="AI145" s="102">
        <v>5000</v>
      </c>
      <c r="AJ145" s="104"/>
      <c r="AK145" s="102"/>
      <c r="AL145" s="104"/>
      <c r="AM145" s="104"/>
      <c r="AN145" s="104"/>
      <c r="AO145" s="104"/>
      <c r="AP145" s="104"/>
      <c r="AQ145" s="104"/>
      <c r="AR145" s="104">
        <v>5000</v>
      </c>
      <c r="AS145" s="104"/>
      <c r="AT145" s="104"/>
      <c r="AU145" s="104"/>
      <c r="AV145" s="55" t="s">
        <v>836</v>
      </c>
      <c r="AW145" s="55" t="s">
        <v>837</v>
      </c>
      <c r="AX145" s="55" t="s">
        <v>838</v>
      </c>
      <c r="AY145" s="55" t="s">
        <v>839</v>
      </c>
      <c r="AZ145" s="55" t="s">
        <v>587</v>
      </c>
      <c r="BA145" s="55" t="s">
        <v>840</v>
      </c>
      <c r="BB145" s="55" t="s">
        <v>577</v>
      </c>
      <c r="BC145" s="55">
        <v>90</v>
      </c>
      <c r="BD145" s="55" t="s">
        <v>136</v>
      </c>
      <c r="BE145" s="104" t="s">
        <v>869</v>
      </c>
      <c r="BF145" s="104" t="s">
        <v>870</v>
      </c>
      <c r="BG145" s="94" t="s">
        <v>842</v>
      </c>
      <c r="BH145" s="58">
        <f t="shared" si="6"/>
        <v>5000</v>
      </c>
      <c r="BI145" s="62">
        <f t="shared" si="7"/>
        <v>0</v>
      </c>
    </row>
    <row r="146" spans="1:61" ht="18.75">
      <c r="A146" s="51">
        <v>10</v>
      </c>
      <c r="B146" s="52" t="s">
        <v>1</v>
      </c>
      <c r="C146" s="51">
        <v>1003</v>
      </c>
      <c r="D146" s="52" t="s">
        <v>136</v>
      </c>
      <c r="E146" s="91">
        <v>2</v>
      </c>
      <c r="F146" s="96" t="s">
        <v>12</v>
      </c>
      <c r="G146" s="52" t="s">
        <v>12</v>
      </c>
      <c r="H146" s="91">
        <v>2</v>
      </c>
      <c r="I146" s="92" t="s">
        <v>721</v>
      </c>
      <c r="J146" s="91">
        <v>312</v>
      </c>
      <c r="K146" s="92" t="s">
        <v>834</v>
      </c>
      <c r="L146" s="51">
        <v>3010002</v>
      </c>
      <c r="M146" s="52" t="s">
        <v>835</v>
      </c>
      <c r="N146" s="97">
        <v>30100020002</v>
      </c>
      <c r="O146" s="98" t="s">
        <v>153</v>
      </c>
      <c r="P146" s="99" t="s">
        <v>152</v>
      </c>
      <c r="Q146" s="11">
        <f>IFERROR((VLOOKUP(R146,[1]ความเชื่อมโยง!$A$20:$B$26,2,FALSE)),"")</f>
        <v>1</v>
      </c>
      <c r="R146" s="6" t="s">
        <v>520</v>
      </c>
      <c r="S146" s="11">
        <f>IFERROR((VLOOKUP(T146,[1]ความเชื่อมโยง!$A$29:$B$37,2,FALSE)),"")</f>
        <v>1.2</v>
      </c>
      <c r="T146" s="6" t="s">
        <v>521</v>
      </c>
      <c r="U146" s="13" t="str">
        <f>IFERROR((VLOOKUP(Q146,[1]ความเชื่อมโยง!$A$1:$F$10,6,FALSE)),"")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46" s="13" t="str">
        <f>IFERROR((VLOOKUP(Q146,ความเชื่อมโยง!$A$1:$G$10,7,1)),"")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46" s="54" t="s">
        <v>636</v>
      </c>
      <c r="X146" s="52" t="s">
        <v>133</v>
      </c>
      <c r="Y146" s="52" t="s">
        <v>16</v>
      </c>
      <c r="Z146" s="52" t="s">
        <v>28</v>
      </c>
      <c r="AA146" s="52"/>
      <c r="AB146" s="52"/>
      <c r="AC146" s="99"/>
      <c r="AD146" s="100" t="s">
        <v>874</v>
      </c>
      <c r="AE146" s="101">
        <v>200</v>
      </c>
      <c r="AF146" s="102">
        <v>4</v>
      </c>
      <c r="AG146" s="103">
        <v>1</v>
      </c>
      <c r="AH146" s="103">
        <v>3</v>
      </c>
      <c r="AI146" s="102">
        <v>2400</v>
      </c>
      <c r="AJ146" s="104"/>
      <c r="AK146" s="102"/>
      <c r="AL146" s="104"/>
      <c r="AM146" s="104"/>
      <c r="AN146" s="104"/>
      <c r="AO146" s="104"/>
      <c r="AP146" s="104"/>
      <c r="AQ146" s="104"/>
      <c r="AR146" s="104">
        <v>2400</v>
      </c>
      <c r="AS146" s="104"/>
      <c r="AT146" s="104"/>
      <c r="AU146" s="104"/>
      <c r="AV146" s="55" t="s">
        <v>836</v>
      </c>
      <c r="AW146" s="55" t="s">
        <v>837</v>
      </c>
      <c r="AX146" s="55" t="s">
        <v>838</v>
      </c>
      <c r="AY146" s="55" t="s">
        <v>839</v>
      </c>
      <c r="AZ146" s="55" t="s">
        <v>587</v>
      </c>
      <c r="BA146" s="55" t="s">
        <v>840</v>
      </c>
      <c r="BB146" s="55" t="s">
        <v>577</v>
      </c>
      <c r="BC146" s="55">
        <v>90</v>
      </c>
      <c r="BD146" s="55" t="s">
        <v>136</v>
      </c>
      <c r="BE146" s="104" t="s">
        <v>869</v>
      </c>
      <c r="BF146" s="104" t="s">
        <v>870</v>
      </c>
      <c r="BG146" s="94" t="s">
        <v>842</v>
      </c>
      <c r="BH146" s="58">
        <f t="shared" si="6"/>
        <v>2400</v>
      </c>
      <c r="BI146" s="62">
        <f t="shared" si="7"/>
        <v>0</v>
      </c>
    </row>
    <row r="147" spans="1:61" ht="18.75">
      <c r="A147" s="51">
        <v>10</v>
      </c>
      <c r="B147" s="52" t="s">
        <v>1</v>
      </c>
      <c r="C147" s="51">
        <v>1003</v>
      </c>
      <c r="D147" s="52" t="s">
        <v>136</v>
      </c>
      <c r="E147" s="91">
        <v>2</v>
      </c>
      <c r="F147" s="96" t="s">
        <v>12</v>
      </c>
      <c r="G147" s="52" t="s">
        <v>12</v>
      </c>
      <c r="H147" s="91">
        <v>2</v>
      </c>
      <c r="I147" s="92" t="s">
        <v>721</v>
      </c>
      <c r="J147" s="91">
        <v>312</v>
      </c>
      <c r="K147" s="92" t="s">
        <v>834</v>
      </c>
      <c r="L147" s="51">
        <v>3010002</v>
      </c>
      <c r="M147" s="52" t="s">
        <v>835</v>
      </c>
      <c r="N147" s="97">
        <v>30100020002</v>
      </c>
      <c r="O147" s="98" t="s">
        <v>153</v>
      </c>
      <c r="P147" s="99" t="s">
        <v>152</v>
      </c>
      <c r="Q147" s="11">
        <f>IFERROR((VLOOKUP(R147,[1]ความเชื่อมโยง!$A$20:$B$26,2,FALSE)),"")</f>
        <v>1</v>
      </c>
      <c r="R147" s="6" t="s">
        <v>520</v>
      </c>
      <c r="S147" s="11">
        <f>IFERROR((VLOOKUP(T147,[1]ความเชื่อมโยง!$A$29:$B$37,2,FALSE)),"")</f>
        <v>1.2</v>
      </c>
      <c r="T147" s="6" t="s">
        <v>521</v>
      </c>
      <c r="U147" s="13" t="str">
        <f>IFERROR((VLOOKUP(Q147,[1]ความเชื่อมโยง!$A$1:$F$10,6,FALSE)),"")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47" s="13" t="str">
        <f>IFERROR((VLOOKUP(Q147,ความเชื่อมโยง!$A$1:$G$10,7,1)),"")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47" s="54" t="s">
        <v>636</v>
      </c>
      <c r="X147" s="52" t="s">
        <v>133</v>
      </c>
      <c r="Y147" s="52" t="s">
        <v>16</v>
      </c>
      <c r="Z147" s="52" t="s">
        <v>28</v>
      </c>
      <c r="AA147" s="52"/>
      <c r="AB147" s="52"/>
      <c r="AC147" s="99"/>
      <c r="AD147" s="100" t="s">
        <v>875</v>
      </c>
      <c r="AE147" s="101">
        <v>200</v>
      </c>
      <c r="AF147" s="102">
        <v>5</v>
      </c>
      <c r="AG147" s="103">
        <v>1</v>
      </c>
      <c r="AH147" s="103">
        <v>2</v>
      </c>
      <c r="AI147" s="102">
        <v>2000</v>
      </c>
      <c r="AJ147" s="104"/>
      <c r="AK147" s="102"/>
      <c r="AL147" s="104"/>
      <c r="AM147" s="104"/>
      <c r="AN147" s="104"/>
      <c r="AO147" s="104"/>
      <c r="AP147" s="104"/>
      <c r="AQ147" s="104"/>
      <c r="AR147" s="104">
        <v>2000</v>
      </c>
      <c r="AS147" s="104"/>
      <c r="AT147" s="104"/>
      <c r="AU147" s="104"/>
      <c r="AV147" s="55" t="s">
        <v>836</v>
      </c>
      <c r="AW147" s="55" t="s">
        <v>837</v>
      </c>
      <c r="AX147" s="55" t="s">
        <v>838</v>
      </c>
      <c r="AY147" s="55" t="s">
        <v>839</v>
      </c>
      <c r="AZ147" s="55" t="s">
        <v>587</v>
      </c>
      <c r="BA147" s="55" t="s">
        <v>840</v>
      </c>
      <c r="BB147" s="55" t="s">
        <v>577</v>
      </c>
      <c r="BC147" s="55">
        <v>90</v>
      </c>
      <c r="BD147" s="55" t="s">
        <v>136</v>
      </c>
      <c r="BE147" s="104" t="s">
        <v>869</v>
      </c>
      <c r="BF147" s="104" t="s">
        <v>870</v>
      </c>
      <c r="BG147" s="94" t="s">
        <v>842</v>
      </c>
      <c r="BH147" s="58">
        <f t="shared" si="6"/>
        <v>2000</v>
      </c>
      <c r="BI147" s="62">
        <f t="shared" si="7"/>
        <v>0</v>
      </c>
    </row>
    <row r="148" spans="1:61" ht="18.75">
      <c r="A148" s="51">
        <v>10</v>
      </c>
      <c r="B148" s="52" t="s">
        <v>1</v>
      </c>
      <c r="C148" s="51">
        <v>1003</v>
      </c>
      <c r="D148" s="52" t="s">
        <v>136</v>
      </c>
      <c r="E148" s="91">
        <v>2</v>
      </c>
      <c r="F148" s="96" t="s">
        <v>12</v>
      </c>
      <c r="G148" s="52" t="s">
        <v>12</v>
      </c>
      <c r="H148" s="91">
        <v>2</v>
      </c>
      <c r="I148" s="92" t="s">
        <v>721</v>
      </c>
      <c r="J148" s="91">
        <v>312</v>
      </c>
      <c r="K148" s="92" t="s">
        <v>834</v>
      </c>
      <c r="L148" s="51">
        <v>3010002</v>
      </c>
      <c r="M148" s="52" t="s">
        <v>835</v>
      </c>
      <c r="N148" s="97">
        <v>30100020002</v>
      </c>
      <c r="O148" s="98" t="s">
        <v>153</v>
      </c>
      <c r="P148" s="99" t="s">
        <v>152</v>
      </c>
      <c r="Q148" s="11">
        <f>IFERROR((VLOOKUP(R148,[1]ความเชื่อมโยง!$A$20:$B$26,2,FALSE)),"")</f>
        <v>1</v>
      </c>
      <c r="R148" s="6" t="s">
        <v>520</v>
      </c>
      <c r="S148" s="11">
        <f>IFERROR((VLOOKUP(T148,[1]ความเชื่อมโยง!$A$29:$B$37,2,FALSE)),"")</f>
        <v>1.2</v>
      </c>
      <c r="T148" s="6" t="s">
        <v>521</v>
      </c>
      <c r="U148" s="13" t="str">
        <f>IFERROR((VLOOKUP(Q148,[1]ความเชื่อมโยง!$A$1:$F$10,6,FALSE)),"")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48" s="13" t="str">
        <f>IFERROR((VLOOKUP(Q148,ความเชื่อมโยง!$A$1:$G$10,7,1)),"")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48" s="54" t="s">
        <v>636</v>
      </c>
      <c r="X148" s="52" t="s">
        <v>133</v>
      </c>
      <c r="Y148" s="52" t="s">
        <v>16</v>
      </c>
      <c r="Z148" s="52" t="s">
        <v>28</v>
      </c>
      <c r="AA148" s="52"/>
      <c r="AB148" s="52"/>
      <c r="AC148" s="99"/>
      <c r="AD148" s="100" t="s">
        <v>681</v>
      </c>
      <c r="AE148" s="101">
        <v>300</v>
      </c>
      <c r="AF148" s="102">
        <v>30</v>
      </c>
      <c r="AG148" s="103">
        <v>1</v>
      </c>
      <c r="AH148" s="103">
        <v>3</v>
      </c>
      <c r="AI148" s="102">
        <v>27000</v>
      </c>
      <c r="AJ148" s="104"/>
      <c r="AK148" s="102"/>
      <c r="AL148" s="104"/>
      <c r="AM148" s="104"/>
      <c r="AN148" s="104"/>
      <c r="AO148" s="104"/>
      <c r="AP148" s="104"/>
      <c r="AQ148" s="104"/>
      <c r="AR148" s="104">
        <v>27000</v>
      </c>
      <c r="AS148" s="104"/>
      <c r="AT148" s="104"/>
      <c r="AU148" s="104"/>
      <c r="AV148" s="55" t="s">
        <v>836</v>
      </c>
      <c r="AW148" s="55" t="s">
        <v>837</v>
      </c>
      <c r="AX148" s="55" t="s">
        <v>838</v>
      </c>
      <c r="AY148" s="55" t="s">
        <v>839</v>
      </c>
      <c r="AZ148" s="55" t="s">
        <v>587</v>
      </c>
      <c r="BA148" s="55" t="s">
        <v>840</v>
      </c>
      <c r="BB148" s="55" t="s">
        <v>577</v>
      </c>
      <c r="BC148" s="55">
        <v>90</v>
      </c>
      <c r="BD148" s="55" t="s">
        <v>136</v>
      </c>
      <c r="BE148" s="104" t="s">
        <v>869</v>
      </c>
      <c r="BF148" s="104" t="s">
        <v>870</v>
      </c>
      <c r="BG148" s="94" t="s">
        <v>842</v>
      </c>
      <c r="BH148" s="58">
        <f t="shared" si="6"/>
        <v>27000</v>
      </c>
      <c r="BI148" s="62">
        <f t="shared" si="7"/>
        <v>0</v>
      </c>
    </row>
    <row r="149" spans="1:61" ht="18.75">
      <c r="A149" s="51">
        <v>10</v>
      </c>
      <c r="B149" s="52" t="s">
        <v>1</v>
      </c>
      <c r="C149" s="51">
        <v>1003</v>
      </c>
      <c r="D149" s="52" t="s">
        <v>136</v>
      </c>
      <c r="E149" s="91">
        <v>2</v>
      </c>
      <c r="F149" s="96" t="s">
        <v>12</v>
      </c>
      <c r="G149" s="52" t="s">
        <v>12</v>
      </c>
      <c r="H149" s="91">
        <v>2</v>
      </c>
      <c r="I149" s="92" t="s">
        <v>721</v>
      </c>
      <c r="J149" s="91">
        <v>312</v>
      </c>
      <c r="K149" s="92" t="s">
        <v>834</v>
      </c>
      <c r="L149" s="51">
        <v>3010002</v>
      </c>
      <c r="M149" s="52" t="s">
        <v>835</v>
      </c>
      <c r="N149" s="97">
        <v>30100020002</v>
      </c>
      <c r="O149" s="98" t="s">
        <v>153</v>
      </c>
      <c r="P149" s="99" t="s">
        <v>152</v>
      </c>
      <c r="Q149" s="11">
        <f>IFERROR((VLOOKUP(R149,[1]ความเชื่อมโยง!$A$20:$B$26,2,FALSE)),"")</f>
        <v>1</v>
      </c>
      <c r="R149" s="6" t="s">
        <v>520</v>
      </c>
      <c r="S149" s="11">
        <f>IFERROR((VLOOKUP(T149,[1]ความเชื่อมโยง!$A$29:$B$37,2,FALSE)),"")</f>
        <v>1.2</v>
      </c>
      <c r="T149" s="6" t="s">
        <v>521</v>
      </c>
      <c r="U149" s="13" t="str">
        <f>IFERROR((VLOOKUP(Q149,[1]ความเชื่อมโยง!$A$1:$F$10,6,FALSE)),"")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49" s="13" t="str">
        <f>IFERROR((VLOOKUP(Q149,ความเชื่อมโยง!$A$1:$G$10,7,1)),"")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49" s="54" t="s">
        <v>636</v>
      </c>
      <c r="X149" s="52" t="s">
        <v>133</v>
      </c>
      <c r="Y149" s="52" t="s">
        <v>16</v>
      </c>
      <c r="Z149" s="52" t="s">
        <v>28</v>
      </c>
      <c r="AA149" s="52"/>
      <c r="AB149" s="52"/>
      <c r="AC149" s="99"/>
      <c r="AD149" s="100" t="s">
        <v>876</v>
      </c>
      <c r="AE149" s="101">
        <v>3000</v>
      </c>
      <c r="AF149" s="102">
        <v>1</v>
      </c>
      <c r="AG149" s="103">
        <v>1</v>
      </c>
      <c r="AH149" s="103">
        <v>1</v>
      </c>
      <c r="AI149" s="102">
        <v>3000</v>
      </c>
      <c r="AJ149" s="104"/>
      <c r="AK149" s="102"/>
      <c r="AL149" s="104"/>
      <c r="AM149" s="104"/>
      <c r="AN149" s="104"/>
      <c r="AO149" s="104"/>
      <c r="AP149" s="104"/>
      <c r="AQ149" s="104"/>
      <c r="AR149" s="104">
        <v>3000</v>
      </c>
      <c r="AS149" s="104"/>
      <c r="AT149" s="104"/>
      <c r="AU149" s="104"/>
      <c r="AV149" s="55" t="s">
        <v>836</v>
      </c>
      <c r="AW149" s="55" t="s">
        <v>837</v>
      </c>
      <c r="AX149" s="55" t="s">
        <v>838</v>
      </c>
      <c r="AY149" s="55" t="s">
        <v>839</v>
      </c>
      <c r="AZ149" s="55" t="s">
        <v>587</v>
      </c>
      <c r="BA149" s="55" t="s">
        <v>840</v>
      </c>
      <c r="BB149" s="55" t="s">
        <v>577</v>
      </c>
      <c r="BC149" s="55">
        <v>90</v>
      </c>
      <c r="BD149" s="55" t="s">
        <v>136</v>
      </c>
      <c r="BE149" s="104" t="s">
        <v>869</v>
      </c>
      <c r="BF149" s="104" t="s">
        <v>870</v>
      </c>
      <c r="BG149" s="94" t="s">
        <v>842</v>
      </c>
      <c r="BH149" s="58">
        <f t="shared" si="6"/>
        <v>3000</v>
      </c>
      <c r="BI149" s="62">
        <f t="shared" si="7"/>
        <v>0</v>
      </c>
    </row>
    <row r="150" spans="1:61" ht="18.75">
      <c r="A150" s="51">
        <v>10</v>
      </c>
      <c r="B150" s="52" t="s">
        <v>1</v>
      </c>
      <c r="C150" s="51">
        <v>1003</v>
      </c>
      <c r="D150" s="52" t="s">
        <v>136</v>
      </c>
      <c r="E150" s="91">
        <v>2</v>
      </c>
      <c r="F150" s="96" t="s">
        <v>12</v>
      </c>
      <c r="G150" s="52" t="s">
        <v>12</v>
      </c>
      <c r="H150" s="91">
        <v>2</v>
      </c>
      <c r="I150" s="92" t="s">
        <v>721</v>
      </c>
      <c r="J150" s="91">
        <v>312</v>
      </c>
      <c r="K150" s="92" t="s">
        <v>834</v>
      </c>
      <c r="L150" s="51">
        <v>3010002</v>
      </c>
      <c r="M150" s="52" t="s">
        <v>835</v>
      </c>
      <c r="N150" s="97">
        <v>30100020002</v>
      </c>
      <c r="O150" s="98" t="s">
        <v>153</v>
      </c>
      <c r="P150" s="99" t="s">
        <v>152</v>
      </c>
      <c r="Q150" s="11">
        <f>IFERROR((VLOOKUP(R150,[1]ความเชื่อมโยง!$A$20:$B$26,2,FALSE)),"")</f>
        <v>1</v>
      </c>
      <c r="R150" s="6" t="s">
        <v>520</v>
      </c>
      <c r="S150" s="11">
        <f>IFERROR((VLOOKUP(T150,[1]ความเชื่อมโยง!$A$29:$B$37,2,FALSE)),"")</f>
        <v>1.2</v>
      </c>
      <c r="T150" s="6" t="s">
        <v>521</v>
      </c>
      <c r="U150" s="13" t="str">
        <f>IFERROR((VLOOKUP(Q150,[1]ความเชื่อมโยง!$A$1:$F$10,6,FALSE)),"")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50" s="13" t="str">
        <f>IFERROR((VLOOKUP(Q150,ความเชื่อมโยง!$A$1:$G$10,7,1)),"")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50" s="54" t="s">
        <v>636</v>
      </c>
      <c r="X150" s="52" t="s">
        <v>133</v>
      </c>
      <c r="Y150" s="52" t="s">
        <v>16</v>
      </c>
      <c r="Z150" s="52" t="s">
        <v>28</v>
      </c>
      <c r="AA150" s="52"/>
      <c r="AB150" s="52"/>
      <c r="AC150" s="99"/>
      <c r="AD150" s="100" t="s">
        <v>580</v>
      </c>
      <c r="AE150" s="101">
        <v>600</v>
      </c>
      <c r="AF150" s="102">
        <v>3</v>
      </c>
      <c r="AG150" s="103">
        <v>1</v>
      </c>
      <c r="AH150" s="103">
        <v>1</v>
      </c>
      <c r="AI150" s="102">
        <v>1800</v>
      </c>
      <c r="AJ150" s="104"/>
      <c r="AK150" s="102"/>
      <c r="AL150" s="104"/>
      <c r="AM150" s="104"/>
      <c r="AN150" s="104"/>
      <c r="AO150" s="104"/>
      <c r="AP150" s="104"/>
      <c r="AQ150" s="104"/>
      <c r="AR150" s="104">
        <v>1800</v>
      </c>
      <c r="AS150" s="104"/>
      <c r="AT150" s="104"/>
      <c r="AU150" s="104"/>
      <c r="AV150" s="55" t="s">
        <v>836</v>
      </c>
      <c r="AW150" s="55" t="s">
        <v>837</v>
      </c>
      <c r="AX150" s="55" t="s">
        <v>838</v>
      </c>
      <c r="AY150" s="55" t="s">
        <v>839</v>
      </c>
      <c r="AZ150" s="55" t="s">
        <v>587</v>
      </c>
      <c r="BA150" s="55" t="s">
        <v>840</v>
      </c>
      <c r="BB150" s="55" t="s">
        <v>577</v>
      </c>
      <c r="BC150" s="55">
        <v>90</v>
      </c>
      <c r="BD150" s="55" t="s">
        <v>136</v>
      </c>
      <c r="BE150" s="104" t="s">
        <v>869</v>
      </c>
      <c r="BF150" s="104" t="s">
        <v>870</v>
      </c>
      <c r="BG150" s="94" t="s">
        <v>842</v>
      </c>
      <c r="BH150" s="58">
        <f t="shared" si="6"/>
        <v>1800</v>
      </c>
      <c r="BI150" s="62">
        <f t="shared" si="7"/>
        <v>0</v>
      </c>
    </row>
    <row r="151" spans="1:61" ht="18.75">
      <c r="A151" s="51">
        <v>10</v>
      </c>
      <c r="B151" s="52" t="s">
        <v>1</v>
      </c>
      <c r="C151" s="51">
        <v>1003</v>
      </c>
      <c r="D151" s="52" t="s">
        <v>136</v>
      </c>
      <c r="E151" s="91">
        <v>2</v>
      </c>
      <c r="F151" s="96" t="s">
        <v>12</v>
      </c>
      <c r="G151" s="52" t="s">
        <v>12</v>
      </c>
      <c r="H151" s="91">
        <v>2</v>
      </c>
      <c r="I151" s="92" t="s">
        <v>721</v>
      </c>
      <c r="J151" s="91">
        <v>312</v>
      </c>
      <c r="K151" s="92" t="s">
        <v>834</v>
      </c>
      <c r="L151" s="51">
        <v>3010002</v>
      </c>
      <c r="M151" s="52" t="s">
        <v>835</v>
      </c>
      <c r="N151" s="97">
        <v>30100020002</v>
      </c>
      <c r="O151" s="98" t="s">
        <v>153</v>
      </c>
      <c r="P151" s="99" t="s">
        <v>152</v>
      </c>
      <c r="Q151" s="11">
        <f>IFERROR((VLOOKUP(R151,[1]ความเชื่อมโยง!$A$20:$B$26,2,FALSE)),"")</f>
        <v>1</v>
      </c>
      <c r="R151" s="6" t="s">
        <v>520</v>
      </c>
      <c r="S151" s="11">
        <f>IFERROR((VLOOKUP(T151,[1]ความเชื่อมโยง!$A$29:$B$37,2,FALSE)),"")</f>
        <v>1.2</v>
      </c>
      <c r="T151" s="6" t="s">
        <v>521</v>
      </c>
      <c r="U151" s="13" t="str">
        <f>IFERROR((VLOOKUP(Q151,[1]ความเชื่อมโยง!$A$1:$F$10,6,FALSE)),"")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51" s="13" t="str">
        <f>IFERROR((VLOOKUP(Q151,ความเชื่อมโยง!$A$1:$G$10,7,1)),"")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51" s="54" t="s">
        <v>636</v>
      </c>
      <c r="X151" s="52" t="s">
        <v>133</v>
      </c>
      <c r="Y151" s="52" t="s">
        <v>16</v>
      </c>
      <c r="Z151" s="52" t="s">
        <v>28</v>
      </c>
      <c r="AA151" s="52"/>
      <c r="AB151" s="52"/>
      <c r="AC151" s="99"/>
      <c r="AD151" s="100" t="s">
        <v>580</v>
      </c>
      <c r="AE151" s="101">
        <v>600</v>
      </c>
      <c r="AF151" s="102">
        <v>3</v>
      </c>
      <c r="AG151" s="103">
        <v>1</v>
      </c>
      <c r="AH151" s="103">
        <v>1</v>
      </c>
      <c r="AI151" s="102">
        <v>1800</v>
      </c>
      <c r="AJ151" s="104"/>
      <c r="AK151" s="102"/>
      <c r="AL151" s="104"/>
      <c r="AM151" s="104"/>
      <c r="AN151" s="104"/>
      <c r="AO151" s="104"/>
      <c r="AP151" s="104"/>
      <c r="AQ151" s="104"/>
      <c r="AR151" s="104">
        <v>1800</v>
      </c>
      <c r="AS151" s="104"/>
      <c r="AT151" s="104"/>
      <c r="AU151" s="104"/>
      <c r="AV151" s="55" t="s">
        <v>836</v>
      </c>
      <c r="AW151" s="55" t="s">
        <v>837</v>
      </c>
      <c r="AX151" s="55" t="s">
        <v>838</v>
      </c>
      <c r="AY151" s="55" t="s">
        <v>839</v>
      </c>
      <c r="AZ151" s="55" t="s">
        <v>587</v>
      </c>
      <c r="BA151" s="55" t="s">
        <v>840</v>
      </c>
      <c r="BB151" s="55" t="s">
        <v>577</v>
      </c>
      <c r="BC151" s="55">
        <v>90</v>
      </c>
      <c r="BD151" s="55" t="s">
        <v>136</v>
      </c>
      <c r="BE151" s="104" t="s">
        <v>869</v>
      </c>
      <c r="BF151" s="104" t="s">
        <v>870</v>
      </c>
      <c r="BG151" s="94" t="s">
        <v>842</v>
      </c>
      <c r="BH151" s="58">
        <f t="shared" si="6"/>
        <v>1800</v>
      </c>
      <c r="BI151" s="62">
        <f t="shared" si="7"/>
        <v>0</v>
      </c>
    </row>
    <row r="152" spans="1:61" ht="18.75">
      <c r="A152" s="51">
        <v>10</v>
      </c>
      <c r="B152" s="52" t="s">
        <v>1</v>
      </c>
      <c r="C152" s="51">
        <v>1003</v>
      </c>
      <c r="D152" s="52" t="s">
        <v>136</v>
      </c>
      <c r="E152" s="91">
        <v>2</v>
      </c>
      <c r="F152" s="96" t="s">
        <v>12</v>
      </c>
      <c r="G152" s="52" t="s">
        <v>12</v>
      </c>
      <c r="H152" s="91">
        <v>2</v>
      </c>
      <c r="I152" s="92" t="s">
        <v>721</v>
      </c>
      <c r="J152" s="91">
        <v>312</v>
      </c>
      <c r="K152" s="92" t="s">
        <v>834</v>
      </c>
      <c r="L152" s="51">
        <v>3010002</v>
      </c>
      <c r="M152" s="52" t="s">
        <v>835</v>
      </c>
      <c r="N152" s="97">
        <v>30100020002</v>
      </c>
      <c r="O152" s="98" t="s">
        <v>153</v>
      </c>
      <c r="P152" s="99" t="s">
        <v>152</v>
      </c>
      <c r="Q152" s="11">
        <f>IFERROR((VLOOKUP(R152,[1]ความเชื่อมโยง!$A$20:$B$26,2,FALSE)),"")</f>
        <v>1</v>
      </c>
      <c r="R152" s="6" t="s">
        <v>520</v>
      </c>
      <c r="S152" s="11">
        <f>IFERROR((VLOOKUP(T152,[1]ความเชื่อมโยง!$A$29:$B$37,2,FALSE)),"")</f>
        <v>1.2</v>
      </c>
      <c r="T152" s="6" t="s">
        <v>521</v>
      </c>
      <c r="U152" s="13" t="str">
        <f>IFERROR((VLOOKUP(Q152,[1]ความเชื่อมโยง!$A$1:$F$10,6,FALSE)),"")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52" s="13" t="str">
        <f>IFERROR((VLOOKUP(Q152,ความเชื่อมโยง!$A$1:$G$10,7,1)),"")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52" s="54" t="s">
        <v>636</v>
      </c>
      <c r="X152" s="52" t="s">
        <v>133</v>
      </c>
      <c r="Y152" s="52" t="s">
        <v>16</v>
      </c>
      <c r="Z152" s="52" t="s">
        <v>28</v>
      </c>
      <c r="AA152" s="52"/>
      <c r="AB152" s="52"/>
      <c r="AC152" s="99"/>
      <c r="AD152" s="100" t="s">
        <v>654</v>
      </c>
      <c r="AE152" s="101">
        <v>240</v>
      </c>
      <c r="AF152" s="102">
        <v>1</v>
      </c>
      <c r="AG152" s="103">
        <v>1</v>
      </c>
      <c r="AH152" s="103">
        <v>1</v>
      </c>
      <c r="AI152" s="102">
        <f>ROUND(SUM(AE152*AF152*AH152),-2)</f>
        <v>200</v>
      </c>
      <c r="AJ152" s="104"/>
      <c r="AK152" s="102"/>
      <c r="AL152" s="104"/>
      <c r="AM152" s="104"/>
      <c r="AN152" s="104"/>
      <c r="AO152" s="104"/>
      <c r="AP152" s="104"/>
      <c r="AQ152" s="104"/>
      <c r="AR152" s="104">
        <v>240</v>
      </c>
      <c r="AS152" s="104"/>
      <c r="AT152" s="104"/>
      <c r="AU152" s="104"/>
      <c r="AV152" s="55" t="s">
        <v>836</v>
      </c>
      <c r="AW152" s="55" t="s">
        <v>837</v>
      </c>
      <c r="AX152" s="55" t="s">
        <v>838</v>
      </c>
      <c r="AY152" s="55" t="s">
        <v>839</v>
      </c>
      <c r="AZ152" s="55" t="s">
        <v>587</v>
      </c>
      <c r="BA152" s="55" t="s">
        <v>840</v>
      </c>
      <c r="BB152" s="55" t="s">
        <v>577</v>
      </c>
      <c r="BC152" s="55">
        <v>90</v>
      </c>
      <c r="BD152" s="55" t="s">
        <v>136</v>
      </c>
      <c r="BE152" s="104" t="s">
        <v>869</v>
      </c>
      <c r="BF152" s="104" t="s">
        <v>870</v>
      </c>
      <c r="BG152" s="94" t="s">
        <v>842</v>
      </c>
      <c r="BH152" s="58">
        <f t="shared" si="6"/>
        <v>200</v>
      </c>
      <c r="BI152" s="62">
        <f t="shared" si="7"/>
        <v>0</v>
      </c>
    </row>
    <row r="153" spans="1:61" ht="18.75">
      <c r="A153" s="51">
        <v>10</v>
      </c>
      <c r="B153" s="52" t="s">
        <v>1</v>
      </c>
      <c r="C153" s="51">
        <v>1003</v>
      </c>
      <c r="D153" s="52" t="s">
        <v>136</v>
      </c>
      <c r="E153" s="91">
        <v>2</v>
      </c>
      <c r="F153" s="96" t="s">
        <v>12</v>
      </c>
      <c r="G153" s="52" t="s">
        <v>12</v>
      </c>
      <c r="H153" s="91">
        <v>2</v>
      </c>
      <c r="I153" s="92" t="s">
        <v>721</v>
      </c>
      <c r="J153" s="91">
        <v>312</v>
      </c>
      <c r="K153" s="92" t="s">
        <v>834</v>
      </c>
      <c r="L153" s="51">
        <v>3010002</v>
      </c>
      <c r="M153" s="52" t="s">
        <v>835</v>
      </c>
      <c r="N153" s="97">
        <v>30100020002</v>
      </c>
      <c r="O153" s="98" t="s">
        <v>153</v>
      </c>
      <c r="P153" s="99" t="s">
        <v>152</v>
      </c>
      <c r="Q153" s="11">
        <f>IFERROR((VLOOKUP(R153,[1]ความเชื่อมโยง!$A$20:$B$26,2,FALSE)),"")</f>
        <v>1</v>
      </c>
      <c r="R153" s="6" t="s">
        <v>520</v>
      </c>
      <c r="S153" s="11">
        <f>IFERROR((VLOOKUP(T153,[1]ความเชื่อมโยง!$A$29:$B$37,2,FALSE)),"")</f>
        <v>1.2</v>
      </c>
      <c r="T153" s="6" t="s">
        <v>521</v>
      </c>
      <c r="U153" s="13" t="str">
        <f>IFERROR((VLOOKUP(Q153,[1]ความเชื่อมโยง!$A$1:$F$10,6,FALSE)),"")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53" s="13" t="str">
        <f>IFERROR((VLOOKUP(Q153,ความเชื่อมโยง!$A$1:$G$10,7,1)),"")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53" s="54" t="s">
        <v>636</v>
      </c>
      <c r="X153" s="52" t="s">
        <v>133</v>
      </c>
      <c r="Y153" s="52" t="s">
        <v>16</v>
      </c>
      <c r="Z153" s="52" t="s">
        <v>20</v>
      </c>
      <c r="AA153" s="52"/>
      <c r="AB153" s="52"/>
      <c r="AC153" s="99"/>
      <c r="AD153" s="100" t="s">
        <v>1651</v>
      </c>
      <c r="AE153" s="101">
        <v>800</v>
      </c>
      <c r="AF153" s="102">
        <v>1</v>
      </c>
      <c r="AG153" s="103">
        <v>1</v>
      </c>
      <c r="AH153" s="103">
        <v>1</v>
      </c>
      <c r="AI153" s="102">
        <v>800</v>
      </c>
      <c r="AJ153" s="104"/>
      <c r="AK153" s="102"/>
      <c r="AL153" s="104"/>
      <c r="AM153" s="104"/>
      <c r="AN153" s="104"/>
      <c r="AO153" s="104"/>
      <c r="AP153" s="104"/>
      <c r="AQ153" s="104"/>
      <c r="AR153" s="104">
        <v>800</v>
      </c>
      <c r="AS153" s="104"/>
      <c r="AT153" s="104"/>
      <c r="AU153" s="104"/>
      <c r="AV153" s="55" t="s">
        <v>836</v>
      </c>
      <c r="AW153" s="55" t="s">
        <v>837</v>
      </c>
      <c r="AX153" s="55" t="s">
        <v>838</v>
      </c>
      <c r="AY153" s="55" t="s">
        <v>839</v>
      </c>
      <c r="AZ153" s="55" t="s">
        <v>587</v>
      </c>
      <c r="BA153" s="55" t="s">
        <v>840</v>
      </c>
      <c r="BB153" s="55" t="s">
        <v>577</v>
      </c>
      <c r="BC153" s="55">
        <v>90</v>
      </c>
      <c r="BD153" s="55" t="s">
        <v>136</v>
      </c>
      <c r="BE153" s="104" t="s">
        <v>869</v>
      </c>
      <c r="BF153" s="104" t="s">
        <v>870</v>
      </c>
      <c r="BG153" s="94" t="s">
        <v>842</v>
      </c>
      <c r="BH153" s="58">
        <f t="shared" si="6"/>
        <v>800</v>
      </c>
      <c r="BI153" s="62">
        <f t="shared" si="7"/>
        <v>0</v>
      </c>
    </row>
    <row r="154" spans="1:61" ht="18.75">
      <c r="A154" s="51">
        <v>10</v>
      </c>
      <c r="B154" s="52" t="s">
        <v>1</v>
      </c>
      <c r="C154" s="51">
        <v>1003</v>
      </c>
      <c r="D154" s="52" t="s">
        <v>136</v>
      </c>
      <c r="E154" s="91">
        <v>2</v>
      </c>
      <c r="F154" s="96" t="s">
        <v>12</v>
      </c>
      <c r="G154" s="52" t="s">
        <v>12</v>
      </c>
      <c r="H154" s="91">
        <v>2</v>
      </c>
      <c r="I154" s="92" t="s">
        <v>721</v>
      </c>
      <c r="J154" s="91">
        <v>312</v>
      </c>
      <c r="K154" s="92" t="s">
        <v>834</v>
      </c>
      <c r="L154" s="51">
        <v>3010002</v>
      </c>
      <c r="M154" s="52" t="s">
        <v>835</v>
      </c>
      <c r="N154" s="97">
        <v>30100020002</v>
      </c>
      <c r="O154" s="98" t="s">
        <v>153</v>
      </c>
      <c r="P154" s="99" t="s">
        <v>152</v>
      </c>
      <c r="Q154" s="11">
        <f>IFERROR((VLOOKUP(R154,[1]ความเชื่อมโยง!$A$20:$B$26,2,FALSE)),"")</f>
        <v>1</v>
      </c>
      <c r="R154" s="6" t="s">
        <v>520</v>
      </c>
      <c r="S154" s="11">
        <f>IFERROR((VLOOKUP(T154,[1]ความเชื่อมโยง!$A$29:$B$37,2,FALSE)),"")</f>
        <v>1.2</v>
      </c>
      <c r="T154" s="6" t="s">
        <v>521</v>
      </c>
      <c r="U154" s="13" t="str">
        <f>IFERROR((VLOOKUP(Q154,[1]ความเชื่อมโยง!$A$1:$F$10,6,FALSE)),"")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54" s="13" t="str">
        <f>IFERROR((VLOOKUP(Q154,ความเชื่อมโยง!$A$1:$G$10,7,1)),"")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54" s="54" t="s">
        <v>636</v>
      </c>
      <c r="X154" s="52" t="s">
        <v>133</v>
      </c>
      <c r="Y154" s="52" t="s">
        <v>16</v>
      </c>
      <c r="Z154" s="52" t="s">
        <v>20</v>
      </c>
      <c r="AA154" s="52"/>
      <c r="AB154" s="52"/>
      <c r="AC154" s="99"/>
      <c r="AD154" s="100" t="s">
        <v>1650</v>
      </c>
      <c r="AE154" s="101">
        <v>3500</v>
      </c>
      <c r="AF154" s="102">
        <v>1</v>
      </c>
      <c r="AG154" s="103">
        <v>1</v>
      </c>
      <c r="AH154" s="103">
        <v>1</v>
      </c>
      <c r="AI154" s="102">
        <v>3500</v>
      </c>
      <c r="AJ154" s="104"/>
      <c r="AK154" s="102"/>
      <c r="AL154" s="104"/>
      <c r="AM154" s="104"/>
      <c r="AN154" s="104"/>
      <c r="AO154" s="104"/>
      <c r="AP154" s="104"/>
      <c r="AQ154" s="104"/>
      <c r="AR154" s="104">
        <v>3500</v>
      </c>
      <c r="AS154" s="104"/>
      <c r="AT154" s="104"/>
      <c r="AU154" s="104"/>
      <c r="AV154" s="55" t="s">
        <v>836</v>
      </c>
      <c r="AW154" s="55" t="s">
        <v>837</v>
      </c>
      <c r="AX154" s="55" t="s">
        <v>838</v>
      </c>
      <c r="AY154" s="55" t="s">
        <v>839</v>
      </c>
      <c r="AZ154" s="55" t="s">
        <v>587</v>
      </c>
      <c r="BA154" s="55" t="s">
        <v>840</v>
      </c>
      <c r="BB154" s="55" t="s">
        <v>577</v>
      </c>
      <c r="BC154" s="55">
        <v>90</v>
      </c>
      <c r="BD154" s="55" t="s">
        <v>136</v>
      </c>
      <c r="BE154" s="104" t="s">
        <v>869</v>
      </c>
      <c r="BF154" s="104" t="s">
        <v>870</v>
      </c>
      <c r="BG154" s="94" t="s">
        <v>842</v>
      </c>
      <c r="BH154" s="58">
        <f t="shared" si="6"/>
        <v>3500</v>
      </c>
      <c r="BI154" s="62">
        <f t="shared" si="7"/>
        <v>0</v>
      </c>
    </row>
    <row r="155" spans="1:61" ht="18.75">
      <c r="A155" s="51">
        <v>10</v>
      </c>
      <c r="B155" s="52" t="s">
        <v>1</v>
      </c>
      <c r="C155" s="51">
        <v>1003</v>
      </c>
      <c r="D155" s="52" t="s">
        <v>136</v>
      </c>
      <c r="E155" s="91">
        <v>2</v>
      </c>
      <c r="F155" s="96" t="s">
        <v>12</v>
      </c>
      <c r="G155" s="52" t="s">
        <v>12</v>
      </c>
      <c r="H155" s="91">
        <v>2</v>
      </c>
      <c r="I155" s="92" t="s">
        <v>721</v>
      </c>
      <c r="J155" s="91">
        <v>312</v>
      </c>
      <c r="K155" s="92" t="s">
        <v>834</v>
      </c>
      <c r="L155" s="51">
        <v>3010002</v>
      </c>
      <c r="M155" s="52" t="s">
        <v>835</v>
      </c>
      <c r="N155" s="97">
        <v>30100020002</v>
      </c>
      <c r="O155" s="98" t="s">
        <v>153</v>
      </c>
      <c r="P155" s="99" t="s">
        <v>152</v>
      </c>
      <c r="Q155" s="11">
        <f>IFERROR((VLOOKUP(R155,[1]ความเชื่อมโยง!$A$20:$B$26,2,FALSE)),"")</f>
        <v>1</v>
      </c>
      <c r="R155" s="6" t="s">
        <v>520</v>
      </c>
      <c r="S155" s="11">
        <f>IFERROR((VLOOKUP(T155,[1]ความเชื่อมโยง!$A$29:$B$37,2,FALSE)),"")</f>
        <v>1.2</v>
      </c>
      <c r="T155" s="6" t="s">
        <v>521</v>
      </c>
      <c r="U155" s="13" t="str">
        <f>IFERROR((VLOOKUP(Q155,[1]ความเชื่อมโยง!$A$1:$F$10,6,FALSE)),"")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55" s="13" t="str">
        <f>IFERROR((VLOOKUP(Q155,ความเชื่อมโยง!$A$1:$G$10,7,1)),"")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55" s="54" t="s">
        <v>636</v>
      </c>
      <c r="X155" s="52" t="s">
        <v>133</v>
      </c>
      <c r="Y155" s="52" t="s">
        <v>16</v>
      </c>
      <c r="Z155" s="52" t="s">
        <v>20</v>
      </c>
      <c r="AA155" s="52"/>
      <c r="AB155" s="52"/>
      <c r="AC155" s="99"/>
      <c r="AD155" s="100" t="s">
        <v>1635</v>
      </c>
      <c r="AE155" s="101">
        <v>35</v>
      </c>
      <c r="AF155" s="102">
        <v>225</v>
      </c>
      <c r="AG155" s="103">
        <v>1</v>
      </c>
      <c r="AH155" s="103">
        <v>3</v>
      </c>
      <c r="AI155" s="102">
        <f>ROUND(SUM(AE155*AF155*AH155),-2)</f>
        <v>23600</v>
      </c>
      <c r="AJ155" s="104"/>
      <c r="AK155" s="102"/>
      <c r="AL155" s="104"/>
      <c r="AM155" s="104"/>
      <c r="AN155" s="104"/>
      <c r="AO155" s="104"/>
      <c r="AP155" s="104"/>
      <c r="AQ155" s="104"/>
      <c r="AR155" s="104">
        <v>23625</v>
      </c>
      <c r="AS155" s="104"/>
      <c r="AT155" s="104"/>
      <c r="AU155" s="104"/>
      <c r="AV155" s="55" t="s">
        <v>836</v>
      </c>
      <c r="AW155" s="55" t="s">
        <v>837</v>
      </c>
      <c r="AX155" s="55" t="s">
        <v>838</v>
      </c>
      <c r="AY155" s="55" t="s">
        <v>839</v>
      </c>
      <c r="AZ155" s="55" t="s">
        <v>587</v>
      </c>
      <c r="BA155" s="55" t="s">
        <v>840</v>
      </c>
      <c r="BB155" s="55" t="s">
        <v>577</v>
      </c>
      <c r="BC155" s="55">
        <v>90</v>
      </c>
      <c r="BD155" s="55" t="s">
        <v>136</v>
      </c>
      <c r="BE155" s="104" t="s">
        <v>869</v>
      </c>
      <c r="BF155" s="104" t="s">
        <v>870</v>
      </c>
      <c r="BG155" s="94" t="s">
        <v>842</v>
      </c>
      <c r="BH155" s="58">
        <f t="shared" si="6"/>
        <v>23600</v>
      </c>
      <c r="BI155" s="62">
        <f t="shared" si="7"/>
        <v>0</v>
      </c>
    </row>
    <row r="156" spans="1:61" ht="18.75">
      <c r="A156" s="51">
        <v>10</v>
      </c>
      <c r="B156" s="52" t="s">
        <v>1</v>
      </c>
      <c r="C156" s="51">
        <v>1003</v>
      </c>
      <c r="D156" s="52" t="s">
        <v>136</v>
      </c>
      <c r="E156" s="91">
        <v>2</v>
      </c>
      <c r="F156" s="96" t="s">
        <v>12</v>
      </c>
      <c r="G156" s="52" t="s">
        <v>12</v>
      </c>
      <c r="H156" s="91">
        <v>2</v>
      </c>
      <c r="I156" s="92" t="s">
        <v>721</v>
      </c>
      <c r="J156" s="91">
        <v>312</v>
      </c>
      <c r="K156" s="92" t="s">
        <v>834</v>
      </c>
      <c r="L156" s="51">
        <v>3010002</v>
      </c>
      <c r="M156" s="52" t="s">
        <v>835</v>
      </c>
      <c r="N156" s="97">
        <v>30100020002</v>
      </c>
      <c r="O156" s="98" t="s">
        <v>153</v>
      </c>
      <c r="P156" s="99" t="s">
        <v>152</v>
      </c>
      <c r="Q156" s="11">
        <f>IFERROR((VLOOKUP(R156,[1]ความเชื่อมโยง!$A$20:$B$26,2,FALSE)),"")</f>
        <v>1</v>
      </c>
      <c r="R156" s="6" t="s">
        <v>520</v>
      </c>
      <c r="S156" s="11">
        <f>IFERROR((VLOOKUP(T156,[1]ความเชื่อมโยง!$A$29:$B$37,2,FALSE)),"")</f>
        <v>1.2</v>
      </c>
      <c r="T156" s="6" t="s">
        <v>521</v>
      </c>
      <c r="U156" s="13" t="str">
        <f>IFERROR((VLOOKUP(Q156,[1]ความเชื่อมโยง!$A$1:$F$10,6,FALSE)),"")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56" s="13" t="str">
        <f>IFERROR((VLOOKUP(Q156,ความเชื่อมโยง!$A$1:$G$10,7,1)),"")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56" s="54" t="s">
        <v>636</v>
      </c>
      <c r="X156" s="52" t="s">
        <v>133</v>
      </c>
      <c r="Y156" s="52" t="s">
        <v>16</v>
      </c>
      <c r="Z156" s="52" t="s">
        <v>20</v>
      </c>
      <c r="AA156" s="52"/>
      <c r="AB156" s="52"/>
      <c r="AC156" s="99"/>
      <c r="AD156" s="100" t="s">
        <v>1635</v>
      </c>
      <c r="AE156" s="101">
        <v>35</v>
      </c>
      <c r="AF156" s="102">
        <v>115</v>
      </c>
      <c r="AG156" s="103">
        <v>1</v>
      </c>
      <c r="AH156" s="103">
        <v>3</v>
      </c>
      <c r="AI156" s="102">
        <f>ROUND(SUM(AE156*AF156*AH156),-2)</f>
        <v>12100</v>
      </c>
      <c r="AJ156" s="104"/>
      <c r="AK156" s="102"/>
      <c r="AL156" s="104"/>
      <c r="AM156" s="104"/>
      <c r="AN156" s="104"/>
      <c r="AO156" s="104"/>
      <c r="AP156" s="104"/>
      <c r="AQ156" s="104"/>
      <c r="AR156" s="104">
        <v>12075</v>
      </c>
      <c r="AS156" s="104"/>
      <c r="AT156" s="104"/>
      <c r="AU156" s="104"/>
      <c r="AV156" s="55" t="s">
        <v>836</v>
      </c>
      <c r="AW156" s="55" t="s">
        <v>837</v>
      </c>
      <c r="AX156" s="55" t="s">
        <v>838</v>
      </c>
      <c r="AY156" s="55" t="s">
        <v>839</v>
      </c>
      <c r="AZ156" s="55" t="s">
        <v>587</v>
      </c>
      <c r="BA156" s="55" t="s">
        <v>840</v>
      </c>
      <c r="BB156" s="55" t="s">
        <v>577</v>
      </c>
      <c r="BC156" s="55">
        <v>90</v>
      </c>
      <c r="BD156" s="55" t="s">
        <v>136</v>
      </c>
      <c r="BE156" s="104" t="s">
        <v>869</v>
      </c>
      <c r="BF156" s="104" t="s">
        <v>870</v>
      </c>
      <c r="BG156" s="94" t="s">
        <v>842</v>
      </c>
      <c r="BH156" s="58">
        <f t="shared" si="6"/>
        <v>12100</v>
      </c>
      <c r="BI156" s="62">
        <f t="shared" si="7"/>
        <v>0</v>
      </c>
    </row>
    <row r="157" spans="1:61" ht="18.75">
      <c r="A157" s="51">
        <v>10</v>
      </c>
      <c r="B157" s="52" t="s">
        <v>1</v>
      </c>
      <c r="C157" s="51">
        <v>1003</v>
      </c>
      <c r="D157" s="52" t="s">
        <v>136</v>
      </c>
      <c r="E157" s="91">
        <v>2</v>
      </c>
      <c r="F157" s="96" t="s">
        <v>12</v>
      </c>
      <c r="G157" s="52" t="s">
        <v>12</v>
      </c>
      <c r="H157" s="91">
        <v>2</v>
      </c>
      <c r="I157" s="92" t="s">
        <v>721</v>
      </c>
      <c r="J157" s="91">
        <v>312</v>
      </c>
      <c r="K157" s="92" t="s">
        <v>834</v>
      </c>
      <c r="L157" s="51">
        <v>3010002</v>
      </c>
      <c r="M157" s="52" t="s">
        <v>835</v>
      </c>
      <c r="N157" s="97">
        <v>30100020002</v>
      </c>
      <c r="O157" s="98" t="s">
        <v>153</v>
      </c>
      <c r="P157" s="99" t="s">
        <v>152</v>
      </c>
      <c r="Q157" s="11">
        <f>IFERROR((VLOOKUP(R157,[1]ความเชื่อมโยง!$A$20:$B$26,2,FALSE)),"")</f>
        <v>1</v>
      </c>
      <c r="R157" s="6" t="s">
        <v>520</v>
      </c>
      <c r="S157" s="11">
        <f>IFERROR((VLOOKUP(T157,[1]ความเชื่อมโยง!$A$29:$B$37,2,FALSE)),"")</f>
        <v>1.2</v>
      </c>
      <c r="T157" s="6" t="s">
        <v>521</v>
      </c>
      <c r="U157" s="13" t="str">
        <f>IFERROR((VLOOKUP(Q157,[1]ความเชื่อมโยง!$A$1:$F$10,6,FALSE)),"")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57" s="13" t="str">
        <f>IFERROR((VLOOKUP(Q157,ความเชื่อมโยง!$A$1:$G$10,7,1)),"")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57" s="54" t="s">
        <v>636</v>
      </c>
      <c r="X157" s="52" t="s">
        <v>133</v>
      </c>
      <c r="Y157" s="52" t="s">
        <v>16</v>
      </c>
      <c r="Z157" s="52" t="s">
        <v>20</v>
      </c>
      <c r="AA157" s="52"/>
      <c r="AB157" s="52"/>
      <c r="AC157" s="99"/>
      <c r="AD157" s="100" t="s">
        <v>1635</v>
      </c>
      <c r="AE157" s="101">
        <v>15</v>
      </c>
      <c r="AF157" s="102">
        <v>30</v>
      </c>
      <c r="AG157" s="103">
        <v>1</v>
      </c>
      <c r="AH157" s="103">
        <v>3</v>
      </c>
      <c r="AI157" s="102">
        <f>ROUND(SUM(AE157*AF157*AH157),-2)</f>
        <v>1400</v>
      </c>
      <c r="AJ157" s="104"/>
      <c r="AK157" s="102"/>
      <c r="AL157" s="104"/>
      <c r="AM157" s="104"/>
      <c r="AN157" s="104"/>
      <c r="AO157" s="104"/>
      <c r="AP157" s="104"/>
      <c r="AQ157" s="104"/>
      <c r="AR157" s="104">
        <v>1350</v>
      </c>
      <c r="AS157" s="104"/>
      <c r="AT157" s="104"/>
      <c r="AU157" s="104"/>
      <c r="AV157" s="55" t="s">
        <v>836</v>
      </c>
      <c r="AW157" s="55" t="s">
        <v>837</v>
      </c>
      <c r="AX157" s="55" t="s">
        <v>838</v>
      </c>
      <c r="AY157" s="55" t="s">
        <v>839</v>
      </c>
      <c r="AZ157" s="55" t="s">
        <v>587</v>
      </c>
      <c r="BA157" s="55" t="s">
        <v>840</v>
      </c>
      <c r="BB157" s="55" t="s">
        <v>577</v>
      </c>
      <c r="BC157" s="55">
        <v>90</v>
      </c>
      <c r="BD157" s="55" t="s">
        <v>136</v>
      </c>
      <c r="BE157" s="104" t="s">
        <v>869</v>
      </c>
      <c r="BF157" s="104" t="s">
        <v>870</v>
      </c>
      <c r="BG157" s="94" t="s">
        <v>842</v>
      </c>
      <c r="BH157" s="58">
        <f t="shared" si="6"/>
        <v>1400</v>
      </c>
      <c r="BI157" s="62">
        <f t="shared" si="7"/>
        <v>0</v>
      </c>
    </row>
    <row r="158" spans="1:61" ht="18.75">
      <c r="A158" s="51">
        <v>10</v>
      </c>
      <c r="B158" s="52" t="s">
        <v>1</v>
      </c>
      <c r="C158" s="51">
        <v>1003</v>
      </c>
      <c r="D158" s="52" t="s">
        <v>136</v>
      </c>
      <c r="E158" s="91">
        <v>2</v>
      </c>
      <c r="F158" s="96" t="s">
        <v>12</v>
      </c>
      <c r="G158" s="52" t="s">
        <v>12</v>
      </c>
      <c r="H158" s="91">
        <v>2</v>
      </c>
      <c r="I158" s="92" t="s">
        <v>721</v>
      </c>
      <c r="J158" s="91">
        <v>312</v>
      </c>
      <c r="K158" s="92" t="s">
        <v>834</v>
      </c>
      <c r="L158" s="51">
        <v>3010002</v>
      </c>
      <c r="M158" s="52" t="s">
        <v>835</v>
      </c>
      <c r="N158" s="97">
        <v>30100020002</v>
      </c>
      <c r="O158" s="98" t="s">
        <v>153</v>
      </c>
      <c r="P158" s="99" t="s">
        <v>152</v>
      </c>
      <c r="Q158" s="11">
        <f>IFERROR((VLOOKUP(R158,[1]ความเชื่อมโยง!$A$20:$B$26,2,FALSE)),"")</f>
        <v>1</v>
      </c>
      <c r="R158" s="6" t="s">
        <v>520</v>
      </c>
      <c r="S158" s="11">
        <f>IFERROR((VLOOKUP(T158,[1]ความเชื่อมโยง!$A$29:$B$37,2,FALSE)),"")</f>
        <v>1.2</v>
      </c>
      <c r="T158" s="6" t="s">
        <v>521</v>
      </c>
      <c r="U158" s="13" t="str">
        <f>IFERROR((VLOOKUP(Q158,[1]ความเชื่อมโยง!$A$1:$F$10,6,FALSE)),"")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58" s="13" t="str">
        <f>IFERROR((VLOOKUP(Q158,ความเชื่อมโยง!$A$1:$G$10,7,1)),"")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58" s="54" t="s">
        <v>636</v>
      </c>
      <c r="X158" s="52" t="s">
        <v>133</v>
      </c>
      <c r="Y158" s="52" t="s">
        <v>16</v>
      </c>
      <c r="Z158" s="52" t="s">
        <v>20</v>
      </c>
      <c r="AA158" s="52"/>
      <c r="AB158" s="52"/>
      <c r="AC158" s="99"/>
      <c r="AD158" s="100" t="s">
        <v>582</v>
      </c>
      <c r="AE158" s="101">
        <v>50</v>
      </c>
      <c r="AF158" s="102">
        <v>225</v>
      </c>
      <c r="AG158" s="103">
        <v>1</v>
      </c>
      <c r="AH158" s="103">
        <v>2</v>
      </c>
      <c r="AI158" s="102">
        <v>22500</v>
      </c>
      <c r="AJ158" s="104"/>
      <c r="AK158" s="102"/>
      <c r="AL158" s="104"/>
      <c r="AM158" s="104"/>
      <c r="AN158" s="104"/>
      <c r="AO158" s="104"/>
      <c r="AP158" s="104"/>
      <c r="AQ158" s="104"/>
      <c r="AR158" s="104">
        <v>22500</v>
      </c>
      <c r="AS158" s="104"/>
      <c r="AT158" s="104"/>
      <c r="AU158" s="104"/>
      <c r="AV158" s="55" t="s">
        <v>836</v>
      </c>
      <c r="AW158" s="55" t="s">
        <v>837</v>
      </c>
      <c r="AX158" s="55" t="s">
        <v>838</v>
      </c>
      <c r="AY158" s="55" t="s">
        <v>839</v>
      </c>
      <c r="AZ158" s="55" t="s">
        <v>587</v>
      </c>
      <c r="BA158" s="55" t="s">
        <v>840</v>
      </c>
      <c r="BB158" s="55" t="s">
        <v>577</v>
      </c>
      <c r="BC158" s="55">
        <v>90</v>
      </c>
      <c r="BD158" s="55" t="s">
        <v>136</v>
      </c>
      <c r="BE158" s="104" t="s">
        <v>869</v>
      </c>
      <c r="BF158" s="104" t="s">
        <v>870</v>
      </c>
      <c r="BG158" s="94" t="s">
        <v>842</v>
      </c>
      <c r="BH158" s="58">
        <f t="shared" si="6"/>
        <v>22500</v>
      </c>
      <c r="BI158" s="62">
        <f t="shared" si="7"/>
        <v>0</v>
      </c>
    </row>
    <row r="159" spans="1:61" ht="18.75">
      <c r="A159" s="51">
        <v>10</v>
      </c>
      <c r="B159" s="52" t="s">
        <v>1</v>
      </c>
      <c r="C159" s="51">
        <v>1003</v>
      </c>
      <c r="D159" s="52" t="s">
        <v>136</v>
      </c>
      <c r="E159" s="91">
        <v>2</v>
      </c>
      <c r="F159" s="96" t="s">
        <v>12</v>
      </c>
      <c r="G159" s="52" t="s">
        <v>12</v>
      </c>
      <c r="H159" s="91">
        <v>2</v>
      </c>
      <c r="I159" s="92" t="s">
        <v>721</v>
      </c>
      <c r="J159" s="91">
        <v>312</v>
      </c>
      <c r="K159" s="92" t="s">
        <v>834</v>
      </c>
      <c r="L159" s="51">
        <v>3010002</v>
      </c>
      <c r="M159" s="52" t="s">
        <v>835</v>
      </c>
      <c r="N159" s="97">
        <v>30100020002</v>
      </c>
      <c r="O159" s="98" t="s">
        <v>153</v>
      </c>
      <c r="P159" s="99" t="s">
        <v>152</v>
      </c>
      <c r="Q159" s="11">
        <f>IFERROR((VLOOKUP(R159,[1]ความเชื่อมโยง!$A$20:$B$26,2,FALSE)),"")</f>
        <v>1</v>
      </c>
      <c r="R159" s="6" t="s">
        <v>520</v>
      </c>
      <c r="S159" s="11">
        <f>IFERROR((VLOOKUP(T159,[1]ความเชื่อมโยง!$A$29:$B$37,2,FALSE)),"")</f>
        <v>1.2</v>
      </c>
      <c r="T159" s="6" t="s">
        <v>521</v>
      </c>
      <c r="U159" s="13" t="str">
        <f>IFERROR((VLOOKUP(Q159,[1]ความเชื่อมโยง!$A$1:$F$10,6,FALSE)),"")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59" s="13" t="str">
        <f>IFERROR((VLOOKUP(Q159,ความเชื่อมโยง!$A$1:$G$10,7,1)),"")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59" s="54" t="s">
        <v>636</v>
      </c>
      <c r="X159" s="52" t="s">
        <v>133</v>
      </c>
      <c r="Y159" s="52" t="s">
        <v>16</v>
      </c>
      <c r="Z159" s="52" t="s">
        <v>20</v>
      </c>
      <c r="AA159" s="52"/>
      <c r="AB159" s="52"/>
      <c r="AC159" s="99"/>
      <c r="AD159" s="100" t="s">
        <v>582</v>
      </c>
      <c r="AE159" s="101">
        <v>50</v>
      </c>
      <c r="AF159" s="102">
        <v>115</v>
      </c>
      <c r="AG159" s="103">
        <v>1</v>
      </c>
      <c r="AH159" s="103">
        <v>3</v>
      </c>
      <c r="AI159" s="102">
        <f>ROUND(SUM(AE159*AF159*AG159*AH159),-2)</f>
        <v>17300</v>
      </c>
      <c r="AJ159" s="104"/>
      <c r="AK159" s="102"/>
      <c r="AL159" s="104"/>
      <c r="AM159" s="104"/>
      <c r="AN159" s="104"/>
      <c r="AO159" s="104"/>
      <c r="AP159" s="104"/>
      <c r="AQ159" s="104"/>
      <c r="AR159" s="104">
        <v>17250</v>
      </c>
      <c r="AS159" s="104"/>
      <c r="AT159" s="104"/>
      <c r="AU159" s="104"/>
      <c r="AV159" s="55" t="s">
        <v>836</v>
      </c>
      <c r="AW159" s="55" t="s">
        <v>837</v>
      </c>
      <c r="AX159" s="55" t="s">
        <v>838</v>
      </c>
      <c r="AY159" s="55" t="s">
        <v>839</v>
      </c>
      <c r="AZ159" s="55" t="s">
        <v>587</v>
      </c>
      <c r="BA159" s="55" t="s">
        <v>840</v>
      </c>
      <c r="BB159" s="55" t="s">
        <v>577</v>
      </c>
      <c r="BC159" s="55">
        <v>90</v>
      </c>
      <c r="BD159" s="55" t="s">
        <v>136</v>
      </c>
      <c r="BE159" s="104" t="s">
        <v>869</v>
      </c>
      <c r="BF159" s="104" t="s">
        <v>870</v>
      </c>
      <c r="BG159" s="94" t="s">
        <v>842</v>
      </c>
      <c r="BH159" s="58">
        <f t="shared" si="6"/>
        <v>17300</v>
      </c>
      <c r="BI159" s="62">
        <f t="shared" si="7"/>
        <v>0</v>
      </c>
    </row>
    <row r="160" spans="1:61" ht="18.75">
      <c r="A160" s="51">
        <v>10</v>
      </c>
      <c r="B160" s="52" t="s">
        <v>1</v>
      </c>
      <c r="C160" s="51">
        <v>1003</v>
      </c>
      <c r="D160" s="52" t="s">
        <v>136</v>
      </c>
      <c r="E160" s="91">
        <v>2</v>
      </c>
      <c r="F160" s="96" t="s">
        <v>12</v>
      </c>
      <c r="G160" s="52" t="s">
        <v>12</v>
      </c>
      <c r="H160" s="91">
        <v>2</v>
      </c>
      <c r="I160" s="92" t="s">
        <v>721</v>
      </c>
      <c r="J160" s="91">
        <v>312</v>
      </c>
      <c r="K160" s="92" t="s">
        <v>834</v>
      </c>
      <c r="L160" s="51">
        <v>3010002</v>
      </c>
      <c r="M160" s="52" t="s">
        <v>835</v>
      </c>
      <c r="N160" s="97">
        <v>30100020002</v>
      </c>
      <c r="O160" s="98" t="s">
        <v>153</v>
      </c>
      <c r="P160" s="99" t="s">
        <v>152</v>
      </c>
      <c r="Q160" s="11">
        <f>IFERROR((VLOOKUP(R160,[1]ความเชื่อมโยง!$A$20:$B$26,2,FALSE)),"")</f>
        <v>1</v>
      </c>
      <c r="R160" s="6" t="s">
        <v>520</v>
      </c>
      <c r="S160" s="11">
        <f>IFERROR((VLOOKUP(T160,[1]ความเชื่อมโยง!$A$29:$B$37,2,FALSE)),"")</f>
        <v>1.2</v>
      </c>
      <c r="T160" s="6" t="s">
        <v>521</v>
      </c>
      <c r="U160" s="13" t="str">
        <f>IFERROR((VLOOKUP(Q160,[1]ความเชื่อมโยง!$A$1:$F$10,6,FALSE)),"")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60" s="13" t="str">
        <f>IFERROR((VLOOKUP(Q160,ความเชื่อมโยง!$A$1:$G$10,7,1)),"")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60" s="54" t="s">
        <v>636</v>
      </c>
      <c r="X160" s="52" t="s">
        <v>133</v>
      </c>
      <c r="Y160" s="52" t="s">
        <v>16</v>
      </c>
      <c r="Z160" s="52" t="s">
        <v>20</v>
      </c>
      <c r="AA160" s="52"/>
      <c r="AB160" s="52"/>
      <c r="AC160" s="99"/>
      <c r="AD160" s="100" t="s">
        <v>582</v>
      </c>
      <c r="AE160" s="101">
        <v>30</v>
      </c>
      <c r="AF160" s="102">
        <v>30</v>
      </c>
      <c r="AG160" s="103">
        <v>1</v>
      </c>
      <c r="AH160" s="103">
        <v>3</v>
      </c>
      <c r="AI160" s="102">
        <v>2700</v>
      </c>
      <c r="AJ160" s="104"/>
      <c r="AK160" s="102"/>
      <c r="AL160" s="104"/>
      <c r="AM160" s="104"/>
      <c r="AN160" s="104"/>
      <c r="AO160" s="104"/>
      <c r="AP160" s="104"/>
      <c r="AQ160" s="104"/>
      <c r="AR160" s="104">
        <v>2700</v>
      </c>
      <c r="AS160" s="104"/>
      <c r="AT160" s="104"/>
      <c r="AU160" s="104"/>
      <c r="AV160" s="55" t="s">
        <v>836</v>
      </c>
      <c r="AW160" s="55" t="s">
        <v>837</v>
      </c>
      <c r="AX160" s="55" t="s">
        <v>838</v>
      </c>
      <c r="AY160" s="55" t="s">
        <v>839</v>
      </c>
      <c r="AZ160" s="55" t="s">
        <v>587</v>
      </c>
      <c r="BA160" s="55" t="s">
        <v>840</v>
      </c>
      <c r="BB160" s="55" t="s">
        <v>577</v>
      </c>
      <c r="BC160" s="55">
        <v>90</v>
      </c>
      <c r="BD160" s="55" t="s">
        <v>136</v>
      </c>
      <c r="BE160" s="104" t="s">
        <v>869</v>
      </c>
      <c r="BF160" s="104" t="s">
        <v>870</v>
      </c>
      <c r="BG160" s="94" t="s">
        <v>842</v>
      </c>
      <c r="BH160" s="58">
        <f t="shared" si="6"/>
        <v>2700</v>
      </c>
      <c r="BI160" s="62">
        <f t="shared" si="7"/>
        <v>0</v>
      </c>
    </row>
    <row r="161" spans="1:61" ht="18.75">
      <c r="A161" s="51">
        <v>10</v>
      </c>
      <c r="B161" s="52" t="s">
        <v>1</v>
      </c>
      <c r="C161" s="51">
        <v>1003</v>
      </c>
      <c r="D161" s="52" t="s">
        <v>136</v>
      </c>
      <c r="E161" s="91">
        <v>2</v>
      </c>
      <c r="F161" s="96" t="s">
        <v>12</v>
      </c>
      <c r="G161" s="52" t="s">
        <v>12</v>
      </c>
      <c r="H161" s="91">
        <v>2</v>
      </c>
      <c r="I161" s="92" t="s">
        <v>721</v>
      </c>
      <c r="J161" s="91">
        <v>312</v>
      </c>
      <c r="K161" s="92" t="s">
        <v>834</v>
      </c>
      <c r="L161" s="51">
        <v>3010002</v>
      </c>
      <c r="M161" s="52" t="s">
        <v>835</v>
      </c>
      <c r="N161" s="97">
        <v>30100020002</v>
      </c>
      <c r="O161" s="98" t="s">
        <v>153</v>
      </c>
      <c r="P161" s="99" t="s">
        <v>152</v>
      </c>
      <c r="Q161" s="11">
        <f>IFERROR((VLOOKUP(R161,[1]ความเชื่อมโยง!$A$20:$B$26,2,FALSE)),"")</f>
        <v>1</v>
      </c>
      <c r="R161" s="6" t="s">
        <v>520</v>
      </c>
      <c r="S161" s="11">
        <f>IFERROR((VLOOKUP(T161,[1]ความเชื่อมโยง!$A$29:$B$37,2,FALSE)),"")</f>
        <v>1.2</v>
      </c>
      <c r="T161" s="6" t="s">
        <v>521</v>
      </c>
      <c r="U161" s="13" t="str">
        <f>IFERROR((VLOOKUP(Q161,[1]ความเชื่อมโยง!$A$1:$F$10,6,FALSE)),"")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61" s="13" t="str">
        <f>IFERROR((VLOOKUP(Q161,ความเชื่อมโยง!$A$1:$G$10,7,1)),"")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61" s="54" t="s">
        <v>636</v>
      </c>
      <c r="X161" s="52" t="s">
        <v>133</v>
      </c>
      <c r="Y161" s="52" t="s">
        <v>16</v>
      </c>
      <c r="Z161" s="52" t="s">
        <v>20</v>
      </c>
      <c r="AA161" s="52"/>
      <c r="AB161" s="52"/>
      <c r="AC161" s="99"/>
      <c r="AD161" s="100" t="s">
        <v>877</v>
      </c>
      <c r="AE161" s="101">
        <v>3470</v>
      </c>
      <c r="AF161" s="102">
        <v>75</v>
      </c>
      <c r="AG161" s="103">
        <v>1</v>
      </c>
      <c r="AH161" s="103">
        <v>1</v>
      </c>
      <c r="AI161" s="102">
        <f>ROUND(SUM(AE161*AF161*AH161),-2)</f>
        <v>260300</v>
      </c>
      <c r="AJ161" s="104"/>
      <c r="AK161" s="102"/>
      <c r="AL161" s="104"/>
      <c r="AM161" s="104"/>
      <c r="AN161" s="104"/>
      <c r="AO161" s="104"/>
      <c r="AP161" s="104"/>
      <c r="AQ161" s="104"/>
      <c r="AR161" s="104">
        <v>260250</v>
      </c>
      <c r="AS161" s="104"/>
      <c r="AT161" s="104"/>
      <c r="AU161" s="104"/>
      <c r="AV161" s="55" t="s">
        <v>836</v>
      </c>
      <c r="AW161" s="55" t="s">
        <v>837</v>
      </c>
      <c r="AX161" s="55" t="s">
        <v>838</v>
      </c>
      <c r="AY161" s="55" t="s">
        <v>839</v>
      </c>
      <c r="AZ161" s="55" t="s">
        <v>587</v>
      </c>
      <c r="BA161" s="55" t="s">
        <v>840</v>
      </c>
      <c r="BB161" s="55" t="s">
        <v>577</v>
      </c>
      <c r="BC161" s="55">
        <v>90</v>
      </c>
      <c r="BD161" s="55" t="s">
        <v>136</v>
      </c>
      <c r="BE161" s="104" t="s">
        <v>869</v>
      </c>
      <c r="BF161" s="104" t="s">
        <v>870</v>
      </c>
      <c r="BG161" s="94" t="s">
        <v>842</v>
      </c>
      <c r="BH161" s="58">
        <f t="shared" si="6"/>
        <v>260300</v>
      </c>
      <c r="BI161" s="62">
        <f t="shared" si="7"/>
        <v>0</v>
      </c>
    </row>
    <row r="162" spans="1:61" ht="18.75">
      <c r="A162" s="51">
        <v>10</v>
      </c>
      <c r="B162" s="52" t="s">
        <v>1</v>
      </c>
      <c r="C162" s="51">
        <v>1003</v>
      </c>
      <c r="D162" s="52" t="s">
        <v>136</v>
      </c>
      <c r="E162" s="91">
        <v>2</v>
      </c>
      <c r="F162" s="96" t="s">
        <v>12</v>
      </c>
      <c r="G162" s="52" t="s">
        <v>12</v>
      </c>
      <c r="H162" s="91">
        <v>2</v>
      </c>
      <c r="I162" s="92" t="s">
        <v>721</v>
      </c>
      <c r="J162" s="91">
        <v>312</v>
      </c>
      <c r="K162" s="92" t="s">
        <v>834</v>
      </c>
      <c r="L162" s="51">
        <v>3010002</v>
      </c>
      <c r="M162" s="52" t="s">
        <v>835</v>
      </c>
      <c r="N162" s="97">
        <v>30100020002</v>
      </c>
      <c r="O162" s="98" t="s">
        <v>153</v>
      </c>
      <c r="P162" s="99" t="s">
        <v>152</v>
      </c>
      <c r="Q162" s="11">
        <f>IFERROR((VLOOKUP(R162,[1]ความเชื่อมโยง!$A$20:$B$26,2,FALSE)),"")</f>
        <v>1</v>
      </c>
      <c r="R162" s="6" t="s">
        <v>520</v>
      </c>
      <c r="S162" s="11">
        <f>IFERROR((VLOOKUP(T162,[1]ความเชื่อมโยง!$A$29:$B$37,2,FALSE)),"")</f>
        <v>1.2</v>
      </c>
      <c r="T162" s="6" t="s">
        <v>521</v>
      </c>
      <c r="U162" s="13" t="str">
        <f>IFERROR((VLOOKUP(Q162,[1]ความเชื่อมโยง!$A$1:$F$10,6,FALSE)),"")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62" s="13" t="str">
        <f>IFERROR((VLOOKUP(Q162,ความเชื่อมโยง!$A$1:$G$10,7,1)),"")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62" s="54" t="s">
        <v>636</v>
      </c>
      <c r="X162" s="52" t="s">
        <v>133</v>
      </c>
      <c r="Y162" s="52" t="s">
        <v>16</v>
      </c>
      <c r="Z162" s="52" t="s">
        <v>20</v>
      </c>
      <c r="AA162" s="52"/>
      <c r="AB162" s="52"/>
      <c r="AC162" s="99"/>
      <c r="AD162" s="100" t="s">
        <v>878</v>
      </c>
      <c r="AE162" s="101">
        <v>2500</v>
      </c>
      <c r="AF162" s="102">
        <v>4</v>
      </c>
      <c r="AG162" s="103">
        <v>1</v>
      </c>
      <c r="AH162" s="103">
        <v>1</v>
      </c>
      <c r="AI162" s="102">
        <v>10000</v>
      </c>
      <c r="AJ162" s="104"/>
      <c r="AK162" s="102"/>
      <c r="AL162" s="104"/>
      <c r="AM162" s="104"/>
      <c r="AN162" s="104"/>
      <c r="AO162" s="104"/>
      <c r="AP162" s="104"/>
      <c r="AQ162" s="104"/>
      <c r="AR162" s="104">
        <v>10000</v>
      </c>
      <c r="AS162" s="104"/>
      <c r="AT162" s="104"/>
      <c r="AU162" s="104"/>
      <c r="AV162" s="55" t="s">
        <v>836</v>
      </c>
      <c r="AW162" s="55" t="s">
        <v>837</v>
      </c>
      <c r="AX162" s="55" t="s">
        <v>838</v>
      </c>
      <c r="AY162" s="55" t="s">
        <v>839</v>
      </c>
      <c r="AZ162" s="55" t="s">
        <v>587</v>
      </c>
      <c r="BA162" s="55" t="s">
        <v>840</v>
      </c>
      <c r="BB162" s="55" t="s">
        <v>577</v>
      </c>
      <c r="BC162" s="55">
        <v>90</v>
      </c>
      <c r="BD162" s="55" t="s">
        <v>136</v>
      </c>
      <c r="BE162" s="104" t="s">
        <v>869</v>
      </c>
      <c r="BF162" s="104" t="s">
        <v>870</v>
      </c>
      <c r="BG162" s="94" t="s">
        <v>842</v>
      </c>
      <c r="BH162" s="58">
        <f t="shared" si="6"/>
        <v>10000</v>
      </c>
      <c r="BI162" s="62">
        <f t="shared" si="7"/>
        <v>0</v>
      </c>
    </row>
    <row r="163" spans="1:61" ht="18.75">
      <c r="A163" s="51">
        <v>10</v>
      </c>
      <c r="B163" s="52" t="s">
        <v>1</v>
      </c>
      <c r="C163" s="51">
        <v>1003</v>
      </c>
      <c r="D163" s="52" t="s">
        <v>136</v>
      </c>
      <c r="E163" s="91">
        <v>2</v>
      </c>
      <c r="F163" s="96" t="s">
        <v>12</v>
      </c>
      <c r="G163" s="52" t="s">
        <v>12</v>
      </c>
      <c r="H163" s="91">
        <v>2</v>
      </c>
      <c r="I163" s="92" t="s">
        <v>721</v>
      </c>
      <c r="J163" s="91">
        <v>312</v>
      </c>
      <c r="K163" s="92" t="s">
        <v>834</v>
      </c>
      <c r="L163" s="51">
        <v>3010002</v>
      </c>
      <c r="M163" s="52" t="s">
        <v>835</v>
      </c>
      <c r="N163" s="97">
        <v>30100020002</v>
      </c>
      <c r="O163" s="98" t="s">
        <v>153</v>
      </c>
      <c r="P163" s="99" t="s">
        <v>152</v>
      </c>
      <c r="Q163" s="11">
        <f>IFERROR((VLOOKUP(R163,[1]ความเชื่อมโยง!$A$20:$B$26,2,FALSE)),"")</f>
        <v>1</v>
      </c>
      <c r="R163" s="6" t="s">
        <v>520</v>
      </c>
      <c r="S163" s="11">
        <f>IFERROR((VLOOKUP(T163,[1]ความเชื่อมโยง!$A$29:$B$37,2,FALSE)),"")</f>
        <v>1.2</v>
      </c>
      <c r="T163" s="6" t="s">
        <v>521</v>
      </c>
      <c r="U163" s="13" t="str">
        <f>IFERROR((VLOOKUP(Q163,[1]ความเชื่อมโยง!$A$1:$F$10,6,FALSE)),"")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63" s="13" t="str">
        <f>IFERROR((VLOOKUP(Q163,ความเชื่อมโยง!$A$1:$G$10,7,1)),"")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63" s="54" t="s">
        <v>636</v>
      </c>
      <c r="X163" s="52" t="s">
        <v>133</v>
      </c>
      <c r="Y163" s="52" t="s">
        <v>16</v>
      </c>
      <c r="Z163" s="52" t="s">
        <v>20</v>
      </c>
      <c r="AA163" s="52"/>
      <c r="AB163" s="52"/>
      <c r="AC163" s="99"/>
      <c r="AD163" s="100" t="s">
        <v>879</v>
      </c>
      <c r="AE163" s="101">
        <v>200</v>
      </c>
      <c r="AF163" s="102">
        <v>75</v>
      </c>
      <c r="AG163" s="103">
        <v>1</v>
      </c>
      <c r="AH163" s="103">
        <v>1</v>
      </c>
      <c r="AI163" s="102">
        <v>15000</v>
      </c>
      <c r="AJ163" s="104"/>
      <c r="AK163" s="102"/>
      <c r="AL163" s="104"/>
      <c r="AM163" s="104"/>
      <c r="AN163" s="104"/>
      <c r="AO163" s="104"/>
      <c r="AP163" s="104"/>
      <c r="AQ163" s="104"/>
      <c r="AR163" s="104">
        <v>15000</v>
      </c>
      <c r="AS163" s="104"/>
      <c r="AT163" s="104"/>
      <c r="AU163" s="104"/>
      <c r="AV163" s="55" t="s">
        <v>836</v>
      </c>
      <c r="AW163" s="55" t="s">
        <v>837</v>
      </c>
      <c r="AX163" s="55" t="s">
        <v>838</v>
      </c>
      <c r="AY163" s="55" t="s">
        <v>839</v>
      </c>
      <c r="AZ163" s="55" t="s">
        <v>587</v>
      </c>
      <c r="BA163" s="55" t="s">
        <v>840</v>
      </c>
      <c r="BB163" s="55" t="s">
        <v>577</v>
      </c>
      <c r="BC163" s="55">
        <v>90</v>
      </c>
      <c r="BD163" s="55" t="s">
        <v>136</v>
      </c>
      <c r="BE163" s="104" t="s">
        <v>869</v>
      </c>
      <c r="BF163" s="104" t="s">
        <v>870</v>
      </c>
      <c r="BG163" s="94" t="s">
        <v>842</v>
      </c>
      <c r="BH163" s="58">
        <f t="shared" si="6"/>
        <v>15000</v>
      </c>
      <c r="BI163" s="62">
        <f t="shared" si="7"/>
        <v>0</v>
      </c>
    </row>
    <row r="164" spans="1:61" ht="18.75">
      <c r="A164" s="51">
        <v>10</v>
      </c>
      <c r="B164" s="52" t="s">
        <v>1</v>
      </c>
      <c r="C164" s="51">
        <v>1003</v>
      </c>
      <c r="D164" s="52" t="s">
        <v>136</v>
      </c>
      <c r="E164" s="91">
        <v>2</v>
      </c>
      <c r="F164" s="96" t="s">
        <v>12</v>
      </c>
      <c r="G164" s="52" t="s">
        <v>12</v>
      </c>
      <c r="H164" s="91">
        <v>2</v>
      </c>
      <c r="I164" s="92" t="s">
        <v>721</v>
      </c>
      <c r="J164" s="91">
        <v>312</v>
      </c>
      <c r="K164" s="92" t="s">
        <v>834</v>
      </c>
      <c r="L164" s="51">
        <v>3010002</v>
      </c>
      <c r="M164" s="52" t="s">
        <v>835</v>
      </c>
      <c r="N164" s="97">
        <v>30100020002</v>
      </c>
      <c r="O164" s="98" t="s">
        <v>153</v>
      </c>
      <c r="P164" s="99" t="s">
        <v>152</v>
      </c>
      <c r="Q164" s="11">
        <f>IFERROR((VLOOKUP(R164,[1]ความเชื่อมโยง!$A$20:$B$26,2,FALSE)),"")</f>
        <v>1</v>
      </c>
      <c r="R164" s="6" t="s">
        <v>520</v>
      </c>
      <c r="S164" s="11">
        <f>IFERROR((VLOOKUP(T164,[1]ความเชื่อมโยง!$A$29:$B$37,2,FALSE)),"")</f>
        <v>1.2</v>
      </c>
      <c r="T164" s="6" t="s">
        <v>521</v>
      </c>
      <c r="U164" s="13" t="str">
        <f>IFERROR((VLOOKUP(Q164,[1]ความเชื่อมโยง!$A$1:$F$10,6,FALSE)),"")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64" s="13" t="str">
        <f>IFERROR((VLOOKUP(Q164,ความเชื่อมโยง!$A$1:$G$10,7,1)),"")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64" s="54" t="s">
        <v>636</v>
      </c>
      <c r="X164" s="52" t="s">
        <v>133</v>
      </c>
      <c r="Y164" s="52" t="s">
        <v>16</v>
      </c>
      <c r="Z164" s="52" t="s">
        <v>20</v>
      </c>
      <c r="AA164" s="52"/>
      <c r="AB164" s="52"/>
      <c r="AC164" s="99"/>
      <c r="AD164" s="100" t="s">
        <v>880</v>
      </c>
      <c r="AE164" s="101">
        <v>500</v>
      </c>
      <c r="AF164" s="102">
        <v>1</v>
      </c>
      <c r="AG164" s="103">
        <v>1</v>
      </c>
      <c r="AH164" s="103">
        <v>1</v>
      </c>
      <c r="AI164" s="102">
        <v>500</v>
      </c>
      <c r="AJ164" s="104"/>
      <c r="AK164" s="102"/>
      <c r="AL164" s="104"/>
      <c r="AM164" s="104"/>
      <c r="AN164" s="104"/>
      <c r="AO164" s="104"/>
      <c r="AP164" s="104"/>
      <c r="AQ164" s="104"/>
      <c r="AR164" s="104">
        <v>500</v>
      </c>
      <c r="AS164" s="104"/>
      <c r="AT164" s="104"/>
      <c r="AU164" s="104"/>
      <c r="AV164" s="55" t="s">
        <v>836</v>
      </c>
      <c r="AW164" s="55" t="s">
        <v>837</v>
      </c>
      <c r="AX164" s="55" t="s">
        <v>838</v>
      </c>
      <c r="AY164" s="55" t="s">
        <v>839</v>
      </c>
      <c r="AZ164" s="55" t="s">
        <v>587</v>
      </c>
      <c r="BA164" s="55" t="s">
        <v>840</v>
      </c>
      <c r="BB164" s="55" t="s">
        <v>577</v>
      </c>
      <c r="BC164" s="55">
        <v>90</v>
      </c>
      <c r="BD164" s="55" t="s">
        <v>136</v>
      </c>
      <c r="BE164" s="104" t="s">
        <v>869</v>
      </c>
      <c r="BF164" s="104" t="s">
        <v>870</v>
      </c>
      <c r="BG164" s="94" t="s">
        <v>842</v>
      </c>
      <c r="BH164" s="58">
        <f t="shared" si="6"/>
        <v>500</v>
      </c>
      <c r="BI164" s="62">
        <f t="shared" si="7"/>
        <v>0</v>
      </c>
    </row>
    <row r="165" spans="1:61" ht="18.75">
      <c r="A165" s="51">
        <v>10</v>
      </c>
      <c r="B165" s="52" t="s">
        <v>1</v>
      </c>
      <c r="C165" s="51">
        <v>1003</v>
      </c>
      <c r="D165" s="52" t="s">
        <v>136</v>
      </c>
      <c r="E165" s="91">
        <v>2</v>
      </c>
      <c r="F165" s="96" t="s">
        <v>12</v>
      </c>
      <c r="G165" s="52" t="s">
        <v>12</v>
      </c>
      <c r="H165" s="91">
        <v>2</v>
      </c>
      <c r="I165" s="92" t="s">
        <v>721</v>
      </c>
      <c r="J165" s="91">
        <v>312</v>
      </c>
      <c r="K165" s="92" t="s">
        <v>834</v>
      </c>
      <c r="L165" s="51">
        <v>3010002</v>
      </c>
      <c r="M165" s="52" t="s">
        <v>835</v>
      </c>
      <c r="N165" s="97">
        <v>30100020002</v>
      </c>
      <c r="O165" s="98" t="s">
        <v>153</v>
      </c>
      <c r="P165" s="99" t="s">
        <v>152</v>
      </c>
      <c r="Q165" s="11">
        <f>IFERROR((VLOOKUP(R165,[1]ความเชื่อมโยง!$A$20:$B$26,2,FALSE)),"")</f>
        <v>1</v>
      </c>
      <c r="R165" s="6" t="s">
        <v>520</v>
      </c>
      <c r="S165" s="11">
        <f>IFERROR((VLOOKUP(T165,[1]ความเชื่อมโยง!$A$29:$B$37,2,FALSE)),"")</f>
        <v>1.2</v>
      </c>
      <c r="T165" s="6" t="s">
        <v>521</v>
      </c>
      <c r="U165" s="13" t="str">
        <f>IFERROR((VLOOKUP(Q165,[1]ความเชื่อมโยง!$A$1:$F$10,6,FALSE)),"")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65" s="13" t="str">
        <f>IFERROR((VLOOKUP(Q165,ความเชื่อมโยง!$A$1:$G$10,7,1)),"")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65" s="54" t="s">
        <v>636</v>
      </c>
      <c r="X165" s="52" t="s">
        <v>133</v>
      </c>
      <c r="Y165" s="52" t="s">
        <v>16</v>
      </c>
      <c r="Z165" s="52" t="s">
        <v>20</v>
      </c>
      <c r="AA165" s="52"/>
      <c r="AB165" s="52"/>
      <c r="AC165" s="99"/>
      <c r="AD165" s="100" t="s">
        <v>881</v>
      </c>
      <c r="AE165" s="101">
        <v>6000</v>
      </c>
      <c r="AF165" s="102">
        <v>1</v>
      </c>
      <c r="AG165" s="103">
        <v>1</v>
      </c>
      <c r="AH165" s="103">
        <v>1</v>
      </c>
      <c r="AI165" s="102">
        <v>6000</v>
      </c>
      <c r="AJ165" s="104"/>
      <c r="AK165" s="102"/>
      <c r="AL165" s="104"/>
      <c r="AM165" s="104"/>
      <c r="AN165" s="104"/>
      <c r="AO165" s="104"/>
      <c r="AP165" s="104"/>
      <c r="AQ165" s="104"/>
      <c r="AR165" s="104">
        <v>6000</v>
      </c>
      <c r="AS165" s="104"/>
      <c r="AT165" s="104"/>
      <c r="AU165" s="104"/>
      <c r="AV165" s="55" t="s">
        <v>836</v>
      </c>
      <c r="AW165" s="55" t="s">
        <v>837</v>
      </c>
      <c r="AX165" s="55" t="s">
        <v>838</v>
      </c>
      <c r="AY165" s="55" t="s">
        <v>839</v>
      </c>
      <c r="AZ165" s="55" t="s">
        <v>587</v>
      </c>
      <c r="BA165" s="55" t="s">
        <v>840</v>
      </c>
      <c r="BB165" s="55" t="s">
        <v>577</v>
      </c>
      <c r="BC165" s="55">
        <v>90</v>
      </c>
      <c r="BD165" s="55" t="s">
        <v>136</v>
      </c>
      <c r="BE165" s="104" t="s">
        <v>869</v>
      </c>
      <c r="BF165" s="104" t="s">
        <v>870</v>
      </c>
      <c r="BG165" s="94" t="s">
        <v>842</v>
      </c>
      <c r="BH165" s="58">
        <f t="shared" si="6"/>
        <v>6000</v>
      </c>
      <c r="BI165" s="62">
        <f t="shared" si="7"/>
        <v>0</v>
      </c>
    </row>
    <row r="166" spans="1:61" ht="18.75">
      <c r="A166" s="51">
        <v>10</v>
      </c>
      <c r="B166" s="52" t="s">
        <v>1</v>
      </c>
      <c r="C166" s="51">
        <v>1003</v>
      </c>
      <c r="D166" s="52" t="s">
        <v>136</v>
      </c>
      <c r="E166" s="91">
        <v>2</v>
      </c>
      <c r="F166" s="96" t="s">
        <v>12</v>
      </c>
      <c r="G166" s="52" t="s">
        <v>12</v>
      </c>
      <c r="H166" s="91">
        <v>2</v>
      </c>
      <c r="I166" s="92" t="s">
        <v>721</v>
      </c>
      <c r="J166" s="91">
        <v>312</v>
      </c>
      <c r="K166" s="92" t="s">
        <v>834</v>
      </c>
      <c r="L166" s="51">
        <v>3010002</v>
      </c>
      <c r="M166" s="52" t="s">
        <v>835</v>
      </c>
      <c r="N166" s="97">
        <v>30100020002</v>
      </c>
      <c r="O166" s="98" t="s">
        <v>153</v>
      </c>
      <c r="P166" s="99" t="s">
        <v>152</v>
      </c>
      <c r="Q166" s="11">
        <f>IFERROR((VLOOKUP(R166,[1]ความเชื่อมโยง!$A$20:$B$26,2,FALSE)),"")</f>
        <v>1</v>
      </c>
      <c r="R166" s="6" t="s">
        <v>520</v>
      </c>
      <c r="S166" s="11">
        <f>IFERROR((VLOOKUP(T166,[1]ความเชื่อมโยง!$A$29:$B$37,2,FALSE)),"")</f>
        <v>1.2</v>
      </c>
      <c r="T166" s="6" t="s">
        <v>521</v>
      </c>
      <c r="U166" s="13" t="str">
        <f>IFERROR((VLOOKUP(Q166,[1]ความเชื่อมโยง!$A$1:$F$10,6,FALSE)),"")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66" s="13" t="str">
        <f>IFERROR((VLOOKUP(Q166,ความเชื่อมโยง!$A$1:$G$10,7,1)),"")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66" s="54" t="s">
        <v>636</v>
      </c>
      <c r="X166" s="52" t="s">
        <v>133</v>
      </c>
      <c r="Y166" s="52" t="s">
        <v>16</v>
      </c>
      <c r="Z166" s="52" t="s">
        <v>20</v>
      </c>
      <c r="AA166" s="52"/>
      <c r="AB166" s="52"/>
      <c r="AC166" s="99"/>
      <c r="AD166" s="100" t="s">
        <v>882</v>
      </c>
      <c r="AE166" s="101">
        <v>200</v>
      </c>
      <c r="AF166" s="102">
        <v>5</v>
      </c>
      <c r="AG166" s="103">
        <v>1</v>
      </c>
      <c r="AH166" s="103">
        <v>3</v>
      </c>
      <c r="AI166" s="102">
        <v>3000</v>
      </c>
      <c r="AJ166" s="104"/>
      <c r="AK166" s="104"/>
      <c r="AL166" s="104"/>
      <c r="AM166" s="104"/>
      <c r="AN166" s="104"/>
      <c r="AO166" s="104"/>
      <c r="AP166" s="104"/>
      <c r="AQ166" s="104"/>
      <c r="AR166" s="104">
        <v>3000</v>
      </c>
      <c r="AS166" s="104"/>
      <c r="AT166" s="104"/>
      <c r="AU166" s="104"/>
      <c r="AV166" s="55" t="s">
        <v>836</v>
      </c>
      <c r="AW166" s="55" t="s">
        <v>837</v>
      </c>
      <c r="AX166" s="55" t="s">
        <v>838</v>
      </c>
      <c r="AY166" s="55" t="s">
        <v>839</v>
      </c>
      <c r="AZ166" s="55" t="s">
        <v>587</v>
      </c>
      <c r="BA166" s="55" t="s">
        <v>840</v>
      </c>
      <c r="BB166" s="55" t="s">
        <v>577</v>
      </c>
      <c r="BC166" s="55">
        <v>90</v>
      </c>
      <c r="BD166" s="55" t="s">
        <v>136</v>
      </c>
      <c r="BE166" s="104" t="s">
        <v>869</v>
      </c>
      <c r="BF166" s="104" t="s">
        <v>870</v>
      </c>
      <c r="BG166" s="94" t="s">
        <v>842</v>
      </c>
      <c r="BH166" s="58">
        <f t="shared" si="6"/>
        <v>3000</v>
      </c>
      <c r="BI166" s="62">
        <f t="shared" si="7"/>
        <v>0</v>
      </c>
    </row>
    <row r="167" spans="1:61" ht="18.75">
      <c r="A167" s="51">
        <v>10</v>
      </c>
      <c r="B167" s="52" t="s">
        <v>1</v>
      </c>
      <c r="C167" s="51">
        <v>1003</v>
      </c>
      <c r="D167" s="52" t="s">
        <v>136</v>
      </c>
      <c r="E167" s="91">
        <v>2</v>
      </c>
      <c r="F167" s="96" t="s">
        <v>12</v>
      </c>
      <c r="G167" s="52" t="s">
        <v>12</v>
      </c>
      <c r="H167" s="91">
        <v>2</v>
      </c>
      <c r="I167" s="92" t="s">
        <v>721</v>
      </c>
      <c r="J167" s="91">
        <v>312</v>
      </c>
      <c r="K167" s="92" t="s">
        <v>834</v>
      </c>
      <c r="L167" s="51">
        <v>3010002</v>
      </c>
      <c r="M167" s="52" t="s">
        <v>835</v>
      </c>
      <c r="N167" s="97">
        <v>30100020002</v>
      </c>
      <c r="O167" s="98" t="s">
        <v>153</v>
      </c>
      <c r="P167" s="99" t="s">
        <v>152</v>
      </c>
      <c r="Q167" s="11">
        <f>IFERROR((VLOOKUP(R167,[1]ความเชื่อมโยง!$A$20:$B$26,2,FALSE)),"")</f>
        <v>1</v>
      </c>
      <c r="R167" s="6" t="s">
        <v>520</v>
      </c>
      <c r="S167" s="11">
        <f>IFERROR((VLOOKUP(T167,[1]ความเชื่อมโยง!$A$29:$B$37,2,FALSE)),"")</f>
        <v>1.2</v>
      </c>
      <c r="T167" s="6" t="s">
        <v>521</v>
      </c>
      <c r="U167" s="13" t="str">
        <f>IFERROR((VLOOKUP(Q167,[1]ความเชื่อมโยง!$A$1:$F$10,6,FALSE)),"")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67" s="13" t="str">
        <f>IFERROR((VLOOKUP(Q167,ความเชื่อมโยง!$A$1:$G$10,7,1)),"")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67" s="54" t="s">
        <v>636</v>
      </c>
      <c r="X167" s="52" t="s">
        <v>133</v>
      </c>
      <c r="Y167" s="52" t="s">
        <v>16</v>
      </c>
      <c r="Z167" s="52" t="s">
        <v>20</v>
      </c>
      <c r="AA167" s="52"/>
      <c r="AB167" s="52"/>
      <c r="AC167" s="99"/>
      <c r="AD167" s="100" t="s">
        <v>883</v>
      </c>
      <c r="AE167" s="101">
        <v>5</v>
      </c>
      <c r="AF167" s="102">
        <v>1200</v>
      </c>
      <c r="AG167" s="103">
        <v>1</v>
      </c>
      <c r="AH167" s="103">
        <v>1</v>
      </c>
      <c r="AI167" s="102">
        <v>6000</v>
      </c>
      <c r="AJ167" s="104"/>
      <c r="AK167" s="104"/>
      <c r="AL167" s="104"/>
      <c r="AM167" s="104"/>
      <c r="AN167" s="104"/>
      <c r="AO167" s="104"/>
      <c r="AP167" s="104"/>
      <c r="AQ167" s="104"/>
      <c r="AR167" s="104">
        <v>6000</v>
      </c>
      <c r="AS167" s="104"/>
      <c r="AT167" s="104"/>
      <c r="AU167" s="104"/>
      <c r="AV167" s="55" t="s">
        <v>836</v>
      </c>
      <c r="AW167" s="55" t="s">
        <v>837</v>
      </c>
      <c r="AX167" s="55" t="s">
        <v>838</v>
      </c>
      <c r="AY167" s="55" t="s">
        <v>839</v>
      </c>
      <c r="AZ167" s="55" t="s">
        <v>587</v>
      </c>
      <c r="BA167" s="55" t="s">
        <v>840</v>
      </c>
      <c r="BB167" s="55" t="s">
        <v>577</v>
      </c>
      <c r="BC167" s="55">
        <v>90</v>
      </c>
      <c r="BD167" s="55" t="s">
        <v>136</v>
      </c>
      <c r="BE167" s="104" t="s">
        <v>869</v>
      </c>
      <c r="BF167" s="104" t="s">
        <v>870</v>
      </c>
      <c r="BG167" s="94" t="s">
        <v>842</v>
      </c>
      <c r="BH167" s="58">
        <f t="shared" si="6"/>
        <v>6000</v>
      </c>
      <c r="BI167" s="62">
        <f t="shared" si="7"/>
        <v>0</v>
      </c>
    </row>
    <row r="168" spans="1:61" ht="18.75">
      <c r="A168" s="51">
        <v>10</v>
      </c>
      <c r="B168" s="52" t="s">
        <v>1</v>
      </c>
      <c r="C168" s="51">
        <v>1003</v>
      </c>
      <c r="D168" s="52" t="s">
        <v>136</v>
      </c>
      <c r="E168" s="91">
        <v>2</v>
      </c>
      <c r="F168" s="96" t="s">
        <v>12</v>
      </c>
      <c r="G168" s="52" t="s">
        <v>12</v>
      </c>
      <c r="H168" s="91">
        <v>2</v>
      </c>
      <c r="I168" s="92" t="s">
        <v>721</v>
      </c>
      <c r="J168" s="91">
        <v>312</v>
      </c>
      <c r="K168" s="92" t="s">
        <v>834</v>
      </c>
      <c r="L168" s="51">
        <v>3010002</v>
      </c>
      <c r="M168" s="52" t="s">
        <v>835</v>
      </c>
      <c r="N168" s="97">
        <v>30100020002</v>
      </c>
      <c r="O168" s="98" t="s">
        <v>153</v>
      </c>
      <c r="P168" s="99" t="s">
        <v>152</v>
      </c>
      <c r="Q168" s="11">
        <f>IFERROR((VLOOKUP(R168,[1]ความเชื่อมโยง!$A$20:$B$26,2,FALSE)),"")</f>
        <v>1</v>
      </c>
      <c r="R168" s="6" t="s">
        <v>520</v>
      </c>
      <c r="S168" s="11">
        <f>IFERROR((VLOOKUP(T168,[1]ความเชื่อมโยง!$A$29:$B$37,2,FALSE)),"")</f>
        <v>1.2</v>
      </c>
      <c r="T168" s="6" t="s">
        <v>521</v>
      </c>
      <c r="U168" s="13" t="str">
        <f>IFERROR((VLOOKUP(Q168,[1]ความเชื่อมโยง!$A$1:$F$10,6,FALSE)),"")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68" s="13" t="str">
        <f>IFERROR((VLOOKUP(Q168,ความเชื่อมโยง!$A$1:$G$10,7,1)),"")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68" s="54" t="s">
        <v>636</v>
      </c>
      <c r="X168" s="52" t="s">
        <v>133</v>
      </c>
      <c r="Y168" s="52" t="s">
        <v>16</v>
      </c>
      <c r="Z168" s="52" t="s">
        <v>20</v>
      </c>
      <c r="AA168" s="52"/>
      <c r="AB168" s="52"/>
      <c r="AC168" s="99"/>
      <c r="AD168" s="100" t="s">
        <v>884</v>
      </c>
      <c r="AE168" s="101">
        <v>5000</v>
      </c>
      <c r="AF168" s="102">
        <v>1</v>
      </c>
      <c r="AG168" s="103">
        <v>1</v>
      </c>
      <c r="AH168" s="103">
        <v>1</v>
      </c>
      <c r="AI168" s="102">
        <v>5000</v>
      </c>
      <c r="AJ168" s="104"/>
      <c r="AK168" s="104"/>
      <c r="AL168" s="104"/>
      <c r="AM168" s="104"/>
      <c r="AN168" s="104"/>
      <c r="AO168" s="104"/>
      <c r="AP168" s="104"/>
      <c r="AQ168" s="104"/>
      <c r="AR168" s="104">
        <v>5000</v>
      </c>
      <c r="AS168" s="104"/>
      <c r="AT168" s="104"/>
      <c r="AU168" s="104"/>
      <c r="AV168" s="55" t="s">
        <v>836</v>
      </c>
      <c r="AW168" s="55" t="s">
        <v>837</v>
      </c>
      <c r="AX168" s="55" t="s">
        <v>838</v>
      </c>
      <c r="AY168" s="55" t="s">
        <v>839</v>
      </c>
      <c r="AZ168" s="55" t="s">
        <v>587</v>
      </c>
      <c r="BA168" s="55" t="s">
        <v>840</v>
      </c>
      <c r="BB168" s="55" t="s">
        <v>577</v>
      </c>
      <c r="BC168" s="55">
        <v>90</v>
      </c>
      <c r="BD168" s="55" t="s">
        <v>136</v>
      </c>
      <c r="BE168" s="104" t="s">
        <v>869</v>
      </c>
      <c r="BF168" s="104" t="s">
        <v>870</v>
      </c>
      <c r="BG168" s="94" t="s">
        <v>842</v>
      </c>
      <c r="BH168" s="58">
        <f t="shared" si="6"/>
        <v>5000</v>
      </c>
      <c r="BI168" s="62">
        <f t="shared" si="7"/>
        <v>0</v>
      </c>
    </row>
    <row r="169" spans="1:61" ht="18.75">
      <c r="A169" s="51">
        <v>10</v>
      </c>
      <c r="B169" s="52" t="s">
        <v>1</v>
      </c>
      <c r="C169" s="51">
        <v>1003</v>
      </c>
      <c r="D169" s="52" t="s">
        <v>136</v>
      </c>
      <c r="E169" s="91">
        <v>2</v>
      </c>
      <c r="F169" s="96" t="s">
        <v>12</v>
      </c>
      <c r="G169" s="52" t="s">
        <v>12</v>
      </c>
      <c r="H169" s="91">
        <v>2</v>
      </c>
      <c r="I169" s="92" t="s">
        <v>721</v>
      </c>
      <c r="J169" s="91">
        <v>312</v>
      </c>
      <c r="K169" s="92" t="s">
        <v>834</v>
      </c>
      <c r="L169" s="51">
        <v>3010002</v>
      </c>
      <c r="M169" s="52" t="s">
        <v>835</v>
      </c>
      <c r="N169" s="97">
        <v>30100020002</v>
      </c>
      <c r="O169" s="98" t="s">
        <v>153</v>
      </c>
      <c r="P169" s="99" t="s">
        <v>152</v>
      </c>
      <c r="Q169" s="11">
        <f>IFERROR((VLOOKUP(R169,[1]ความเชื่อมโยง!$A$20:$B$26,2,FALSE)),"")</f>
        <v>1</v>
      </c>
      <c r="R169" s="6" t="s">
        <v>520</v>
      </c>
      <c r="S169" s="11">
        <f>IFERROR((VLOOKUP(T169,[1]ความเชื่อมโยง!$A$29:$B$37,2,FALSE)),"")</f>
        <v>1.2</v>
      </c>
      <c r="T169" s="6" t="s">
        <v>521</v>
      </c>
      <c r="U169" s="13" t="str">
        <f>IFERROR((VLOOKUP(Q169,[1]ความเชื่อมโยง!$A$1:$F$10,6,FALSE)),"")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69" s="13" t="str">
        <f>IFERROR((VLOOKUP(Q169,ความเชื่อมโยง!$A$1:$G$10,7,1)),"")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69" s="54" t="s">
        <v>636</v>
      </c>
      <c r="X169" s="52" t="s">
        <v>133</v>
      </c>
      <c r="Y169" s="52" t="s">
        <v>16</v>
      </c>
      <c r="Z169" s="52" t="s">
        <v>20</v>
      </c>
      <c r="AA169" s="52"/>
      <c r="AB169" s="52"/>
      <c r="AC169" s="99"/>
      <c r="AD169" s="100" t="s">
        <v>885</v>
      </c>
      <c r="AE169" s="101">
        <v>50</v>
      </c>
      <c r="AF169" s="102">
        <v>1</v>
      </c>
      <c r="AG169" s="103">
        <v>1</v>
      </c>
      <c r="AH169" s="103">
        <v>100</v>
      </c>
      <c r="AI169" s="102">
        <v>5000</v>
      </c>
      <c r="AJ169" s="104"/>
      <c r="AK169" s="104"/>
      <c r="AL169" s="104"/>
      <c r="AM169" s="104"/>
      <c r="AN169" s="104"/>
      <c r="AO169" s="104"/>
      <c r="AP169" s="104"/>
      <c r="AQ169" s="104"/>
      <c r="AR169" s="104">
        <v>5000</v>
      </c>
      <c r="AS169" s="104"/>
      <c r="AT169" s="104"/>
      <c r="AU169" s="104"/>
      <c r="AV169" s="55" t="s">
        <v>836</v>
      </c>
      <c r="AW169" s="55" t="s">
        <v>837</v>
      </c>
      <c r="AX169" s="55" t="s">
        <v>838</v>
      </c>
      <c r="AY169" s="55" t="s">
        <v>839</v>
      </c>
      <c r="AZ169" s="55" t="s">
        <v>587</v>
      </c>
      <c r="BA169" s="55" t="s">
        <v>840</v>
      </c>
      <c r="BB169" s="55" t="s">
        <v>577</v>
      </c>
      <c r="BC169" s="55">
        <v>90</v>
      </c>
      <c r="BD169" s="55" t="s">
        <v>136</v>
      </c>
      <c r="BE169" s="104" t="s">
        <v>869</v>
      </c>
      <c r="BF169" s="104" t="s">
        <v>870</v>
      </c>
      <c r="BG169" s="94" t="s">
        <v>842</v>
      </c>
      <c r="BH169" s="58">
        <f t="shared" si="6"/>
        <v>5000</v>
      </c>
      <c r="BI169" s="62">
        <f t="shared" si="7"/>
        <v>0</v>
      </c>
    </row>
    <row r="170" spans="1:61" ht="18.75">
      <c r="A170" s="51">
        <v>10</v>
      </c>
      <c r="B170" s="52" t="s">
        <v>1</v>
      </c>
      <c r="C170" s="51">
        <v>1003</v>
      </c>
      <c r="D170" s="52" t="s">
        <v>136</v>
      </c>
      <c r="E170" s="91">
        <v>2</v>
      </c>
      <c r="F170" s="96" t="s">
        <v>12</v>
      </c>
      <c r="G170" s="52" t="s">
        <v>12</v>
      </c>
      <c r="H170" s="91">
        <v>2</v>
      </c>
      <c r="I170" s="92" t="s">
        <v>721</v>
      </c>
      <c r="J170" s="91">
        <v>312</v>
      </c>
      <c r="K170" s="92" t="s">
        <v>834</v>
      </c>
      <c r="L170" s="51">
        <v>3010002</v>
      </c>
      <c r="M170" s="52" t="s">
        <v>835</v>
      </c>
      <c r="N170" s="97">
        <v>30100020002</v>
      </c>
      <c r="O170" s="98" t="s">
        <v>153</v>
      </c>
      <c r="P170" s="99" t="s">
        <v>152</v>
      </c>
      <c r="Q170" s="11">
        <f>IFERROR((VLOOKUP(R170,[1]ความเชื่อมโยง!$A$20:$B$26,2,FALSE)),"")</f>
        <v>1</v>
      </c>
      <c r="R170" s="6" t="s">
        <v>520</v>
      </c>
      <c r="S170" s="11">
        <f>IFERROR((VLOOKUP(T170,[1]ความเชื่อมโยง!$A$29:$B$37,2,FALSE)),"")</f>
        <v>1.2</v>
      </c>
      <c r="T170" s="6" t="s">
        <v>521</v>
      </c>
      <c r="U170" s="13" t="str">
        <f>IFERROR((VLOOKUP(Q170,[1]ความเชื่อมโยง!$A$1:$F$10,6,FALSE)),"")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70" s="13" t="str">
        <f>IFERROR((VLOOKUP(Q170,ความเชื่อมโยง!$A$1:$G$10,7,1)),"")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70" s="54" t="s">
        <v>636</v>
      </c>
      <c r="X170" s="52" t="s">
        <v>133</v>
      </c>
      <c r="Y170" s="52" t="s">
        <v>16</v>
      </c>
      <c r="Z170" s="52" t="s">
        <v>20</v>
      </c>
      <c r="AA170" s="52"/>
      <c r="AB170" s="52"/>
      <c r="AC170" s="99"/>
      <c r="AD170" s="100" t="s">
        <v>886</v>
      </c>
      <c r="AE170" s="101">
        <v>1500</v>
      </c>
      <c r="AF170" s="102">
        <v>1</v>
      </c>
      <c r="AG170" s="103">
        <v>1</v>
      </c>
      <c r="AH170" s="103">
        <v>1</v>
      </c>
      <c r="AI170" s="102">
        <v>1500</v>
      </c>
      <c r="AJ170" s="104"/>
      <c r="AK170" s="104"/>
      <c r="AL170" s="104"/>
      <c r="AM170" s="104"/>
      <c r="AN170" s="104"/>
      <c r="AO170" s="104"/>
      <c r="AP170" s="104"/>
      <c r="AQ170" s="104"/>
      <c r="AR170" s="104">
        <v>1500</v>
      </c>
      <c r="AS170" s="104"/>
      <c r="AT170" s="104"/>
      <c r="AU170" s="104"/>
      <c r="AV170" s="55" t="s">
        <v>836</v>
      </c>
      <c r="AW170" s="55" t="s">
        <v>837</v>
      </c>
      <c r="AX170" s="55" t="s">
        <v>838</v>
      </c>
      <c r="AY170" s="55" t="s">
        <v>839</v>
      </c>
      <c r="AZ170" s="55" t="s">
        <v>587</v>
      </c>
      <c r="BA170" s="55" t="s">
        <v>840</v>
      </c>
      <c r="BB170" s="55" t="s">
        <v>577</v>
      </c>
      <c r="BC170" s="55">
        <v>90</v>
      </c>
      <c r="BD170" s="55" t="s">
        <v>136</v>
      </c>
      <c r="BE170" s="104" t="s">
        <v>869</v>
      </c>
      <c r="BF170" s="104" t="s">
        <v>870</v>
      </c>
      <c r="BG170" s="94" t="s">
        <v>842</v>
      </c>
      <c r="BH170" s="58">
        <f t="shared" si="6"/>
        <v>1500</v>
      </c>
      <c r="BI170" s="62">
        <f t="shared" si="7"/>
        <v>0</v>
      </c>
    </row>
    <row r="171" spans="1:61" ht="18.75">
      <c r="A171" s="51">
        <v>10</v>
      </c>
      <c r="B171" s="52" t="s">
        <v>1</v>
      </c>
      <c r="C171" s="51">
        <v>1003</v>
      </c>
      <c r="D171" s="52" t="s">
        <v>136</v>
      </c>
      <c r="E171" s="91">
        <v>2</v>
      </c>
      <c r="F171" s="96" t="s">
        <v>12</v>
      </c>
      <c r="G171" s="52" t="s">
        <v>12</v>
      </c>
      <c r="H171" s="91">
        <v>2</v>
      </c>
      <c r="I171" s="92" t="s">
        <v>721</v>
      </c>
      <c r="J171" s="91">
        <v>312</v>
      </c>
      <c r="K171" s="92" t="s">
        <v>834</v>
      </c>
      <c r="L171" s="51">
        <v>3010002</v>
      </c>
      <c r="M171" s="52" t="s">
        <v>835</v>
      </c>
      <c r="N171" s="97">
        <v>30100020002</v>
      </c>
      <c r="O171" s="98" t="s">
        <v>154</v>
      </c>
      <c r="P171" s="99" t="s">
        <v>155</v>
      </c>
      <c r="Q171" s="11">
        <f>IFERROR((VLOOKUP(R171,[1]ความเชื่อมโยง!$A$20:$B$26,2,FALSE)),"")</f>
        <v>1</v>
      </c>
      <c r="R171" s="6" t="s">
        <v>520</v>
      </c>
      <c r="S171" s="11">
        <f>IFERROR((VLOOKUP(T171,[1]ความเชื่อมโยง!$A$29:$B$37,2,FALSE)),"")</f>
        <v>1.2</v>
      </c>
      <c r="T171" s="6" t="s">
        <v>521</v>
      </c>
      <c r="U171" s="13" t="str">
        <f>IFERROR((VLOOKUP(Q171,[1]ความเชื่อมโยง!$A$1:$F$10,6,FALSE)),"")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71" s="13" t="str">
        <f>IFERROR((VLOOKUP(Q171,ความเชื่อมโยง!$A$1:$G$10,7,1)),"")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71" s="54" t="s">
        <v>636</v>
      </c>
      <c r="X171" s="52" t="s">
        <v>133</v>
      </c>
      <c r="Y171" s="52" t="s">
        <v>16</v>
      </c>
      <c r="Z171" s="52" t="s">
        <v>28</v>
      </c>
      <c r="AA171" s="52"/>
      <c r="AB171" s="52"/>
      <c r="AC171" s="99"/>
      <c r="AD171" s="100" t="s">
        <v>654</v>
      </c>
      <c r="AE171" s="101">
        <v>240</v>
      </c>
      <c r="AF171" s="102">
        <v>8</v>
      </c>
      <c r="AG171" s="103">
        <v>2</v>
      </c>
      <c r="AH171" s="103">
        <v>6</v>
      </c>
      <c r="AI171" s="102">
        <f>ROUND(SUM(AE171*AF171*AG171*AH171),-2)</f>
        <v>23000</v>
      </c>
      <c r="AJ171" s="104"/>
      <c r="AK171" s="104"/>
      <c r="AL171" s="104">
        <v>23040</v>
      </c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55" t="s">
        <v>836</v>
      </c>
      <c r="AW171" s="55" t="s">
        <v>837</v>
      </c>
      <c r="AX171" s="55" t="s">
        <v>838</v>
      </c>
      <c r="AY171" s="55" t="s">
        <v>839</v>
      </c>
      <c r="AZ171" s="55" t="s">
        <v>587</v>
      </c>
      <c r="BA171" s="55" t="s">
        <v>840</v>
      </c>
      <c r="BB171" s="55" t="s">
        <v>577</v>
      </c>
      <c r="BC171" s="55">
        <v>90</v>
      </c>
      <c r="BD171" s="55" t="s">
        <v>136</v>
      </c>
      <c r="BE171" s="104" t="s">
        <v>869</v>
      </c>
      <c r="BF171" s="104" t="s">
        <v>870</v>
      </c>
      <c r="BG171" s="94" t="s">
        <v>842</v>
      </c>
      <c r="BH171" s="58">
        <f t="shared" si="6"/>
        <v>11500</v>
      </c>
      <c r="BI171" s="62">
        <f t="shared" si="7"/>
        <v>11500</v>
      </c>
    </row>
    <row r="172" spans="1:61" ht="18.75">
      <c r="A172" s="51">
        <v>10</v>
      </c>
      <c r="B172" s="52" t="s">
        <v>1</v>
      </c>
      <c r="C172" s="51">
        <v>1003</v>
      </c>
      <c r="D172" s="52" t="s">
        <v>136</v>
      </c>
      <c r="E172" s="91">
        <v>2</v>
      </c>
      <c r="F172" s="96" t="s">
        <v>12</v>
      </c>
      <c r="G172" s="52" t="s">
        <v>12</v>
      </c>
      <c r="H172" s="91">
        <v>2</v>
      </c>
      <c r="I172" s="92" t="s">
        <v>721</v>
      </c>
      <c r="J172" s="91">
        <v>312</v>
      </c>
      <c r="K172" s="92" t="s">
        <v>834</v>
      </c>
      <c r="L172" s="51">
        <v>3010002</v>
      </c>
      <c r="M172" s="52" t="s">
        <v>835</v>
      </c>
      <c r="N172" s="97">
        <v>30100020002</v>
      </c>
      <c r="O172" s="98" t="s">
        <v>154</v>
      </c>
      <c r="P172" s="99" t="s">
        <v>155</v>
      </c>
      <c r="Q172" s="11">
        <f>IFERROR((VLOOKUP(R172,[1]ความเชื่อมโยง!$A$20:$B$26,2,FALSE)),"")</f>
        <v>1</v>
      </c>
      <c r="R172" s="6" t="s">
        <v>520</v>
      </c>
      <c r="S172" s="11">
        <f>IFERROR((VLOOKUP(T172,[1]ความเชื่อมโยง!$A$29:$B$37,2,FALSE)),"")</f>
        <v>1.2</v>
      </c>
      <c r="T172" s="6" t="s">
        <v>521</v>
      </c>
      <c r="U172" s="13" t="str">
        <f>IFERROR((VLOOKUP(Q172,[1]ความเชื่อมโยง!$A$1:$F$10,6,FALSE)),"")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72" s="13" t="str">
        <f>IFERROR((VLOOKUP(Q172,ความเชื่อมโยง!$A$1:$G$10,7,1)),"")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72" s="54" t="s">
        <v>636</v>
      </c>
      <c r="X172" s="52" t="s">
        <v>133</v>
      </c>
      <c r="Y172" s="52" t="s">
        <v>16</v>
      </c>
      <c r="Z172" s="52" t="s">
        <v>20</v>
      </c>
      <c r="AA172" s="52"/>
      <c r="AB172" s="52"/>
      <c r="AC172" s="99"/>
      <c r="AD172" s="100" t="s">
        <v>1651</v>
      </c>
      <c r="AE172" s="101">
        <v>800</v>
      </c>
      <c r="AF172" s="102">
        <v>8</v>
      </c>
      <c r="AG172" s="103">
        <v>3</v>
      </c>
      <c r="AH172" s="103">
        <v>4</v>
      </c>
      <c r="AI172" s="102">
        <v>76800</v>
      </c>
      <c r="AJ172" s="104"/>
      <c r="AK172" s="104"/>
      <c r="AL172" s="104">
        <v>76800</v>
      </c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55" t="s">
        <v>836</v>
      </c>
      <c r="AW172" s="55" t="s">
        <v>837</v>
      </c>
      <c r="AX172" s="55" t="s">
        <v>838</v>
      </c>
      <c r="AY172" s="55" t="s">
        <v>839</v>
      </c>
      <c r="AZ172" s="55" t="s">
        <v>587</v>
      </c>
      <c r="BA172" s="55" t="s">
        <v>840</v>
      </c>
      <c r="BB172" s="55" t="s">
        <v>577</v>
      </c>
      <c r="BC172" s="55">
        <v>90</v>
      </c>
      <c r="BD172" s="55" t="s">
        <v>136</v>
      </c>
      <c r="BE172" s="104" t="s">
        <v>869</v>
      </c>
      <c r="BF172" s="104" t="s">
        <v>870</v>
      </c>
      <c r="BG172" s="94" t="s">
        <v>842</v>
      </c>
      <c r="BH172" s="58">
        <f t="shared" si="6"/>
        <v>25600</v>
      </c>
      <c r="BI172" s="62">
        <f t="shared" si="7"/>
        <v>51200</v>
      </c>
    </row>
    <row r="173" spans="1:61" ht="18.75">
      <c r="A173" s="51">
        <v>10</v>
      </c>
      <c r="B173" s="52" t="s">
        <v>1</v>
      </c>
      <c r="C173" s="51">
        <v>1003</v>
      </c>
      <c r="D173" s="52" t="s">
        <v>136</v>
      </c>
      <c r="E173" s="91">
        <v>2</v>
      </c>
      <c r="F173" s="96" t="s">
        <v>12</v>
      </c>
      <c r="G173" s="52" t="s">
        <v>12</v>
      </c>
      <c r="H173" s="91">
        <v>2</v>
      </c>
      <c r="I173" s="92" t="s">
        <v>721</v>
      </c>
      <c r="J173" s="91">
        <v>312</v>
      </c>
      <c r="K173" s="92" t="s">
        <v>834</v>
      </c>
      <c r="L173" s="51">
        <v>3010002</v>
      </c>
      <c r="M173" s="52" t="s">
        <v>835</v>
      </c>
      <c r="N173" s="97">
        <v>30100020002</v>
      </c>
      <c r="O173" s="98" t="s">
        <v>154</v>
      </c>
      <c r="P173" s="99" t="s">
        <v>155</v>
      </c>
      <c r="Q173" s="11">
        <f>IFERROR((VLOOKUP(R173,[1]ความเชื่อมโยง!$A$20:$B$26,2,FALSE)),"")</f>
        <v>1</v>
      </c>
      <c r="R173" s="6" t="s">
        <v>520</v>
      </c>
      <c r="S173" s="11">
        <f>IFERROR((VLOOKUP(T173,[1]ความเชื่อมโยง!$A$29:$B$37,2,FALSE)),"")</f>
        <v>1.2</v>
      </c>
      <c r="T173" s="6" t="s">
        <v>521</v>
      </c>
      <c r="U173" s="13" t="str">
        <f>IFERROR((VLOOKUP(Q173,[1]ความเชื่อมโยง!$A$1:$F$10,6,FALSE)),"")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73" s="13" t="str">
        <f>IFERROR((VLOOKUP(Q173,ความเชื่อมโยง!$A$1:$G$10,7,1)),"")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73" s="54" t="s">
        <v>636</v>
      </c>
      <c r="X173" s="52" t="s">
        <v>133</v>
      </c>
      <c r="Y173" s="52" t="s">
        <v>16</v>
      </c>
      <c r="Z173" s="52" t="s">
        <v>20</v>
      </c>
      <c r="AA173" s="52"/>
      <c r="AB173" s="52"/>
      <c r="AC173" s="99"/>
      <c r="AD173" s="100" t="s">
        <v>1635</v>
      </c>
      <c r="AE173" s="101">
        <v>40</v>
      </c>
      <c r="AF173" s="102">
        <v>70</v>
      </c>
      <c r="AG173" s="103">
        <v>1</v>
      </c>
      <c r="AH173" s="103">
        <v>10</v>
      </c>
      <c r="AI173" s="102">
        <v>28000</v>
      </c>
      <c r="AJ173" s="104"/>
      <c r="AK173" s="104"/>
      <c r="AL173" s="104">
        <v>28000</v>
      </c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55" t="s">
        <v>836</v>
      </c>
      <c r="AW173" s="55" t="s">
        <v>837</v>
      </c>
      <c r="AX173" s="55" t="s">
        <v>838</v>
      </c>
      <c r="AY173" s="55" t="s">
        <v>839</v>
      </c>
      <c r="AZ173" s="55" t="s">
        <v>587</v>
      </c>
      <c r="BA173" s="55" t="s">
        <v>840</v>
      </c>
      <c r="BB173" s="55" t="s">
        <v>577</v>
      </c>
      <c r="BC173" s="55">
        <v>90</v>
      </c>
      <c r="BD173" s="55" t="s">
        <v>136</v>
      </c>
      <c r="BE173" s="104" t="s">
        <v>869</v>
      </c>
      <c r="BF173" s="104" t="s">
        <v>870</v>
      </c>
      <c r="BG173" s="94" t="s">
        <v>842</v>
      </c>
      <c r="BH173" s="58">
        <f t="shared" si="6"/>
        <v>28000</v>
      </c>
      <c r="BI173" s="62">
        <f t="shared" si="7"/>
        <v>0</v>
      </c>
    </row>
    <row r="174" spans="1:61" ht="18.75">
      <c r="A174" s="51">
        <v>10</v>
      </c>
      <c r="B174" s="52" t="s">
        <v>1</v>
      </c>
      <c r="C174" s="51">
        <v>1003</v>
      </c>
      <c r="D174" s="52" t="s">
        <v>136</v>
      </c>
      <c r="E174" s="91">
        <v>2</v>
      </c>
      <c r="F174" s="96" t="s">
        <v>12</v>
      </c>
      <c r="G174" s="52" t="s">
        <v>12</v>
      </c>
      <c r="H174" s="91">
        <v>2</v>
      </c>
      <c r="I174" s="92" t="s">
        <v>721</v>
      </c>
      <c r="J174" s="91">
        <v>312</v>
      </c>
      <c r="K174" s="92" t="s">
        <v>834</v>
      </c>
      <c r="L174" s="51">
        <v>3010002</v>
      </c>
      <c r="M174" s="52" t="s">
        <v>835</v>
      </c>
      <c r="N174" s="97">
        <v>30100020002</v>
      </c>
      <c r="O174" s="98" t="s">
        <v>154</v>
      </c>
      <c r="P174" s="99" t="s">
        <v>155</v>
      </c>
      <c r="Q174" s="11">
        <f>IFERROR((VLOOKUP(R174,[1]ความเชื่อมโยง!$A$20:$B$26,2,FALSE)),"")</f>
        <v>1</v>
      </c>
      <c r="R174" s="6" t="s">
        <v>520</v>
      </c>
      <c r="S174" s="11">
        <f>IFERROR((VLOOKUP(T174,[1]ความเชื่อมโยง!$A$29:$B$37,2,FALSE)),"")</f>
        <v>1.2</v>
      </c>
      <c r="T174" s="6" t="s">
        <v>521</v>
      </c>
      <c r="U174" s="13" t="str">
        <f>IFERROR((VLOOKUP(Q174,[1]ความเชื่อมโยง!$A$1:$F$10,6,FALSE)),"")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74" s="13" t="str">
        <f>IFERROR((VLOOKUP(Q174,ความเชื่อมโยง!$A$1:$G$10,7,1)),"")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74" s="54" t="s">
        <v>636</v>
      </c>
      <c r="X174" s="52" t="s">
        <v>133</v>
      </c>
      <c r="Y174" s="52" t="s">
        <v>16</v>
      </c>
      <c r="Z174" s="52" t="s">
        <v>20</v>
      </c>
      <c r="AA174" s="52"/>
      <c r="AB174" s="52"/>
      <c r="AC174" s="99"/>
      <c r="AD174" s="100" t="s">
        <v>582</v>
      </c>
      <c r="AE174" s="101">
        <v>40</v>
      </c>
      <c r="AF174" s="102">
        <v>40</v>
      </c>
      <c r="AG174" s="103">
        <v>1</v>
      </c>
      <c r="AH174" s="103">
        <v>10</v>
      </c>
      <c r="AI174" s="102">
        <v>16000</v>
      </c>
      <c r="AJ174" s="104"/>
      <c r="AK174" s="104"/>
      <c r="AL174" s="104">
        <v>16000</v>
      </c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55" t="s">
        <v>836</v>
      </c>
      <c r="AW174" s="55" t="s">
        <v>837</v>
      </c>
      <c r="AX174" s="55" t="s">
        <v>838</v>
      </c>
      <c r="AY174" s="55" t="s">
        <v>839</v>
      </c>
      <c r="AZ174" s="55" t="s">
        <v>587</v>
      </c>
      <c r="BA174" s="55" t="s">
        <v>840</v>
      </c>
      <c r="BB174" s="55" t="s">
        <v>577</v>
      </c>
      <c r="BC174" s="55">
        <v>90</v>
      </c>
      <c r="BD174" s="55" t="s">
        <v>136</v>
      </c>
      <c r="BE174" s="104" t="s">
        <v>869</v>
      </c>
      <c r="BF174" s="104" t="s">
        <v>870</v>
      </c>
      <c r="BG174" s="94" t="s">
        <v>842</v>
      </c>
      <c r="BH174" s="58">
        <f t="shared" si="6"/>
        <v>16000</v>
      </c>
      <c r="BI174" s="62">
        <f t="shared" si="7"/>
        <v>0</v>
      </c>
    </row>
    <row r="175" spans="1:61" ht="18.75">
      <c r="A175" s="51">
        <v>10</v>
      </c>
      <c r="B175" s="52" t="s">
        <v>1</v>
      </c>
      <c r="C175" s="51">
        <v>1003</v>
      </c>
      <c r="D175" s="52" t="s">
        <v>136</v>
      </c>
      <c r="E175" s="91">
        <v>2</v>
      </c>
      <c r="F175" s="96" t="s">
        <v>12</v>
      </c>
      <c r="G175" s="52" t="s">
        <v>12</v>
      </c>
      <c r="H175" s="91">
        <v>2</v>
      </c>
      <c r="I175" s="92" t="s">
        <v>721</v>
      </c>
      <c r="J175" s="91">
        <v>312</v>
      </c>
      <c r="K175" s="92" t="s">
        <v>834</v>
      </c>
      <c r="L175" s="51">
        <v>3010002</v>
      </c>
      <c r="M175" s="52" t="s">
        <v>835</v>
      </c>
      <c r="N175" s="97">
        <v>30100020002</v>
      </c>
      <c r="O175" s="98" t="s">
        <v>154</v>
      </c>
      <c r="P175" s="99" t="s">
        <v>155</v>
      </c>
      <c r="Q175" s="11">
        <f>IFERROR((VLOOKUP(R175,[1]ความเชื่อมโยง!$A$20:$B$26,2,FALSE)),"")</f>
        <v>1</v>
      </c>
      <c r="R175" s="6" t="s">
        <v>520</v>
      </c>
      <c r="S175" s="11">
        <f>IFERROR((VLOOKUP(T175,[1]ความเชื่อมโยง!$A$29:$B$37,2,FALSE)),"")</f>
        <v>1.2</v>
      </c>
      <c r="T175" s="6" t="s">
        <v>521</v>
      </c>
      <c r="U175" s="13" t="str">
        <f>IFERROR((VLOOKUP(Q175,[1]ความเชื่อมโยง!$A$1:$F$10,6,FALSE)),"")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75" s="13" t="str">
        <f>IFERROR((VLOOKUP(Q175,ความเชื่อมโยง!$A$1:$G$10,7,1)),"")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75" s="54" t="s">
        <v>636</v>
      </c>
      <c r="X175" s="52" t="s">
        <v>133</v>
      </c>
      <c r="Y175" s="52" t="s">
        <v>16</v>
      </c>
      <c r="Z175" s="52" t="s">
        <v>20</v>
      </c>
      <c r="AA175" s="52"/>
      <c r="AB175" s="52"/>
      <c r="AC175" s="99"/>
      <c r="AD175" s="100" t="s">
        <v>887</v>
      </c>
      <c r="AE175" s="101">
        <v>250</v>
      </c>
      <c r="AF175" s="102">
        <v>30</v>
      </c>
      <c r="AG175" s="103">
        <v>1</v>
      </c>
      <c r="AH175" s="103">
        <v>10</v>
      </c>
      <c r="AI175" s="102">
        <v>75000</v>
      </c>
      <c r="AJ175" s="104"/>
      <c r="AK175" s="104"/>
      <c r="AL175" s="104">
        <v>75000</v>
      </c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55" t="s">
        <v>836</v>
      </c>
      <c r="AW175" s="55" t="s">
        <v>837</v>
      </c>
      <c r="AX175" s="55" t="s">
        <v>838</v>
      </c>
      <c r="AY175" s="55" t="s">
        <v>839</v>
      </c>
      <c r="AZ175" s="55" t="s">
        <v>587</v>
      </c>
      <c r="BA175" s="55" t="s">
        <v>840</v>
      </c>
      <c r="BB175" s="55" t="s">
        <v>577</v>
      </c>
      <c r="BC175" s="55">
        <v>90</v>
      </c>
      <c r="BD175" s="55" t="s">
        <v>136</v>
      </c>
      <c r="BE175" s="104" t="s">
        <v>869</v>
      </c>
      <c r="BF175" s="104" t="s">
        <v>870</v>
      </c>
      <c r="BG175" s="94" t="s">
        <v>842</v>
      </c>
      <c r="BH175" s="58">
        <f t="shared" si="6"/>
        <v>75000</v>
      </c>
      <c r="BI175" s="62">
        <f t="shared" si="7"/>
        <v>0</v>
      </c>
    </row>
    <row r="176" spans="1:61" ht="18.75">
      <c r="A176" s="51">
        <v>10</v>
      </c>
      <c r="B176" s="52" t="s">
        <v>1</v>
      </c>
      <c r="C176" s="51">
        <v>1003</v>
      </c>
      <c r="D176" s="52" t="s">
        <v>136</v>
      </c>
      <c r="E176" s="91">
        <v>2</v>
      </c>
      <c r="F176" s="96" t="s">
        <v>12</v>
      </c>
      <c r="G176" s="52" t="s">
        <v>12</v>
      </c>
      <c r="H176" s="91">
        <v>2</v>
      </c>
      <c r="I176" s="92" t="s">
        <v>721</v>
      </c>
      <c r="J176" s="91">
        <v>312</v>
      </c>
      <c r="K176" s="92" t="s">
        <v>834</v>
      </c>
      <c r="L176" s="51">
        <v>3010002</v>
      </c>
      <c r="M176" s="52" t="s">
        <v>835</v>
      </c>
      <c r="N176" s="97">
        <v>30100020002</v>
      </c>
      <c r="O176" s="98" t="s">
        <v>154</v>
      </c>
      <c r="P176" s="99" t="s">
        <v>155</v>
      </c>
      <c r="Q176" s="11">
        <f>IFERROR((VLOOKUP(R176,[1]ความเชื่อมโยง!$A$20:$B$26,2,FALSE)),"")</f>
        <v>1</v>
      </c>
      <c r="R176" s="6" t="s">
        <v>520</v>
      </c>
      <c r="S176" s="11">
        <f>IFERROR((VLOOKUP(T176,[1]ความเชื่อมโยง!$A$29:$B$37,2,FALSE)),"")</f>
        <v>1.2</v>
      </c>
      <c r="T176" s="6" t="s">
        <v>521</v>
      </c>
      <c r="U176" s="13" t="str">
        <f>IFERROR((VLOOKUP(Q176,[1]ความเชื่อมโยง!$A$1:$F$10,6,FALSE)),"")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76" s="13" t="str">
        <f>IFERROR((VLOOKUP(Q176,ความเชื่อมโยง!$A$1:$G$10,7,1)),"")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76" s="54" t="s">
        <v>636</v>
      </c>
      <c r="X176" s="52" t="s">
        <v>133</v>
      </c>
      <c r="Y176" s="52" t="s">
        <v>16</v>
      </c>
      <c r="Z176" s="52" t="s">
        <v>20</v>
      </c>
      <c r="AA176" s="52"/>
      <c r="AB176" s="52"/>
      <c r="AC176" s="99"/>
      <c r="AD176" s="100" t="s">
        <v>888</v>
      </c>
      <c r="AE176" s="101">
        <v>15</v>
      </c>
      <c r="AF176" s="102">
        <v>1500</v>
      </c>
      <c r="AG176" s="103">
        <v>1</v>
      </c>
      <c r="AH176" s="103">
        <v>1</v>
      </c>
      <c r="AI176" s="102">
        <v>22500</v>
      </c>
      <c r="AJ176" s="104"/>
      <c r="AK176" s="104"/>
      <c r="AL176" s="104">
        <v>22500</v>
      </c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55" t="s">
        <v>836</v>
      </c>
      <c r="AW176" s="55" t="s">
        <v>837</v>
      </c>
      <c r="AX176" s="55" t="s">
        <v>838</v>
      </c>
      <c r="AY176" s="55" t="s">
        <v>839</v>
      </c>
      <c r="AZ176" s="55" t="s">
        <v>587</v>
      </c>
      <c r="BA176" s="55" t="s">
        <v>840</v>
      </c>
      <c r="BB176" s="55" t="s">
        <v>577</v>
      </c>
      <c r="BC176" s="55">
        <v>90</v>
      </c>
      <c r="BD176" s="55" t="s">
        <v>136</v>
      </c>
      <c r="BE176" s="104" t="s">
        <v>869</v>
      </c>
      <c r="BF176" s="104" t="s">
        <v>870</v>
      </c>
      <c r="BG176" s="94" t="s">
        <v>842</v>
      </c>
      <c r="BH176" s="58">
        <f t="shared" si="6"/>
        <v>22500</v>
      </c>
      <c r="BI176" s="62">
        <f t="shared" si="7"/>
        <v>0</v>
      </c>
    </row>
    <row r="177" spans="1:61" ht="18.75">
      <c r="A177" s="51">
        <v>10</v>
      </c>
      <c r="B177" s="52" t="s">
        <v>1</v>
      </c>
      <c r="C177" s="51">
        <v>1003</v>
      </c>
      <c r="D177" s="52" t="s">
        <v>136</v>
      </c>
      <c r="E177" s="91">
        <v>2</v>
      </c>
      <c r="F177" s="96" t="s">
        <v>12</v>
      </c>
      <c r="G177" s="52" t="s">
        <v>12</v>
      </c>
      <c r="H177" s="91">
        <v>2</v>
      </c>
      <c r="I177" s="92" t="s">
        <v>721</v>
      </c>
      <c r="J177" s="91">
        <v>312</v>
      </c>
      <c r="K177" s="92" t="s">
        <v>834</v>
      </c>
      <c r="L177" s="51">
        <v>3010002</v>
      </c>
      <c r="M177" s="52" t="s">
        <v>835</v>
      </c>
      <c r="N177" s="97">
        <v>30100020002</v>
      </c>
      <c r="O177" s="98" t="s">
        <v>154</v>
      </c>
      <c r="P177" s="99" t="s">
        <v>155</v>
      </c>
      <c r="Q177" s="11">
        <f>IFERROR((VLOOKUP(R177,[1]ความเชื่อมโยง!$A$20:$B$26,2,FALSE)),"")</f>
        <v>1</v>
      </c>
      <c r="R177" s="6" t="s">
        <v>520</v>
      </c>
      <c r="S177" s="11">
        <f>IFERROR((VLOOKUP(T177,[1]ความเชื่อมโยง!$A$29:$B$37,2,FALSE)),"")</f>
        <v>1.2</v>
      </c>
      <c r="T177" s="6" t="s">
        <v>521</v>
      </c>
      <c r="U177" s="13" t="str">
        <f>IFERROR((VLOOKUP(Q177,[1]ความเชื่อมโยง!$A$1:$F$10,6,FALSE)),"")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77" s="13" t="str">
        <f>IFERROR((VLOOKUP(Q177,ความเชื่อมโยง!$A$1:$G$10,7,1)),"")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77" s="54" t="s">
        <v>636</v>
      </c>
      <c r="X177" s="52" t="s">
        <v>133</v>
      </c>
      <c r="Y177" s="52" t="s">
        <v>16</v>
      </c>
      <c r="Z177" s="52" t="s">
        <v>20</v>
      </c>
      <c r="AA177" s="52"/>
      <c r="AB177" s="52"/>
      <c r="AC177" s="99"/>
      <c r="AD177" s="100" t="s">
        <v>888</v>
      </c>
      <c r="AE177" s="101">
        <v>50</v>
      </c>
      <c r="AF177" s="102">
        <v>1000</v>
      </c>
      <c r="AG177" s="103">
        <v>1</v>
      </c>
      <c r="AH177" s="103">
        <v>1</v>
      </c>
      <c r="AI177" s="102">
        <v>50000</v>
      </c>
      <c r="AJ177" s="104"/>
      <c r="AK177" s="104"/>
      <c r="AL177" s="104">
        <v>50000</v>
      </c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55" t="s">
        <v>836</v>
      </c>
      <c r="AW177" s="55" t="s">
        <v>837</v>
      </c>
      <c r="AX177" s="55" t="s">
        <v>838</v>
      </c>
      <c r="AY177" s="55" t="s">
        <v>839</v>
      </c>
      <c r="AZ177" s="55" t="s">
        <v>587</v>
      </c>
      <c r="BA177" s="55" t="s">
        <v>840</v>
      </c>
      <c r="BB177" s="55" t="s">
        <v>577</v>
      </c>
      <c r="BC177" s="55">
        <v>90</v>
      </c>
      <c r="BD177" s="55" t="s">
        <v>136</v>
      </c>
      <c r="BE177" s="104" t="s">
        <v>869</v>
      </c>
      <c r="BF177" s="104" t="s">
        <v>870</v>
      </c>
      <c r="BG177" s="94" t="s">
        <v>842</v>
      </c>
      <c r="BH177" s="58">
        <f t="shared" si="6"/>
        <v>50000</v>
      </c>
      <c r="BI177" s="62">
        <f t="shared" si="7"/>
        <v>0</v>
      </c>
    </row>
    <row r="178" spans="1:61" ht="18.75">
      <c r="A178" s="51">
        <v>10</v>
      </c>
      <c r="B178" s="52" t="s">
        <v>1</v>
      </c>
      <c r="C178" s="51">
        <v>1003</v>
      </c>
      <c r="D178" s="52" t="s">
        <v>136</v>
      </c>
      <c r="E178" s="91">
        <v>2</v>
      </c>
      <c r="F178" s="96" t="s">
        <v>12</v>
      </c>
      <c r="G178" s="52" t="s">
        <v>12</v>
      </c>
      <c r="H178" s="91">
        <v>2</v>
      </c>
      <c r="I178" s="92" t="s">
        <v>721</v>
      </c>
      <c r="J178" s="91">
        <v>312</v>
      </c>
      <c r="K178" s="92" t="s">
        <v>834</v>
      </c>
      <c r="L178" s="51">
        <v>3010002</v>
      </c>
      <c r="M178" s="52" t="s">
        <v>835</v>
      </c>
      <c r="N178" s="97">
        <v>30100020002</v>
      </c>
      <c r="O178" s="98" t="s">
        <v>154</v>
      </c>
      <c r="P178" s="99" t="s">
        <v>155</v>
      </c>
      <c r="Q178" s="11">
        <f>IFERROR((VLOOKUP(R178,[1]ความเชื่อมโยง!$A$20:$B$26,2,FALSE)),"")</f>
        <v>1</v>
      </c>
      <c r="R178" s="6" t="s">
        <v>520</v>
      </c>
      <c r="S178" s="11">
        <f>IFERROR((VLOOKUP(T178,[1]ความเชื่อมโยง!$A$29:$B$37,2,FALSE)),"")</f>
        <v>1.2</v>
      </c>
      <c r="T178" s="6" t="s">
        <v>521</v>
      </c>
      <c r="U178" s="13" t="str">
        <f>IFERROR((VLOOKUP(Q178,[1]ความเชื่อมโยง!$A$1:$F$10,6,FALSE)),"")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78" s="13" t="str">
        <f>IFERROR((VLOOKUP(Q178,ความเชื่อมโยง!$A$1:$G$10,7,1)),"")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78" s="54" t="s">
        <v>636</v>
      </c>
      <c r="X178" s="52" t="s">
        <v>133</v>
      </c>
      <c r="Y178" s="52" t="s">
        <v>16</v>
      </c>
      <c r="Z178" s="52" t="s">
        <v>20</v>
      </c>
      <c r="AA178" s="52"/>
      <c r="AB178" s="52"/>
      <c r="AC178" s="99"/>
      <c r="AD178" s="100" t="s">
        <v>889</v>
      </c>
      <c r="AE178" s="101">
        <v>10</v>
      </c>
      <c r="AF178" s="102">
        <v>3000</v>
      </c>
      <c r="AG178" s="103">
        <v>1</v>
      </c>
      <c r="AH178" s="103">
        <v>1</v>
      </c>
      <c r="AI178" s="102">
        <v>30000</v>
      </c>
      <c r="AJ178" s="104"/>
      <c r="AK178" s="104"/>
      <c r="AL178" s="104">
        <v>30000</v>
      </c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55" t="s">
        <v>836</v>
      </c>
      <c r="AW178" s="55" t="s">
        <v>837</v>
      </c>
      <c r="AX178" s="55" t="s">
        <v>838</v>
      </c>
      <c r="AY178" s="55" t="s">
        <v>839</v>
      </c>
      <c r="AZ178" s="55" t="s">
        <v>587</v>
      </c>
      <c r="BA178" s="55" t="s">
        <v>840</v>
      </c>
      <c r="BB178" s="55" t="s">
        <v>577</v>
      </c>
      <c r="BC178" s="55">
        <v>90</v>
      </c>
      <c r="BD178" s="55" t="s">
        <v>136</v>
      </c>
      <c r="BE178" s="104" t="s">
        <v>869</v>
      </c>
      <c r="BF178" s="104" t="s">
        <v>870</v>
      </c>
      <c r="BG178" s="94" t="s">
        <v>842</v>
      </c>
      <c r="BH178" s="58">
        <f t="shared" si="6"/>
        <v>30000</v>
      </c>
      <c r="BI178" s="62">
        <f t="shared" si="7"/>
        <v>0</v>
      </c>
    </row>
    <row r="179" spans="1:61" ht="18.75">
      <c r="A179" s="51">
        <v>10</v>
      </c>
      <c r="B179" s="52" t="s">
        <v>1</v>
      </c>
      <c r="C179" s="51">
        <v>1003</v>
      </c>
      <c r="D179" s="52" t="s">
        <v>136</v>
      </c>
      <c r="E179" s="91">
        <v>2</v>
      </c>
      <c r="F179" s="96" t="s">
        <v>12</v>
      </c>
      <c r="G179" s="52" t="s">
        <v>12</v>
      </c>
      <c r="H179" s="91">
        <v>2</v>
      </c>
      <c r="I179" s="92" t="s">
        <v>721</v>
      </c>
      <c r="J179" s="91">
        <v>312</v>
      </c>
      <c r="K179" s="92" t="s">
        <v>834</v>
      </c>
      <c r="L179" s="51">
        <v>3010002</v>
      </c>
      <c r="M179" s="52" t="s">
        <v>835</v>
      </c>
      <c r="N179" s="97">
        <v>30100020002</v>
      </c>
      <c r="O179" s="98" t="s">
        <v>154</v>
      </c>
      <c r="P179" s="99" t="s">
        <v>155</v>
      </c>
      <c r="Q179" s="11">
        <f>IFERROR((VLOOKUP(R179,[1]ความเชื่อมโยง!$A$20:$B$26,2,FALSE)),"")</f>
        <v>1</v>
      </c>
      <c r="R179" s="6" t="s">
        <v>520</v>
      </c>
      <c r="S179" s="11">
        <f>IFERROR((VLOOKUP(T179,[1]ความเชื่อมโยง!$A$29:$B$37,2,FALSE)),"")</f>
        <v>1.2</v>
      </c>
      <c r="T179" s="6" t="s">
        <v>521</v>
      </c>
      <c r="U179" s="13" t="str">
        <f>IFERROR((VLOOKUP(Q179,[1]ความเชื่อมโยง!$A$1:$F$10,6,FALSE)),"")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79" s="13" t="str">
        <f>IFERROR((VLOOKUP(Q179,ความเชื่อมโยง!$A$1:$G$10,7,1)),"")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79" s="54" t="s">
        <v>636</v>
      </c>
      <c r="X179" s="52" t="s">
        <v>133</v>
      </c>
      <c r="Y179" s="52" t="s">
        <v>16</v>
      </c>
      <c r="Z179" s="52" t="s">
        <v>20</v>
      </c>
      <c r="AA179" s="52"/>
      <c r="AB179" s="52"/>
      <c r="AC179" s="99"/>
      <c r="AD179" s="100" t="s">
        <v>890</v>
      </c>
      <c r="AE179" s="101">
        <v>10</v>
      </c>
      <c r="AF179" s="102">
        <v>2000</v>
      </c>
      <c r="AG179" s="103">
        <v>1</v>
      </c>
      <c r="AH179" s="103">
        <v>1</v>
      </c>
      <c r="AI179" s="102">
        <v>20000</v>
      </c>
      <c r="AJ179" s="104"/>
      <c r="AK179" s="104"/>
      <c r="AL179" s="104">
        <v>20000</v>
      </c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55" t="s">
        <v>836</v>
      </c>
      <c r="AW179" s="55" t="s">
        <v>837</v>
      </c>
      <c r="AX179" s="55" t="s">
        <v>838</v>
      </c>
      <c r="AY179" s="55" t="s">
        <v>839</v>
      </c>
      <c r="AZ179" s="55" t="s">
        <v>587</v>
      </c>
      <c r="BA179" s="55" t="s">
        <v>840</v>
      </c>
      <c r="BB179" s="55" t="s">
        <v>577</v>
      </c>
      <c r="BC179" s="55">
        <v>90</v>
      </c>
      <c r="BD179" s="55" t="s">
        <v>136</v>
      </c>
      <c r="BE179" s="104" t="s">
        <v>869</v>
      </c>
      <c r="BF179" s="104" t="s">
        <v>870</v>
      </c>
      <c r="BG179" s="94" t="s">
        <v>842</v>
      </c>
      <c r="BH179" s="58">
        <f t="shared" si="6"/>
        <v>20000</v>
      </c>
      <c r="BI179" s="62">
        <f t="shared" si="7"/>
        <v>0</v>
      </c>
    </row>
    <row r="180" spans="1:61" ht="18.75">
      <c r="A180" s="51">
        <v>10</v>
      </c>
      <c r="B180" s="52" t="s">
        <v>1</v>
      </c>
      <c r="C180" s="51">
        <v>1003</v>
      </c>
      <c r="D180" s="52" t="s">
        <v>136</v>
      </c>
      <c r="E180" s="91">
        <v>2</v>
      </c>
      <c r="F180" s="96" t="s">
        <v>12</v>
      </c>
      <c r="G180" s="52" t="s">
        <v>12</v>
      </c>
      <c r="H180" s="91">
        <v>2</v>
      </c>
      <c r="I180" s="92" t="s">
        <v>721</v>
      </c>
      <c r="J180" s="91">
        <v>312</v>
      </c>
      <c r="K180" s="92" t="s">
        <v>834</v>
      </c>
      <c r="L180" s="51">
        <v>3010002</v>
      </c>
      <c r="M180" s="52" t="s">
        <v>835</v>
      </c>
      <c r="N180" s="97">
        <v>30100020002</v>
      </c>
      <c r="O180" s="98" t="s">
        <v>154</v>
      </c>
      <c r="P180" s="99" t="s">
        <v>155</v>
      </c>
      <c r="Q180" s="11">
        <f>IFERROR((VLOOKUP(R180,[1]ความเชื่อมโยง!$A$20:$B$26,2,FALSE)),"")</f>
        <v>1</v>
      </c>
      <c r="R180" s="6" t="s">
        <v>520</v>
      </c>
      <c r="S180" s="11">
        <f>IFERROR((VLOOKUP(T180,[1]ความเชื่อมโยง!$A$29:$B$37,2,FALSE)),"")</f>
        <v>1.2</v>
      </c>
      <c r="T180" s="6" t="s">
        <v>521</v>
      </c>
      <c r="U180" s="13" t="str">
        <f>IFERROR((VLOOKUP(Q180,[1]ความเชื่อมโยง!$A$1:$F$10,6,FALSE)),"")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80" s="13" t="str">
        <f>IFERROR((VLOOKUP(Q180,ความเชื่อมโยง!$A$1:$G$10,7,1)),"")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80" s="54" t="s">
        <v>636</v>
      </c>
      <c r="X180" s="52" t="s">
        <v>133</v>
      </c>
      <c r="Y180" s="52" t="s">
        <v>16</v>
      </c>
      <c r="Z180" s="52" t="s">
        <v>20</v>
      </c>
      <c r="AA180" s="52"/>
      <c r="AB180" s="52"/>
      <c r="AC180" s="99"/>
      <c r="AD180" s="100" t="s">
        <v>891</v>
      </c>
      <c r="AE180" s="101">
        <v>10</v>
      </c>
      <c r="AF180" s="102">
        <v>2000</v>
      </c>
      <c r="AG180" s="103">
        <v>1</v>
      </c>
      <c r="AH180" s="103">
        <v>1</v>
      </c>
      <c r="AI180" s="102">
        <v>20000</v>
      </c>
      <c r="AJ180" s="104"/>
      <c r="AK180" s="104"/>
      <c r="AL180" s="104">
        <v>20000</v>
      </c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55" t="s">
        <v>836</v>
      </c>
      <c r="AW180" s="55" t="s">
        <v>837</v>
      </c>
      <c r="AX180" s="55" t="s">
        <v>838</v>
      </c>
      <c r="AY180" s="55" t="s">
        <v>839</v>
      </c>
      <c r="AZ180" s="55" t="s">
        <v>587</v>
      </c>
      <c r="BA180" s="55" t="s">
        <v>840</v>
      </c>
      <c r="BB180" s="55" t="s">
        <v>577</v>
      </c>
      <c r="BC180" s="55">
        <v>90</v>
      </c>
      <c r="BD180" s="55" t="s">
        <v>136</v>
      </c>
      <c r="BE180" s="104" t="s">
        <v>869</v>
      </c>
      <c r="BF180" s="104" t="s">
        <v>870</v>
      </c>
      <c r="BG180" s="94" t="s">
        <v>842</v>
      </c>
      <c r="BH180" s="58">
        <f t="shared" si="6"/>
        <v>20000</v>
      </c>
      <c r="BI180" s="62">
        <f t="shared" si="7"/>
        <v>0</v>
      </c>
    </row>
    <row r="181" spans="1:61" ht="18.75">
      <c r="A181" s="51">
        <v>10</v>
      </c>
      <c r="B181" s="52" t="s">
        <v>1</v>
      </c>
      <c r="C181" s="51">
        <v>1003</v>
      </c>
      <c r="D181" s="52" t="s">
        <v>136</v>
      </c>
      <c r="E181" s="91">
        <v>2</v>
      </c>
      <c r="F181" s="96" t="s">
        <v>12</v>
      </c>
      <c r="G181" s="52" t="s">
        <v>12</v>
      </c>
      <c r="H181" s="91">
        <v>2</v>
      </c>
      <c r="I181" s="92" t="s">
        <v>721</v>
      </c>
      <c r="J181" s="91">
        <v>312</v>
      </c>
      <c r="K181" s="92" t="s">
        <v>834</v>
      </c>
      <c r="L181" s="51">
        <v>3010002</v>
      </c>
      <c r="M181" s="52" t="s">
        <v>835</v>
      </c>
      <c r="N181" s="97">
        <v>30100020002</v>
      </c>
      <c r="O181" s="98" t="s">
        <v>154</v>
      </c>
      <c r="P181" s="99" t="s">
        <v>155</v>
      </c>
      <c r="Q181" s="11">
        <f>IFERROR((VLOOKUP(R181,[1]ความเชื่อมโยง!$A$20:$B$26,2,FALSE)),"")</f>
        <v>1</v>
      </c>
      <c r="R181" s="6" t="s">
        <v>520</v>
      </c>
      <c r="S181" s="11">
        <f>IFERROR((VLOOKUP(T181,[1]ความเชื่อมโยง!$A$29:$B$37,2,FALSE)),"")</f>
        <v>1.2</v>
      </c>
      <c r="T181" s="6" t="s">
        <v>521</v>
      </c>
      <c r="U181" s="13" t="str">
        <f>IFERROR((VLOOKUP(Q181,[1]ความเชื่อมโยง!$A$1:$F$10,6,FALSE)),"")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81" s="13" t="str">
        <f>IFERROR((VLOOKUP(Q181,ความเชื่อมโยง!$A$1:$G$10,7,1)),"")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81" s="54" t="s">
        <v>636</v>
      </c>
      <c r="X181" s="52" t="s">
        <v>133</v>
      </c>
      <c r="Y181" s="52" t="s">
        <v>16</v>
      </c>
      <c r="Z181" s="52" t="s">
        <v>20</v>
      </c>
      <c r="AA181" s="52"/>
      <c r="AB181" s="52"/>
      <c r="AC181" s="99"/>
      <c r="AD181" s="100" t="s">
        <v>892</v>
      </c>
      <c r="AE181" s="101">
        <v>150</v>
      </c>
      <c r="AF181" s="102">
        <v>300</v>
      </c>
      <c r="AG181" s="103">
        <v>1</v>
      </c>
      <c r="AH181" s="103">
        <v>1</v>
      </c>
      <c r="AI181" s="102">
        <v>45000</v>
      </c>
      <c r="AJ181" s="104"/>
      <c r="AK181" s="104"/>
      <c r="AL181" s="104">
        <v>45000</v>
      </c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55" t="s">
        <v>836</v>
      </c>
      <c r="AW181" s="55" t="s">
        <v>837</v>
      </c>
      <c r="AX181" s="55" t="s">
        <v>838</v>
      </c>
      <c r="AY181" s="55" t="s">
        <v>839</v>
      </c>
      <c r="AZ181" s="55" t="s">
        <v>587</v>
      </c>
      <c r="BA181" s="55" t="s">
        <v>840</v>
      </c>
      <c r="BB181" s="55" t="s">
        <v>577</v>
      </c>
      <c r="BC181" s="55">
        <v>90</v>
      </c>
      <c r="BD181" s="55" t="s">
        <v>136</v>
      </c>
      <c r="BE181" s="104" t="s">
        <v>869</v>
      </c>
      <c r="BF181" s="104" t="s">
        <v>870</v>
      </c>
      <c r="BG181" s="94" t="s">
        <v>842</v>
      </c>
      <c r="BH181" s="58">
        <f t="shared" si="6"/>
        <v>45000</v>
      </c>
      <c r="BI181" s="62">
        <f t="shared" si="7"/>
        <v>0</v>
      </c>
    </row>
    <row r="182" spans="1:61" ht="18.75">
      <c r="A182" s="51">
        <v>10</v>
      </c>
      <c r="B182" s="52" t="s">
        <v>1</v>
      </c>
      <c r="C182" s="51">
        <v>1003</v>
      </c>
      <c r="D182" s="52" t="s">
        <v>136</v>
      </c>
      <c r="E182" s="91">
        <v>2</v>
      </c>
      <c r="F182" s="96" t="s">
        <v>12</v>
      </c>
      <c r="G182" s="52" t="s">
        <v>12</v>
      </c>
      <c r="H182" s="91">
        <v>2</v>
      </c>
      <c r="I182" s="92" t="s">
        <v>721</v>
      </c>
      <c r="J182" s="91">
        <v>312</v>
      </c>
      <c r="K182" s="92" t="s">
        <v>834</v>
      </c>
      <c r="L182" s="51">
        <v>3010002</v>
      </c>
      <c r="M182" s="52" t="s">
        <v>835</v>
      </c>
      <c r="N182" s="97">
        <v>30100020002</v>
      </c>
      <c r="O182" s="98" t="s">
        <v>154</v>
      </c>
      <c r="P182" s="99" t="s">
        <v>155</v>
      </c>
      <c r="Q182" s="11">
        <f>IFERROR((VLOOKUP(R182,[1]ความเชื่อมโยง!$A$20:$B$26,2,FALSE)),"")</f>
        <v>1</v>
      </c>
      <c r="R182" s="6" t="s">
        <v>520</v>
      </c>
      <c r="S182" s="11">
        <f>IFERROR((VLOOKUP(T182,[1]ความเชื่อมโยง!$A$29:$B$37,2,FALSE)),"")</f>
        <v>1.2</v>
      </c>
      <c r="T182" s="6" t="s">
        <v>521</v>
      </c>
      <c r="U182" s="13" t="str">
        <f>IFERROR((VLOOKUP(Q182,[1]ความเชื่อมโยง!$A$1:$F$10,6,FALSE)),"")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82" s="13" t="str">
        <f>IFERROR((VLOOKUP(Q182,ความเชื่อมโยง!$A$1:$G$10,7,1)),"")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82" s="54" t="s">
        <v>636</v>
      </c>
      <c r="X182" s="52" t="s">
        <v>133</v>
      </c>
      <c r="Y182" s="52" t="s">
        <v>16</v>
      </c>
      <c r="Z182" s="52" t="s">
        <v>23</v>
      </c>
      <c r="AA182" s="52"/>
      <c r="AB182" s="52"/>
      <c r="AC182" s="99"/>
      <c r="AD182" s="100" t="s">
        <v>602</v>
      </c>
      <c r="AE182" s="101">
        <v>5000</v>
      </c>
      <c r="AF182" s="102">
        <v>1</v>
      </c>
      <c r="AG182" s="103">
        <v>1</v>
      </c>
      <c r="AH182" s="103">
        <v>5</v>
      </c>
      <c r="AI182" s="102">
        <v>25000</v>
      </c>
      <c r="AJ182" s="104"/>
      <c r="AK182" s="104"/>
      <c r="AL182" s="104">
        <v>25000</v>
      </c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55" t="s">
        <v>836</v>
      </c>
      <c r="AW182" s="55" t="s">
        <v>837</v>
      </c>
      <c r="AX182" s="55" t="s">
        <v>838</v>
      </c>
      <c r="AY182" s="55" t="s">
        <v>839</v>
      </c>
      <c r="AZ182" s="55" t="s">
        <v>587</v>
      </c>
      <c r="BA182" s="55" t="s">
        <v>840</v>
      </c>
      <c r="BB182" s="55" t="s">
        <v>577</v>
      </c>
      <c r="BC182" s="55">
        <v>90</v>
      </c>
      <c r="BD182" s="55" t="s">
        <v>136</v>
      </c>
      <c r="BE182" s="104" t="s">
        <v>869</v>
      </c>
      <c r="BF182" s="104" t="s">
        <v>870</v>
      </c>
      <c r="BG182" s="94" t="s">
        <v>842</v>
      </c>
      <c r="BH182" s="58">
        <f t="shared" si="6"/>
        <v>25000</v>
      </c>
      <c r="BI182" s="62">
        <f t="shared" si="7"/>
        <v>0</v>
      </c>
    </row>
    <row r="183" spans="1:61" ht="18.75">
      <c r="A183" s="51">
        <v>10</v>
      </c>
      <c r="B183" s="52" t="s">
        <v>1</v>
      </c>
      <c r="C183" s="51">
        <v>1003</v>
      </c>
      <c r="D183" s="52" t="s">
        <v>136</v>
      </c>
      <c r="E183" s="91">
        <v>2</v>
      </c>
      <c r="F183" s="96" t="s">
        <v>12</v>
      </c>
      <c r="G183" s="52" t="s">
        <v>12</v>
      </c>
      <c r="H183" s="91">
        <v>2</v>
      </c>
      <c r="I183" s="92" t="s">
        <v>721</v>
      </c>
      <c r="J183" s="91">
        <v>312</v>
      </c>
      <c r="K183" s="92" t="s">
        <v>834</v>
      </c>
      <c r="L183" s="51">
        <v>3010002</v>
      </c>
      <c r="M183" s="52" t="s">
        <v>835</v>
      </c>
      <c r="N183" s="97">
        <v>30100020002</v>
      </c>
      <c r="O183" s="98" t="s">
        <v>154</v>
      </c>
      <c r="P183" s="99" t="s">
        <v>155</v>
      </c>
      <c r="Q183" s="11">
        <f>IFERROR((VLOOKUP(R183,[1]ความเชื่อมโยง!$A$20:$B$26,2,FALSE)),"")</f>
        <v>1</v>
      </c>
      <c r="R183" s="6" t="s">
        <v>520</v>
      </c>
      <c r="S183" s="11">
        <f>IFERROR((VLOOKUP(T183,[1]ความเชื่อมโยง!$A$29:$B$37,2,FALSE)),"")</f>
        <v>1.2</v>
      </c>
      <c r="T183" s="6" t="s">
        <v>521</v>
      </c>
      <c r="U183" s="13" t="str">
        <f>IFERROR((VLOOKUP(Q183,[1]ความเชื่อมโยง!$A$1:$F$10,6,FALSE)),"")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83" s="13" t="str">
        <f>IFERROR((VLOOKUP(Q183,ความเชื่อมโยง!$A$1:$G$10,7,1)),"")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83" s="54" t="s">
        <v>636</v>
      </c>
      <c r="X183" s="52" t="s">
        <v>133</v>
      </c>
      <c r="Y183" s="52" t="s">
        <v>16</v>
      </c>
      <c r="Z183" s="52" t="s">
        <v>23</v>
      </c>
      <c r="AA183" s="52"/>
      <c r="AB183" s="52"/>
      <c r="AC183" s="99"/>
      <c r="AD183" s="100" t="s">
        <v>602</v>
      </c>
      <c r="AE183" s="101">
        <v>1000</v>
      </c>
      <c r="AF183" s="102">
        <v>1</v>
      </c>
      <c r="AG183" s="103">
        <v>1</v>
      </c>
      <c r="AH183" s="103">
        <v>5</v>
      </c>
      <c r="AI183" s="102">
        <v>5000</v>
      </c>
      <c r="AJ183" s="104"/>
      <c r="AK183" s="104"/>
      <c r="AL183" s="104">
        <v>5000</v>
      </c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55" t="s">
        <v>836</v>
      </c>
      <c r="AW183" s="55" t="s">
        <v>837</v>
      </c>
      <c r="AX183" s="55" t="s">
        <v>838</v>
      </c>
      <c r="AY183" s="55" t="s">
        <v>839</v>
      </c>
      <c r="AZ183" s="55" t="s">
        <v>587</v>
      </c>
      <c r="BA183" s="55" t="s">
        <v>840</v>
      </c>
      <c r="BB183" s="55" t="s">
        <v>577</v>
      </c>
      <c r="BC183" s="55">
        <v>90</v>
      </c>
      <c r="BD183" s="55" t="s">
        <v>136</v>
      </c>
      <c r="BE183" s="104" t="s">
        <v>869</v>
      </c>
      <c r="BF183" s="104" t="s">
        <v>870</v>
      </c>
      <c r="BG183" s="94" t="s">
        <v>842</v>
      </c>
      <c r="BH183" s="58">
        <f t="shared" si="6"/>
        <v>5000</v>
      </c>
      <c r="BI183" s="62">
        <f t="shared" si="7"/>
        <v>0</v>
      </c>
    </row>
    <row r="184" spans="1:61" ht="18.75">
      <c r="A184" s="51">
        <v>10</v>
      </c>
      <c r="B184" s="52" t="s">
        <v>1</v>
      </c>
      <c r="C184" s="51">
        <v>1003</v>
      </c>
      <c r="D184" s="52" t="s">
        <v>136</v>
      </c>
      <c r="E184" s="91">
        <v>2</v>
      </c>
      <c r="F184" s="96" t="s">
        <v>12</v>
      </c>
      <c r="G184" s="52" t="s">
        <v>12</v>
      </c>
      <c r="H184" s="91">
        <v>2</v>
      </c>
      <c r="I184" s="92" t="s">
        <v>721</v>
      </c>
      <c r="J184" s="91">
        <v>312</v>
      </c>
      <c r="K184" s="92" t="s">
        <v>834</v>
      </c>
      <c r="L184" s="51">
        <v>3010002</v>
      </c>
      <c r="M184" s="52" t="s">
        <v>835</v>
      </c>
      <c r="N184" s="97">
        <v>30100020002</v>
      </c>
      <c r="O184" s="98" t="s">
        <v>156</v>
      </c>
      <c r="P184" s="99" t="s">
        <v>157</v>
      </c>
      <c r="Q184" s="11">
        <f>IFERROR((VLOOKUP(R184,[1]ความเชื่อมโยง!$A$20:$B$26,2,FALSE)),"")</f>
        <v>5</v>
      </c>
      <c r="R184" s="6" t="s">
        <v>635</v>
      </c>
      <c r="S184" s="11">
        <f>IFERROR((VLOOKUP(T184,[1]ความเชื่อมโยง!$A$29:$B$37,2,FALSE)),"")</f>
        <v>5</v>
      </c>
      <c r="T184" s="6" t="s">
        <v>635</v>
      </c>
      <c r="U184" s="13" t="str">
        <f>IFERROR((VLOOKUP(Q184,[1]ความเชื่อมโยง!$A$1:$F$10,6,FALSE)),"")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84" s="13" t="str">
        <f>IFERROR((VLOOKUP(Q184,ความเชื่อมโยง!$A$1:$G$10,7,1)),"")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84" s="54" t="s">
        <v>636</v>
      </c>
      <c r="X184" s="52" t="s">
        <v>133</v>
      </c>
      <c r="Y184" s="52" t="s">
        <v>16</v>
      </c>
      <c r="Z184" s="52" t="s">
        <v>28</v>
      </c>
      <c r="AA184" s="52"/>
      <c r="AB184" s="52"/>
      <c r="AC184" s="99"/>
      <c r="AD184" s="100" t="s">
        <v>580</v>
      </c>
      <c r="AE184" s="101">
        <v>600</v>
      </c>
      <c r="AF184" s="102">
        <v>2</v>
      </c>
      <c r="AG184" s="103">
        <v>2</v>
      </c>
      <c r="AH184" s="103">
        <v>1</v>
      </c>
      <c r="AI184" s="102">
        <v>2400</v>
      </c>
      <c r="AJ184" s="104"/>
      <c r="AK184" s="104"/>
      <c r="AL184" s="104"/>
      <c r="AM184" s="104">
        <v>2400</v>
      </c>
      <c r="AN184" s="104"/>
      <c r="AO184" s="104"/>
      <c r="AP184" s="104"/>
      <c r="AQ184" s="104"/>
      <c r="AR184" s="104"/>
      <c r="AS184" s="104"/>
      <c r="AT184" s="104"/>
      <c r="AU184" s="104"/>
      <c r="AV184" s="55" t="s">
        <v>836</v>
      </c>
      <c r="AW184" s="55" t="s">
        <v>837</v>
      </c>
      <c r="AX184" s="55" t="s">
        <v>838</v>
      </c>
      <c r="AY184" s="55" t="s">
        <v>839</v>
      </c>
      <c r="AZ184" s="55" t="s">
        <v>587</v>
      </c>
      <c r="BA184" s="55" t="s">
        <v>840</v>
      </c>
      <c r="BB184" s="55" t="s">
        <v>577</v>
      </c>
      <c r="BC184" s="55">
        <v>90</v>
      </c>
      <c r="BD184" s="55" t="s">
        <v>136</v>
      </c>
      <c r="BE184" s="104" t="s">
        <v>869</v>
      </c>
      <c r="BF184" s="104" t="s">
        <v>870</v>
      </c>
      <c r="BG184" s="94" t="s">
        <v>842</v>
      </c>
      <c r="BH184" s="58">
        <f t="shared" si="6"/>
        <v>1200</v>
      </c>
      <c r="BI184" s="62">
        <f t="shared" si="7"/>
        <v>1200</v>
      </c>
    </row>
    <row r="185" spans="1:61" ht="18.75">
      <c r="A185" s="51">
        <v>10</v>
      </c>
      <c r="B185" s="52" t="s">
        <v>1</v>
      </c>
      <c r="C185" s="51">
        <v>1003</v>
      </c>
      <c r="D185" s="52" t="s">
        <v>136</v>
      </c>
      <c r="E185" s="91">
        <v>2</v>
      </c>
      <c r="F185" s="96" t="s">
        <v>12</v>
      </c>
      <c r="G185" s="52" t="s">
        <v>12</v>
      </c>
      <c r="H185" s="91">
        <v>2</v>
      </c>
      <c r="I185" s="92" t="s">
        <v>721</v>
      </c>
      <c r="J185" s="91">
        <v>312</v>
      </c>
      <c r="K185" s="92" t="s">
        <v>834</v>
      </c>
      <c r="L185" s="51">
        <v>3010002</v>
      </c>
      <c r="M185" s="52" t="s">
        <v>835</v>
      </c>
      <c r="N185" s="97">
        <v>30100020002</v>
      </c>
      <c r="O185" s="98" t="s">
        <v>156</v>
      </c>
      <c r="P185" s="99" t="s">
        <v>157</v>
      </c>
      <c r="Q185" s="51">
        <v>5</v>
      </c>
      <c r="R185" s="6" t="s">
        <v>635</v>
      </c>
      <c r="S185" s="51">
        <v>5</v>
      </c>
      <c r="T185" s="52" t="s">
        <v>635</v>
      </c>
      <c r="U185" s="13" t="str">
        <f>IFERROR((VLOOKUP(Q185,[1]ความเชื่อมโยง!$A$1:$F$10,6,FALSE)),"")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85" s="13" t="str">
        <f>IFERROR((VLOOKUP(Q185,ความเชื่อมโยง!$A$1:$G$10,7,1)),"")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85" s="54" t="s">
        <v>636</v>
      </c>
      <c r="X185" s="52" t="s">
        <v>133</v>
      </c>
      <c r="Y185" s="52" t="s">
        <v>16</v>
      </c>
      <c r="Z185" s="52" t="s">
        <v>28</v>
      </c>
      <c r="AA185" s="52"/>
      <c r="AB185" s="52"/>
      <c r="AC185" s="99"/>
      <c r="AD185" s="100" t="s">
        <v>860</v>
      </c>
      <c r="AE185" s="101">
        <v>200</v>
      </c>
      <c r="AF185" s="102">
        <v>5</v>
      </c>
      <c r="AG185" s="103">
        <v>3</v>
      </c>
      <c r="AH185" s="103">
        <v>1</v>
      </c>
      <c r="AI185" s="102">
        <v>3000</v>
      </c>
      <c r="AJ185" s="104"/>
      <c r="AK185" s="104"/>
      <c r="AL185" s="104"/>
      <c r="AM185" s="104">
        <v>3000</v>
      </c>
      <c r="AN185" s="104"/>
      <c r="AO185" s="104"/>
      <c r="AP185" s="104"/>
      <c r="AQ185" s="104"/>
      <c r="AR185" s="104"/>
      <c r="AS185" s="104"/>
      <c r="AT185" s="104"/>
      <c r="AU185" s="104"/>
      <c r="AV185" s="55" t="s">
        <v>836</v>
      </c>
      <c r="AW185" s="55" t="s">
        <v>837</v>
      </c>
      <c r="AX185" s="55" t="s">
        <v>838</v>
      </c>
      <c r="AY185" s="55" t="s">
        <v>839</v>
      </c>
      <c r="AZ185" s="55" t="s">
        <v>587</v>
      </c>
      <c r="BA185" s="55" t="s">
        <v>840</v>
      </c>
      <c r="BB185" s="55" t="s">
        <v>577</v>
      </c>
      <c r="BC185" s="55">
        <v>90</v>
      </c>
      <c r="BD185" s="55" t="s">
        <v>136</v>
      </c>
      <c r="BE185" s="104" t="s">
        <v>869</v>
      </c>
      <c r="BF185" s="104" t="s">
        <v>870</v>
      </c>
      <c r="BG185" s="94" t="s">
        <v>842</v>
      </c>
      <c r="BH185" s="58">
        <f t="shared" si="6"/>
        <v>1000</v>
      </c>
      <c r="BI185" s="62">
        <f t="shared" si="7"/>
        <v>2000</v>
      </c>
    </row>
    <row r="186" spans="1:61" ht="18.75">
      <c r="A186" s="51">
        <v>10</v>
      </c>
      <c r="B186" s="52" t="s">
        <v>1</v>
      </c>
      <c r="C186" s="51">
        <v>1003</v>
      </c>
      <c r="D186" s="52" t="s">
        <v>136</v>
      </c>
      <c r="E186" s="91">
        <v>2</v>
      </c>
      <c r="F186" s="96" t="s">
        <v>12</v>
      </c>
      <c r="G186" s="52" t="s">
        <v>12</v>
      </c>
      <c r="H186" s="91">
        <v>2</v>
      </c>
      <c r="I186" s="92" t="s">
        <v>721</v>
      </c>
      <c r="J186" s="91">
        <v>312</v>
      </c>
      <c r="K186" s="92" t="s">
        <v>834</v>
      </c>
      <c r="L186" s="51">
        <v>3010002</v>
      </c>
      <c r="M186" s="52" t="s">
        <v>835</v>
      </c>
      <c r="N186" s="97">
        <v>30100020002</v>
      </c>
      <c r="O186" s="98" t="s">
        <v>156</v>
      </c>
      <c r="P186" s="99" t="s">
        <v>157</v>
      </c>
      <c r="Q186" s="51">
        <v>5</v>
      </c>
      <c r="R186" s="6" t="s">
        <v>635</v>
      </c>
      <c r="S186" s="51">
        <v>5</v>
      </c>
      <c r="T186" s="52" t="s">
        <v>635</v>
      </c>
      <c r="U186" s="13" t="str">
        <f>IFERROR((VLOOKUP(Q186,[1]ความเชื่อมโยง!$A$1:$F$10,6,FALSE)),"")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86" s="13" t="str">
        <f>IFERROR((VLOOKUP(Q186,ความเชื่อมโยง!$A$1:$G$10,7,1)),"")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86" s="54" t="s">
        <v>636</v>
      </c>
      <c r="X186" s="52" t="s">
        <v>133</v>
      </c>
      <c r="Y186" s="52" t="s">
        <v>16</v>
      </c>
      <c r="Z186" s="52" t="s">
        <v>28</v>
      </c>
      <c r="AA186" s="52"/>
      <c r="AB186" s="52"/>
      <c r="AC186" s="99"/>
      <c r="AD186" s="100" t="s">
        <v>860</v>
      </c>
      <c r="AE186" s="101">
        <v>420</v>
      </c>
      <c r="AF186" s="102">
        <v>5</v>
      </c>
      <c r="AG186" s="103">
        <v>3</v>
      </c>
      <c r="AH186" s="103">
        <v>1</v>
      </c>
      <c r="AI186" s="102">
        <v>6300</v>
      </c>
      <c r="AJ186" s="104"/>
      <c r="AK186" s="104"/>
      <c r="AL186" s="104"/>
      <c r="AM186" s="104">
        <v>6300</v>
      </c>
      <c r="AN186" s="104"/>
      <c r="AO186" s="104"/>
      <c r="AP186" s="104"/>
      <c r="AQ186" s="104"/>
      <c r="AR186" s="104"/>
      <c r="AS186" s="104"/>
      <c r="AT186" s="104"/>
      <c r="AU186" s="104"/>
      <c r="AV186" s="55" t="s">
        <v>836</v>
      </c>
      <c r="AW186" s="55" t="s">
        <v>837</v>
      </c>
      <c r="AX186" s="55" t="s">
        <v>838</v>
      </c>
      <c r="AY186" s="55" t="s">
        <v>839</v>
      </c>
      <c r="AZ186" s="55" t="s">
        <v>587</v>
      </c>
      <c r="BA186" s="55" t="s">
        <v>840</v>
      </c>
      <c r="BB186" s="55" t="s">
        <v>577</v>
      </c>
      <c r="BC186" s="55">
        <v>90</v>
      </c>
      <c r="BD186" s="55" t="s">
        <v>136</v>
      </c>
      <c r="BE186" s="104" t="s">
        <v>869</v>
      </c>
      <c r="BF186" s="104" t="s">
        <v>870</v>
      </c>
      <c r="BG186" s="94" t="s">
        <v>842</v>
      </c>
      <c r="BH186" s="58">
        <f t="shared" si="6"/>
        <v>2100</v>
      </c>
      <c r="BI186" s="62">
        <f t="shared" si="7"/>
        <v>4200</v>
      </c>
    </row>
    <row r="187" spans="1:61" ht="18.75">
      <c r="A187" s="51">
        <v>10</v>
      </c>
      <c r="B187" s="52" t="s">
        <v>1</v>
      </c>
      <c r="C187" s="51">
        <v>1003</v>
      </c>
      <c r="D187" s="52" t="s">
        <v>136</v>
      </c>
      <c r="E187" s="91">
        <v>2</v>
      </c>
      <c r="F187" s="96" t="s">
        <v>12</v>
      </c>
      <c r="G187" s="52" t="s">
        <v>12</v>
      </c>
      <c r="H187" s="91">
        <v>2</v>
      </c>
      <c r="I187" s="92" t="s">
        <v>721</v>
      </c>
      <c r="J187" s="91">
        <v>312</v>
      </c>
      <c r="K187" s="92" t="s">
        <v>834</v>
      </c>
      <c r="L187" s="51">
        <v>3010002</v>
      </c>
      <c r="M187" s="52" t="s">
        <v>835</v>
      </c>
      <c r="N187" s="97">
        <v>30100020002</v>
      </c>
      <c r="O187" s="98" t="s">
        <v>156</v>
      </c>
      <c r="P187" s="99" t="s">
        <v>157</v>
      </c>
      <c r="Q187" s="51">
        <v>5</v>
      </c>
      <c r="R187" s="6" t="s">
        <v>635</v>
      </c>
      <c r="S187" s="51">
        <v>5</v>
      </c>
      <c r="T187" s="52" t="s">
        <v>635</v>
      </c>
      <c r="U187" s="13" t="str">
        <f>IFERROR((VLOOKUP(Q187,[1]ความเชื่อมโยง!$A$1:$F$10,6,FALSE)),"")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87" s="13" t="str">
        <f>IFERROR((VLOOKUP(Q187,ความเชื่อมโยง!$A$1:$G$10,7,1)),"")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87" s="54" t="s">
        <v>636</v>
      </c>
      <c r="X187" s="52" t="s">
        <v>133</v>
      </c>
      <c r="Y187" s="52" t="s">
        <v>16</v>
      </c>
      <c r="Z187" s="52" t="s">
        <v>28</v>
      </c>
      <c r="AA187" s="52"/>
      <c r="AB187" s="52"/>
      <c r="AC187" s="99"/>
      <c r="AD187" s="100" t="s">
        <v>893</v>
      </c>
      <c r="AE187" s="101">
        <v>240</v>
      </c>
      <c r="AF187" s="102">
        <v>1</v>
      </c>
      <c r="AG187" s="103">
        <v>2</v>
      </c>
      <c r="AH187" s="103">
        <v>3</v>
      </c>
      <c r="AI187" s="102">
        <f>ROUND(SUM(AE187*AF187*AG187*AH187),-2)</f>
        <v>1400</v>
      </c>
      <c r="AJ187" s="104"/>
      <c r="AK187" s="104"/>
      <c r="AL187" s="104"/>
      <c r="AM187" s="104">
        <v>1440</v>
      </c>
      <c r="AN187" s="104"/>
      <c r="AO187" s="104"/>
      <c r="AP187" s="104"/>
      <c r="AQ187" s="104"/>
      <c r="AR187" s="104"/>
      <c r="AS187" s="104"/>
      <c r="AT187" s="104"/>
      <c r="AU187" s="104"/>
      <c r="AV187" s="55" t="s">
        <v>836</v>
      </c>
      <c r="AW187" s="55" t="s">
        <v>837</v>
      </c>
      <c r="AX187" s="55" t="s">
        <v>838</v>
      </c>
      <c r="AY187" s="55" t="s">
        <v>839</v>
      </c>
      <c r="AZ187" s="55" t="s">
        <v>587</v>
      </c>
      <c r="BA187" s="55" t="s">
        <v>840</v>
      </c>
      <c r="BB187" s="55" t="s">
        <v>577</v>
      </c>
      <c r="BC187" s="55">
        <v>90</v>
      </c>
      <c r="BD187" s="55" t="s">
        <v>136</v>
      </c>
      <c r="BE187" s="104" t="s">
        <v>869</v>
      </c>
      <c r="BF187" s="104" t="s">
        <v>870</v>
      </c>
      <c r="BG187" s="94" t="s">
        <v>842</v>
      </c>
      <c r="BH187" s="58">
        <f t="shared" si="6"/>
        <v>700</v>
      </c>
      <c r="BI187" s="62">
        <f t="shared" si="7"/>
        <v>700</v>
      </c>
    </row>
    <row r="188" spans="1:61" ht="18.75">
      <c r="A188" s="51">
        <v>10</v>
      </c>
      <c r="B188" s="52" t="s">
        <v>1</v>
      </c>
      <c r="C188" s="51">
        <v>1003</v>
      </c>
      <c r="D188" s="52" t="s">
        <v>136</v>
      </c>
      <c r="E188" s="91">
        <v>2</v>
      </c>
      <c r="F188" s="96" t="s">
        <v>12</v>
      </c>
      <c r="G188" s="52" t="s">
        <v>12</v>
      </c>
      <c r="H188" s="91">
        <v>2</v>
      </c>
      <c r="I188" s="92" t="s">
        <v>721</v>
      </c>
      <c r="J188" s="91">
        <v>312</v>
      </c>
      <c r="K188" s="92" t="s">
        <v>834</v>
      </c>
      <c r="L188" s="51">
        <v>3010002</v>
      </c>
      <c r="M188" s="52" t="s">
        <v>835</v>
      </c>
      <c r="N188" s="97">
        <v>30100020002</v>
      </c>
      <c r="O188" s="98" t="s">
        <v>156</v>
      </c>
      <c r="P188" s="99" t="s">
        <v>157</v>
      </c>
      <c r="Q188" s="51">
        <v>5</v>
      </c>
      <c r="R188" s="6" t="s">
        <v>635</v>
      </c>
      <c r="S188" s="51">
        <v>5</v>
      </c>
      <c r="T188" s="52" t="s">
        <v>635</v>
      </c>
      <c r="U188" s="13" t="str">
        <f>IFERROR((VLOOKUP(Q188,[1]ความเชื่อมโยง!$A$1:$F$10,6,FALSE)),"")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88" s="13" t="str">
        <f>IFERROR((VLOOKUP(Q188,ความเชื่อมโยง!$A$1:$G$10,7,1)),"")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88" s="54" t="s">
        <v>636</v>
      </c>
      <c r="X188" s="52" t="s">
        <v>133</v>
      </c>
      <c r="Y188" s="52" t="s">
        <v>16</v>
      </c>
      <c r="Z188" s="52" t="s">
        <v>20</v>
      </c>
      <c r="AA188" s="52"/>
      <c r="AB188" s="52"/>
      <c r="AC188" s="99"/>
      <c r="AD188" s="100" t="s">
        <v>1650</v>
      </c>
      <c r="AE188" s="101">
        <v>3500</v>
      </c>
      <c r="AF188" s="102">
        <v>1</v>
      </c>
      <c r="AG188" s="103">
        <v>1</v>
      </c>
      <c r="AH188" s="103">
        <v>1</v>
      </c>
      <c r="AI188" s="102">
        <v>3500</v>
      </c>
      <c r="AJ188" s="104"/>
      <c r="AK188" s="104"/>
      <c r="AL188" s="104"/>
      <c r="AM188" s="104">
        <v>3500</v>
      </c>
      <c r="AN188" s="104"/>
      <c r="AO188" s="104"/>
      <c r="AP188" s="104"/>
      <c r="AQ188" s="104"/>
      <c r="AR188" s="104"/>
      <c r="AS188" s="104"/>
      <c r="AT188" s="104"/>
      <c r="AU188" s="104"/>
      <c r="AV188" s="55" t="s">
        <v>836</v>
      </c>
      <c r="AW188" s="55" t="s">
        <v>837</v>
      </c>
      <c r="AX188" s="55" t="s">
        <v>838</v>
      </c>
      <c r="AY188" s="55" t="s">
        <v>839</v>
      </c>
      <c r="AZ188" s="55" t="s">
        <v>587</v>
      </c>
      <c r="BA188" s="55" t="s">
        <v>840</v>
      </c>
      <c r="BB188" s="55" t="s">
        <v>577</v>
      </c>
      <c r="BC188" s="55">
        <v>90</v>
      </c>
      <c r="BD188" s="55" t="s">
        <v>136</v>
      </c>
      <c r="BE188" s="104" t="s">
        <v>869</v>
      </c>
      <c r="BF188" s="104" t="s">
        <v>870</v>
      </c>
      <c r="BG188" s="94" t="s">
        <v>842</v>
      </c>
      <c r="BH188" s="58">
        <f t="shared" si="6"/>
        <v>3500</v>
      </c>
      <c r="BI188" s="62">
        <f t="shared" si="7"/>
        <v>0</v>
      </c>
    </row>
    <row r="189" spans="1:61" ht="18.75">
      <c r="A189" s="51">
        <v>10</v>
      </c>
      <c r="B189" s="52" t="s">
        <v>1</v>
      </c>
      <c r="C189" s="51">
        <v>1003</v>
      </c>
      <c r="D189" s="52" t="s">
        <v>136</v>
      </c>
      <c r="E189" s="91">
        <v>2</v>
      </c>
      <c r="F189" s="96" t="s">
        <v>12</v>
      </c>
      <c r="G189" s="52" t="s">
        <v>12</v>
      </c>
      <c r="H189" s="91">
        <v>2</v>
      </c>
      <c r="I189" s="92" t="s">
        <v>721</v>
      </c>
      <c r="J189" s="91">
        <v>312</v>
      </c>
      <c r="K189" s="92" t="s">
        <v>834</v>
      </c>
      <c r="L189" s="51">
        <v>3010002</v>
      </c>
      <c r="M189" s="52" t="s">
        <v>835</v>
      </c>
      <c r="N189" s="97">
        <v>30100020002</v>
      </c>
      <c r="O189" s="98" t="s">
        <v>156</v>
      </c>
      <c r="P189" s="99" t="s">
        <v>157</v>
      </c>
      <c r="Q189" s="51">
        <v>5</v>
      </c>
      <c r="R189" s="6" t="s">
        <v>635</v>
      </c>
      <c r="S189" s="51">
        <v>5</v>
      </c>
      <c r="T189" s="52" t="s">
        <v>635</v>
      </c>
      <c r="U189" s="13" t="str">
        <f>IFERROR((VLOOKUP(Q189,[1]ความเชื่อมโยง!$A$1:$F$10,6,FALSE)),"")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89" s="13" t="str">
        <f>IFERROR((VLOOKUP(Q189,ความเชื่อมโยง!$A$1:$G$10,7,1)),"")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89" s="54" t="s">
        <v>636</v>
      </c>
      <c r="X189" s="52" t="s">
        <v>133</v>
      </c>
      <c r="Y189" s="52" t="s">
        <v>16</v>
      </c>
      <c r="Z189" s="52" t="s">
        <v>20</v>
      </c>
      <c r="AA189" s="52"/>
      <c r="AB189" s="52"/>
      <c r="AC189" s="99"/>
      <c r="AD189" s="100" t="s">
        <v>1635</v>
      </c>
      <c r="AE189" s="101">
        <v>250</v>
      </c>
      <c r="AF189" s="102">
        <v>100</v>
      </c>
      <c r="AG189" s="103">
        <v>1</v>
      </c>
      <c r="AH189" s="103">
        <v>4</v>
      </c>
      <c r="AI189" s="102">
        <v>100000</v>
      </c>
      <c r="AJ189" s="104"/>
      <c r="AK189" s="104"/>
      <c r="AL189" s="104"/>
      <c r="AM189" s="104">
        <v>100000</v>
      </c>
      <c r="AN189" s="104"/>
      <c r="AO189" s="104"/>
      <c r="AP189" s="104"/>
      <c r="AQ189" s="104"/>
      <c r="AR189" s="104"/>
      <c r="AS189" s="104"/>
      <c r="AT189" s="104"/>
      <c r="AU189" s="104"/>
      <c r="AV189" s="55" t="s">
        <v>836</v>
      </c>
      <c r="AW189" s="55" t="s">
        <v>837</v>
      </c>
      <c r="AX189" s="55" t="s">
        <v>838</v>
      </c>
      <c r="AY189" s="55" t="s">
        <v>839</v>
      </c>
      <c r="AZ189" s="55" t="s">
        <v>587</v>
      </c>
      <c r="BA189" s="55" t="s">
        <v>840</v>
      </c>
      <c r="BB189" s="55" t="s">
        <v>577</v>
      </c>
      <c r="BC189" s="55">
        <v>90</v>
      </c>
      <c r="BD189" s="55" t="s">
        <v>136</v>
      </c>
      <c r="BE189" s="104" t="s">
        <v>869</v>
      </c>
      <c r="BF189" s="104" t="s">
        <v>870</v>
      </c>
      <c r="BG189" s="94" t="s">
        <v>842</v>
      </c>
      <c r="BH189" s="58">
        <f t="shared" si="6"/>
        <v>100000</v>
      </c>
      <c r="BI189" s="62">
        <f t="shared" si="7"/>
        <v>0</v>
      </c>
    </row>
    <row r="190" spans="1:61" ht="18.75">
      <c r="A190" s="51">
        <v>10</v>
      </c>
      <c r="B190" s="52" t="s">
        <v>1</v>
      </c>
      <c r="C190" s="51">
        <v>1003</v>
      </c>
      <c r="D190" s="52" t="s">
        <v>136</v>
      </c>
      <c r="E190" s="91">
        <v>2</v>
      </c>
      <c r="F190" s="96" t="s">
        <v>12</v>
      </c>
      <c r="G190" s="52" t="s">
        <v>12</v>
      </c>
      <c r="H190" s="91">
        <v>2</v>
      </c>
      <c r="I190" s="92" t="s">
        <v>721</v>
      </c>
      <c r="J190" s="91">
        <v>312</v>
      </c>
      <c r="K190" s="92" t="s">
        <v>834</v>
      </c>
      <c r="L190" s="51">
        <v>3010002</v>
      </c>
      <c r="M190" s="52" t="s">
        <v>835</v>
      </c>
      <c r="N190" s="97">
        <v>30100020002</v>
      </c>
      <c r="O190" s="98" t="s">
        <v>156</v>
      </c>
      <c r="P190" s="99" t="s">
        <v>157</v>
      </c>
      <c r="Q190" s="51">
        <v>5</v>
      </c>
      <c r="R190" s="6" t="s">
        <v>635</v>
      </c>
      <c r="S190" s="51">
        <v>5</v>
      </c>
      <c r="T190" s="52" t="s">
        <v>635</v>
      </c>
      <c r="U190" s="13" t="str">
        <f>IFERROR((VLOOKUP(Q190,[1]ความเชื่อมโยง!$A$1:$F$10,6,FALSE)),"")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90" s="13" t="str">
        <f>IFERROR((VLOOKUP(Q190,ความเชื่อมโยง!$A$1:$G$10,7,1)),"")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90" s="54" t="s">
        <v>636</v>
      </c>
      <c r="X190" s="52" t="s">
        <v>133</v>
      </c>
      <c r="Y190" s="52" t="s">
        <v>16</v>
      </c>
      <c r="Z190" s="52" t="s">
        <v>20</v>
      </c>
      <c r="AA190" s="52"/>
      <c r="AB190" s="52"/>
      <c r="AC190" s="99"/>
      <c r="AD190" s="100" t="s">
        <v>1635</v>
      </c>
      <c r="AE190" s="101">
        <v>50</v>
      </c>
      <c r="AF190" s="102">
        <v>100</v>
      </c>
      <c r="AG190" s="103">
        <v>1</v>
      </c>
      <c r="AH190" s="103">
        <v>4</v>
      </c>
      <c r="AI190" s="102">
        <v>20000</v>
      </c>
      <c r="AJ190" s="104"/>
      <c r="AK190" s="104"/>
      <c r="AL190" s="104"/>
      <c r="AM190" s="104">
        <v>20000</v>
      </c>
      <c r="AN190" s="104"/>
      <c r="AO190" s="104"/>
      <c r="AP190" s="104"/>
      <c r="AQ190" s="104"/>
      <c r="AR190" s="104"/>
      <c r="AS190" s="104"/>
      <c r="AT190" s="104"/>
      <c r="AU190" s="104"/>
      <c r="AV190" s="55" t="s">
        <v>836</v>
      </c>
      <c r="AW190" s="55" t="s">
        <v>837</v>
      </c>
      <c r="AX190" s="55" t="s">
        <v>838</v>
      </c>
      <c r="AY190" s="55" t="s">
        <v>839</v>
      </c>
      <c r="AZ190" s="55" t="s">
        <v>587</v>
      </c>
      <c r="BA190" s="55" t="s">
        <v>840</v>
      </c>
      <c r="BB190" s="55" t="s">
        <v>577</v>
      </c>
      <c r="BC190" s="55">
        <v>90</v>
      </c>
      <c r="BD190" s="55" t="s">
        <v>136</v>
      </c>
      <c r="BE190" s="104" t="s">
        <v>869</v>
      </c>
      <c r="BF190" s="104" t="s">
        <v>870</v>
      </c>
      <c r="BG190" s="94" t="s">
        <v>842</v>
      </c>
      <c r="BH190" s="58">
        <f t="shared" si="6"/>
        <v>20000</v>
      </c>
      <c r="BI190" s="62">
        <f t="shared" si="7"/>
        <v>0</v>
      </c>
    </row>
    <row r="191" spans="1:61" ht="18.75">
      <c r="A191" s="51">
        <v>10</v>
      </c>
      <c r="B191" s="52" t="s">
        <v>1</v>
      </c>
      <c r="C191" s="51">
        <v>1003</v>
      </c>
      <c r="D191" s="52" t="s">
        <v>136</v>
      </c>
      <c r="E191" s="91">
        <v>2</v>
      </c>
      <c r="F191" s="96" t="s">
        <v>12</v>
      </c>
      <c r="G191" s="52" t="s">
        <v>12</v>
      </c>
      <c r="H191" s="91">
        <v>2</v>
      </c>
      <c r="I191" s="92" t="s">
        <v>721</v>
      </c>
      <c r="J191" s="91">
        <v>312</v>
      </c>
      <c r="K191" s="92" t="s">
        <v>834</v>
      </c>
      <c r="L191" s="51">
        <v>3010002</v>
      </c>
      <c r="M191" s="52" t="s">
        <v>835</v>
      </c>
      <c r="N191" s="97">
        <v>30100020002</v>
      </c>
      <c r="O191" s="98" t="s">
        <v>156</v>
      </c>
      <c r="P191" s="99" t="s">
        <v>157</v>
      </c>
      <c r="Q191" s="51">
        <v>5</v>
      </c>
      <c r="R191" s="6" t="s">
        <v>635</v>
      </c>
      <c r="S191" s="51">
        <v>5</v>
      </c>
      <c r="T191" s="52" t="s">
        <v>635</v>
      </c>
      <c r="U191" s="13" t="str">
        <f>IFERROR((VLOOKUP(Q191,[1]ความเชื่อมโยง!$A$1:$F$10,6,FALSE)),"")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91" s="13" t="str">
        <f>IFERROR((VLOOKUP(Q191,ความเชื่อมโยง!$A$1:$G$10,7,1)),"")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91" s="54" t="s">
        <v>636</v>
      </c>
      <c r="X191" s="52" t="s">
        <v>133</v>
      </c>
      <c r="Y191" s="52" t="s">
        <v>16</v>
      </c>
      <c r="Z191" s="52" t="s">
        <v>20</v>
      </c>
      <c r="AA191" s="52"/>
      <c r="AB191" s="52"/>
      <c r="AC191" s="99"/>
      <c r="AD191" s="100" t="s">
        <v>894</v>
      </c>
      <c r="AE191" s="101">
        <v>800</v>
      </c>
      <c r="AF191" s="102">
        <v>1</v>
      </c>
      <c r="AG191" s="103">
        <v>1</v>
      </c>
      <c r="AH191" s="103">
        <v>3</v>
      </c>
      <c r="AI191" s="102">
        <v>2400</v>
      </c>
      <c r="AJ191" s="104"/>
      <c r="AK191" s="104"/>
      <c r="AL191" s="104"/>
      <c r="AM191" s="104">
        <v>2400</v>
      </c>
      <c r="AN191" s="104"/>
      <c r="AO191" s="104"/>
      <c r="AP191" s="104"/>
      <c r="AQ191" s="104"/>
      <c r="AR191" s="104"/>
      <c r="AS191" s="104"/>
      <c r="AT191" s="104"/>
      <c r="AU191" s="104"/>
      <c r="AV191" s="55" t="s">
        <v>836</v>
      </c>
      <c r="AW191" s="55" t="s">
        <v>837</v>
      </c>
      <c r="AX191" s="55" t="s">
        <v>838</v>
      </c>
      <c r="AY191" s="55" t="s">
        <v>839</v>
      </c>
      <c r="AZ191" s="55" t="s">
        <v>587</v>
      </c>
      <c r="BA191" s="55" t="s">
        <v>840</v>
      </c>
      <c r="BB191" s="55" t="s">
        <v>577</v>
      </c>
      <c r="BC191" s="55">
        <v>90</v>
      </c>
      <c r="BD191" s="55" t="s">
        <v>136</v>
      </c>
      <c r="BE191" s="104" t="s">
        <v>869</v>
      </c>
      <c r="BF191" s="104" t="s">
        <v>870</v>
      </c>
      <c r="BG191" s="94" t="s">
        <v>842</v>
      </c>
      <c r="BH191" s="58">
        <f t="shared" si="6"/>
        <v>2400</v>
      </c>
      <c r="BI191" s="62">
        <f t="shared" si="7"/>
        <v>0</v>
      </c>
    </row>
    <row r="192" spans="1:61" ht="18.75">
      <c r="A192" s="51">
        <v>10</v>
      </c>
      <c r="B192" s="52" t="s">
        <v>1</v>
      </c>
      <c r="C192" s="51">
        <v>1003</v>
      </c>
      <c r="D192" s="52" t="s">
        <v>136</v>
      </c>
      <c r="E192" s="91">
        <v>2</v>
      </c>
      <c r="F192" s="96" t="s">
        <v>12</v>
      </c>
      <c r="G192" s="52" t="s">
        <v>12</v>
      </c>
      <c r="H192" s="91">
        <v>2</v>
      </c>
      <c r="I192" s="92" t="s">
        <v>721</v>
      </c>
      <c r="J192" s="91">
        <v>312</v>
      </c>
      <c r="K192" s="92" t="s">
        <v>834</v>
      </c>
      <c r="L192" s="51">
        <v>3010002</v>
      </c>
      <c r="M192" s="52" t="s">
        <v>835</v>
      </c>
      <c r="N192" s="97">
        <v>30100020002</v>
      </c>
      <c r="O192" s="98" t="s">
        <v>156</v>
      </c>
      <c r="P192" s="99" t="s">
        <v>157</v>
      </c>
      <c r="Q192" s="51">
        <v>5</v>
      </c>
      <c r="R192" s="6" t="s">
        <v>635</v>
      </c>
      <c r="S192" s="51">
        <v>5</v>
      </c>
      <c r="T192" s="52" t="s">
        <v>635</v>
      </c>
      <c r="U192" s="13" t="str">
        <f>IFERROR((VLOOKUP(Q192,[1]ความเชื่อมโยง!$A$1:$F$10,6,FALSE)),"")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92" s="13" t="str">
        <f>IFERROR((VLOOKUP(Q192,ความเชื่อมโยง!$A$1:$G$10,7,1)),"")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92" s="54" t="s">
        <v>636</v>
      </c>
      <c r="X192" s="52" t="s">
        <v>133</v>
      </c>
      <c r="Y192" s="52" t="s">
        <v>16</v>
      </c>
      <c r="Z192" s="52" t="s">
        <v>20</v>
      </c>
      <c r="AA192" s="52"/>
      <c r="AB192" s="52"/>
      <c r="AC192" s="99"/>
      <c r="AD192" s="100" t="s">
        <v>895</v>
      </c>
      <c r="AE192" s="101">
        <v>60</v>
      </c>
      <c r="AF192" s="102">
        <v>100</v>
      </c>
      <c r="AG192" s="103">
        <v>1</v>
      </c>
      <c r="AH192" s="103">
        <v>1</v>
      </c>
      <c r="AI192" s="102">
        <v>6000</v>
      </c>
      <c r="AJ192" s="104"/>
      <c r="AK192" s="104"/>
      <c r="AL192" s="104"/>
      <c r="AM192" s="104">
        <v>6000</v>
      </c>
      <c r="AN192" s="104"/>
      <c r="AO192" s="104"/>
      <c r="AP192" s="104"/>
      <c r="AQ192" s="104"/>
      <c r="AR192" s="104"/>
      <c r="AS192" s="104"/>
      <c r="AT192" s="104"/>
      <c r="AU192" s="104"/>
      <c r="AV192" s="55" t="s">
        <v>836</v>
      </c>
      <c r="AW192" s="55" t="s">
        <v>837</v>
      </c>
      <c r="AX192" s="55" t="s">
        <v>838</v>
      </c>
      <c r="AY192" s="55" t="s">
        <v>839</v>
      </c>
      <c r="AZ192" s="55" t="s">
        <v>587</v>
      </c>
      <c r="BA192" s="55" t="s">
        <v>840</v>
      </c>
      <c r="BB192" s="55" t="s">
        <v>577</v>
      </c>
      <c r="BC192" s="55">
        <v>90</v>
      </c>
      <c r="BD192" s="55" t="s">
        <v>136</v>
      </c>
      <c r="BE192" s="104" t="s">
        <v>869</v>
      </c>
      <c r="BF192" s="104" t="s">
        <v>870</v>
      </c>
      <c r="BG192" s="94" t="s">
        <v>842</v>
      </c>
      <c r="BH192" s="58">
        <f t="shared" si="6"/>
        <v>6000</v>
      </c>
      <c r="BI192" s="62">
        <f t="shared" si="7"/>
        <v>0</v>
      </c>
    </row>
    <row r="193" spans="1:61" ht="18.75">
      <c r="A193" s="51">
        <v>10</v>
      </c>
      <c r="B193" s="52" t="s">
        <v>1</v>
      </c>
      <c r="C193" s="51">
        <v>1003</v>
      </c>
      <c r="D193" s="52" t="s">
        <v>136</v>
      </c>
      <c r="E193" s="91">
        <v>2</v>
      </c>
      <c r="F193" s="96" t="s">
        <v>12</v>
      </c>
      <c r="G193" s="52" t="s">
        <v>12</v>
      </c>
      <c r="H193" s="91">
        <v>2</v>
      </c>
      <c r="I193" s="92" t="s">
        <v>721</v>
      </c>
      <c r="J193" s="91">
        <v>312</v>
      </c>
      <c r="K193" s="92" t="s">
        <v>834</v>
      </c>
      <c r="L193" s="51">
        <v>3010002</v>
      </c>
      <c r="M193" s="52" t="s">
        <v>835</v>
      </c>
      <c r="N193" s="97">
        <v>30100020002</v>
      </c>
      <c r="O193" s="98" t="s">
        <v>156</v>
      </c>
      <c r="P193" s="99" t="s">
        <v>157</v>
      </c>
      <c r="Q193" s="51">
        <v>5</v>
      </c>
      <c r="R193" s="6" t="s">
        <v>635</v>
      </c>
      <c r="S193" s="51">
        <v>5</v>
      </c>
      <c r="T193" s="52" t="s">
        <v>635</v>
      </c>
      <c r="U193" s="13" t="str">
        <f>IFERROR((VLOOKUP(Q193,[1]ความเชื่อมโยง!$A$1:$F$10,6,FALSE)),"")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93" s="13" t="str">
        <f>IFERROR((VLOOKUP(Q193,ความเชื่อมโยง!$A$1:$G$10,7,1)),"")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93" s="54" t="s">
        <v>636</v>
      </c>
      <c r="X193" s="52" t="s">
        <v>133</v>
      </c>
      <c r="Y193" s="52" t="s">
        <v>16</v>
      </c>
      <c r="Z193" s="52" t="s">
        <v>23</v>
      </c>
      <c r="AA193" s="52"/>
      <c r="AB193" s="52"/>
      <c r="AC193" s="99"/>
      <c r="AD193" s="100" t="s">
        <v>896</v>
      </c>
      <c r="AE193" s="101">
        <v>5000</v>
      </c>
      <c r="AF193" s="102">
        <v>10</v>
      </c>
      <c r="AG193" s="103">
        <v>1</v>
      </c>
      <c r="AH193" s="103">
        <v>1</v>
      </c>
      <c r="AI193" s="102">
        <v>50000</v>
      </c>
      <c r="AJ193" s="104"/>
      <c r="AK193" s="104"/>
      <c r="AL193" s="104"/>
      <c r="AM193" s="104">
        <v>50000</v>
      </c>
      <c r="AN193" s="104"/>
      <c r="AO193" s="104"/>
      <c r="AP193" s="104"/>
      <c r="AQ193" s="104"/>
      <c r="AR193" s="104"/>
      <c r="AS193" s="104"/>
      <c r="AT193" s="104"/>
      <c r="AU193" s="104"/>
      <c r="AV193" s="55" t="s">
        <v>836</v>
      </c>
      <c r="AW193" s="55" t="s">
        <v>837</v>
      </c>
      <c r="AX193" s="55" t="s">
        <v>838</v>
      </c>
      <c r="AY193" s="55" t="s">
        <v>839</v>
      </c>
      <c r="AZ193" s="55" t="s">
        <v>587</v>
      </c>
      <c r="BA193" s="55" t="s">
        <v>840</v>
      </c>
      <c r="BB193" s="55" t="s">
        <v>577</v>
      </c>
      <c r="BC193" s="55">
        <v>90</v>
      </c>
      <c r="BD193" s="55" t="s">
        <v>136</v>
      </c>
      <c r="BE193" s="104" t="s">
        <v>869</v>
      </c>
      <c r="BF193" s="104" t="s">
        <v>870</v>
      </c>
      <c r="BG193" s="94" t="s">
        <v>842</v>
      </c>
      <c r="BH193" s="58">
        <f t="shared" si="6"/>
        <v>50000</v>
      </c>
      <c r="BI193" s="62">
        <f t="shared" si="7"/>
        <v>0</v>
      </c>
    </row>
    <row r="194" spans="1:61" ht="18.75">
      <c r="A194" s="51">
        <v>10</v>
      </c>
      <c r="B194" s="52" t="s">
        <v>1</v>
      </c>
      <c r="C194" s="51">
        <v>1003</v>
      </c>
      <c r="D194" s="52" t="s">
        <v>136</v>
      </c>
      <c r="E194" s="91">
        <v>2</v>
      </c>
      <c r="F194" s="96" t="s">
        <v>12</v>
      </c>
      <c r="G194" s="52" t="s">
        <v>12</v>
      </c>
      <c r="H194" s="91">
        <v>2</v>
      </c>
      <c r="I194" s="92" t="s">
        <v>721</v>
      </c>
      <c r="J194" s="91">
        <v>312</v>
      </c>
      <c r="K194" s="92" t="s">
        <v>834</v>
      </c>
      <c r="L194" s="51">
        <v>3010002</v>
      </c>
      <c r="M194" s="52" t="s">
        <v>835</v>
      </c>
      <c r="N194" s="97">
        <v>30100020002</v>
      </c>
      <c r="O194" s="98" t="s">
        <v>156</v>
      </c>
      <c r="P194" s="99" t="s">
        <v>157</v>
      </c>
      <c r="Q194" s="51">
        <v>5</v>
      </c>
      <c r="R194" s="6" t="s">
        <v>635</v>
      </c>
      <c r="S194" s="51">
        <v>5</v>
      </c>
      <c r="T194" s="52" t="s">
        <v>635</v>
      </c>
      <c r="U194" s="13" t="str">
        <f>IFERROR((VLOOKUP(Q194,[1]ความเชื่อมโยง!$A$1:$F$10,6,FALSE)),"")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94" s="13" t="str">
        <f>IFERROR((VLOOKUP(Q194,ความเชื่อมโยง!$A$1:$G$10,7,1)),"")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94" s="54" t="s">
        <v>636</v>
      </c>
      <c r="X194" s="52" t="s">
        <v>133</v>
      </c>
      <c r="Y194" s="52" t="s">
        <v>16</v>
      </c>
      <c r="Z194" s="52" t="s">
        <v>23</v>
      </c>
      <c r="AA194" s="52"/>
      <c r="AB194" s="52"/>
      <c r="AC194" s="99"/>
      <c r="AD194" s="100" t="s">
        <v>897</v>
      </c>
      <c r="AE194" s="101">
        <v>10000</v>
      </c>
      <c r="AF194" s="102">
        <v>1</v>
      </c>
      <c r="AG194" s="103">
        <v>1</v>
      </c>
      <c r="AH194" s="103">
        <v>1</v>
      </c>
      <c r="AI194" s="102">
        <v>10000</v>
      </c>
      <c r="AJ194" s="104"/>
      <c r="AK194" s="104"/>
      <c r="AL194" s="104"/>
      <c r="AM194" s="104">
        <v>10000</v>
      </c>
      <c r="AN194" s="104"/>
      <c r="AO194" s="104"/>
      <c r="AP194" s="104"/>
      <c r="AQ194" s="104"/>
      <c r="AR194" s="104"/>
      <c r="AS194" s="104"/>
      <c r="AT194" s="104"/>
      <c r="AU194" s="104"/>
      <c r="AV194" s="55" t="s">
        <v>836</v>
      </c>
      <c r="AW194" s="55" t="s">
        <v>837</v>
      </c>
      <c r="AX194" s="55" t="s">
        <v>838</v>
      </c>
      <c r="AY194" s="55" t="s">
        <v>839</v>
      </c>
      <c r="AZ194" s="55" t="s">
        <v>587</v>
      </c>
      <c r="BA194" s="55" t="s">
        <v>840</v>
      </c>
      <c r="BB194" s="55" t="s">
        <v>577</v>
      </c>
      <c r="BC194" s="55">
        <v>90</v>
      </c>
      <c r="BD194" s="55" t="s">
        <v>136</v>
      </c>
      <c r="BE194" s="104" t="s">
        <v>869</v>
      </c>
      <c r="BF194" s="104" t="s">
        <v>870</v>
      </c>
      <c r="BG194" s="94" t="s">
        <v>842</v>
      </c>
      <c r="BH194" s="58">
        <f t="shared" si="6"/>
        <v>10000</v>
      </c>
      <c r="BI194" s="62">
        <f t="shared" si="7"/>
        <v>0</v>
      </c>
    </row>
    <row r="195" spans="1:61" s="4" customFormat="1" ht="18.75">
      <c r="A195" s="51">
        <v>10</v>
      </c>
      <c r="B195" s="52" t="s">
        <v>1</v>
      </c>
      <c r="C195" s="51">
        <v>1003</v>
      </c>
      <c r="D195" s="52" t="s">
        <v>136</v>
      </c>
      <c r="E195" s="91">
        <v>2</v>
      </c>
      <c r="F195" s="96" t="s">
        <v>12</v>
      </c>
      <c r="G195" s="52" t="s">
        <v>12</v>
      </c>
      <c r="H195" s="91">
        <v>2</v>
      </c>
      <c r="I195" s="92" t="s">
        <v>721</v>
      </c>
      <c r="J195" s="91">
        <v>312</v>
      </c>
      <c r="K195" s="92" t="s">
        <v>834</v>
      </c>
      <c r="L195" s="51">
        <v>3010002</v>
      </c>
      <c r="M195" s="52" t="s">
        <v>835</v>
      </c>
      <c r="N195" s="97">
        <v>30100020002</v>
      </c>
      <c r="O195" s="98" t="s">
        <v>158</v>
      </c>
      <c r="P195" s="106" t="s">
        <v>159</v>
      </c>
      <c r="Q195" s="51">
        <v>1</v>
      </c>
      <c r="R195" s="52" t="s">
        <v>520</v>
      </c>
      <c r="S195" s="11">
        <f>IFERROR((VLOOKUP(T195,[1]ความเชื่อมโยง!$A$29:$B$37,2,FALSE)),"")</f>
        <v>1.2</v>
      </c>
      <c r="T195" s="6" t="s">
        <v>521</v>
      </c>
      <c r="U195" s="13" t="str">
        <f>IFERROR((VLOOKUP(Q195,[1]ความเชื่อมโยง!$A$1:$F$10,6,FALSE)),"")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95" s="13" t="str">
        <f>IFERROR((VLOOKUP(Q195,ความเชื่อมโยง!$A$1:$G$10,7,1)),"")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95" s="54" t="s">
        <v>636</v>
      </c>
      <c r="X195" s="52" t="s">
        <v>133</v>
      </c>
      <c r="Y195" s="52" t="s">
        <v>84</v>
      </c>
      <c r="Z195" s="52" t="s">
        <v>85</v>
      </c>
      <c r="AA195" s="52" t="s">
        <v>160</v>
      </c>
      <c r="AB195" s="52"/>
      <c r="AC195" s="106"/>
      <c r="AD195" s="100" t="s">
        <v>898</v>
      </c>
      <c r="AE195" s="101">
        <v>11000000</v>
      </c>
      <c r="AF195" s="102">
        <v>1</v>
      </c>
      <c r="AG195" s="103">
        <v>1</v>
      </c>
      <c r="AH195" s="103">
        <v>1</v>
      </c>
      <c r="AI195" s="102">
        <v>11000000</v>
      </c>
      <c r="AJ195" s="107"/>
      <c r="AK195" s="107"/>
      <c r="AL195" s="102"/>
      <c r="AM195" s="107"/>
      <c r="AN195" s="107">
        <v>5000000</v>
      </c>
      <c r="AO195" s="107">
        <v>6000000</v>
      </c>
      <c r="AP195" s="107"/>
      <c r="AQ195" s="107"/>
      <c r="AR195" s="107"/>
      <c r="AS195" s="107"/>
      <c r="AT195" s="107"/>
      <c r="AU195" s="107"/>
      <c r="AV195" s="55" t="s">
        <v>836</v>
      </c>
      <c r="AW195" s="55" t="s">
        <v>837</v>
      </c>
      <c r="AX195" s="55" t="s">
        <v>838</v>
      </c>
      <c r="AY195" s="55" t="s">
        <v>839</v>
      </c>
      <c r="AZ195" s="55" t="s">
        <v>587</v>
      </c>
      <c r="BA195" s="55" t="s">
        <v>840</v>
      </c>
      <c r="BB195" s="55" t="s">
        <v>577</v>
      </c>
      <c r="BC195" s="55">
        <v>90</v>
      </c>
      <c r="BD195" s="55" t="s">
        <v>136</v>
      </c>
      <c r="BE195" s="104" t="s">
        <v>869</v>
      </c>
      <c r="BF195" s="104" t="s">
        <v>870</v>
      </c>
      <c r="BG195" s="94" t="s">
        <v>842</v>
      </c>
      <c r="BH195" s="58">
        <f t="shared" si="6"/>
        <v>11000000</v>
      </c>
      <c r="BI195" s="62">
        <f t="shared" si="7"/>
        <v>0</v>
      </c>
    </row>
    <row r="196" spans="1:61" ht="18.75">
      <c r="A196" s="51">
        <v>10</v>
      </c>
      <c r="B196" s="52" t="s">
        <v>1</v>
      </c>
      <c r="C196" s="51">
        <v>1003</v>
      </c>
      <c r="D196" s="52" t="s">
        <v>136</v>
      </c>
      <c r="E196" s="91">
        <v>2</v>
      </c>
      <c r="F196" s="96" t="s">
        <v>12</v>
      </c>
      <c r="G196" s="52" t="s">
        <v>12</v>
      </c>
      <c r="H196" s="91">
        <v>2</v>
      </c>
      <c r="I196" s="92" t="s">
        <v>721</v>
      </c>
      <c r="J196" s="91">
        <v>312</v>
      </c>
      <c r="K196" s="92" t="s">
        <v>834</v>
      </c>
      <c r="L196" s="51">
        <v>3010002</v>
      </c>
      <c r="M196" s="52" t="s">
        <v>835</v>
      </c>
      <c r="N196" s="97">
        <v>30100020002</v>
      </c>
      <c r="O196" s="98" t="s">
        <v>161</v>
      </c>
      <c r="P196" s="99" t="s">
        <v>162</v>
      </c>
      <c r="Q196" s="51">
        <v>1</v>
      </c>
      <c r="R196" s="52" t="s">
        <v>520</v>
      </c>
      <c r="S196" s="11">
        <f>IFERROR((VLOOKUP(T196,[1]ความเชื่อมโยง!$A$29:$B$37,2,FALSE)),"")</f>
        <v>1.2</v>
      </c>
      <c r="T196" s="6" t="s">
        <v>521</v>
      </c>
      <c r="U196" s="13" t="str">
        <f>IFERROR((VLOOKUP(Q196,[1]ความเชื่อมโยง!$A$1:$F$10,6,FALSE)),"")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96" s="13" t="str">
        <f>IFERROR((VLOOKUP(Q196,ความเชื่อมโยง!$A$1:$G$10,7,1)),"")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96" s="54" t="s">
        <v>636</v>
      </c>
      <c r="X196" s="52" t="s">
        <v>133</v>
      </c>
      <c r="Y196" s="52" t="s">
        <v>16</v>
      </c>
      <c r="Z196" s="52" t="s">
        <v>28</v>
      </c>
      <c r="AA196" s="52"/>
      <c r="AB196" s="52"/>
      <c r="AC196" s="99"/>
      <c r="AD196" s="100" t="s">
        <v>899</v>
      </c>
      <c r="AE196" s="101">
        <v>800000</v>
      </c>
      <c r="AF196" s="102">
        <v>1</v>
      </c>
      <c r="AG196" s="103">
        <v>1</v>
      </c>
      <c r="AH196" s="103">
        <v>1</v>
      </c>
      <c r="AI196" s="102">
        <v>800000</v>
      </c>
      <c r="AJ196" s="104"/>
      <c r="AK196" s="104"/>
      <c r="AL196" s="102"/>
      <c r="AM196" s="104"/>
      <c r="AN196" s="104"/>
      <c r="AO196" s="104"/>
      <c r="AP196" s="104"/>
      <c r="AQ196" s="104"/>
      <c r="AR196" s="104">
        <v>800000</v>
      </c>
      <c r="AS196" s="104"/>
      <c r="AT196" s="104"/>
      <c r="AU196" s="104"/>
      <c r="AV196" s="55" t="s">
        <v>836</v>
      </c>
      <c r="AW196" s="55" t="s">
        <v>837</v>
      </c>
      <c r="AX196" s="55" t="s">
        <v>838</v>
      </c>
      <c r="AY196" s="55" t="s">
        <v>839</v>
      </c>
      <c r="AZ196" s="55" t="s">
        <v>587</v>
      </c>
      <c r="BA196" s="55" t="s">
        <v>840</v>
      </c>
      <c r="BB196" s="55" t="s">
        <v>577</v>
      </c>
      <c r="BC196" s="55">
        <v>90</v>
      </c>
      <c r="BD196" s="55" t="s">
        <v>136</v>
      </c>
      <c r="BE196" s="104" t="s">
        <v>869</v>
      </c>
      <c r="BF196" s="104" t="s">
        <v>870</v>
      </c>
      <c r="BG196" s="94" t="s">
        <v>842</v>
      </c>
      <c r="BH196" s="58">
        <f t="shared" si="6"/>
        <v>800000</v>
      </c>
      <c r="BI196" s="62">
        <f t="shared" si="7"/>
        <v>0</v>
      </c>
    </row>
    <row r="197" spans="1:61" ht="18.75">
      <c r="A197" s="51">
        <v>10</v>
      </c>
      <c r="B197" s="52" t="s">
        <v>1</v>
      </c>
      <c r="C197" s="51">
        <v>1003</v>
      </c>
      <c r="D197" s="52" t="s">
        <v>136</v>
      </c>
      <c r="E197" s="91">
        <v>2</v>
      </c>
      <c r="F197" s="96" t="s">
        <v>12</v>
      </c>
      <c r="G197" s="52" t="s">
        <v>12</v>
      </c>
      <c r="H197" s="91">
        <v>2</v>
      </c>
      <c r="I197" s="92" t="s">
        <v>721</v>
      </c>
      <c r="J197" s="91">
        <v>312</v>
      </c>
      <c r="K197" s="92" t="s">
        <v>834</v>
      </c>
      <c r="L197" s="51">
        <v>3010002</v>
      </c>
      <c r="M197" s="52" t="s">
        <v>835</v>
      </c>
      <c r="N197" s="97">
        <v>30100020002</v>
      </c>
      <c r="O197" s="98" t="s">
        <v>161</v>
      </c>
      <c r="P197" s="99" t="s">
        <v>162</v>
      </c>
      <c r="Q197" s="51">
        <v>1</v>
      </c>
      <c r="R197" s="52" t="s">
        <v>520</v>
      </c>
      <c r="S197" s="11">
        <f>IFERROR((VLOOKUP(T197,[1]ความเชื่อมโยง!$A$29:$B$37,2,FALSE)),"")</f>
        <v>1.2</v>
      </c>
      <c r="T197" s="6" t="s">
        <v>521</v>
      </c>
      <c r="U197" s="13" t="str">
        <f>IFERROR((VLOOKUP(Q197,[1]ความเชื่อมโยง!$A$1:$F$10,6,FALSE)),"")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97" s="13" t="str">
        <f>IFERROR((VLOOKUP(Q197,ความเชื่อมโยง!$A$1:$G$10,7,1)),"")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97" s="54" t="s">
        <v>636</v>
      </c>
      <c r="X197" s="52" t="s">
        <v>133</v>
      </c>
      <c r="Y197" s="52" t="s">
        <v>16</v>
      </c>
      <c r="Z197" s="52" t="s">
        <v>28</v>
      </c>
      <c r="AA197" s="52"/>
      <c r="AB197" s="52"/>
      <c r="AC197" s="99"/>
      <c r="AD197" s="100" t="s">
        <v>900</v>
      </c>
      <c r="AE197" s="101">
        <v>300</v>
      </c>
      <c r="AF197" s="102">
        <v>5</v>
      </c>
      <c r="AG197" s="103">
        <v>1</v>
      </c>
      <c r="AH197" s="103">
        <v>60</v>
      </c>
      <c r="AI197" s="102">
        <v>90000</v>
      </c>
      <c r="AJ197" s="104"/>
      <c r="AK197" s="104"/>
      <c r="AL197" s="102">
        <v>22500</v>
      </c>
      <c r="AM197" s="104"/>
      <c r="AN197" s="104"/>
      <c r="AO197" s="104">
        <v>22500</v>
      </c>
      <c r="AP197" s="104"/>
      <c r="AQ197" s="104"/>
      <c r="AR197" s="104">
        <v>22500</v>
      </c>
      <c r="AS197" s="104"/>
      <c r="AT197" s="104"/>
      <c r="AU197" s="104">
        <v>22500</v>
      </c>
      <c r="AV197" s="55" t="s">
        <v>836</v>
      </c>
      <c r="AW197" s="55" t="s">
        <v>837</v>
      </c>
      <c r="AX197" s="55" t="s">
        <v>838</v>
      </c>
      <c r="AY197" s="55" t="s">
        <v>839</v>
      </c>
      <c r="AZ197" s="55" t="s">
        <v>587</v>
      </c>
      <c r="BA197" s="55" t="s">
        <v>840</v>
      </c>
      <c r="BB197" s="55" t="s">
        <v>577</v>
      </c>
      <c r="BC197" s="55">
        <v>90</v>
      </c>
      <c r="BD197" s="55" t="s">
        <v>136</v>
      </c>
      <c r="BE197" s="104" t="s">
        <v>869</v>
      </c>
      <c r="BF197" s="104" t="s">
        <v>870</v>
      </c>
      <c r="BG197" s="94" t="s">
        <v>842</v>
      </c>
      <c r="BH197" s="58">
        <f t="shared" si="6"/>
        <v>90000</v>
      </c>
      <c r="BI197" s="62">
        <f t="shared" si="7"/>
        <v>0</v>
      </c>
    </row>
    <row r="198" spans="1:61" ht="18.75">
      <c r="A198" s="51">
        <v>10</v>
      </c>
      <c r="B198" s="52" t="s">
        <v>1</v>
      </c>
      <c r="C198" s="51">
        <v>1003</v>
      </c>
      <c r="D198" s="52" t="s">
        <v>136</v>
      </c>
      <c r="E198" s="91">
        <v>2</v>
      </c>
      <c r="F198" s="96" t="s">
        <v>12</v>
      </c>
      <c r="G198" s="52" t="s">
        <v>12</v>
      </c>
      <c r="H198" s="91">
        <v>2</v>
      </c>
      <c r="I198" s="92" t="s">
        <v>721</v>
      </c>
      <c r="J198" s="91">
        <v>312</v>
      </c>
      <c r="K198" s="92" t="s">
        <v>834</v>
      </c>
      <c r="L198" s="51">
        <v>3010002</v>
      </c>
      <c r="M198" s="52" t="s">
        <v>835</v>
      </c>
      <c r="N198" s="97">
        <v>30100020002</v>
      </c>
      <c r="O198" s="98" t="s">
        <v>161</v>
      </c>
      <c r="P198" s="99" t="s">
        <v>162</v>
      </c>
      <c r="Q198" s="51">
        <v>1</v>
      </c>
      <c r="R198" s="52" t="s">
        <v>520</v>
      </c>
      <c r="S198" s="11">
        <f>IFERROR((VLOOKUP(T198,[1]ความเชื่อมโยง!$A$29:$B$37,2,FALSE)),"")</f>
        <v>1.2</v>
      </c>
      <c r="T198" s="6" t="s">
        <v>521</v>
      </c>
      <c r="U198" s="13" t="str">
        <f>IFERROR((VLOOKUP(Q198,[1]ความเชื่อมโยง!$A$1:$F$10,6,FALSE)),"")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98" s="13" t="str">
        <f>IFERROR((VLOOKUP(Q198,ความเชื่อมโยง!$A$1:$G$10,7,1)),"")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98" s="54" t="s">
        <v>636</v>
      </c>
      <c r="X198" s="52" t="s">
        <v>133</v>
      </c>
      <c r="Y198" s="52" t="s">
        <v>16</v>
      </c>
      <c r="Z198" s="52" t="s">
        <v>28</v>
      </c>
      <c r="AA198" s="52"/>
      <c r="AB198" s="52"/>
      <c r="AC198" s="99"/>
      <c r="AD198" s="100" t="s">
        <v>654</v>
      </c>
      <c r="AE198" s="101">
        <v>240</v>
      </c>
      <c r="AF198" s="102">
        <v>3</v>
      </c>
      <c r="AG198" s="103">
        <v>1</v>
      </c>
      <c r="AH198" s="103">
        <v>3</v>
      </c>
      <c r="AI198" s="102">
        <f>ROUND(SUM(AE198*AF198*AG198*AH198),-2)</f>
        <v>2200</v>
      </c>
      <c r="AJ198" s="104"/>
      <c r="AK198" s="104"/>
      <c r="AL198" s="102">
        <v>540</v>
      </c>
      <c r="AM198" s="104"/>
      <c r="AN198" s="104"/>
      <c r="AO198" s="104">
        <v>540</v>
      </c>
      <c r="AP198" s="104"/>
      <c r="AQ198" s="104"/>
      <c r="AR198" s="104">
        <v>540</v>
      </c>
      <c r="AS198" s="104"/>
      <c r="AT198" s="104"/>
      <c r="AU198" s="104">
        <v>540</v>
      </c>
      <c r="AV198" s="55" t="s">
        <v>836</v>
      </c>
      <c r="AW198" s="55" t="s">
        <v>837</v>
      </c>
      <c r="AX198" s="55" t="s">
        <v>838</v>
      </c>
      <c r="AY198" s="55" t="s">
        <v>839</v>
      </c>
      <c r="AZ198" s="55" t="s">
        <v>587</v>
      </c>
      <c r="BA198" s="55" t="s">
        <v>840</v>
      </c>
      <c r="BB198" s="55" t="s">
        <v>577</v>
      </c>
      <c r="BC198" s="55">
        <v>90</v>
      </c>
      <c r="BD198" s="55" t="s">
        <v>136</v>
      </c>
      <c r="BE198" s="104" t="s">
        <v>869</v>
      </c>
      <c r="BF198" s="104" t="s">
        <v>870</v>
      </c>
      <c r="BG198" s="94" t="s">
        <v>842</v>
      </c>
      <c r="BH198" s="58">
        <f t="shared" ref="BH198:BH261" si="8">ROUND(AE198*AF198*AH198,-2)</f>
        <v>2200</v>
      </c>
      <c r="BI198" s="62">
        <f t="shared" ref="BI198:BI261" si="9">AI198-BH198</f>
        <v>0</v>
      </c>
    </row>
    <row r="199" spans="1:61" ht="18.75">
      <c r="A199" s="51">
        <v>10</v>
      </c>
      <c r="B199" s="52" t="s">
        <v>1</v>
      </c>
      <c r="C199" s="51">
        <v>1003</v>
      </c>
      <c r="D199" s="52" t="s">
        <v>136</v>
      </c>
      <c r="E199" s="91">
        <v>2</v>
      </c>
      <c r="F199" s="96" t="s">
        <v>12</v>
      </c>
      <c r="G199" s="52" t="s">
        <v>12</v>
      </c>
      <c r="H199" s="91">
        <v>2</v>
      </c>
      <c r="I199" s="92" t="s">
        <v>721</v>
      </c>
      <c r="J199" s="91">
        <v>312</v>
      </c>
      <c r="K199" s="92" t="s">
        <v>834</v>
      </c>
      <c r="L199" s="51">
        <v>3010002</v>
      </c>
      <c r="M199" s="52" t="s">
        <v>835</v>
      </c>
      <c r="N199" s="97">
        <v>30100020002</v>
      </c>
      <c r="O199" s="98" t="s">
        <v>161</v>
      </c>
      <c r="P199" s="99" t="s">
        <v>162</v>
      </c>
      <c r="Q199" s="51">
        <v>1</v>
      </c>
      <c r="R199" s="52" t="s">
        <v>520</v>
      </c>
      <c r="S199" s="11">
        <f>IFERROR((VLOOKUP(T199,[1]ความเชื่อมโยง!$A$29:$B$37,2,FALSE)),"")</f>
        <v>1.2</v>
      </c>
      <c r="T199" s="6" t="s">
        <v>521</v>
      </c>
      <c r="U199" s="13" t="str">
        <f>IFERROR((VLOOKUP(Q199,[1]ความเชื่อมโยง!$A$1:$F$10,6,FALSE)),"")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99" s="13" t="str">
        <f>IFERROR((VLOOKUP(Q199,ความเชื่อมโยง!$A$1:$G$10,7,1)),"")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99" s="54" t="s">
        <v>636</v>
      </c>
      <c r="X199" s="52" t="s">
        <v>133</v>
      </c>
      <c r="Y199" s="52" t="s">
        <v>16</v>
      </c>
      <c r="Z199" s="52" t="s">
        <v>20</v>
      </c>
      <c r="AA199" s="52"/>
      <c r="AB199" s="52"/>
      <c r="AC199" s="99"/>
      <c r="AD199" s="100" t="s">
        <v>1650</v>
      </c>
      <c r="AE199" s="101">
        <v>3000</v>
      </c>
      <c r="AF199" s="102">
        <v>3</v>
      </c>
      <c r="AG199" s="103">
        <v>1</v>
      </c>
      <c r="AH199" s="103">
        <v>3</v>
      </c>
      <c r="AI199" s="102">
        <v>27000</v>
      </c>
      <c r="AJ199" s="104"/>
      <c r="AK199" s="104"/>
      <c r="AL199" s="102">
        <v>6750</v>
      </c>
      <c r="AM199" s="104"/>
      <c r="AN199" s="104"/>
      <c r="AO199" s="104">
        <v>6750</v>
      </c>
      <c r="AP199" s="104"/>
      <c r="AQ199" s="104"/>
      <c r="AR199" s="104">
        <v>6750</v>
      </c>
      <c r="AS199" s="104"/>
      <c r="AT199" s="104"/>
      <c r="AU199" s="104">
        <v>6750</v>
      </c>
      <c r="AV199" s="55" t="s">
        <v>836</v>
      </c>
      <c r="AW199" s="55" t="s">
        <v>837</v>
      </c>
      <c r="AX199" s="55" t="s">
        <v>838</v>
      </c>
      <c r="AY199" s="55" t="s">
        <v>839</v>
      </c>
      <c r="AZ199" s="55" t="s">
        <v>587</v>
      </c>
      <c r="BA199" s="55" t="s">
        <v>840</v>
      </c>
      <c r="BB199" s="55" t="s">
        <v>577</v>
      </c>
      <c r="BC199" s="55">
        <v>90</v>
      </c>
      <c r="BD199" s="55" t="s">
        <v>136</v>
      </c>
      <c r="BE199" s="104" t="s">
        <v>869</v>
      </c>
      <c r="BF199" s="104" t="s">
        <v>870</v>
      </c>
      <c r="BG199" s="94" t="s">
        <v>842</v>
      </c>
      <c r="BH199" s="58">
        <f t="shared" si="8"/>
        <v>27000</v>
      </c>
      <c r="BI199" s="62">
        <f t="shared" si="9"/>
        <v>0</v>
      </c>
    </row>
    <row r="200" spans="1:61" ht="18.75">
      <c r="A200" s="51">
        <v>10</v>
      </c>
      <c r="B200" s="52" t="s">
        <v>1</v>
      </c>
      <c r="C200" s="51">
        <v>1003</v>
      </c>
      <c r="D200" s="52" t="s">
        <v>136</v>
      </c>
      <c r="E200" s="91">
        <v>2</v>
      </c>
      <c r="F200" s="96" t="s">
        <v>12</v>
      </c>
      <c r="G200" s="52" t="s">
        <v>12</v>
      </c>
      <c r="H200" s="91">
        <v>2</v>
      </c>
      <c r="I200" s="92" t="s">
        <v>721</v>
      </c>
      <c r="J200" s="91">
        <v>312</v>
      </c>
      <c r="K200" s="92" t="s">
        <v>834</v>
      </c>
      <c r="L200" s="51">
        <v>3010002</v>
      </c>
      <c r="M200" s="52" t="s">
        <v>835</v>
      </c>
      <c r="N200" s="97">
        <v>30100020002</v>
      </c>
      <c r="O200" s="98" t="s">
        <v>161</v>
      </c>
      <c r="P200" s="99" t="s">
        <v>162</v>
      </c>
      <c r="Q200" s="51">
        <v>1</v>
      </c>
      <c r="R200" s="52" t="s">
        <v>520</v>
      </c>
      <c r="S200" s="11">
        <f>IFERROR((VLOOKUP(T200,[1]ความเชื่อมโยง!$A$29:$B$37,2,FALSE)),"")</f>
        <v>1.2</v>
      </c>
      <c r="T200" s="6" t="s">
        <v>521</v>
      </c>
      <c r="U200" s="13" t="str">
        <f>IFERROR((VLOOKUP(Q200,[1]ความเชื่อมโยง!$A$1:$F$10,6,FALSE)),"")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00" s="13" t="str">
        <f>IFERROR((VLOOKUP(Q200,ความเชื่อมโยง!$A$1:$G$10,7,1)),"")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00" s="54" t="s">
        <v>636</v>
      </c>
      <c r="X200" s="52" t="s">
        <v>133</v>
      </c>
      <c r="Y200" s="52" t="s">
        <v>16</v>
      </c>
      <c r="Z200" s="52" t="s">
        <v>20</v>
      </c>
      <c r="AA200" s="52"/>
      <c r="AB200" s="52"/>
      <c r="AC200" s="99"/>
      <c r="AD200" s="100" t="s">
        <v>1651</v>
      </c>
      <c r="AE200" s="101">
        <v>800</v>
      </c>
      <c r="AF200" s="102">
        <v>3</v>
      </c>
      <c r="AG200" s="103">
        <v>1</v>
      </c>
      <c r="AH200" s="103">
        <v>3</v>
      </c>
      <c r="AI200" s="102">
        <v>7200</v>
      </c>
      <c r="AJ200" s="104"/>
      <c r="AK200" s="104"/>
      <c r="AL200" s="102">
        <v>1800</v>
      </c>
      <c r="AM200" s="104"/>
      <c r="AN200" s="104"/>
      <c r="AO200" s="104">
        <v>1800</v>
      </c>
      <c r="AP200" s="104"/>
      <c r="AQ200" s="104"/>
      <c r="AR200" s="104">
        <v>1800</v>
      </c>
      <c r="AS200" s="104"/>
      <c r="AT200" s="104"/>
      <c r="AU200" s="104">
        <v>1800</v>
      </c>
      <c r="AV200" s="55" t="s">
        <v>836</v>
      </c>
      <c r="AW200" s="55" t="s">
        <v>837</v>
      </c>
      <c r="AX200" s="55" t="s">
        <v>838</v>
      </c>
      <c r="AY200" s="55" t="s">
        <v>839</v>
      </c>
      <c r="AZ200" s="55" t="s">
        <v>587</v>
      </c>
      <c r="BA200" s="55" t="s">
        <v>840</v>
      </c>
      <c r="BB200" s="55" t="s">
        <v>577</v>
      </c>
      <c r="BC200" s="55">
        <v>90</v>
      </c>
      <c r="BD200" s="55" t="s">
        <v>136</v>
      </c>
      <c r="BE200" s="104" t="s">
        <v>869</v>
      </c>
      <c r="BF200" s="104" t="s">
        <v>870</v>
      </c>
      <c r="BG200" s="94" t="s">
        <v>842</v>
      </c>
      <c r="BH200" s="58">
        <f t="shared" si="8"/>
        <v>7200</v>
      </c>
      <c r="BI200" s="62">
        <f t="shared" si="9"/>
        <v>0</v>
      </c>
    </row>
    <row r="201" spans="1:61" ht="18.75">
      <c r="A201" s="51">
        <v>10</v>
      </c>
      <c r="B201" s="52" t="s">
        <v>1</v>
      </c>
      <c r="C201" s="51">
        <v>1003</v>
      </c>
      <c r="D201" s="52" t="s">
        <v>136</v>
      </c>
      <c r="E201" s="91">
        <v>2</v>
      </c>
      <c r="F201" s="96" t="s">
        <v>12</v>
      </c>
      <c r="G201" s="52" t="s">
        <v>12</v>
      </c>
      <c r="H201" s="91">
        <v>2</v>
      </c>
      <c r="I201" s="92" t="s">
        <v>721</v>
      </c>
      <c r="J201" s="91">
        <v>312</v>
      </c>
      <c r="K201" s="92" t="s">
        <v>834</v>
      </c>
      <c r="L201" s="51">
        <v>3010002</v>
      </c>
      <c r="M201" s="52" t="s">
        <v>835</v>
      </c>
      <c r="N201" s="97">
        <v>30100020002</v>
      </c>
      <c r="O201" s="98" t="s">
        <v>161</v>
      </c>
      <c r="P201" s="99" t="s">
        <v>162</v>
      </c>
      <c r="Q201" s="51">
        <v>1</v>
      </c>
      <c r="R201" s="52" t="s">
        <v>520</v>
      </c>
      <c r="S201" s="11">
        <f>IFERROR((VLOOKUP(T201,[1]ความเชื่อมโยง!$A$29:$B$37,2,FALSE)),"")</f>
        <v>1.2</v>
      </c>
      <c r="T201" s="6" t="s">
        <v>521</v>
      </c>
      <c r="U201" s="13" t="str">
        <f>IFERROR((VLOOKUP(Q201,[1]ความเชื่อมโยง!$A$1:$F$10,6,FALSE)),"")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01" s="13" t="str">
        <f>IFERROR((VLOOKUP(Q201,ความเชื่อมโยง!$A$1:$G$10,7,1)),"")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01" s="54" t="s">
        <v>636</v>
      </c>
      <c r="X201" s="52" t="s">
        <v>133</v>
      </c>
      <c r="Y201" s="52" t="s">
        <v>16</v>
      </c>
      <c r="Z201" s="52" t="s">
        <v>20</v>
      </c>
      <c r="AA201" s="52"/>
      <c r="AB201" s="52"/>
      <c r="AC201" s="99"/>
      <c r="AD201" s="100" t="s">
        <v>601</v>
      </c>
      <c r="AE201" s="101">
        <v>0.5</v>
      </c>
      <c r="AF201" s="102">
        <v>15000</v>
      </c>
      <c r="AG201" s="103">
        <v>1</v>
      </c>
      <c r="AH201" s="103">
        <v>12</v>
      </c>
      <c r="AI201" s="102">
        <v>90000</v>
      </c>
      <c r="AJ201" s="104"/>
      <c r="AK201" s="104"/>
      <c r="AL201" s="102">
        <v>22500</v>
      </c>
      <c r="AM201" s="104"/>
      <c r="AN201" s="104"/>
      <c r="AO201" s="104">
        <v>22500</v>
      </c>
      <c r="AP201" s="104"/>
      <c r="AQ201" s="104"/>
      <c r="AR201" s="104">
        <v>22500</v>
      </c>
      <c r="AS201" s="104"/>
      <c r="AT201" s="104"/>
      <c r="AU201" s="104">
        <v>22500</v>
      </c>
      <c r="AV201" s="55" t="s">
        <v>836</v>
      </c>
      <c r="AW201" s="55" t="s">
        <v>837</v>
      </c>
      <c r="AX201" s="55" t="s">
        <v>838</v>
      </c>
      <c r="AY201" s="55" t="s">
        <v>839</v>
      </c>
      <c r="AZ201" s="55" t="s">
        <v>587</v>
      </c>
      <c r="BA201" s="55" t="s">
        <v>840</v>
      </c>
      <c r="BB201" s="55" t="s">
        <v>577</v>
      </c>
      <c r="BC201" s="55">
        <v>90</v>
      </c>
      <c r="BD201" s="55" t="s">
        <v>136</v>
      </c>
      <c r="BE201" s="104" t="s">
        <v>869</v>
      </c>
      <c r="BF201" s="104" t="s">
        <v>870</v>
      </c>
      <c r="BG201" s="94" t="s">
        <v>842</v>
      </c>
      <c r="BH201" s="58">
        <f t="shared" si="8"/>
        <v>90000</v>
      </c>
      <c r="BI201" s="62">
        <f t="shared" si="9"/>
        <v>0</v>
      </c>
    </row>
    <row r="202" spans="1:61" ht="18.75">
      <c r="A202" s="51">
        <v>10</v>
      </c>
      <c r="B202" s="52" t="s">
        <v>1</v>
      </c>
      <c r="C202" s="51">
        <v>1003</v>
      </c>
      <c r="D202" s="52" t="s">
        <v>136</v>
      </c>
      <c r="E202" s="91">
        <v>2</v>
      </c>
      <c r="F202" s="96" t="s">
        <v>12</v>
      </c>
      <c r="G202" s="52" t="s">
        <v>12</v>
      </c>
      <c r="H202" s="91">
        <v>2</v>
      </c>
      <c r="I202" s="92" t="s">
        <v>721</v>
      </c>
      <c r="J202" s="91">
        <v>312</v>
      </c>
      <c r="K202" s="92" t="s">
        <v>834</v>
      </c>
      <c r="L202" s="51">
        <v>3010002</v>
      </c>
      <c r="M202" s="52" t="s">
        <v>835</v>
      </c>
      <c r="N202" s="97">
        <v>30100020002</v>
      </c>
      <c r="O202" s="98" t="s">
        <v>161</v>
      </c>
      <c r="P202" s="99" t="s">
        <v>162</v>
      </c>
      <c r="Q202" s="51">
        <v>1</v>
      </c>
      <c r="R202" s="52" t="s">
        <v>520</v>
      </c>
      <c r="S202" s="11">
        <f>IFERROR((VLOOKUP(T202,[1]ความเชื่อมโยง!$A$29:$B$37,2,FALSE)),"")</f>
        <v>1.2</v>
      </c>
      <c r="T202" s="6" t="s">
        <v>521</v>
      </c>
      <c r="U202" s="13" t="str">
        <f>IFERROR((VLOOKUP(Q202,[1]ความเชื่อมโยง!$A$1:$F$10,6,FALSE)),"")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02" s="13" t="str">
        <f>IFERROR((VLOOKUP(Q202,ความเชื่อมโยง!$A$1:$G$10,7,1)),"")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02" s="54" t="s">
        <v>636</v>
      </c>
      <c r="X202" s="52" t="s">
        <v>133</v>
      </c>
      <c r="Y202" s="52" t="s">
        <v>16</v>
      </c>
      <c r="Z202" s="52" t="s">
        <v>20</v>
      </c>
      <c r="AA202" s="52"/>
      <c r="AB202" s="52"/>
      <c r="AC202" s="99"/>
      <c r="AD202" s="100" t="s">
        <v>601</v>
      </c>
      <c r="AE202" s="101">
        <v>24</v>
      </c>
      <c r="AF202" s="102">
        <v>15000</v>
      </c>
      <c r="AG202" s="103">
        <v>1</v>
      </c>
      <c r="AH202" s="103">
        <v>1</v>
      </c>
      <c r="AI202" s="102">
        <v>360000</v>
      </c>
      <c r="AJ202" s="104"/>
      <c r="AK202" s="104"/>
      <c r="AL202" s="102">
        <v>90000</v>
      </c>
      <c r="AM202" s="104"/>
      <c r="AN202" s="104"/>
      <c r="AO202" s="104">
        <v>90000</v>
      </c>
      <c r="AP202" s="104"/>
      <c r="AQ202" s="104"/>
      <c r="AR202" s="104">
        <v>90000</v>
      </c>
      <c r="AS202" s="104"/>
      <c r="AT202" s="104"/>
      <c r="AU202" s="104">
        <v>90000</v>
      </c>
      <c r="AV202" s="55" t="s">
        <v>836</v>
      </c>
      <c r="AW202" s="55" t="s">
        <v>837</v>
      </c>
      <c r="AX202" s="55" t="s">
        <v>838</v>
      </c>
      <c r="AY202" s="55" t="s">
        <v>839</v>
      </c>
      <c r="AZ202" s="55" t="s">
        <v>587</v>
      </c>
      <c r="BA202" s="55" t="s">
        <v>840</v>
      </c>
      <c r="BB202" s="55" t="s">
        <v>577</v>
      </c>
      <c r="BC202" s="55">
        <v>90</v>
      </c>
      <c r="BD202" s="55" t="s">
        <v>136</v>
      </c>
      <c r="BE202" s="104" t="s">
        <v>869</v>
      </c>
      <c r="BF202" s="104" t="s">
        <v>870</v>
      </c>
      <c r="BG202" s="94" t="s">
        <v>842</v>
      </c>
      <c r="BH202" s="58">
        <f t="shared" si="8"/>
        <v>360000</v>
      </c>
      <c r="BI202" s="62">
        <f t="shared" si="9"/>
        <v>0</v>
      </c>
    </row>
    <row r="203" spans="1:61" ht="18.75">
      <c r="A203" s="51">
        <v>10</v>
      </c>
      <c r="B203" s="52" t="s">
        <v>1</v>
      </c>
      <c r="C203" s="51">
        <v>1003</v>
      </c>
      <c r="D203" s="52" t="s">
        <v>136</v>
      </c>
      <c r="E203" s="91">
        <v>2</v>
      </c>
      <c r="F203" s="96" t="s">
        <v>12</v>
      </c>
      <c r="G203" s="52" t="s">
        <v>12</v>
      </c>
      <c r="H203" s="91">
        <v>2</v>
      </c>
      <c r="I203" s="92" t="s">
        <v>721</v>
      </c>
      <c r="J203" s="91">
        <v>312</v>
      </c>
      <c r="K203" s="92" t="s">
        <v>834</v>
      </c>
      <c r="L203" s="51">
        <v>3010002</v>
      </c>
      <c r="M203" s="52" t="s">
        <v>835</v>
      </c>
      <c r="N203" s="97">
        <v>30100020002</v>
      </c>
      <c r="O203" s="98" t="s">
        <v>161</v>
      </c>
      <c r="P203" s="99" t="s">
        <v>162</v>
      </c>
      <c r="Q203" s="51">
        <v>1</v>
      </c>
      <c r="R203" s="52" t="s">
        <v>520</v>
      </c>
      <c r="S203" s="11">
        <f>IFERROR((VLOOKUP(T203,[1]ความเชื่อมโยง!$A$29:$B$37,2,FALSE)),"")</f>
        <v>1.2</v>
      </c>
      <c r="T203" s="6" t="s">
        <v>521</v>
      </c>
      <c r="U203" s="13" t="str">
        <f>IFERROR((VLOOKUP(Q203,[1]ความเชื่อมโยง!$A$1:$F$10,6,FALSE)),"")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03" s="13" t="str">
        <f>IFERROR((VLOOKUP(Q203,ความเชื่อมโยง!$A$1:$G$10,7,1)),"")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03" s="54" t="s">
        <v>636</v>
      </c>
      <c r="X203" s="52" t="s">
        <v>133</v>
      </c>
      <c r="Y203" s="52" t="s">
        <v>16</v>
      </c>
      <c r="Z203" s="52" t="s">
        <v>20</v>
      </c>
      <c r="AA203" s="52"/>
      <c r="AB203" s="52"/>
      <c r="AC203" s="99"/>
      <c r="AD203" s="100" t="s">
        <v>601</v>
      </c>
      <c r="AE203" s="101">
        <v>4.5</v>
      </c>
      <c r="AF203" s="102">
        <v>20000</v>
      </c>
      <c r="AG203" s="103">
        <v>1</v>
      </c>
      <c r="AH203" s="103">
        <v>1</v>
      </c>
      <c r="AI203" s="102">
        <v>90000</v>
      </c>
      <c r="AJ203" s="104"/>
      <c r="AK203" s="104"/>
      <c r="AL203" s="102">
        <v>22500</v>
      </c>
      <c r="AM203" s="104"/>
      <c r="AN203" s="104"/>
      <c r="AO203" s="104">
        <v>22500</v>
      </c>
      <c r="AP203" s="104"/>
      <c r="AQ203" s="104"/>
      <c r="AR203" s="104">
        <v>22500</v>
      </c>
      <c r="AS203" s="104"/>
      <c r="AT203" s="104"/>
      <c r="AU203" s="104">
        <v>22500</v>
      </c>
      <c r="AV203" s="55" t="s">
        <v>836</v>
      </c>
      <c r="AW203" s="55" t="s">
        <v>837</v>
      </c>
      <c r="AX203" s="55" t="s">
        <v>838</v>
      </c>
      <c r="AY203" s="55" t="s">
        <v>839</v>
      </c>
      <c r="AZ203" s="55" t="s">
        <v>587</v>
      </c>
      <c r="BA203" s="55" t="s">
        <v>840</v>
      </c>
      <c r="BB203" s="55" t="s">
        <v>577</v>
      </c>
      <c r="BC203" s="55">
        <v>90</v>
      </c>
      <c r="BD203" s="55" t="s">
        <v>136</v>
      </c>
      <c r="BE203" s="104" t="s">
        <v>869</v>
      </c>
      <c r="BF203" s="104" t="s">
        <v>870</v>
      </c>
      <c r="BG203" s="94" t="s">
        <v>842</v>
      </c>
      <c r="BH203" s="58">
        <f t="shared" si="8"/>
        <v>90000</v>
      </c>
      <c r="BI203" s="62">
        <f t="shared" si="9"/>
        <v>0</v>
      </c>
    </row>
    <row r="204" spans="1:61" ht="18.75">
      <c r="A204" s="51">
        <v>10</v>
      </c>
      <c r="B204" s="52" t="s">
        <v>1</v>
      </c>
      <c r="C204" s="51">
        <v>1003</v>
      </c>
      <c r="D204" s="52" t="s">
        <v>136</v>
      </c>
      <c r="E204" s="91">
        <v>2</v>
      </c>
      <c r="F204" s="96" t="s">
        <v>12</v>
      </c>
      <c r="G204" s="52" t="s">
        <v>12</v>
      </c>
      <c r="H204" s="91">
        <v>2</v>
      </c>
      <c r="I204" s="92" t="s">
        <v>721</v>
      </c>
      <c r="J204" s="91">
        <v>312</v>
      </c>
      <c r="K204" s="92" t="s">
        <v>834</v>
      </c>
      <c r="L204" s="51">
        <v>3010002</v>
      </c>
      <c r="M204" s="52" t="s">
        <v>835</v>
      </c>
      <c r="N204" s="97">
        <v>30100020002</v>
      </c>
      <c r="O204" s="98" t="s">
        <v>161</v>
      </c>
      <c r="P204" s="99" t="s">
        <v>162</v>
      </c>
      <c r="Q204" s="51">
        <v>1</v>
      </c>
      <c r="R204" s="52" t="s">
        <v>520</v>
      </c>
      <c r="S204" s="11">
        <f>IFERROR((VLOOKUP(T204,[1]ความเชื่อมโยง!$A$29:$B$37,2,FALSE)),"")</f>
        <v>1.2</v>
      </c>
      <c r="T204" s="6" t="s">
        <v>521</v>
      </c>
      <c r="U204" s="13" t="str">
        <f>IFERROR((VLOOKUP(Q204,[1]ความเชื่อมโยง!$A$1:$F$10,6,FALSE)),"")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04" s="13" t="str">
        <f>IFERROR((VLOOKUP(Q204,ความเชื่อมโยง!$A$1:$G$10,7,1)),"")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04" s="54" t="s">
        <v>636</v>
      </c>
      <c r="X204" s="52" t="s">
        <v>133</v>
      </c>
      <c r="Y204" s="52" t="s">
        <v>16</v>
      </c>
      <c r="Z204" s="52" t="s">
        <v>20</v>
      </c>
      <c r="AA204" s="52"/>
      <c r="AB204" s="52"/>
      <c r="AC204" s="99"/>
      <c r="AD204" s="100" t="s">
        <v>601</v>
      </c>
      <c r="AE204" s="101">
        <v>4.5</v>
      </c>
      <c r="AF204" s="102">
        <v>20000</v>
      </c>
      <c r="AG204" s="103">
        <v>1</v>
      </c>
      <c r="AH204" s="103">
        <v>1</v>
      </c>
      <c r="AI204" s="102">
        <v>90000</v>
      </c>
      <c r="AJ204" s="104"/>
      <c r="AK204" s="104"/>
      <c r="AL204" s="102">
        <v>22500</v>
      </c>
      <c r="AM204" s="104"/>
      <c r="AN204" s="104"/>
      <c r="AO204" s="104">
        <v>22500</v>
      </c>
      <c r="AP204" s="104"/>
      <c r="AQ204" s="104"/>
      <c r="AR204" s="104">
        <v>22500</v>
      </c>
      <c r="AS204" s="104"/>
      <c r="AT204" s="104"/>
      <c r="AU204" s="104">
        <v>22500</v>
      </c>
      <c r="AV204" s="55" t="s">
        <v>836</v>
      </c>
      <c r="AW204" s="55" t="s">
        <v>837</v>
      </c>
      <c r="AX204" s="55" t="s">
        <v>838</v>
      </c>
      <c r="AY204" s="55" t="s">
        <v>839</v>
      </c>
      <c r="AZ204" s="55" t="s">
        <v>587</v>
      </c>
      <c r="BA204" s="55" t="s">
        <v>840</v>
      </c>
      <c r="BB204" s="55" t="s">
        <v>577</v>
      </c>
      <c r="BC204" s="55">
        <v>90</v>
      </c>
      <c r="BD204" s="55" t="s">
        <v>136</v>
      </c>
      <c r="BE204" s="104" t="s">
        <v>869</v>
      </c>
      <c r="BF204" s="104" t="s">
        <v>870</v>
      </c>
      <c r="BG204" s="94" t="s">
        <v>842</v>
      </c>
      <c r="BH204" s="58">
        <f t="shared" si="8"/>
        <v>90000</v>
      </c>
      <c r="BI204" s="62">
        <f t="shared" si="9"/>
        <v>0</v>
      </c>
    </row>
    <row r="205" spans="1:61" ht="18.75">
      <c r="A205" s="51">
        <v>10</v>
      </c>
      <c r="B205" s="52" t="s">
        <v>1</v>
      </c>
      <c r="C205" s="51">
        <v>1003</v>
      </c>
      <c r="D205" s="52" t="s">
        <v>136</v>
      </c>
      <c r="E205" s="91">
        <v>2</v>
      </c>
      <c r="F205" s="96" t="s">
        <v>12</v>
      </c>
      <c r="G205" s="52" t="s">
        <v>12</v>
      </c>
      <c r="H205" s="91">
        <v>2</v>
      </c>
      <c r="I205" s="92" t="s">
        <v>721</v>
      </c>
      <c r="J205" s="91">
        <v>312</v>
      </c>
      <c r="K205" s="92" t="s">
        <v>834</v>
      </c>
      <c r="L205" s="51">
        <v>3010002</v>
      </c>
      <c r="M205" s="52" t="s">
        <v>835</v>
      </c>
      <c r="N205" s="97">
        <v>30100020002</v>
      </c>
      <c r="O205" s="98" t="s">
        <v>161</v>
      </c>
      <c r="P205" s="99" t="s">
        <v>162</v>
      </c>
      <c r="Q205" s="51">
        <v>1</v>
      </c>
      <c r="R205" s="52" t="s">
        <v>520</v>
      </c>
      <c r="S205" s="11">
        <f>IFERROR((VLOOKUP(T205,[1]ความเชื่อมโยง!$A$29:$B$37,2,FALSE)),"")</f>
        <v>1.2</v>
      </c>
      <c r="T205" s="6" t="s">
        <v>521</v>
      </c>
      <c r="U205" s="13" t="str">
        <f>IFERROR((VLOOKUP(Q205,[1]ความเชื่อมโยง!$A$1:$F$10,6,FALSE)),"")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05" s="13" t="str">
        <f>IFERROR((VLOOKUP(Q205,ความเชื่อมโยง!$A$1:$G$10,7,1)),"")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05" s="54" t="s">
        <v>636</v>
      </c>
      <c r="X205" s="52" t="s">
        <v>133</v>
      </c>
      <c r="Y205" s="52" t="s">
        <v>16</v>
      </c>
      <c r="Z205" s="52" t="s">
        <v>20</v>
      </c>
      <c r="AA205" s="52"/>
      <c r="AB205" s="52"/>
      <c r="AC205" s="99"/>
      <c r="AD205" s="100" t="s">
        <v>601</v>
      </c>
      <c r="AE205" s="101">
        <v>6000</v>
      </c>
      <c r="AF205" s="102">
        <v>3</v>
      </c>
      <c r="AG205" s="103">
        <v>1</v>
      </c>
      <c r="AH205" s="103">
        <v>3</v>
      </c>
      <c r="AI205" s="102">
        <v>54000</v>
      </c>
      <c r="AJ205" s="104"/>
      <c r="AK205" s="104"/>
      <c r="AL205" s="102">
        <v>13500</v>
      </c>
      <c r="AM205" s="104"/>
      <c r="AN205" s="104"/>
      <c r="AO205" s="104">
        <v>13500</v>
      </c>
      <c r="AP205" s="104"/>
      <c r="AQ205" s="104"/>
      <c r="AR205" s="104">
        <v>13500</v>
      </c>
      <c r="AS205" s="104"/>
      <c r="AT205" s="104"/>
      <c r="AU205" s="104">
        <v>13500</v>
      </c>
      <c r="AV205" s="55" t="s">
        <v>836</v>
      </c>
      <c r="AW205" s="55" t="s">
        <v>837</v>
      </c>
      <c r="AX205" s="55" t="s">
        <v>838</v>
      </c>
      <c r="AY205" s="55" t="s">
        <v>839</v>
      </c>
      <c r="AZ205" s="55" t="s">
        <v>587</v>
      </c>
      <c r="BA205" s="55" t="s">
        <v>840</v>
      </c>
      <c r="BB205" s="55" t="s">
        <v>577</v>
      </c>
      <c r="BC205" s="55">
        <v>90</v>
      </c>
      <c r="BD205" s="55" t="s">
        <v>136</v>
      </c>
      <c r="BE205" s="104" t="s">
        <v>869</v>
      </c>
      <c r="BF205" s="104" t="s">
        <v>870</v>
      </c>
      <c r="BG205" s="94" t="s">
        <v>842</v>
      </c>
      <c r="BH205" s="58">
        <f t="shared" si="8"/>
        <v>54000</v>
      </c>
      <c r="BI205" s="62">
        <f t="shared" si="9"/>
        <v>0</v>
      </c>
    </row>
    <row r="206" spans="1:61" ht="18.75">
      <c r="A206" s="51">
        <v>10</v>
      </c>
      <c r="B206" s="52" t="s">
        <v>1</v>
      </c>
      <c r="C206" s="51">
        <v>1003</v>
      </c>
      <c r="D206" s="52" t="s">
        <v>136</v>
      </c>
      <c r="E206" s="91">
        <v>2</v>
      </c>
      <c r="F206" s="96" t="s">
        <v>12</v>
      </c>
      <c r="G206" s="52" t="s">
        <v>12</v>
      </c>
      <c r="H206" s="91">
        <v>2</v>
      </c>
      <c r="I206" s="92" t="s">
        <v>721</v>
      </c>
      <c r="J206" s="91">
        <v>312</v>
      </c>
      <c r="K206" s="92" t="s">
        <v>834</v>
      </c>
      <c r="L206" s="51">
        <v>3010002</v>
      </c>
      <c r="M206" s="52" t="s">
        <v>835</v>
      </c>
      <c r="N206" s="97">
        <v>30100020002</v>
      </c>
      <c r="O206" s="98" t="s">
        <v>161</v>
      </c>
      <c r="P206" s="99" t="s">
        <v>162</v>
      </c>
      <c r="Q206" s="51">
        <v>1</v>
      </c>
      <c r="R206" s="52" t="s">
        <v>520</v>
      </c>
      <c r="S206" s="11">
        <f>IFERROR((VLOOKUP(T206,[1]ความเชื่อมโยง!$A$29:$B$37,2,FALSE)),"")</f>
        <v>1.2</v>
      </c>
      <c r="T206" s="6" t="s">
        <v>521</v>
      </c>
      <c r="U206" s="13" t="str">
        <f>IFERROR((VLOOKUP(Q206,[1]ความเชื่อมโยง!$A$1:$F$10,6,FALSE)),"")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06" s="13" t="str">
        <f>IFERROR((VLOOKUP(Q206,ความเชื่อมโยง!$A$1:$G$10,7,1)),"")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06" s="54" t="s">
        <v>636</v>
      </c>
      <c r="X206" s="52" t="s">
        <v>133</v>
      </c>
      <c r="Y206" s="52" t="s">
        <v>16</v>
      </c>
      <c r="Z206" s="52" t="s">
        <v>20</v>
      </c>
      <c r="AA206" s="52"/>
      <c r="AB206" s="52"/>
      <c r="AC206" s="99"/>
      <c r="AD206" s="100" t="s">
        <v>901</v>
      </c>
      <c r="AE206" s="101">
        <v>2000</v>
      </c>
      <c r="AF206" s="102">
        <v>1</v>
      </c>
      <c r="AG206" s="103">
        <v>1</v>
      </c>
      <c r="AH206" s="103">
        <v>3</v>
      </c>
      <c r="AI206" s="102">
        <v>6000</v>
      </c>
      <c r="AJ206" s="104"/>
      <c r="AK206" s="104"/>
      <c r="AL206" s="102">
        <v>1500</v>
      </c>
      <c r="AM206" s="104"/>
      <c r="AN206" s="104"/>
      <c r="AO206" s="104">
        <v>1500</v>
      </c>
      <c r="AP206" s="104"/>
      <c r="AQ206" s="104"/>
      <c r="AR206" s="104">
        <v>1500</v>
      </c>
      <c r="AS206" s="104"/>
      <c r="AT206" s="104"/>
      <c r="AU206" s="104">
        <v>1500</v>
      </c>
      <c r="AV206" s="55" t="s">
        <v>836</v>
      </c>
      <c r="AW206" s="55" t="s">
        <v>837</v>
      </c>
      <c r="AX206" s="55" t="s">
        <v>838</v>
      </c>
      <c r="AY206" s="55" t="s">
        <v>839</v>
      </c>
      <c r="AZ206" s="55" t="s">
        <v>587</v>
      </c>
      <c r="BA206" s="55" t="s">
        <v>840</v>
      </c>
      <c r="BB206" s="55" t="s">
        <v>577</v>
      </c>
      <c r="BC206" s="55">
        <v>90</v>
      </c>
      <c r="BD206" s="55" t="s">
        <v>136</v>
      </c>
      <c r="BE206" s="104" t="s">
        <v>869</v>
      </c>
      <c r="BF206" s="104" t="s">
        <v>870</v>
      </c>
      <c r="BG206" s="94" t="s">
        <v>842</v>
      </c>
      <c r="BH206" s="58">
        <f t="shared" si="8"/>
        <v>6000</v>
      </c>
      <c r="BI206" s="62">
        <f t="shared" si="9"/>
        <v>0</v>
      </c>
    </row>
    <row r="207" spans="1:61" ht="18.75">
      <c r="A207" s="51">
        <v>10</v>
      </c>
      <c r="B207" s="52" t="s">
        <v>1</v>
      </c>
      <c r="C207" s="51">
        <v>1003</v>
      </c>
      <c r="D207" s="52" t="s">
        <v>136</v>
      </c>
      <c r="E207" s="91">
        <v>2</v>
      </c>
      <c r="F207" s="96" t="s">
        <v>12</v>
      </c>
      <c r="G207" s="52" t="s">
        <v>12</v>
      </c>
      <c r="H207" s="91">
        <v>2</v>
      </c>
      <c r="I207" s="92" t="s">
        <v>721</v>
      </c>
      <c r="J207" s="91">
        <v>312</v>
      </c>
      <c r="K207" s="92" t="s">
        <v>834</v>
      </c>
      <c r="L207" s="51">
        <v>3010002</v>
      </c>
      <c r="M207" s="52" t="s">
        <v>835</v>
      </c>
      <c r="N207" s="97">
        <v>30100020002</v>
      </c>
      <c r="O207" s="98" t="s">
        <v>161</v>
      </c>
      <c r="P207" s="99" t="s">
        <v>162</v>
      </c>
      <c r="Q207" s="51">
        <v>1</v>
      </c>
      <c r="R207" s="52" t="s">
        <v>520</v>
      </c>
      <c r="S207" s="11">
        <f>IFERROR((VLOOKUP(T207,[1]ความเชื่อมโยง!$A$29:$B$37,2,FALSE)),"")</f>
        <v>1.2</v>
      </c>
      <c r="T207" s="6" t="s">
        <v>521</v>
      </c>
      <c r="U207" s="13" t="str">
        <f>IFERROR((VLOOKUP(Q207,[1]ความเชื่อมโยง!$A$1:$F$10,6,FALSE)),"")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07" s="13" t="str">
        <f>IFERROR((VLOOKUP(Q207,ความเชื่อมโยง!$A$1:$G$10,7,1)),"")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07" s="54" t="s">
        <v>636</v>
      </c>
      <c r="X207" s="52" t="s">
        <v>133</v>
      </c>
      <c r="Y207" s="52" t="s">
        <v>16</v>
      </c>
      <c r="Z207" s="52" t="s">
        <v>23</v>
      </c>
      <c r="AA207" s="52"/>
      <c r="AB207" s="52"/>
      <c r="AC207" s="99"/>
      <c r="AD207" s="14" t="s">
        <v>171</v>
      </c>
      <c r="AE207" s="101">
        <v>10000</v>
      </c>
      <c r="AF207" s="102">
        <v>12</v>
      </c>
      <c r="AG207" s="103">
        <v>1</v>
      </c>
      <c r="AH207" s="103">
        <v>1</v>
      </c>
      <c r="AI207" s="102">
        <v>120000</v>
      </c>
      <c r="AJ207" s="104"/>
      <c r="AK207" s="104"/>
      <c r="AL207" s="102">
        <v>30000</v>
      </c>
      <c r="AM207" s="104"/>
      <c r="AN207" s="104"/>
      <c r="AO207" s="104">
        <v>30000</v>
      </c>
      <c r="AP207" s="104"/>
      <c r="AQ207" s="104"/>
      <c r="AR207" s="104">
        <v>30000</v>
      </c>
      <c r="AS207" s="104"/>
      <c r="AT207" s="104"/>
      <c r="AU207" s="104">
        <v>30000</v>
      </c>
      <c r="AV207" s="55" t="s">
        <v>836</v>
      </c>
      <c r="AW207" s="55" t="s">
        <v>837</v>
      </c>
      <c r="AX207" s="55" t="s">
        <v>838</v>
      </c>
      <c r="AY207" s="55" t="s">
        <v>839</v>
      </c>
      <c r="AZ207" s="55" t="s">
        <v>587</v>
      </c>
      <c r="BA207" s="55" t="s">
        <v>840</v>
      </c>
      <c r="BB207" s="55" t="s">
        <v>577</v>
      </c>
      <c r="BC207" s="55">
        <v>90</v>
      </c>
      <c r="BD207" s="55" t="s">
        <v>136</v>
      </c>
      <c r="BE207" s="104" t="s">
        <v>869</v>
      </c>
      <c r="BF207" s="104" t="s">
        <v>870</v>
      </c>
      <c r="BG207" s="94" t="s">
        <v>842</v>
      </c>
      <c r="BH207" s="58">
        <f t="shared" si="8"/>
        <v>120000</v>
      </c>
      <c r="BI207" s="62">
        <f t="shared" si="9"/>
        <v>0</v>
      </c>
    </row>
    <row r="208" spans="1:61" ht="18.75">
      <c r="A208" s="51">
        <v>10</v>
      </c>
      <c r="B208" s="52" t="s">
        <v>1</v>
      </c>
      <c r="C208" s="51">
        <v>1003</v>
      </c>
      <c r="D208" s="52" t="s">
        <v>136</v>
      </c>
      <c r="E208" s="91">
        <v>2</v>
      </c>
      <c r="F208" s="96" t="s">
        <v>12</v>
      </c>
      <c r="G208" s="52" t="s">
        <v>12</v>
      </c>
      <c r="H208" s="91">
        <v>2</v>
      </c>
      <c r="I208" s="92" t="s">
        <v>721</v>
      </c>
      <c r="J208" s="91">
        <v>312</v>
      </c>
      <c r="K208" s="92" t="s">
        <v>834</v>
      </c>
      <c r="L208" s="51">
        <v>3010002</v>
      </c>
      <c r="M208" s="52" t="s">
        <v>835</v>
      </c>
      <c r="N208" s="97">
        <v>30100020002</v>
      </c>
      <c r="O208" s="98" t="s">
        <v>163</v>
      </c>
      <c r="P208" s="99" t="s">
        <v>164</v>
      </c>
      <c r="Q208" s="11">
        <f>IFERROR((VLOOKUP(R208,[1]ความเชื่อมโยง!$A$20:$B$26,2,FALSE)),"")</f>
        <v>1</v>
      </c>
      <c r="R208" s="6" t="s">
        <v>520</v>
      </c>
      <c r="S208" s="11">
        <f>IFERROR((VLOOKUP(T208,[1]ความเชื่อมโยง!$A$29:$B$37,2,FALSE)),"")</f>
        <v>1.2</v>
      </c>
      <c r="T208" s="6" t="s">
        <v>521</v>
      </c>
      <c r="U208" s="13" t="str">
        <f>IFERROR((VLOOKUP(Q208,[1]ความเชื่อมโยง!$A$1:$F$10,6,FALSE)),"")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08" s="13" t="str">
        <f>IFERROR((VLOOKUP(Q208,ความเชื่อมโยง!$A$1:$G$10,7,1)),"")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08" s="54" t="s">
        <v>636</v>
      </c>
      <c r="X208" s="52" t="s">
        <v>133</v>
      </c>
      <c r="Y208" s="52" t="s">
        <v>16</v>
      </c>
      <c r="Z208" s="52" t="s">
        <v>20</v>
      </c>
      <c r="AA208" s="52"/>
      <c r="AB208" s="52"/>
      <c r="AC208" s="99"/>
      <c r="AD208" s="100" t="s">
        <v>1651</v>
      </c>
      <c r="AE208" s="101">
        <v>1000</v>
      </c>
      <c r="AF208" s="102">
        <v>50</v>
      </c>
      <c r="AG208" s="103">
        <v>1</v>
      </c>
      <c r="AH208" s="103">
        <v>1</v>
      </c>
      <c r="AI208" s="102">
        <v>50000</v>
      </c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55" t="s">
        <v>836</v>
      </c>
      <c r="AW208" s="55" t="s">
        <v>837</v>
      </c>
      <c r="AX208" s="55" t="s">
        <v>838</v>
      </c>
      <c r="AY208" s="55" t="s">
        <v>839</v>
      </c>
      <c r="AZ208" s="55" t="s">
        <v>587</v>
      </c>
      <c r="BA208" s="55" t="s">
        <v>840</v>
      </c>
      <c r="BB208" s="55" t="s">
        <v>577</v>
      </c>
      <c r="BC208" s="55">
        <v>90</v>
      </c>
      <c r="BD208" s="55" t="s">
        <v>136</v>
      </c>
      <c r="BE208" s="104" t="s">
        <v>869</v>
      </c>
      <c r="BF208" s="104" t="s">
        <v>870</v>
      </c>
      <c r="BG208" s="94" t="s">
        <v>842</v>
      </c>
      <c r="BH208" s="58">
        <f t="shared" si="8"/>
        <v>50000</v>
      </c>
      <c r="BI208" s="62">
        <f t="shared" si="9"/>
        <v>0</v>
      </c>
    </row>
    <row r="209" spans="1:61" ht="18.75">
      <c r="A209" s="51">
        <v>10</v>
      </c>
      <c r="B209" s="52" t="s">
        <v>1</v>
      </c>
      <c r="C209" s="51">
        <v>1003</v>
      </c>
      <c r="D209" s="52" t="s">
        <v>136</v>
      </c>
      <c r="E209" s="91">
        <v>2</v>
      </c>
      <c r="F209" s="96" t="s">
        <v>12</v>
      </c>
      <c r="G209" s="52" t="s">
        <v>12</v>
      </c>
      <c r="H209" s="91">
        <v>2</v>
      </c>
      <c r="I209" s="92" t="s">
        <v>721</v>
      </c>
      <c r="J209" s="91">
        <v>312</v>
      </c>
      <c r="K209" s="92" t="s">
        <v>834</v>
      </c>
      <c r="L209" s="51">
        <v>3010002</v>
      </c>
      <c r="M209" s="52" t="s">
        <v>835</v>
      </c>
      <c r="N209" s="97">
        <v>30100020002</v>
      </c>
      <c r="O209" s="98" t="s">
        <v>163</v>
      </c>
      <c r="P209" s="99" t="s">
        <v>164</v>
      </c>
      <c r="Q209" s="11">
        <f>IFERROR((VLOOKUP(R209,[1]ความเชื่อมโยง!$A$20:$B$26,2,FALSE)),"")</f>
        <v>1</v>
      </c>
      <c r="R209" s="6" t="s">
        <v>520</v>
      </c>
      <c r="S209" s="11">
        <f>IFERROR((VLOOKUP(T209,[1]ความเชื่อมโยง!$A$29:$B$37,2,FALSE)),"")</f>
        <v>1.2</v>
      </c>
      <c r="T209" s="6" t="s">
        <v>521</v>
      </c>
      <c r="U209" s="13" t="str">
        <f>IFERROR((VLOOKUP(Q209,[1]ความเชื่อมโยง!$A$1:$F$10,6,FALSE)),"")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09" s="13" t="str">
        <f>IFERROR((VLOOKUP(Q209,ความเชื่อมโยง!$A$1:$G$10,7,1)),"")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09" s="54" t="s">
        <v>636</v>
      </c>
      <c r="X209" s="52" t="s">
        <v>133</v>
      </c>
      <c r="Y209" s="52" t="s">
        <v>16</v>
      </c>
      <c r="Z209" s="52" t="s">
        <v>20</v>
      </c>
      <c r="AA209" s="52"/>
      <c r="AB209" s="52"/>
      <c r="AC209" s="99"/>
      <c r="AD209" s="100" t="s">
        <v>1635</v>
      </c>
      <c r="AE209" s="101">
        <v>45</v>
      </c>
      <c r="AF209" s="102">
        <v>1000</v>
      </c>
      <c r="AG209" s="103">
        <v>1</v>
      </c>
      <c r="AH209" s="103">
        <v>10</v>
      </c>
      <c r="AI209" s="102">
        <v>450000</v>
      </c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55" t="s">
        <v>836</v>
      </c>
      <c r="AW209" s="55" t="s">
        <v>837</v>
      </c>
      <c r="AX209" s="55" t="s">
        <v>838</v>
      </c>
      <c r="AY209" s="55" t="s">
        <v>839</v>
      </c>
      <c r="AZ209" s="55" t="s">
        <v>587</v>
      </c>
      <c r="BA209" s="55" t="s">
        <v>840</v>
      </c>
      <c r="BB209" s="55" t="s">
        <v>577</v>
      </c>
      <c r="BC209" s="55">
        <v>90</v>
      </c>
      <c r="BD209" s="55" t="s">
        <v>136</v>
      </c>
      <c r="BE209" s="104" t="s">
        <v>869</v>
      </c>
      <c r="BF209" s="104" t="s">
        <v>870</v>
      </c>
      <c r="BG209" s="94" t="s">
        <v>842</v>
      </c>
      <c r="BH209" s="58">
        <f t="shared" si="8"/>
        <v>450000</v>
      </c>
      <c r="BI209" s="62">
        <f t="shared" si="9"/>
        <v>0</v>
      </c>
    </row>
    <row r="210" spans="1:61" ht="18.75">
      <c r="A210" s="51">
        <v>10</v>
      </c>
      <c r="B210" s="52" t="s">
        <v>1</v>
      </c>
      <c r="C210" s="51">
        <v>1003</v>
      </c>
      <c r="D210" s="52" t="s">
        <v>136</v>
      </c>
      <c r="E210" s="91">
        <v>2</v>
      </c>
      <c r="F210" s="96" t="s">
        <v>12</v>
      </c>
      <c r="G210" s="52" t="s">
        <v>12</v>
      </c>
      <c r="H210" s="91">
        <v>2</v>
      </c>
      <c r="I210" s="92" t="s">
        <v>721</v>
      </c>
      <c r="J210" s="91">
        <v>312</v>
      </c>
      <c r="K210" s="92" t="s">
        <v>834</v>
      </c>
      <c r="L210" s="51">
        <v>3010002</v>
      </c>
      <c r="M210" s="52" t="s">
        <v>835</v>
      </c>
      <c r="N210" s="97">
        <v>30100020002</v>
      </c>
      <c r="O210" s="98" t="s">
        <v>163</v>
      </c>
      <c r="P210" s="99" t="s">
        <v>164</v>
      </c>
      <c r="Q210" s="11">
        <f>IFERROR((VLOOKUP(R210,[1]ความเชื่อมโยง!$A$20:$B$26,2,FALSE)),"")</f>
        <v>1</v>
      </c>
      <c r="R210" s="6" t="s">
        <v>520</v>
      </c>
      <c r="S210" s="11">
        <f>IFERROR((VLOOKUP(T210,[1]ความเชื่อมโยง!$A$29:$B$37,2,FALSE)),"")</f>
        <v>1.2</v>
      </c>
      <c r="T210" s="6" t="s">
        <v>521</v>
      </c>
      <c r="U210" s="13" t="str">
        <f>IFERROR((VLOOKUP(Q210,[1]ความเชื่อมโยง!$A$1:$F$10,6,FALSE)),"")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10" s="13" t="str">
        <f>IFERROR((VLOOKUP(Q210,ความเชื่อมโยง!$A$1:$G$10,7,1)),"")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10" s="54" t="s">
        <v>636</v>
      </c>
      <c r="X210" s="52" t="s">
        <v>133</v>
      </c>
      <c r="Y210" s="52" t="s">
        <v>16</v>
      </c>
      <c r="Z210" s="52" t="s">
        <v>20</v>
      </c>
      <c r="AA210" s="52"/>
      <c r="AB210" s="52"/>
      <c r="AC210" s="99"/>
      <c r="AD210" s="100" t="s">
        <v>582</v>
      </c>
      <c r="AE210" s="101">
        <v>45</v>
      </c>
      <c r="AF210" s="102">
        <v>1000</v>
      </c>
      <c r="AG210" s="103">
        <v>2</v>
      </c>
      <c r="AH210" s="103">
        <v>10</v>
      </c>
      <c r="AI210" s="102">
        <v>900000</v>
      </c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55" t="s">
        <v>836</v>
      </c>
      <c r="AW210" s="55" t="s">
        <v>837</v>
      </c>
      <c r="AX210" s="55" t="s">
        <v>838</v>
      </c>
      <c r="AY210" s="55" t="s">
        <v>839</v>
      </c>
      <c r="AZ210" s="55" t="s">
        <v>587</v>
      </c>
      <c r="BA210" s="55" t="s">
        <v>840</v>
      </c>
      <c r="BB210" s="55" t="s">
        <v>577</v>
      </c>
      <c r="BC210" s="55">
        <v>90</v>
      </c>
      <c r="BD210" s="55" t="s">
        <v>136</v>
      </c>
      <c r="BE210" s="104" t="s">
        <v>869</v>
      </c>
      <c r="BF210" s="104" t="s">
        <v>870</v>
      </c>
      <c r="BG210" s="94" t="s">
        <v>842</v>
      </c>
      <c r="BH210" s="58">
        <f t="shared" si="8"/>
        <v>450000</v>
      </c>
      <c r="BI210" s="62">
        <f t="shared" si="9"/>
        <v>450000</v>
      </c>
    </row>
    <row r="211" spans="1:61" ht="18.75">
      <c r="A211" s="51">
        <v>10</v>
      </c>
      <c r="B211" s="52" t="s">
        <v>1</v>
      </c>
      <c r="C211" s="51">
        <v>1003</v>
      </c>
      <c r="D211" s="52" t="s">
        <v>136</v>
      </c>
      <c r="E211" s="91">
        <v>2</v>
      </c>
      <c r="F211" s="96" t="s">
        <v>12</v>
      </c>
      <c r="G211" s="52" t="s">
        <v>12</v>
      </c>
      <c r="H211" s="91">
        <v>2</v>
      </c>
      <c r="I211" s="92" t="s">
        <v>721</v>
      </c>
      <c r="J211" s="91">
        <v>312</v>
      </c>
      <c r="K211" s="92" t="s">
        <v>834</v>
      </c>
      <c r="L211" s="51">
        <v>3010002</v>
      </c>
      <c r="M211" s="52" t="s">
        <v>835</v>
      </c>
      <c r="N211" s="97">
        <v>30100020002</v>
      </c>
      <c r="O211" s="98" t="s">
        <v>163</v>
      </c>
      <c r="P211" s="99" t="s">
        <v>164</v>
      </c>
      <c r="Q211" s="11">
        <f>IFERROR((VLOOKUP(R211,[1]ความเชื่อมโยง!$A$20:$B$26,2,FALSE)),"")</f>
        <v>1</v>
      </c>
      <c r="R211" s="6" t="s">
        <v>520</v>
      </c>
      <c r="S211" s="11">
        <f>IFERROR((VLOOKUP(T211,[1]ความเชื่อมโยง!$A$29:$B$37,2,FALSE)),"")</f>
        <v>1.2</v>
      </c>
      <c r="T211" s="6" t="s">
        <v>521</v>
      </c>
      <c r="U211" s="13" t="str">
        <f>IFERROR((VLOOKUP(Q211,[1]ความเชื่อมโยง!$A$1:$F$10,6,FALSE)),"")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11" s="13" t="str">
        <f>IFERROR((VLOOKUP(Q211,ความเชื่อมโยง!$A$1:$G$10,7,1)),"")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211" s="54" t="s">
        <v>636</v>
      </c>
      <c r="X211" s="52" t="s">
        <v>133</v>
      </c>
      <c r="Y211" s="52" t="s">
        <v>16</v>
      </c>
      <c r="Z211" s="52" t="s">
        <v>23</v>
      </c>
      <c r="AA211" s="52"/>
      <c r="AB211" s="52"/>
      <c r="AC211" s="99"/>
      <c r="AD211" s="14" t="s">
        <v>171</v>
      </c>
      <c r="AE211" s="101">
        <v>10000</v>
      </c>
      <c r="AF211" s="102">
        <v>10</v>
      </c>
      <c r="AG211" s="103">
        <v>1</v>
      </c>
      <c r="AH211" s="103">
        <v>1</v>
      </c>
      <c r="AI211" s="102">
        <v>100000</v>
      </c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55" t="s">
        <v>836</v>
      </c>
      <c r="AW211" s="55" t="s">
        <v>837</v>
      </c>
      <c r="AX211" s="55" t="s">
        <v>838</v>
      </c>
      <c r="AY211" s="55" t="s">
        <v>839</v>
      </c>
      <c r="AZ211" s="55" t="s">
        <v>587</v>
      </c>
      <c r="BA211" s="55" t="s">
        <v>840</v>
      </c>
      <c r="BB211" s="55" t="s">
        <v>577</v>
      </c>
      <c r="BC211" s="55">
        <v>90</v>
      </c>
      <c r="BD211" s="55" t="s">
        <v>136</v>
      </c>
      <c r="BE211" s="104" t="s">
        <v>869</v>
      </c>
      <c r="BF211" s="104" t="s">
        <v>870</v>
      </c>
      <c r="BG211" s="94" t="s">
        <v>842</v>
      </c>
      <c r="BH211" s="58">
        <f t="shared" si="8"/>
        <v>100000</v>
      </c>
      <c r="BI211" s="62">
        <f t="shared" si="9"/>
        <v>0</v>
      </c>
    </row>
    <row r="212" spans="1:61" ht="18.75">
      <c r="A212" s="11">
        <f>IFERROR((VLOOKUP(B212,[5]หน่วยงานหลัก!$A$1:$B$18,2,0)),"")</f>
        <v>10</v>
      </c>
      <c r="B212" s="6" t="s">
        <v>1</v>
      </c>
      <c r="C212" s="11">
        <f>IFERROR((VLOOKUP(D212,[5]หน่วยงานย่อย!$A$1:$B$79,2,0)),"")</f>
        <v>1004</v>
      </c>
      <c r="D212" s="6" t="s">
        <v>168</v>
      </c>
      <c r="E212" s="12">
        <v>2</v>
      </c>
      <c r="F212" s="13" t="str">
        <f>IFERROR((VLOOKUP(E212,[5]แหล่งเงิน!$A$2:$B$3,2,)),"")</f>
        <v>เงินรายได้</v>
      </c>
      <c r="G212" s="6" t="s">
        <v>12</v>
      </c>
      <c r="H212" s="12">
        <v>1</v>
      </c>
      <c r="I212" s="13" t="str">
        <f>IFERROR((VLOOKUP(H212,[5]กองทุน!$A$2:$B$14,2,)),"")</f>
        <v>กองทุนบริหาร</v>
      </c>
      <c r="J212" s="12">
        <v>150</v>
      </c>
      <c r="K212" s="13" t="str">
        <f>IFERROR((VLOOKUP(J212,'[5]งาน-โครงการ'!$A$1:$B$57,2,FALSE)),"")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12" s="11">
        <f>IFERROR((VLOOKUP(M212,[5]โครงการย่อย!$B$2:$C$84,2,FALSE)),"")</f>
        <v>1000003</v>
      </c>
      <c r="M212" s="6" t="s">
        <v>229</v>
      </c>
      <c r="N212" s="11">
        <v>10000030072</v>
      </c>
      <c r="O212" s="6" t="s">
        <v>52</v>
      </c>
      <c r="P212" s="14" t="s">
        <v>185</v>
      </c>
      <c r="Q212" s="51">
        <v>5</v>
      </c>
      <c r="R212" s="6" t="s">
        <v>635</v>
      </c>
      <c r="S212" s="51">
        <v>5</v>
      </c>
      <c r="T212" s="6" t="s">
        <v>635</v>
      </c>
      <c r="U212" s="13" t="str">
        <f>IFERROR((VLOOKUP(Q212,[1]ความเชื่อมโยง!$A$1:$F$10,6,FALSE)),"")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12" s="13" t="str">
        <f>IFERROR((VLOOKUP(Q212,ความเชื่อมโยง!$A$1:$G$10,7,1)),"")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12" s="15" t="s">
        <v>643</v>
      </c>
      <c r="X212" s="6" t="s">
        <v>133</v>
      </c>
      <c r="Y212" s="6" t="s">
        <v>16</v>
      </c>
      <c r="Z212" s="6" t="s">
        <v>20</v>
      </c>
      <c r="AA212" s="6"/>
      <c r="AB212" s="6"/>
      <c r="AC212" s="14"/>
      <c r="AD212" s="14" t="s">
        <v>902</v>
      </c>
      <c r="AE212" s="16">
        <v>350</v>
      </c>
      <c r="AF212" s="17">
        <v>50</v>
      </c>
      <c r="AG212" s="17" t="s">
        <v>583</v>
      </c>
      <c r="AH212" s="17">
        <v>1</v>
      </c>
      <c r="AI212" s="27">
        <f>+ROUND(AE212*AF212*AH212,-2)</f>
        <v>17500</v>
      </c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4"/>
      <c r="AW212" s="14"/>
      <c r="AX212" s="14"/>
      <c r="AY212" s="14"/>
      <c r="AZ212" s="14"/>
      <c r="BA212" s="14"/>
      <c r="BB212" s="14"/>
      <c r="BC212" s="14"/>
      <c r="BD212" s="14" t="s">
        <v>1</v>
      </c>
      <c r="BE212" s="14" t="s">
        <v>168</v>
      </c>
      <c r="BF212" s="14" t="s">
        <v>903</v>
      </c>
      <c r="BG212" s="61" t="s">
        <v>904</v>
      </c>
      <c r="BH212" s="58">
        <f t="shared" si="8"/>
        <v>17500</v>
      </c>
      <c r="BI212" s="62">
        <f t="shared" si="9"/>
        <v>0</v>
      </c>
    </row>
    <row r="213" spans="1:61" ht="18.75">
      <c r="A213" s="11">
        <f>IFERROR((VLOOKUP(B213,[5]หน่วยงานหลัก!$A$1:$B$18,2,0)),"")</f>
        <v>10</v>
      </c>
      <c r="B213" s="6" t="s">
        <v>1</v>
      </c>
      <c r="C213" s="11">
        <f>IFERROR((VLOOKUP(D213,[5]หน่วยงานย่อย!$A$1:$B$79,2,0)),"")</f>
        <v>1004</v>
      </c>
      <c r="D213" s="6" t="s">
        <v>168</v>
      </c>
      <c r="E213" s="12">
        <v>2</v>
      </c>
      <c r="F213" s="13" t="str">
        <f>IFERROR((VLOOKUP(E213,[5]แหล่งเงิน!$A$2:$B$3,2,)),"")</f>
        <v>เงินรายได้</v>
      </c>
      <c r="G213" s="6" t="s">
        <v>12</v>
      </c>
      <c r="H213" s="12">
        <v>1</v>
      </c>
      <c r="I213" s="13" t="str">
        <f>IFERROR((VLOOKUP(H213,[5]กองทุน!$A$2:$B$14,2,)),"")</f>
        <v>กองทุนบริหาร</v>
      </c>
      <c r="J213" s="12">
        <v>150</v>
      </c>
      <c r="K213" s="13" t="str">
        <f>IFERROR((VLOOKUP(J213,'[5]งาน-โครงการ'!$A$1:$B$57,2,FALSE)),"")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13" s="11">
        <f>IFERROR((VLOOKUP(M213,[5]โครงการย่อย!$B$2:$C$84,2,FALSE)),"")</f>
        <v>1000010</v>
      </c>
      <c r="M213" s="6" t="s">
        <v>709</v>
      </c>
      <c r="N213" s="11">
        <v>10000030036</v>
      </c>
      <c r="O213" s="6" t="s">
        <v>21</v>
      </c>
      <c r="P213" s="14" t="s">
        <v>170</v>
      </c>
      <c r="Q213" s="51">
        <v>5</v>
      </c>
      <c r="R213" s="6" t="s">
        <v>635</v>
      </c>
      <c r="S213" s="51">
        <v>5</v>
      </c>
      <c r="T213" s="6" t="s">
        <v>635</v>
      </c>
      <c r="U213" s="13" t="str">
        <f>IFERROR((VLOOKUP(Q213,[1]ความเชื่อมโยง!$A$1:$F$10,6,FALSE)),"")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13" s="13" t="str">
        <f>IFERROR((VLOOKUP(Q213,ความเชื่อมโยง!$A$1:$G$10,7,1)),"")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13" s="15" t="s">
        <v>636</v>
      </c>
      <c r="X213" s="6" t="s">
        <v>637</v>
      </c>
      <c r="Y213" s="6" t="s">
        <v>16</v>
      </c>
      <c r="Z213" s="6" t="s">
        <v>20</v>
      </c>
      <c r="AA213" s="6"/>
      <c r="AB213" s="6"/>
      <c r="AC213" s="14"/>
      <c r="AD213" s="14" t="s">
        <v>600</v>
      </c>
      <c r="AE213" s="16">
        <v>6000</v>
      </c>
      <c r="AF213" s="17">
        <v>11</v>
      </c>
      <c r="AG213" s="17" t="s">
        <v>583</v>
      </c>
      <c r="AH213" s="17">
        <v>2</v>
      </c>
      <c r="AI213" s="27">
        <f t="shared" ref="AI213:AI248" si="10">+ROUND(AE213*AF213*AH213,-2)</f>
        <v>132000</v>
      </c>
      <c r="AJ213" s="16">
        <v>11000</v>
      </c>
      <c r="AK213" s="16">
        <v>11000</v>
      </c>
      <c r="AL213" s="16">
        <v>11000</v>
      </c>
      <c r="AM213" s="16">
        <v>11000</v>
      </c>
      <c r="AN213" s="16">
        <v>11000</v>
      </c>
      <c r="AO213" s="16">
        <v>11000</v>
      </c>
      <c r="AP213" s="16">
        <v>11000</v>
      </c>
      <c r="AQ213" s="16">
        <v>11000</v>
      </c>
      <c r="AR213" s="16">
        <v>11000</v>
      </c>
      <c r="AS213" s="16">
        <v>11000</v>
      </c>
      <c r="AT213" s="16">
        <v>11000</v>
      </c>
      <c r="AU213" s="16">
        <v>11000</v>
      </c>
      <c r="AV213" s="14"/>
      <c r="AW213" s="14"/>
      <c r="AX213" s="14"/>
      <c r="AY213" s="14"/>
      <c r="AZ213" s="14"/>
      <c r="BA213" s="14"/>
      <c r="BB213" s="14"/>
      <c r="BC213" s="14"/>
      <c r="BD213" s="14" t="s">
        <v>1</v>
      </c>
      <c r="BE213" s="14" t="s">
        <v>168</v>
      </c>
      <c r="BF213" s="14" t="s">
        <v>903</v>
      </c>
      <c r="BG213" s="61" t="s">
        <v>904</v>
      </c>
      <c r="BH213" s="58">
        <f t="shared" si="8"/>
        <v>132000</v>
      </c>
      <c r="BI213" s="62">
        <f t="shared" si="9"/>
        <v>0</v>
      </c>
    </row>
    <row r="214" spans="1:61" ht="18.75">
      <c r="A214" s="11">
        <f>IFERROR((VLOOKUP(B214,[5]หน่วยงานหลัก!$A$1:$B$18,2,0)),"")</f>
        <v>10</v>
      </c>
      <c r="B214" s="6" t="s">
        <v>1</v>
      </c>
      <c r="C214" s="11">
        <f>IFERROR((VLOOKUP(D214,[5]หน่วยงานย่อย!$A$1:$B$79,2,0)),"")</f>
        <v>1004</v>
      </c>
      <c r="D214" s="6" t="s">
        <v>168</v>
      </c>
      <c r="E214" s="12">
        <v>2</v>
      </c>
      <c r="F214" s="13" t="str">
        <f>IFERROR((VLOOKUP(E214,[5]แหล่งเงิน!$A$2:$B$3,2,)),"")</f>
        <v>เงินรายได้</v>
      </c>
      <c r="G214" s="6" t="s">
        <v>12</v>
      </c>
      <c r="H214" s="12">
        <v>1</v>
      </c>
      <c r="I214" s="13" t="str">
        <f>IFERROR((VLOOKUP(H214,[5]กองทุน!$A$2:$B$14,2,)),"")</f>
        <v>กองทุนบริหาร</v>
      </c>
      <c r="J214" s="12">
        <v>150</v>
      </c>
      <c r="K214" s="13" t="str">
        <f>IFERROR((VLOOKUP(J214,'[5]งาน-โครงการ'!$A$1:$B$57,2,FALSE)),"")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14" s="11">
        <v>1000003</v>
      </c>
      <c r="M214" s="6" t="s">
        <v>709</v>
      </c>
      <c r="N214" s="11">
        <v>10000030036</v>
      </c>
      <c r="O214" s="6" t="s">
        <v>21</v>
      </c>
      <c r="P214" s="14" t="s">
        <v>171</v>
      </c>
      <c r="Q214" s="51">
        <v>5</v>
      </c>
      <c r="R214" s="6" t="s">
        <v>635</v>
      </c>
      <c r="S214" s="51">
        <v>5</v>
      </c>
      <c r="T214" s="6" t="s">
        <v>635</v>
      </c>
      <c r="U214" s="13" t="str">
        <f>IFERROR((VLOOKUP(Q214,[1]ความเชื่อมโยง!$A$1:$F$10,6,FALSE)),"")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14" s="13" t="str">
        <f>IFERROR((VLOOKUP(Q214,ความเชื่อมโยง!$A$1:$G$10,7,1)),"")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14" s="15" t="s">
        <v>636</v>
      </c>
      <c r="X214" s="6" t="s">
        <v>637</v>
      </c>
      <c r="Y214" s="6" t="s">
        <v>16</v>
      </c>
      <c r="Z214" s="6" t="s">
        <v>23</v>
      </c>
      <c r="AA214" s="6"/>
      <c r="AB214" s="6"/>
      <c r="AC214" s="14"/>
      <c r="AD214" s="14" t="s">
        <v>905</v>
      </c>
      <c r="AE214" s="16">
        <v>300</v>
      </c>
      <c r="AF214" s="17">
        <v>11</v>
      </c>
      <c r="AG214" s="17" t="s">
        <v>583</v>
      </c>
      <c r="AH214" s="17">
        <v>12</v>
      </c>
      <c r="AI214" s="27">
        <f t="shared" si="10"/>
        <v>39600</v>
      </c>
      <c r="AJ214" s="16">
        <v>3300</v>
      </c>
      <c r="AK214" s="16">
        <v>3300</v>
      </c>
      <c r="AL214" s="16">
        <v>3300</v>
      </c>
      <c r="AM214" s="16">
        <v>3300</v>
      </c>
      <c r="AN214" s="16">
        <v>3300</v>
      </c>
      <c r="AO214" s="16">
        <v>3300</v>
      </c>
      <c r="AP214" s="16">
        <v>3300</v>
      </c>
      <c r="AQ214" s="16">
        <v>3300</v>
      </c>
      <c r="AR214" s="16">
        <v>3300</v>
      </c>
      <c r="AS214" s="16">
        <v>3300</v>
      </c>
      <c r="AT214" s="16">
        <v>3300</v>
      </c>
      <c r="AU214" s="16">
        <v>3300</v>
      </c>
      <c r="AV214" s="14"/>
      <c r="AW214" s="14"/>
      <c r="AX214" s="14"/>
      <c r="AY214" s="14"/>
      <c r="AZ214" s="14"/>
      <c r="BA214" s="14"/>
      <c r="BB214" s="14"/>
      <c r="BC214" s="14"/>
      <c r="BD214" s="14" t="s">
        <v>1</v>
      </c>
      <c r="BE214" s="14" t="s">
        <v>168</v>
      </c>
      <c r="BF214" s="14" t="s">
        <v>903</v>
      </c>
      <c r="BG214" s="61" t="s">
        <v>904</v>
      </c>
      <c r="BH214" s="58">
        <f t="shared" si="8"/>
        <v>39600</v>
      </c>
      <c r="BI214" s="62">
        <f t="shared" si="9"/>
        <v>0</v>
      </c>
    </row>
    <row r="215" spans="1:61" ht="18.75">
      <c r="A215" s="11">
        <f>IFERROR((VLOOKUP(B215,[5]หน่วยงานหลัก!$A$1:$B$18,2,0)),"")</f>
        <v>10</v>
      </c>
      <c r="B215" s="6" t="s">
        <v>1</v>
      </c>
      <c r="C215" s="11">
        <f>IFERROR((VLOOKUP(D215,[5]หน่วยงานย่อย!$A$1:$B$79,2,0)),"")</f>
        <v>1004</v>
      </c>
      <c r="D215" s="6" t="s">
        <v>168</v>
      </c>
      <c r="E215" s="12">
        <v>2</v>
      </c>
      <c r="F215" s="13" t="str">
        <f>IFERROR((VLOOKUP(E215,[5]แหล่งเงิน!$A$2:$B$3,2,)),"")</f>
        <v>เงินรายได้</v>
      </c>
      <c r="G215" s="6" t="s">
        <v>12</v>
      </c>
      <c r="H215" s="12">
        <v>1</v>
      </c>
      <c r="I215" s="13" t="str">
        <f>IFERROR((VLOOKUP(H215,[5]กองทุน!$A$2:$B$14,2,)),"")</f>
        <v>กองทุนบริหาร</v>
      </c>
      <c r="J215" s="12">
        <v>150</v>
      </c>
      <c r="K215" s="13" t="str">
        <f>IFERROR((VLOOKUP(J215,'[5]งาน-โครงการ'!$A$1:$B$57,2,FALSE)),"")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15" s="11">
        <f>IFERROR((VLOOKUP(M215,[5]โครงการย่อย!$B$2:$C$84,2,FALSE)),"")</f>
        <v>1000010</v>
      </c>
      <c r="M215" s="6" t="s">
        <v>709</v>
      </c>
      <c r="N215" s="11">
        <v>10000030036</v>
      </c>
      <c r="O215" s="6" t="s">
        <v>21</v>
      </c>
      <c r="P215" s="14" t="s">
        <v>24</v>
      </c>
      <c r="Q215" s="51">
        <v>5</v>
      </c>
      <c r="R215" s="6" t="s">
        <v>635</v>
      </c>
      <c r="S215" s="51">
        <v>5</v>
      </c>
      <c r="T215" s="6" t="s">
        <v>635</v>
      </c>
      <c r="U215" s="13" t="str">
        <f>IFERROR((VLOOKUP(Q215,[1]ความเชื่อมโยง!$A$1:$F$10,6,FALSE)),"")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15" s="13" t="str">
        <f>IFERROR((VLOOKUP(Q215,ความเชื่อมโยง!$A$1:$G$10,7,1)),"")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15" s="15" t="s">
        <v>636</v>
      </c>
      <c r="X215" s="6" t="s">
        <v>637</v>
      </c>
      <c r="Y215" s="6" t="s">
        <v>16</v>
      </c>
      <c r="Z215" s="6" t="s">
        <v>23</v>
      </c>
      <c r="AA215" s="6"/>
      <c r="AB215" s="6"/>
      <c r="AC215" s="14"/>
      <c r="AD215" s="14" t="s">
        <v>24</v>
      </c>
      <c r="AE215" s="16">
        <v>0.5</v>
      </c>
      <c r="AF215" s="17">
        <v>130000</v>
      </c>
      <c r="AG215" s="17" t="s">
        <v>584</v>
      </c>
      <c r="AH215" s="17">
        <v>1</v>
      </c>
      <c r="AI215" s="27">
        <v>68000</v>
      </c>
      <c r="AJ215" s="16">
        <v>7119</v>
      </c>
      <c r="AK215" s="16">
        <v>3013</v>
      </c>
      <c r="AL215" s="16">
        <v>1987</v>
      </c>
      <c r="AM215" s="16">
        <v>11460</v>
      </c>
      <c r="AN215" s="16">
        <v>2360</v>
      </c>
      <c r="AO215" s="16">
        <v>5518</v>
      </c>
      <c r="AP215" s="16">
        <v>1650</v>
      </c>
      <c r="AQ215" s="16">
        <v>1424</v>
      </c>
      <c r="AR215" s="16">
        <v>3144</v>
      </c>
      <c r="AS215" s="16">
        <v>27527</v>
      </c>
      <c r="AT215" s="16">
        <v>1399</v>
      </c>
      <c r="AU215" s="16">
        <v>1399</v>
      </c>
      <c r="AV215" s="14"/>
      <c r="AW215" s="14"/>
      <c r="AX215" s="14"/>
      <c r="AY215" s="14"/>
      <c r="AZ215" s="14"/>
      <c r="BA215" s="14"/>
      <c r="BB215" s="14"/>
      <c r="BC215" s="14"/>
      <c r="BD215" s="14" t="s">
        <v>1</v>
      </c>
      <c r="BE215" s="14" t="s">
        <v>168</v>
      </c>
      <c r="BF215" s="14" t="s">
        <v>903</v>
      </c>
      <c r="BG215" s="61" t="s">
        <v>904</v>
      </c>
      <c r="BH215" s="58">
        <f t="shared" si="8"/>
        <v>65000</v>
      </c>
      <c r="BI215" s="62">
        <f t="shared" si="9"/>
        <v>3000</v>
      </c>
    </row>
    <row r="216" spans="1:61" ht="18.75">
      <c r="A216" s="11">
        <f>IFERROR((VLOOKUP(B216,[5]หน่วยงานหลัก!$A$1:$B$18,2,0)),"")</f>
        <v>10</v>
      </c>
      <c r="B216" s="6" t="s">
        <v>1</v>
      </c>
      <c r="C216" s="11">
        <f>IFERROR((VLOOKUP(D216,[5]หน่วยงานย่อย!$A$1:$B$79,2,0)),"")</f>
        <v>1004</v>
      </c>
      <c r="D216" s="6" t="s">
        <v>168</v>
      </c>
      <c r="E216" s="12">
        <v>2</v>
      </c>
      <c r="F216" s="13" t="str">
        <f>IFERROR((VLOOKUP(E216,[5]แหล่งเงิน!$A$2:$B$3,2,)),"")</f>
        <v>เงินรายได้</v>
      </c>
      <c r="G216" s="6" t="s">
        <v>12</v>
      </c>
      <c r="H216" s="12">
        <v>1</v>
      </c>
      <c r="I216" s="13" t="str">
        <f>IFERROR((VLOOKUP(H216,[5]กองทุน!$A$2:$B$14,2,)),"")</f>
        <v>กองทุนบริหาร</v>
      </c>
      <c r="J216" s="12">
        <v>150</v>
      </c>
      <c r="K216" s="13" t="str">
        <f>IFERROR((VLOOKUP(J216,'[5]งาน-โครงการ'!$A$1:$B$57,2,FALSE)),"")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16" s="11">
        <f>IFERROR((VLOOKUP(M216,[5]โครงการย่อย!$B$2:$C$84,2,FALSE)),"")</f>
        <v>1000010</v>
      </c>
      <c r="M216" s="6" t="s">
        <v>709</v>
      </c>
      <c r="N216" s="11">
        <v>10000030036</v>
      </c>
      <c r="O216" s="6" t="s">
        <v>21</v>
      </c>
      <c r="P216" s="14" t="s">
        <v>172</v>
      </c>
      <c r="Q216" s="51">
        <v>5</v>
      </c>
      <c r="R216" s="6" t="s">
        <v>635</v>
      </c>
      <c r="S216" s="51">
        <v>5</v>
      </c>
      <c r="T216" s="6" t="s">
        <v>635</v>
      </c>
      <c r="U216" s="13" t="str">
        <f>IFERROR((VLOOKUP(Q216,[1]ความเชื่อมโยง!$A$1:$F$10,6,FALSE)),"")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16" s="13" t="str">
        <f>IFERROR((VLOOKUP(Q216,ความเชื่อมโยง!$A$1:$G$10,7,1)),"")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16" s="15" t="s">
        <v>636</v>
      </c>
      <c r="X216" s="6" t="s">
        <v>637</v>
      </c>
      <c r="Y216" s="6" t="s">
        <v>16</v>
      </c>
      <c r="Z216" s="6" t="s">
        <v>20</v>
      </c>
      <c r="AA216" s="6"/>
      <c r="AB216" s="6"/>
      <c r="AC216" s="14"/>
      <c r="AD216" s="14" t="s">
        <v>1635</v>
      </c>
      <c r="AE216" s="16">
        <v>30</v>
      </c>
      <c r="AF216" s="17">
        <v>11</v>
      </c>
      <c r="AG216" s="17" t="s">
        <v>583</v>
      </c>
      <c r="AH216" s="17">
        <v>12</v>
      </c>
      <c r="AI216" s="27">
        <f t="shared" si="10"/>
        <v>4000</v>
      </c>
      <c r="AJ216" s="16">
        <v>330</v>
      </c>
      <c r="AK216" s="16">
        <v>330</v>
      </c>
      <c r="AL216" s="16">
        <v>330</v>
      </c>
      <c r="AM216" s="16">
        <v>330</v>
      </c>
      <c r="AN216" s="16">
        <v>330</v>
      </c>
      <c r="AO216" s="16">
        <v>330</v>
      </c>
      <c r="AP216" s="16">
        <v>330</v>
      </c>
      <c r="AQ216" s="16">
        <v>330</v>
      </c>
      <c r="AR216" s="16">
        <v>330</v>
      </c>
      <c r="AS216" s="16">
        <v>330</v>
      </c>
      <c r="AT216" s="16">
        <v>330</v>
      </c>
      <c r="AU216" s="16">
        <v>370</v>
      </c>
      <c r="AV216" s="14"/>
      <c r="AW216" s="14"/>
      <c r="AX216" s="14"/>
      <c r="AY216" s="14"/>
      <c r="AZ216" s="14"/>
      <c r="BA216" s="14"/>
      <c r="BB216" s="14"/>
      <c r="BC216" s="14"/>
      <c r="BD216" s="14" t="s">
        <v>1</v>
      </c>
      <c r="BE216" s="14" t="s">
        <v>168</v>
      </c>
      <c r="BF216" s="14" t="s">
        <v>903</v>
      </c>
      <c r="BG216" s="61" t="s">
        <v>904</v>
      </c>
      <c r="BH216" s="58">
        <f t="shared" si="8"/>
        <v>4000</v>
      </c>
      <c r="BI216" s="62">
        <f t="shared" si="9"/>
        <v>0</v>
      </c>
    </row>
    <row r="217" spans="1:61" ht="18.75">
      <c r="A217" s="11">
        <f>IFERROR((VLOOKUP(B217,[5]หน่วยงานหลัก!$A$1:$B$18,2,0)),"")</f>
        <v>10</v>
      </c>
      <c r="B217" s="6" t="s">
        <v>1</v>
      </c>
      <c r="C217" s="11">
        <f>IFERROR((VLOOKUP(D217,[5]หน่วยงานย่อย!$A$1:$B$79,2,0)),"")</f>
        <v>1004</v>
      </c>
      <c r="D217" s="6" t="s">
        <v>168</v>
      </c>
      <c r="E217" s="12">
        <v>2</v>
      </c>
      <c r="F217" s="13" t="str">
        <f>IFERROR((VLOOKUP(E217,[5]แหล่งเงิน!$A$2:$B$3,2,)),"")</f>
        <v>เงินรายได้</v>
      </c>
      <c r="G217" s="6" t="s">
        <v>12</v>
      </c>
      <c r="H217" s="12">
        <v>1</v>
      </c>
      <c r="I217" s="13" t="str">
        <f>IFERROR((VLOOKUP(H217,[5]กองทุน!$A$2:$B$14,2,)),"")</f>
        <v>กองทุนบริหาร</v>
      </c>
      <c r="J217" s="12">
        <v>150</v>
      </c>
      <c r="K217" s="13" t="str">
        <f>IFERROR((VLOOKUP(J217,'[5]งาน-โครงการ'!$A$1:$B$57,2,FALSE)),"")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17" s="11">
        <f>IFERROR((VLOOKUP(M217,[5]โครงการย่อย!$B$2:$C$84,2,FALSE)),"")</f>
        <v>1000010</v>
      </c>
      <c r="M217" s="6" t="s">
        <v>709</v>
      </c>
      <c r="N217" s="11">
        <v>10000030036</v>
      </c>
      <c r="O217" s="6" t="s">
        <v>21</v>
      </c>
      <c r="P217" s="14" t="s">
        <v>173</v>
      </c>
      <c r="Q217" s="51">
        <v>5</v>
      </c>
      <c r="R217" s="6" t="s">
        <v>635</v>
      </c>
      <c r="S217" s="51">
        <v>5</v>
      </c>
      <c r="T217" s="6" t="s">
        <v>635</v>
      </c>
      <c r="U217" s="13" t="str">
        <f>IFERROR((VLOOKUP(Q217,[1]ความเชื่อมโยง!$A$1:$F$10,6,FALSE)),"")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17" s="13" t="str">
        <f>IFERROR((VLOOKUP(Q217,ความเชื่อมโยง!$A$1:$G$10,7,1)),"")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17" s="15" t="s">
        <v>636</v>
      </c>
      <c r="X217" s="6" t="s">
        <v>637</v>
      </c>
      <c r="Y217" s="6" t="s">
        <v>16</v>
      </c>
      <c r="Z217" s="6" t="s">
        <v>20</v>
      </c>
      <c r="AA217" s="6"/>
      <c r="AB217" s="6"/>
      <c r="AC217" s="14"/>
      <c r="AD217" s="14" t="s">
        <v>600</v>
      </c>
      <c r="AE217" s="16">
        <v>8000</v>
      </c>
      <c r="AF217" s="17">
        <v>1</v>
      </c>
      <c r="AG217" s="17" t="s">
        <v>583</v>
      </c>
      <c r="AH217" s="17">
        <v>12</v>
      </c>
      <c r="AI217" s="27">
        <f t="shared" si="10"/>
        <v>96000</v>
      </c>
      <c r="AJ217" s="16">
        <v>8000</v>
      </c>
      <c r="AK217" s="16">
        <v>8000</v>
      </c>
      <c r="AL217" s="16">
        <v>8000</v>
      </c>
      <c r="AM217" s="16">
        <v>8000</v>
      </c>
      <c r="AN217" s="16">
        <v>8000</v>
      </c>
      <c r="AO217" s="16">
        <v>8000</v>
      </c>
      <c r="AP217" s="16">
        <v>8000</v>
      </c>
      <c r="AQ217" s="16">
        <v>8000</v>
      </c>
      <c r="AR217" s="16">
        <v>8000</v>
      </c>
      <c r="AS217" s="16">
        <v>8000</v>
      </c>
      <c r="AT217" s="16">
        <v>8000</v>
      </c>
      <c r="AU217" s="16">
        <v>8000</v>
      </c>
      <c r="AV217" s="14"/>
      <c r="AW217" s="14"/>
      <c r="AX217" s="14"/>
      <c r="AY217" s="14"/>
      <c r="AZ217" s="14"/>
      <c r="BA217" s="14"/>
      <c r="BB217" s="14"/>
      <c r="BC217" s="14"/>
      <c r="BD217" s="14" t="s">
        <v>1</v>
      </c>
      <c r="BE217" s="14" t="s">
        <v>168</v>
      </c>
      <c r="BF217" s="14" t="s">
        <v>903</v>
      </c>
      <c r="BG217" s="61" t="s">
        <v>904</v>
      </c>
      <c r="BH217" s="58">
        <f t="shared" si="8"/>
        <v>96000</v>
      </c>
      <c r="BI217" s="62">
        <f t="shared" si="9"/>
        <v>0</v>
      </c>
    </row>
    <row r="218" spans="1:61" ht="18.75">
      <c r="A218" s="11">
        <f>IFERROR((VLOOKUP(B218,[5]หน่วยงานหลัก!$A$1:$B$18,2,0)),"")</f>
        <v>10</v>
      </c>
      <c r="B218" s="6" t="s">
        <v>1</v>
      </c>
      <c r="C218" s="11">
        <f>IFERROR((VLOOKUP(D218,[5]หน่วยงานย่อย!$A$1:$B$79,2,0)),"")</f>
        <v>1004</v>
      </c>
      <c r="D218" s="6" t="s">
        <v>168</v>
      </c>
      <c r="E218" s="12">
        <v>2</v>
      </c>
      <c r="F218" s="13" t="str">
        <f>IFERROR((VLOOKUP(E218,[5]แหล่งเงิน!$A$2:$B$3,2,)),"")</f>
        <v>เงินรายได้</v>
      </c>
      <c r="G218" s="6" t="s">
        <v>12</v>
      </c>
      <c r="H218" s="12">
        <v>1</v>
      </c>
      <c r="I218" s="13" t="str">
        <f>IFERROR((VLOOKUP(H218,[5]กองทุน!$A$2:$B$14,2,)),"")</f>
        <v>กองทุนบริหาร</v>
      </c>
      <c r="J218" s="12">
        <v>150</v>
      </c>
      <c r="K218" s="13" t="str">
        <f>IFERROR((VLOOKUP(J218,'[5]งาน-โครงการ'!$A$1:$B$57,2,FALSE)),"")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18" s="11">
        <f>IFERROR((VLOOKUP(M218,[5]โครงการย่อย!$B$2:$C$84,2,FALSE)),"")</f>
        <v>1000003</v>
      </c>
      <c r="M218" s="6" t="s">
        <v>229</v>
      </c>
      <c r="N218" s="11">
        <v>10000030071</v>
      </c>
      <c r="O218" s="6" t="s">
        <v>36</v>
      </c>
      <c r="P218" s="14" t="s">
        <v>174</v>
      </c>
      <c r="Q218" s="51">
        <v>5</v>
      </c>
      <c r="R218" s="6" t="s">
        <v>635</v>
      </c>
      <c r="S218" s="51">
        <v>5</v>
      </c>
      <c r="T218" s="6" t="s">
        <v>635</v>
      </c>
      <c r="U218" s="13" t="str">
        <f>IFERROR((VLOOKUP(Q218,[1]ความเชื่อมโยง!$A$1:$F$10,6,FALSE)),"")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18" s="13" t="str">
        <f>IFERROR((VLOOKUP(Q218,ความเชื่อมโยง!$A$1:$G$10,7,1)),"")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18" s="15" t="s">
        <v>636</v>
      </c>
      <c r="X218" s="6" t="s">
        <v>637</v>
      </c>
      <c r="Y218" s="6" t="s">
        <v>16</v>
      </c>
      <c r="Z218" s="6" t="s">
        <v>23</v>
      </c>
      <c r="AA218" s="6"/>
      <c r="AB218" s="6"/>
      <c r="AC218" s="14"/>
      <c r="AD218" s="14" t="s">
        <v>24</v>
      </c>
      <c r="AE218" s="16">
        <v>0.5</v>
      </c>
      <c r="AF218" s="17">
        <v>900</v>
      </c>
      <c r="AG218" s="17" t="s">
        <v>584</v>
      </c>
      <c r="AH218" s="17">
        <v>2</v>
      </c>
      <c r="AI218" s="27">
        <f t="shared" si="10"/>
        <v>900</v>
      </c>
      <c r="AJ218" s="16"/>
      <c r="AK218" s="16"/>
      <c r="AL218" s="16"/>
      <c r="AM218" s="16"/>
      <c r="AN218" s="16">
        <v>450</v>
      </c>
      <c r="AO218" s="16"/>
      <c r="AP218" s="16"/>
      <c r="AQ218" s="16"/>
      <c r="AR218" s="16">
        <v>450</v>
      </c>
      <c r="AS218" s="16"/>
      <c r="AT218" s="16"/>
      <c r="AU218" s="16"/>
      <c r="AV218" s="14"/>
      <c r="AW218" s="14"/>
      <c r="AX218" s="14"/>
      <c r="AY218" s="14"/>
      <c r="AZ218" s="14"/>
      <c r="BA218" s="14"/>
      <c r="BB218" s="14"/>
      <c r="BC218" s="14"/>
      <c r="BD218" s="14" t="s">
        <v>1</v>
      </c>
      <c r="BE218" s="14" t="s">
        <v>168</v>
      </c>
      <c r="BF218" s="14" t="s">
        <v>903</v>
      </c>
      <c r="BG218" s="61" t="s">
        <v>904</v>
      </c>
      <c r="BH218" s="58">
        <f t="shared" si="8"/>
        <v>900</v>
      </c>
      <c r="BI218" s="62">
        <f t="shared" si="9"/>
        <v>0</v>
      </c>
    </row>
    <row r="219" spans="1:61" ht="18.75">
      <c r="A219" s="11">
        <f>IFERROR((VLOOKUP(B219,[5]หน่วยงานหลัก!$A$1:$B$18,2,0)),"")</f>
        <v>10</v>
      </c>
      <c r="B219" s="6" t="s">
        <v>1</v>
      </c>
      <c r="C219" s="11">
        <f>IFERROR((VLOOKUP(D219,[5]หน่วยงานย่อย!$A$1:$B$79,2,0)),"")</f>
        <v>1004</v>
      </c>
      <c r="D219" s="6" t="s">
        <v>168</v>
      </c>
      <c r="E219" s="12">
        <v>2</v>
      </c>
      <c r="F219" s="13" t="str">
        <f>IFERROR((VLOOKUP(E219,[5]แหล่งเงิน!$A$2:$B$3,2,)),"")</f>
        <v>เงินรายได้</v>
      </c>
      <c r="G219" s="6" t="s">
        <v>12</v>
      </c>
      <c r="H219" s="12">
        <v>1</v>
      </c>
      <c r="I219" s="13" t="str">
        <f>IFERROR((VLOOKUP(H219,[5]กองทุน!$A$2:$B$14,2,)),"")</f>
        <v>กองทุนบริหาร</v>
      </c>
      <c r="J219" s="12">
        <v>150</v>
      </c>
      <c r="K219" s="13" t="str">
        <f>IFERROR((VLOOKUP(J219,'[5]งาน-โครงการ'!$A$1:$B$57,2,FALSE)),"")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19" s="11">
        <f>IFERROR((VLOOKUP(M219,[5]โครงการย่อย!$B$2:$C$84,2,FALSE)),"")</f>
        <v>1000003</v>
      </c>
      <c r="M219" s="6" t="s">
        <v>229</v>
      </c>
      <c r="N219" s="11">
        <v>10000030071</v>
      </c>
      <c r="O219" s="6" t="s">
        <v>36</v>
      </c>
      <c r="P219" s="14" t="s">
        <v>174</v>
      </c>
      <c r="Q219" s="51">
        <v>5</v>
      </c>
      <c r="R219" s="6" t="s">
        <v>635</v>
      </c>
      <c r="S219" s="51">
        <v>5</v>
      </c>
      <c r="T219" s="6" t="s">
        <v>635</v>
      </c>
      <c r="U219" s="13" t="str">
        <f>IFERROR((VLOOKUP(Q219,[1]ความเชื่อมโยง!$A$1:$F$10,6,FALSE)),"")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19" s="13" t="str">
        <f>IFERROR((VLOOKUP(Q219,ความเชื่อมโยง!$A$1:$G$10,7,1)),"")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19" s="15" t="s">
        <v>636</v>
      </c>
      <c r="X219" s="6" t="s">
        <v>637</v>
      </c>
      <c r="Y219" s="6" t="s">
        <v>16</v>
      </c>
      <c r="Z219" s="6" t="s">
        <v>20</v>
      </c>
      <c r="AA219" s="6"/>
      <c r="AB219" s="6"/>
      <c r="AC219" s="14"/>
      <c r="AD219" s="14" t="s">
        <v>1635</v>
      </c>
      <c r="AE219" s="16">
        <v>30</v>
      </c>
      <c r="AF219" s="17">
        <v>30</v>
      </c>
      <c r="AG219" s="17" t="s">
        <v>583</v>
      </c>
      <c r="AH219" s="17">
        <v>2</v>
      </c>
      <c r="AI219" s="27">
        <f t="shared" si="10"/>
        <v>1800</v>
      </c>
      <c r="AJ219" s="16"/>
      <c r="AK219" s="16"/>
      <c r="AL219" s="16"/>
      <c r="AM219" s="16"/>
      <c r="AN219" s="16">
        <v>900</v>
      </c>
      <c r="AO219" s="16"/>
      <c r="AP219" s="16"/>
      <c r="AQ219" s="16"/>
      <c r="AR219" s="16">
        <v>900</v>
      </c>
      <c r="AS219" s="16"/>
      <c r="AT219" s="16"/>
      <c r="AU219" s="16"/>
      <c r="AV219" s="14"/>
      <c r="AW219" s="14"/>
      <c r="AX219" s="14"/>
      <c r="AY219" s="14"/>
      <c r="AZ219" s="14"/>
      <c r="BA219" s="14"/>
      <c r="BB219" s="14"/>
      <c r="BC219" s="14"/>
      <c r="BD219" s="14" t="s">
        <v>1</v>
      </c>
      <c r="BE219" s="14" t="s">
        <v>168</v>
      </c>
      <c r="BF219" s="14" t="s">
        <v>903</v>
      </c>
      <c r="BG219" s="61" t="s">
        <v>904</v>
      </c>
      <c r="BH219" s="58">
        <f t="shared" si="8"/>
        <v>1800</v>
      </c>
      <c r="BI219" s="62">
        <f t="shared" si="9"/>
        <v>0</v>
      </c>
    </row>
    <row r="220" spans="1:61" ht="18.75">
      <c r="A220" s="11">
        <f>IFERROR((VLOOKUP(B220,[5]หน่วยงานหลัก!$A$1:$B$18,2,0)),"")</f>
        <v>10</v>
      </c>
      <c r="B220" s="6" t="s">
        <v>1</v>
      </c>
      <c r="C220" s="11">
        <f>IFERROR((VLOOKUP(D220,[5]หน่วยงานย่อย!$A$1:$B$79,2,0)),"")</f>
        <v>1004</v>
      </c>
      <c r="D220" s="6" t="s">
        <v>168</v>
      </c>
      <c r="E220" s="12">
        <v>2</v>
      </c>
      <c r="F220" s="13" t="str">
        <f>IFERROR((VLOOKUP(E220,[5]แหล่งเงิน!$A$2:$B$3,2,)),"")</f>
        <v>เงินรายได้</v>
      </c>
      <c r="G220" s="6" t="s">
        <v>12</v>
      </c>
      <c r="H220" s="12">
        <v>1</v>
      </c>
      <c r="I220" s="13" t="str">
        <f>IFERROR((VLOOKUP(H220,[5]กองทุน!$A$2:$B$14,2,)),"")</f>
        <v>กองทุนบริหาร</v>
      </c>
      <c r="J220" s="12">
        <v>150</v>
      </c>
      <c r="K220" s="13" t="str">
        <f>IFERROR((VLOOKUP(J220,'[5]งาน-โครงการ'!$A$1:$B$57,2,FALSE)),"")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20" s="11">
        <f>IFERROR((VLOOKUP(M220,[5]โครงการย่อย!$B$2:$C$84,2,FALSE)),"")</f>
        <v>1000003</v>
      </c>
      <c r="M220" s="6" t="s">
        <v>229</v>
      </c>
      <c r="N220" s="11">
        <v>10000030071</v>
      </c>
      <c r="O220" s="6" t="s">
        <v>36</v>
      </c>
      <c r="P220" s="14" t="s">
        <v>175</v>
      </c>
      <c r="Q220" s="51">
        <v>5</v>
      </c>
      <c r="R220" s="6" t="s">
        <v>635</v>
      </c>
      <c r="S220" s="51">
        <v>5</v>
      </c>
      <c r="T220" s="6" t="s">
        <v>635</v>
      </c>
      <c r="U220" s="13" t="str">
        <f>IFERROR((VLOOKUP(Q220,[1]ความเชื่อมโยง!$A$1:$F$10,6,FALSE)),"")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20" s="13" t="str">
        <f>IFERROR((VLOOKUP(Q220,ความเชื่อมโยง!$A$1:$G$10,7,1)),"")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20" s="15" t="s">
        <v>636</v>
      </c>
      <c r="X220" s="6" t="s">
        <v>637</v>
      </c>
      <c r="Y220" s="6" t="s">
        <v>16</v>
      </c>
      <c r="Z220" s="6" t="s">
        <v>23</v>
      </c>
      <c r="AA220" s="6"/>
      <c r="AB220" s="6"/>
      <c r="AC220" s="14"/>
      <c r="AD220" s="14" t="s">
        <v>24</v>
      </c>
      <c r="AE220" s="16">
        <v>0.5</v>
      </c>
      <c r="AF220" s="17">
        <v>800</v>
      </c>
      <c r="AG220" s="17" t="s">
        <v>584</v>
      </c>
      <c r="AH220" s="17">
        <v>2</v>
      </c>
      <c r="AI220" s="27">
        <f>+ROUND(AE220*AF220*AH220,-2)</f>
        <v>800</v>
      </c>
      <c r="AJ220" s="16"/>
      <c r="AK220" s="16"/>
      <c r="AL220" s="16"/>
      <c r="AM220" s="16"/>
      <c r="AN220" s="16">
        <v>400</v>
      </c>
      <c r="AO220" s="16"/>
      <c r="AP220" s="16"/>
      <c r="AQ220" s="16"/>
      <c r="AR220" s="16">
        <v>400</v>
      </c>
      <c r="AS220" s="16"/>
      <c r="AT220" s="16"/>
      <c r="AU220" s="16"/>
      <c r="AV220" s="14"/>
      <c r="AW220" s="14"/>
      <c r="AX220" s="14"/>
      <c r="AY220" s="14"/>
      <c r="AZ220" s="14"/>
      <c r="BA220" s="14"/>
      <c r="BB220" s="14"/>
      <c r="BC220" s="14"/>
      <c r="BD220" s="14" t="s">
        <v>1</v>
      </c>
      <c r="BE220" s="14" t="s">
        <v>168</v>
      </c>
      <c r="BF220" s="14" t="s">
        <v>903</v>
      </c>
      <c r="BG220" s="61" t="s">
        <v>904</v>
      </c>
      <c r="BH220" s="58">
        <f t="shared" si="8"/>
        <v>800</v>
      </c>
      <c r="BI220" s="62">
        <f t="shared" si="9"/>
        <v>0</v>
      </c>
    </row>
    <row r="221" spans="1:61" ht="18.75">
      <c r="A221" s="11">
        <f>IFERROR((VLOOKUP(B221,[5]หน่วยงานหลัก!$A$1:$B$18,2,0)),"")</f>
        <v>10</v>
      </c>
      <c r="B221" s="6" t="s">
        <v>1</v>
      </c>
      <c r="C221" s="11">
        <f>IFERROR((VLOOKUP(D221,[5]หน่วยงานย่อย!$A$1:$B$79,2,0)),"")</f>
        <v>1004</v>
      </c>
      <c r="D221" s="6" t="s">
        <v>168</v>
      </c>
      <c r="E221" s="12">
        <v>2</v>
      </c>
      <c r="F221" s="13" t="str">
        <f>IFERROR((VLOOKUP(E221,[5]แหล่งเงิน!$A$2:$B$3,2,)),"")</f>
        <v>เงินรายได้</v>
      </c>
      <c r="G221" s="6" t="s">
        <v>12</v>
      </c>
      <c r="H221" s="12">
        <v>1</v>
      </c>
      <c r="I221" s="13" t="str">
        <f>IFERROR((VLOOKUP(H221,[5]กองทุน!$A$2:$B$14,2,)),"")</f>
        <v>กองทุนบริหาร</v>
      </c>
      <c r="J221" s="12">
        <v>150</v>
      </c>
      <c r="K221" s="13" t="str">
        <f>IFERROR((VLOOKUP(J221,'[5]งาน-โครงการ'!$A$1:$B$57,2,FALSE)),"")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21" s="11">
        <f>IFERROR((VLOOKUP(M221,[5]โครงการย่อย!$B$2:$C$84,2,FALSE)),"")</f>
        <v>1000003</v>
      </c>
      <c r="M221" s="6" t="s">
        <v>229</v>
      </c>
      <c r="N221" s="11">
        <v>10000030071</v>
      </c>
      <c r="O221" s="6" t="s">
        <v>36</v>
      </c>
      <c r="P221" s="14" t="s">
        <v>175</v>
      </c>
      <c r="Q221" s="51">
        <v>5</v>
      </c>
      <c r="R221" s="6" t="s">
        <v>635</v>
      </c>
      <c r="S221" s="51">
        <v>5</v>
      </c>
      <c r="T221" s="6" t="s">
        <v>635</v>
      </c>
      <c r="U221" s="13" t="str">
        <f>IFERROR((VLOOKUP(Q221,[1]ความเชื่อมโยง!$A$1:$F$10,6,FALSE)),"")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21" s="13" t="str">
        <f>IFERROR((VLOOKUP(Q221,ความเชื่อมโยง!$A$1:$G$10,7,1)),"")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21" s="15" t="s">
        <v>636</v>
      </c>
      <c r="X221" s="6" t="s">
        <v>637</v>
      </c>
      <c r="Y221" s="6" t="s">
        <v>16</v>
      </c>
      <c r="Z221" s="6" t="s">
        <v>20</v>
      </c>
      <c r="AA221" s="6"/>
      <c r="AB221" s="6"/>
      <c r="AC221" s="14"/>
      <c r="AD221" s="14" t="s">
        <v>1635</v>
      </c>
      <c r="AE221" s="16">
        <v>30</v>
      </c>
      <c r="AF221" s="17">
        <v>30</v>
      </c>
      <c r="AG221" s="17" t="s">
        <v>583</v>
      </c>
      <c r="AH221" s="17">
        <v>2</v>
      </c>
      <c r="AI221" s="27">
        <f>+ROUND(AE221*AF221*AH221,-2)</f>
        <v>1800</v>
      </c>
      <c r="AJ221" s="16"/>
      <c r="AK221" s="16"/>
      <c r="AL221" s="16"/>
      <c r="AM221" s="16"/>
      <c r="AN221" s="16">
        <v>900</v>
      </c>
      <c r="AO221" s="16"/>
      <c r="AP221" s="16"/>
      <c r="AQ221" s="16"/>
      <c r="AR221" s="16">
        <v>900</v>
      </c>
      <c r="AS221" s="16"/>
      <c r="AT221" s="16"/>
      <c r="AU221" s="16"/>
      <c r="AV221" s="14"/>
      <c r="AW221" s="14"/>
      <c r="AX221" s="14"/>
      <c r="AY221" s="14"/>
      <c r="AZ221" s="14"/>
      <c r="BA221" s="14"/>
      <c r="BB221" s="14"/>
      <c r="BC221" s="14"/>
      <c r="BD221" s="14" t="s">
        <v>1</v>
      </c>
      <c r="BE221" s="14" t="s">
        <v>168</v>
      </c>
      <c r="BF221" s="14" t="s">
        <v>903</v>
      </c>
      <c r="BG221" s="61" t="s">
        <v>904</v>
      </c>
      <c r="BH221" s="58">
        <f t="shared" si="8"/>
        <v>1800</v>
      </c>
      <c r="BI221" s="62">
        <f t="shared" si="9"/>
        <v>0</v>
      </c>
    </row>
    <row r="222" spans="1:61" ht="18.75">
      <c r="A222" s="11">
        <f>IFERROR((VLOOKUP(B222,[5]หน่วยงานหลัก!$A$1:$B$18,2,0)),"")</f>
        <v>10</v>
      </c>
      <c r="B222" s="6" t="s">
        <v>1</v>
      </c>
      <c r="C222" s="11">
        <f>IFERROR((VLOOKUP(D222,[5]หน่วยงานย่อย!$A$1:$B$79,2,0)),"")</f>
        <v>1004</v>
      </c>
      <c r="D222" s="6" t="s">
        <v>168</v>
      </c>
      <c r="E222" s="12">
        <v>2</v>
      </c>
      <c r="F222" s="13" t="str">
        <f>IFERROR((VLOOKUP(E222,[5]แหล่งเงิน!$A$2:$B$3,2,)),"")</f>
        <v>เงินรายได้</v>
      </c>
      <c r="G222" s="6" t="s">
        <v>12</v>
      </c>
      <c r="H222" s="12">
        <v>1</v>
      </c>
      <c r="I222" s="13" t="str">
        <f>IFERROR((VLOOKUP(H222,[5]กองทุน!$A$2:$B$14,2,)),"")</f>
        <v>กองทุนบริหาร</v>
      </c>
      <c r="J222" s="12">
        <v>150</v>
      </c>
      <c r="K222" s="13" t="str">
        <f>IFERROR((VLOOKUP(J222,'[5]งาน-โครงการ'!$A$1:$B$57,2,FALSE)),"")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22" s="11">
        <f>IFERROR((VLOOKUP(M222,[5]โครงการย่อย!$B$2:$C$84,2,FALSE)),"")</f>
        <v>1000003</v>
      </c>
      <c r="M222" s="6" t="s">
        <v>229</v>
      </c>
      <c r="N222" s="11">
        <v>10000030071</v>
      </c>
      <c r="O222" s="6" t="s">
        <v>36</v>
      </c>
      <c r="P222" s="14" t="s">
        <v>176</v>
      </c>
      <c r="Q222" s="51">
        <v>5</v>
      </c>
      <c r="R222" s="6" t="s">
        <v>635</v>
      </c>
      <c r="S222" s="51">
        <v>5</v>
      </c>
      <c r="T222" s="6" t="s">
        <v>635</v>
      </c>
      <c r="U222" s="13" t="str">
        <f>IFERROR((VLOOKUP(Q222,[1]ความเชื่อมโยง!$A$1:$F$10,6,FALSE)),"")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22" s="13" t="str">
        <f>IFERROR((VLOOKUP(Q222,ความเชื่อมโยง!$A$1:$G$10,7,1)),"")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22" s="15" t="s">
        <v>636</v>
      </c>
      <c r="X222" s="6" t="s">
        <v>637</v>
      </c>
      <c r="Y222" s="6" t="s">
        <v>16</v>
      </c>
      <c r="Z222" s="6" t="s">
        <v>20</v>
      </c>
      <c r="AA222" s="6"/>
      <c r="AB222" s="6"/>
      <c r="AC222" s="14"/>
      <c r="AD222" s="14" t="s">
        <v>1635</v>
      </c>
      <c r="AE222" s="16">
        <v>30</v>
      </c>
      <c r="AF222" s="17">
        <v>45</v>
      </c>
      <c r="AG222" s="17" t="s">
        <v>583</v>
      </c>
      <c r="AH222" s="17">
        <v>6</v>
      </c>
      <c r="AI222" s="27">
        <f t="shared" si="10"/>
        <v>8100</v>
      </c>
      <c r="AJ222" s="16"/>
      <c r="AK222" s="16">
        <v>1350</v>
      </c>
      <c r="AL222" s="16"/>
      <c r="AM222" s="16">
        <v>1350</v>
      </c>
      <c r="AN222" s="16"/>
      <c r="AO222" s="16">
        <v>1350</v>
      </c>
      <c r="AP222" s="16"/>
      <c r="AQ222" s="16">
        <v>1350</v>
      </c>
      <c r="AR222" s="16"/>
      <c r="AS222" s="16">
        <v>1350</v>
      </c>
      <c r="AT222" s="16"/>
      <c r="AU222" s="16">
        <v>1350</v>
      </c>
      <c r="AV222" s="14"/>
      <c r="AW222" s="14"/>
      <c r="AX222" s="14"/>
      <c r="AY222" s="14"/>
      <c r="AZ222" s="14"/>
      <c r="BA222" s="14"/>
      <c r="BB222" s="14"/>
      <c r="BC222" s="14"/>
      <c r="BD222" s="14" t="s">
        <v>1</v>
      </c>
      <c r="BE222" s="14" t="s">
        <v>168</v>
      </c>
      <c r="BF222" s="14" t="s">
        <v>903</v>
      </c>
      <c r="BG222" s="61" t="s">
        <v>904</v>
      </c>
      <c r="BH222" s="58">
        <f t="shared" si="8"/>
        <v>8100</v>
      </c>
      <c r="BI222" s="62">
        <f t="shared" si="9"/>
        <v>0</v>
      </c>
    </row>
    <row r="223" spans="1:61" ht="18.75">
      <c r="A223" s="11">
        <f>IFERROR((VLOOKUP(B223,[5]หน่วยงานหลัก!$A$1:$B$18,2,0)),"")</f>
        <v>10</v>
      </c>
      <c r="B223" s="6" t="s">
        <v>1</v>
      </c>
      <c r="C223" s="11">
        <f>IFERROR((VLOOKUP(D223,[5]หน่วยงานย่อย!$A$1:$B$79,2,0)),"")</f>
        <v>1004</v>
      </c>
      <c r="D223" s="6" t="s">
        <v>168</v>
      </c>
      <c r="E223" s="12">
        <v>2</v>
      </c>
      <c r="F223" s="13" t="str">
        <f>IFERROR((VLOOKUP(E223,[5]แหล่งเงิน!$A$2:$B$3,2,)),"")</f>
        <v>เงินรายได้</v>
      </c>
      <c r="G223" s="6" t="s">
        <v>12</v>
      </c>
      <c r="H223" s="12">
        <v>1</v>
      </c>
      <c r="I223" s="13" t="str">
        <f>IFERROR((VLOOKUP(H223,[5]กองทุน!$A$2:$B$14,2,)),"")</f>
        <v>กองทุนบริหาร</v>
      </c>
      <c r="J223" s="12">
        <v>150</v>
      </c>
      <c r="K223" s="13" t="str">
        <f>IFERROR((VLOOKUP(J223,'[5]งาน-โครงการ'!$A$1:$B$57,2,FALSE)),"")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23" s="11">
        <f>IFERROR((VLOOKUP(M223,[5]โครงการย่อย!$B$2:$C$84,2,FALSE)),"")</f>
        <v>1000003</v>
      </c>
      <c r="M223" s="6" t="s">
        <v>229</v>
      </c>
      <c r="N223" s="11">
        <v>10000030071</v>
      </c>
      <c r="O223" s="6" t="s">
        <v>36</v>
      </c>
      <c r="P223" s="14" t="s">
        <v>177</v>
      </c>
      <c r="Q223" s="51">
        <v>5</v>
      </c>
      <c r="R223" s="6" t="s">
        <v>635</v>
      </c>
      <c r="S223" s="51">
        <v>5</v>
      </c>
      <c r="T223" s="6" t="s">
        <v>635</v>
      </c>
      <c r="U223" s="13" t="str">
        <f>IFERROR((VLOOKUP(Q223,[1]ความเชื่อมโยง!$A$1:$F$10,6,FALSE)),"")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23" s="13" t="str">
        <f>IFERROR((VLOOKUP(Q223,ความเชื่อมโยง!$A$1:$G$10,7,1)),"")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23" s="15" t="s">
        <v>636</v>
      </c>
      <c r="X223" s="6" t="s">
        <v>637</v>
      </c>
      <c r="Y223" s="6" t="s">
        <v>16</v>
      </c>
      <c r="Z223" s="6" t="s">
        <v>20</v>
      </c>
      <c r="AA223" s="6"/>
      <c r="AB223" s="6"/>
      <c r="AC223" s="14"/>
      <c r="AD223" s="14" t="s">
        <v>1635</v>
      </c>
      <c r="AE223" s="16">
        <v>30</v>
      </c>
      <c r="AF223" s="17">
        <v>30</v>
      </c>
      <c r="AG223" s="17" t="s">
        <v>583</v>
      </c>
      <c r="AH223" s="17">
        <v>3</v>
      </c>
      <c r="AI223" s="27">
        <f t="shared" si="10"/>
        <v>2700</v>
      </c>
      <c r="AJ223" s="16"/>
      <c r="AK223" s="16"/>
      <c r="AL223" s="16">
        <v>900</v>
      </c>
      <c r="AM223" s="16"/>
      <c r="AN223" s="16"/>
      <c r="AO223" s="16"/>
      <c r="AP223" s="16">
        <v>900</v>
      </c>
      <c r="AQ223" s="16"/>
      <c r="AR223" s="16"/>
      <c r="AS223" s="16"/>
      <c r="AT223" s="16"/>
      <c r="AU223" s="16">
        <v>900</v>
      </c>
      <c r="AV223" s="14"/>
      <c r="AW223" s="14"/>
      <c r="AX223" s="14"/>
      <c r="AY223" s="14"/>
      <c r="AZ223" s="14"/>
      <c r="BA223" s="14"/>
      <c r="BB223" s="14"/>
      <c r="BC223" s="14"/>
      <c r="BD223" s="14" t="s">
        <v>1</v>
      </c>
      <c r="BE223" s="14" t="s">
        <v>168</v>
      </c>
      <c r="BF223" s="14" t="s">
        <v>903</v>
      </c>
      <c r="BG223" s="61" t="s">
        <v>904</v>
      </c>
      <c r="BH223" s="58">
        <f t="shared" si="8"/>
        <v>2700</v>
      </c>
      <c r="BI223" s="62">
        <f t="shared" si="9"/>
        <v>0</v>
      </c>
    </row>
    <row r="224" spans="1:61" ht="18.75">
      <c r="A224" s="11">
        <f>IFERROR((VLOOKUP(B224,[5]หน่วยงานหลัก!$A$1:$B$18,2,0)),"")</f>
        <v>10</v>
      </c>
      <c r="B224" s="6" t="s">
        <v>1</v>
      </c>
      <c r="C224" s="11">
        <f>IFERROR((VLOOKUP(D224,[5]หน่วยงานย่อย!$A$1:$B$79,2,0)),"")</f>
        <v>1004</v>
      </c>
      <c r="D224" s="6" t="s">
        <v>168</v>
      </c>
      <c r="E224" s="12">
        <v>2</v>
      </c>
      <c r="F224" s="13" t="str">
        <f>IFERROR((VLOOKUP(E224,[5]แหล่งเงิน!$A$2:$B$3,2,)),"")</f>
        <v>เงินรายได้</v>
      </c>
      <c r="G224" s="6" t="s">
        <v>12</v>
      </c>
      <c r="H224" s="12">
        <v>1</v>
      </c>
      <c r="I224" s="13" t="str">
        <f>IFERROR((VLOOKUP(H224,[5]กองทุน!$A$2:$B$14,2,)),"")</f>
        <v>กองทุนบริหาร</v>
      </c>
      <c r="J224" s="12">
        <v>150</v>
      </c>
      <c r="K224" s="13" t="str">
        <f>IFERROR((VLOOKUP(J224,'[5]งาน-โครงการ'!$A$1:$B$57,2,FALSE)),"")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24" s="11">
        <f>IFERROR((VLOOKUP(M224,[5]โครงการย่อย!$B$2:$C$84,2,FALSE)),"")</f>
        <v>1000003</v>
      </c>
      <c r="M224" s="6" t="s">
        <v>229</v>
      </c>
      <c r="N224" s="11">
        <v>10000030071</v>
      </c>
      <c r="O224" s="6" t="s">
        <v>36</v>
      </c>
      <c r="P224" s="14" t="s">
        <v>177</v>
      </c>
      <c r="Q224" s="51">
        <v>5</v>
      </c>
      <c r="R224" s="6" t="s">
        <v>635</v>
      </c>
      <c r="S224" s="51">
        <v>5</v>
      </c>
      <c r="T224" s="6" t="s">
        <v>635</v>
      </c>
      <c r="U224" s="13" t="str">
        <f>IFERROR((VLOOKUP(Q224,[1]ความเชื่อมโยง!$A$1:$F$10,6,FALSE)),"")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24" s="13" t="str">
        <f>IFERROR((VLOOKUP(Q224,ความเชื่อมโยง!$A$1:$G$10,7,1)),"")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24" s="15" t="s">
        <v>636</v>
      </c>
      <c r="X224" s="6" t="s">
        <v>637</v>
      </c>
      <c r="Y224" s="6" t="s">
        <v>16</v>
      </c>
      <c r="Z224" s="6" t="s">
        <v>23</v>
      </c>
      <c r="AA224" s="6"/>
      <c r="AB224" s="6"/>
      <c r="AC224" s="14"/>
      <c r="AD224" s="14" t="s">
        <v>24</v>
      </c>
      <c r="AE224" s="16">
        <v>0.5</v>
      </c>
      <c r="AF224" s="17">
        <v>600</v>
      </c>
      <c r="AG224" s="17" t="s">
        <v>584</v>
      </c>
      <c r="AH224" s="17">
        <v>3</v>
      </c>
      <c r="AI224" s="27">
        <f t="shared" si="10"/>
        <v>900</v>
      </c>
      <c r="AJ224" s="16"/>
      <c r="AK224" s="16"/>
      <c r="AL224" s="16">
        <v>300</v>
      </c>
      <c r="AM224" s="16"/>
      <c r="AN224" s="16"/>
      <c r="AO224" s="16"/>
      <c r="AP224" s="16">
        <v>300</v>
      </c>
      <c r="AQ224" s="16"/>
      <c r="AR224" s="16"/>
      <c r="AS224" s="16"/>
      <c r="AT224" s="16"/>
      <c r="AU224" s="16">
        <v>300</v>
      </c>
      <c r="AV224" s="14"/>
      <c r="AW224" s="14"/>
      <c r="AX224" s="14"/>
      <c r="AY224" s="14"/>
      <c r="AZ224" s="14"/>
      <c r="BA224" s="14"/>
      <c r="BB224" s="14"/>
      <c r="BC224" s="14"/>
      <c r="BD224" s="14" t="s">
        <v>1</v>
      </c>
      <c r="BE224" s="14" t="s">
        <v>168</v>
      </c>
      <c r="BF224" s="14" t="s">
        <v>903</v>
      </c>
      <c r="BG224" s="61" t="s">
        <v>904</v>
      </c>
      <c r="BH224" s="58">
        <f t="shared" si="8"/>
        <v>900</v>
      </c>
      <c r="BI224" s="62">
        <f t="shared" si="9"/>
        <v>0</v>
      </c>
    </row>
    <row r="225" spans="1:61" ht="18.75">
      <c r="A225" s="11">
        <f>IFERROR((VLOOKUP(B225,[5]หน่วยงานหลัก!$A$1:$B$18,2,0)),"")</f>
        <v>10</v>
      </c>
      <c r="B225" s="6" t="s">
        <v>1</v>
      </c>
      <c r="C225" s="11">
        <f>IFERROR((VLOOKUP(D225,[5]หน่วยงานย่อย!$A$1:$B$79,2,0)),"")</f>
        <v>1004</v>
      </c>
      <c r="D225" s="6" t="s">
        <v>168</v>
      </c>
      <c r="E225" s="12">
        <v>2</v>
      </c>
      <c r="F225" s="13" t="str">
        <f>IFERROR((VLOOKUP(E225,[5]แหล่งเงิน!$A$2:$B$3,2,)),"")</f>
        <v>เงินรายได้</v>
      </c>
      <c r="G225" s="6" t="s">
        <v>12</v>
      </c>
      <c r="H225" s="12">
        <v>1</v>
      </c>
      <c r="I225" s="13" t="str">
        <f>IFERROR((VLOOKUP(H225,[5]กองทุน!$A$2:$B$14,2,)),"")</f>
        <v>กองทุนบริหาร</v>
      </c>
      <c r="J225" s="12">
        <v>150</v>
      </c>
      <c r="K225" s="13" t="str">
        <f>IFERROR((VLOOKUP(J225,'[5]งาน-โครงการ'!$A$1:$B$57,2,FALSE)),"")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25" s="11">
        <f>IFERROR((VLOOKUP(M225,[5]โครงการย่อย!$B$2:$C$84,2,FALSE)),"")</f>
        <v>1000003</v>
      </c>
      <c r="M225" s="6" t="s">
        <v>229</v>
      </c>
      <c r="N225" s="11">
        <v>10000030071</v>
      </c>
      <c r="O225" s="6" t="s">
        <v>36</v>
      </c>
      <c r="P225" s="14" t="s">
        <v>178</v>
      </c>
      <c r="Q225" s="51">
        <v>5</v>
      </c>
      <c r="R225" s="6" t="s">
        <v>635</v>
      </c>
      <c r="S225" s="51">
        <v>5</v>
      </c>
      <c r="T225" s="6" t="s">
        <v>635</v>
      </c>
      <c r="U225" s="13" t="str">
        <f>IFERROR((VLOOKUP(Q225,[1]ความเชื่อมโยง!$A$1:$F$10,6,FALSE)),"")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25" s="13" t="str">
        <f>IFERROR((VLOOKUP(Q225,ความเชื่อมโยง!$A$1:$G$10,7,1)),"")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25" s="15" t="s">
        <v>636</v>
      </c>
      <c r="X225" s="6" t="s">
        <v>637</v>
      </c>
      <c r="Y225" s="6" t="s">
        <v>16</v>
      </c>
      <c r="Z225" s="6" t="s">
        <v>20</v>
      </c>
      <c r="AA225" s="6"/>
      <c r="AB225" s="6"/>
      <c r="AC225" s="14"/>
      <c r="AD225" s="14" t="s">
        <v>1635</v>
      </c>
      <c r="AE225" s="16">
        <v>30</v>
      </c>
      <c r="AF225" s="17">
        <v>20</v>
      </c>
      <c r="AG225" s="17" t="s">
        <v>583</v>
      </c>
      <c r="AH225" s="17">
        <v>5</v>
      </c>
      <c r="AI225" s="27">
        <f t="shared" si="10"/>
        <v>3000</v>
      </c>
      <c r="AJ225" s="16"/>
      <c r="AK225" s="16">
        <v>600</v>
      </c>
      <c r="AL225" s="16"/>
      <c r="AM225" s="16"/>
      <c r="AN225" s="16">
        <v>600</v>
      </c>
      <c r="AO225" s="16">
        <v>600</v>
      </c>
      <c r="AP225" s="16"/>
      <c r="AQ225" s="16">
        <v>600</v>
      </c>
      <c r="AR225" s="16"/>
      <c r="AS225" s="16"/>
      <c r="AT225" s="16">
        <v>600</v>
      </c>
      <c r="AU225" s="16"/>
      <c r="AV225" s="14"/>
      <c r="AW225" s="14"/>
      <c r="AX225" s="14"/>
      <c r="AY225" s="14"/>
      <c r="AZ225" s="14"/>
      <c r="BA225" s="14"/>
      <c r="BB225" s="14"/>
      <c r="BC225" s="14"/>
      <c r="BD225" s="14" t="s">
        <v>1</v>
      </c>
      <c r="BE225" s="14" t="s">
        <v>168</v>
      </c>
      <c r="BF225" s="14" t="s">
        <v>903</v>
      </c>
      <c r="BG225" s="61" t="s">
        <v>904</v>
      </c>
      <c r="BH225" s="58">
        <f t="shared" si="8"/>
        <v>3000</v>
      </c>
      <c r="BI225" s="62">
        <f t="shared" si="9"/>
        <v>0</v>
      </c>
    </row>
    <row r="226" spans="1:61" ht="18.75">
      <c r="A226" s="11">
        <f>IFERROR((VLOOKUP(B226,[5]หน่วยงานหลัก!$A$1:$B$18,2,0)),"")</f>
        <v>10</v>
      </c>
      <c r="B226" s="6" t="s">
        <v>1</v>
      </c>
      <c r="C226" s="11">
        <f>IFERROR((VLOOKUP(D226,[5]หน่วยงานย่อย!$A$1:$B$79,2,0)),"")</f>
        <v>1004</v>
      </c>
      <c r="D226" s="6" t="s">
        <v>168</v>
      </c>
      <c r="E226" s="12">
        <v>2</v>
      </c>
      <c r="F226" s="13" t="str">
        <f>IFERROR((VLOOKUP(E226,[5]แหล่งเงิน!$A$2:$B$3,2,)),"")</f>
        <v>เงินรายได้</v>
      </c>
      <c r="G226" s="6" t="s">
        <v>12</v>
      </c>
      <c r="H226" s="12">
        <v>1</v>
      </c>
      <c r="I226" s="13" t="str">
        <f>IFERROR((VLOOKUP(H226,[5]กองทุน!$A$2:$B$14,2,)),"")</f>
        <v>กองทุนบริหาร</v>
      </c>
      <c r="J226" s="12">
        <v>150</v>
      </c>
      <c r="K226" s="13" t="str">
        <f>IFERROR((VLOOKUP(J226,'[5]งาน-โครงการ'!$A$1:$B$57,2,FALSE)),"")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26" s="11">
        <f>IFERROR((VLOOKUP(M226,[5]โครงการย่อย!$B$2:$C$84,2,FALSE)),"")</f>
        <v>1000003</v>
      </c>
      <c r="M226" s="6" t="s">
        <v>229</v>
      </c>
      <c r="N226" s="11">
        <v>10000030071</v>
      </c>
      <c r="O226" s="6" t="s">
        <v>36</v>
      </c>
      <c r="P226" s="14" t="s">
        <v>178</v>
      </c>
      <c r="Q226" s="51">
        <v>5</v>
      </c>
      <c r="R226" s="6" t="s">
        <v>635</v>
      </c>
      <c r="S226" s="51">
        <v>5</v>
      </c>
      <c r="T226" s="6" t="s">
        <v>635</v>
      </c>
      <c r="U226" s="13" t="str">
        <f>IFERROR((VLOOKUP(Q226,[1]ความเชื่อมโยง!$A$1:$F$10,6,FALSE)),"")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26" s="13" t="str">
        <f>IFERROR((VLOOKUP(Q226,ความเชื่อมโยง!$A$1:$G$10,7,1)),"")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26" s="15" t="s">
        <v>636</v>
      </c>
      <c r="X226" s="6" t="s">
        <v>637</v>
      </c>
      <c r="Y226" s="6" t="s">
        <v>16</v>
      </c>
      <c r="Z226" s="6" t="s">
        <v>23</v>
      </c>
      <c r="AA226" s="6"/>
      <c r="AB226" s="6"/>
      <c r="AC226" s="14"/>
      <c r="AD226" s="14" t="s">
        <v>24</v>
      </c>
      <c r="AE226" s="16">
        <v>0.5</v>
      </c>
      <c r="AF226" s="17">
        <v>500</v>
      </c>
      <c r="AG226" s="17" t="s">
        <v>584</v>
      </c>
      <c r="AH226" s="17">
        <v>5</v>
      </c>
      <c r="AI226" s="27">
        <f t="shared" si="10"/>
        <v>1300</v>
      </c>
      <c r="AJ226" s="16"/>
      <c r="AK226" s="16">
        <v>260</v>
      </c>
      <c r="AL226" s="16"/>
      <c r="AM226" s="16"/>
      <c r="AN226" s="16">
        <v>260</v>
      </c>
      <c r="AO226" s="16">
        <v>260</v>
      </c>
      <c r="AP226" s="16"/>
      <c r="AQ226" s="16">
        <v>260</v>
      </c>
      <c r="AR226" s="16"/>
      <c r="AS226" s="16"/>
      <c r="AT226" s="16">
        <v>260</v>
      </c>
      <c r="AU226" s="16"/>
      <c r="AV226" s="14"/>
      <c r="AW226" s="14"/>
      <c r="AX226" s="14"/>
      <c r="AY226" s="14"/>
      <c r="AZ226" s="14"/>
      <c r="BA226" s="14"/>
      <c r="BB226" s="14"/>
      <c r="BC226" s="14"/>
      <c r="BD226" s="14" t="s">
        <v>1</v>
      </c>
      <c r="BE226" s="14" t="s">
        <v>168</v>
      </c>
      <c r="BF226" s="14" t="s">
        <v>903</v>
      </c>
      <c r="BG226" s="61" t="s">
        <v>904</v>
      </c>
      <c r="BH226" s="58">
        <f t="shared" si="8"/>
        <v>1300</v>
      </c>
      <c r="BI226" s="62">
        <f t="shared" si="9"/>
        <v>0</v>
      </c>
    </row>
    <row r="227" spans="1:61" ht="18.75">
      <c r="A227" s="11">
        <f>IFERROR((VLOOKUP(B227,[5]หน่วยงานหลัก!$A$1:$B$18,2,0)),"")</f>
        <v>10</v>
      </c>
      <c r="B227" s="6" t="s">
        <v>1</v>
      </c>
      <c r="C227" s="11">
        <f>IFERROR((VLOOKUP(D227,[5]หน่วยงานย่อย!$A$1:$B$79,2,0)),"")</f>
        <v>1004</v>
      </c>
      <c r="D227" s="6" t="s">
        <v>168</v>
      </c>
      <c r="E227" s="12">
        <v>2</v>
      </c>
      <c r="F227" s="13" t="str">
        <f>IFERROR((VLOOKUP(E227,[5]แหล่งเงิน!$A$2:$B$3,2,)),"")</f>
        <v>เงินรายได้</v>
      </c>
      <c r="G227" s="6" t="s">
        <v>12</v>
      </c>
      <c r="H227" s="12">
        <v>1</v>
      </c>
      <c r="I227" s="13" t="str">
        <f>IFERROR((VLOOKUP(H227,[5]กองทุน!$A$2:$B$14,2,)),"")</f>
        <v>กองทุนบริหาร</v>
      </c>
      <c r="J227" s="12">
        <v>150</v>
      </c>
      <c r="K227" s="13" t="str">
        <f>IFERROR((VLOOKUP(J227,'[5]งาน-โครงการ'!$A$1:$B$57,2,FALSE)),"")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27" s="11">
        <f>IFERROR((VLOOKUP(M227,[5]โครงการย่อย!$B$2:$C$84,2,FALSE)),"")</f>
        <v>1000003</v>
      </c>
      <c r="M227" s="6" t="s">
        <v>229</v>
      </c>
      <c r="N227" s="11">
        <v>10000030071</v>
      </c>
      <c r="O227" s="6" t="s">
        <v>36</v>
      </c>
      <c r="P227" s="14" t="s">
        <v>179</v>
      </c>
      <c r="Q227" s="51">
        <v>5</v>
      </c>
      <c r="R227" s="6" t="s">
        <v>635</v>
      </c>
      <c r="S227" s="51">
        <v>5</v>
      </c>
      <c r="T227" s="6" t="s">
        <v>635</v>
      </c>
      <c r="U227" s="13" t="str">
        <f>IFERROR((VLOOKUP(Q227,[1]ความเชื่อมโยง!$A$1:$F$10,6,FALSE)),"")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27" s="13" t="str">
        <f>IFERROR((VLOOKUP(Q227,ความเชื่อมโยง!$A$1:$G$10,7,1)),"")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27" s="15" t="s">
        <v>636</v>
      </c>
      <c r="X227" s="6" t="s">
        <v>637</v>
      </c>
      <c r="Y227" s="6" t="s">
        <v>16</v>
      </c>
      <c r="Z227" s="6" t="s">
        <v>20</v>
      </c>
      <c r="AA227" s="6"/>
      <c r="AB227" s="6"/>
      <c r="AC227" s="14"/>
      <c r="AD227" s="14" t="s">
        <v>1635</v>
      </c>
      <c r="AE227" s="16">
        <v>30</v>
      </c>
      <c r="AF227" s="17">
        <v>20</v>
      </c>
      <c r="AG227" s="17" t="s">
        <v>583</v>
      </c>
      <c r="AH227" s="17">
        <v>2</v>
      </c>
      <c r="AI227" s="27">
        <f t="shared" si="10"/>
        <v>1200</v>
      </c>
      <c r="AJ227" s="16">
        <v>600</v>
      </c>
      <c r="AK227" s="16"/>
      <c r="AL227" s="16"/>
      <c r="AM227" s="16" t="s">
        <v>662</v>
      </c>
      <c r="AN227" s="16">
        <v>600</v>
      </c>
      <c r="AO227" s="16"/>
      <c r="AP227" s="16"/>
      <c r="AQ227" s="16"/>
      <c r="AR227" s="16"/>
      <c r="AS227" s="16" t="s">
        <v>662</v>
      </c>
      <c r="AT227" s="16"/>
      <c r="AU227" s="16"/>
      <c r="AV227" s="14"/>
      <c r="AW227" s="14"/>
      <c r="AX227" s="14"/>
      <c r="AY227" s="14"/>
      <c r="AZ227" s="14"/>
      <c r="BA227" s="14"/>
      <c r="BB227" s="14"/>
      <c r="BC227" s="14"/>
      <c r="BD227" s="14" t="s">
        <v>1</v>
      </c>
      <c r="BE227" s="14" t="s">
        <v>168</v>
      </c>
      <c r="BF227" s="14" t="s">
        <v>903</v>
      </c>
      <c r="BG227" s="61" t="s">
        <v>904</v>
      </c>
      <c r="BH227" s="58">
        <f t="shared" si="8"/>
        <v>1200</v>
      </c>
      <c r="BI227" s="62">
        <f t="shared" si="9"/>
        <v>0</v>
      </c>
    </row>
    <row r="228" spans="1:61" ht="18.75">
      <c r="A228" s="11">
        <f>IFERROR((VLOOKUP(B228,[5]หน่วยงานหลัก!$A$1:$B$18,2,0)),"")</f>
        <v>10</v>
      </c>
      <c r="B228" s="6" t="s">
        <v>1</v>
      </c>
      <c r="C228" s="11">
        <f>IFERROR((VLOOKUP(D228,[5]หน่วยงานย่อย!$A$1:$B$79,2,0)),"")</f>
        <v>1004</v>
      </c>
      <c r="D228" s="6" t="s">
        <v>168</v>
      </c>
      <c r="E228" s="12">
        <v>2</v>
      </c>
      <c r="F228" s="13" t="str">
        <f>IFERROR((VLOOKUP(E228,[5]แหล่งเงิน!$A$2:$B$3,2,)),"")</f>
        <v>เงินรายได้</v>
      </c>
      <c r="G228" s="6" t="s">
        <v>12</v>
      </c>
      <c r="H228" s="12">
        <v>1</v>
      </c>
      <c r="I228" s="13" t="str">
        <f>IFERROR((VLOOKUP(H228,[5]กองทุน!$A$2:$B$14,2,)),"")</f>
        <v>กองทุนบริหาร</v>
      </c>
      <c r="J228" s="12">
        <v>150</v>
      </c>
      <c r="K228" s="13" t="str">
        <f>IFERROR((VLOOKUP(J228,'[5]งาน-โครงการ'!$A$1:$B$57,2,FALSE)),"")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28" s="11">
        <f>IFERROR((VLOOKUP(M228,[5]โครงการย่อย!$B$2:$C$84,2,FALSE)),"")</f>
        <v>1000003</v>
      </c>
      <c r="M228" s="6" t="s">
        <v>229</v>
      </c>
      <c r="N228" s="11">
        <v>10000030071</v>
      </c>
      <c r="O228" s="6" t="s">
        <v>36</v>
      </c>
      <c r="P228" s="14" t="s">
        <v>180</v>
      </c>
      <c r="Q228" s="51">
        <v>5</v>
      </c>
      <c r="R228" s="6" t="s">
        <v>635</v>
      </c>
      <c r="S228" s="51">
        <v>5</v>
      </c>
      <c r="T228" s="6" t="s">
        <v>635</v>
      </c>
      <c r="U228" s="13" t="str">
        <f>IFERROR((VLOOKUP(Q228,[1]ความเชื่อมโยง!$A$1:$F$10,6,FALSE)),"")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28" s="13" t="str">
        <f>IFERROR((VLOOKUP(Q228,ความเชื่อมโยง!$A$1:$G$10,7,1)),"")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28" s="15" t="s">
        <v>636</v>
      </c>
      <c r="X228" s="6" t="s">
        <v>637</v>
      </c>
      <c r="Y228" s="6" t="s">
        <v>16</v>
      </c>
      <c r="Z228" s="6" t="s">
        <v>20</v>
      </c>
      <c r="AA228" s="6"/>
      <c r="AB228" s="6"/>
      <c r="AC228" s="14"/>
      <c r="AD228" s="14" t="s">
        <v>1635</v>
      </c>
      <c r="AE228" s="16">
        <v>30</v>
      </c>
      <c r="AF228" s="17">
        <v>10</v>
      </c>
      <c r="AG228" s="17" t="s">
        <v>583</v>
      </c>
      <c r="AH228" s="17">
        <v>4</v>
      </c>
      <c r="AI228" s="27">
        <f t="shared" si="10"/>
        <v>1200</v>
      </c>
      <c r="AJ228" s="16"/>
      <c r="AK228" s="16"/>
      <c r="AL228" s="16"/>
      <c r="AM228" s="16"/>
      <c r="AN228" s="16"/>
      <c r="AO228" s="16"/>
      <c r="AP228" s="16"/>
      <c r="AQ228" s="16"/>
      <c r="AR228" s="16">
        <v>300</v>
      </c>
      <c r="AS228" s="16">
        <v>300</v>
      </c>
      <c r="AT228" s="16">
        <v>300</v>
      </c>
      <c r="AU228" s="16">
        <v>300</v>
      </c>
      <c r="AV228" s="14"/>
      <c r="AW228" s="14"/>
      <c r="AX228" s="14"/>
      <c r="AY228" s="14"/>
      <c r="AZ228" s="14"/>
      <c r="BA228" s="14"/>
      <c r="BB228" s="14"/>
      <c r="BC228" s="14"/>
      <c r="BD228" s="14" t="s">
        <v>1</v>
      </c>
      <c r="BE228" s="14" t="s">
        <v>168</v>
      </c>
      <c r="BF228" s="14" t="s">
        <v>903</v>
      </c>
      <c r="BG228" s="61" t="s">
        <v>904</v>
      </c>
      <c r="BH228" s="58">
        <f t="shared" si="8"/>
        <v>1200</v>
      </c>
      <c r="BI228" s="62">
        <f t="shared" si="9"/>
        <v>0</v>
      </c>
    </row>
    <row r="229" spans="1:61" ht="18.75">
      <c r="A229" s="11">
        <f>IFERROR((VLOOKUP(B229,[5]หน่วยงานหลัก!$A$1:$B$18,2,0)),"")</f>
        <v>10</v>
      </c>
      <c r="B229" s="6" t="s">
        <v>1</v>
      </c>
      <c r="C229" s="11">
        <f>IFERROR((VLOOKUP(D229,[5]หน่วยงานย่อย!$A$1:$B$79,2,0)),"")</f>
        <v>1004</v>
      </c>
      <c r="D229" s="6" t="s">
        <v>168</v>
      </c>
      <c r="E229" s="12">
        <v>2</v>
      </c>
      <c r="F229" s="13" t="str">
        <f>IFERROR((VLOOKUP(E229,[5]แหล่งเงิน!$A$2:$B$3,2,)),"")</f>
        <v>เงินรายได้</v>
      </c>
      <c r="G229" s="6" t="s">
        <v>12</v>
      </c>
      <c r="H229" s="12">
        <v>1</v>
      </c>
      <c r="I229" s="13" t="str">
        <f>IFERROR((VLOOKUP(H229,[5]กองทุน!$A$2:$B$14,2,)),"")</f>
        <v>กองทุนบริหาร</v>
      </c>
      <c r="J229" s="12">
        <v>150</v>
      </c>
      <c r="K229" s="13" t="str">
        <f>IFERROR((VLOOKUP(J229,'[5]งาน-โครงการ'!$A$1:$B$57,2,FALSE)),"")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29" s="11">
        <f>IFERROR((VLOOKUP(M229,[5]โครงการย่อย!$B$2:$C$84,2,FALSE)),"")</f>
        <v>1000003</v>
      </c>
      <c r="M229" s="6" t="s">
        <v>229</v>
      </c>
      <c r="N229" s="11">
        <v>10000030071</v>
      </c>
      <c r="O229" s="6" t="s">
        <v>36</v>
      </c>
      <c r="P229" s="14" t="s">
        <v>180</v>
      </c>
      <c r="Q229" s="51">
        <v>5</v>
      </c>
      <c r="R229" s="6" t="s">
        <v>635</v>
      </c>
      <c r="S229" s="51">
        <v>5</v>
      </c>
      <c r="T229" s="6" t="s">
        <v>635</v>
      </c>
      <c r="U229" s="13" t="str">
        <f>IFERROR((VLOOKUP(Q229,[1]ความเชื่อมโยง!$A$1:$F$10,6,FALSE)),"")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29" s="13" t="str">
        <f>IFERROR((VLOOKUP(Q229,ความเชื่อมโยง!$A$1:$G$10,7,1)),"")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29" s="15" t="s">
        <v>636</v>
      </c>
      <c r="X229" s="6" t="s">
        <v>637</v>
      </c>
      <c r="Y229" s="6" t="s">
        <v>16</v>
      </c>
      <c r="Z229" s="6" t="s">
        <v>23</v>
      </c>
      <c r="AA229" s="6"/>
      <c r="AB229" s="6"/>
      <c r="AC229" s="14"/>
      <c r="AD229" s="14" t="s">
        <v>24</v>
      </c>
      <c r="AE229" s="16">
        <v>0.5</v>
      </c>
      <c r="AF229" s="17">
        <v>400</v>
      </c>
      <c r="AG229" s="17" t="s">
        <v>584</v>
      </c>
      <c r="AH229" s="17">
        <v>4</v>
      </c>
      <c r="AI229" s="27">
        <f t="shared" si="10"/>
        <v>800</v>
      </c>
      <c r="AJ229" s="16"/>
      <c r="AK229" s="16"/>
      <c r="AL229" s="16"/>
      <c r="AM229" s="16"/>
      <c r="AN229" s="16"/>
      <c r="AO229" s="16"/>
      <c r="AP229" s="16"/>
      <c r="AQ229" s="16"/>
      <c r="AR229" s="16">
        <v>200</v>
      </c>
      <c r="AS229" s="16">
        <v>200</v>
      </c>
      <c r="AT229" s="16">
        <v>200</v>
      </c>
      <c r="AU229" s="16">
        <v>200</v>
      </c>
      <c r="AV229" s="14"/>
      <c r="AW229" s="14"/>
      <c r="AX229" s="14"/>
      <c r="AY229" s="14"/>
      <c r="AZ229" s="14"/>
      <c r="BA229" s="14"/>
      <c r="BB229" s="14"/>
      <c r="BC229" s="14"/>
      <c r="BD229" s="14" t="s">
        <v>1</v>
      </c>
      <c r="BE229" s="14" t="s">
        <v>168</v>
      </c>
      <c r="BF229" s="14" t="s">
        <v>903</v>
      </c>
      <c r="BG229" s="61" t="s">
        <v>904</v>
      </c>
      <c r="BH229" s="58">
        <f t="shared" si="8"/>
        <v>800</v>
      </c>
      <c r="BI229" s="62">
        <f t="shared" si="9"/>
        <v>0</v>
      </c>
    </row>
    <row r="230" spans="1:61" ht="18.75">
      <c r="A230" s="11">
        <f>IFERROR((VLOOKUP(B230,[5]หน่วยงานหลัก!$A$1:$B$18,2,0)),"")</f>
        <v>10</v>
      </c>
      <c r="B230" s="6" t="s">
        <v>1</v>
      </c>
      <c r="C230" s="11">
        <f>IFERROR((VLOOKUP(D230,[5]หน่วยงานย่อย!$A$1:$B$79,2,0)),"")</f>
        <v>1004</v>
      </c>
      <c r="D230" s="6" t="s">
        <v>168</v>
      </c>
      <c r="E230" s="12">
        <v>2</v>
      </c>
      <c r="F230" s="13" t="str">
        <f>IFERROR((VLOOKUP(E230,[5]แหล่งเงิน!$A$2:$B$3,2,)),"")</f>
        <v>เงินรายได้</v>
      </c>
      <c r="G230" s="6" t="s">
        <v>12</v>
      </c>
      <c r="H230" s="12">
        <v>1</v>
      </c>
      <c r="I230" s="13" t="str">
        <f>IFERROR((VLOOKUP(H230,[5]กองทุน!$A$2:$B$14,2,)),"")</f>
        <v>กองทุนบริหาร</v>
      </c>
      <c r="J230" s="12">
        <v>150</v>
      </c>
      <c r="K230" s="13" t="str">
        <f>IFERROR((VLOOKUP(J230,'[5]งาน-โครงการ'!$A$1:$B$57,2,FALSE)),"")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30" s="11">
        <f>IFERROR((VLOOKUP(M230,[5]โครงการย่อย!$B$2:$C$84,2,FALSE)),"")</f>
        <v>1000003</v>
      </c>
      <c r="M230" s="6" t="s">
        <v>229</v>
      </c>
      <c r="N230" s="11">
        <v>10000030071</v>
      </c>
      <c r="O230" s="6" t="s">
        <v>36</v>
      </c>
      <c r="P230" s="14" t="s">
        <v>181</v>
      </c>
      <c r="Q230" s="51">
        <v>5</v>
      </c>
      <c r="R230" s="6" t="s">
        <v>635</v>
      </c>
      <c r="S230" s="51">
        <v>5</v>
      </c>
      <c r="T230" s="6" t="s">
        <v>635</v>
      </c>
      <c r="U230" s="13" t="str">
        <f>IFERROR((VLOOKUP(Q230,[1]ความเชื่อมโยง!$A$1:$F$10,6,FALSE)),"")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30" s="13" t="str">
        <f>IFERROR((VLOOKUP(Q230,ความเชื่อมโยง!$A$1:$G$10,7,1)),"")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30" s="15" t="s">
        <v>636</v>
      </c>
      <c r="X230" s="6" t="s">
        <v>637</v>
      </c>
      <c r="Y230" s="6" t="s">
        <v>16</v>
      </c>
      <c r="Z230" s="6" t="s">
        <v>20</v>
      </c>
      <c r="AA230" s="6"/>
      <c r="AB230" s="6"/>
      <c r="AC230" s="14"/>
      <c r="AD230" s="14" t="s">
        <v>1635</v>
      </c>
      <c r="AE230" s="16">
        <v>30</v>
      </c>
      <c r="AF230" s="17">
        <v>30</v>
      </c>
      <c r="AG230" s="17" t="s">
        <v>583</v>
      </c>
      <c r="AH230" s="17">
        <v>10</v>
      </c>
      <c r="AI230" s="27">
        <f t="shared" si="10"/>
        <v>9000</v>
      </c>
      <c r="AJ230" s="16">
        <v>900</v>
      </c>
      <c r="AK230" s="16"/>
      <c r="AL230" s="16">
        <v>900</v>
      </c>
      <c r="AM230" s="16">
        <v>900</v>
      </c>
      <c r="AN230" s="16"/>
      <c r="AO230" s="16">
        <v>900</v>
      </c>
      <c r="AP230" s="16">
        <v>900</v>
      </c>
      <c r="AQ230" s="16"/>
      <c r="AR230" s="16">
        <v>900</v>
      </c>
      <c r="AS230" s="16">
        <v>900</v>
      </c>
      <c r="AT230" s="16">
        <v>900</v>
      </c>
      <c r="AU230" s="16">
        <v>1800</v>
      </c>
      <c r="AV230" s="108" t="s">
        <v>662</v>
      </c>
      <c r="AW230" s="14"/>
      <c r="AX230" s="14"/>
      <c r="AY230" s="14"/>
      <c r="AZ230" s="14"/>
      <c r="BA230" s="14"/>
      <c r="BB230" s="14"/>
      <c r="BC230" s="14"/>
      <c r="BD230" s="14" t="s">
        <v>1</v>
      </c>
      <c r="BE230" s="14" t="s">
        <v>168</v>
      </c>
      <c r="BF230" s="14" t="s">
        <v>903</v>
      </c>
      <c r="BG230" s="61" t="s">
        <v>904</v>
      </c>
      <c r="BH230" s="58">
        <f t="shared" si="8"/>
        <v>9000</v>
      </c>
      <c r="BI230" s="62">
        <f t="shared" si="9"/>
        <v>0</v>
      </c>
    </row>
    <row r="231" spans="1:61" ht="18.75">
      <c r="A231" s="11">
        <f>IFERROR((VLOOKUP(B231,[5]หน่วยงานหลัก!$A$1:$B$18,2,0)),"")</f>
        <v>10</v>
      </c>
      <c r="B231" s="6" t="s">
        <v>1</v>
      </c>
      <c r="C231" s="11">
        <f>IFERROR((VLOOKUP(D231,[5]หน่วยงานย่อย!$A$1:$B$79,2,0)),"")</f>
        <v>1004</v>
      </c>
      <c r="D231" s="6" t="s">
        <v>168</v>
      </c>
      <c r="E231" s="12">
        <v>2</v>
      </c>
      <c r="F231" s="13" t="str">
        <f>IFERROR((VLOOKUP(E231,[5]แหล่งเงิน!$A$2:$B$3,2,)),"")</f>
        <v>เงินรายได้</v>
      </c>
      <c r="G231" s="6" t="s">
        <v>12</v>
      </c>
      <c r="H231" s="12">
        <v>1</v>
      </c>
      <c r="I231" s="13" t="str">
        <f>IFERROR((VLOOKUP(H231,[5]กองทุน!$A$2:$B$14,2,)),"")</f>
        <v>กองทุนบริหาร</v>
      </c>
      <c r="J231" s="12">
        <v>150</v>
      </c>
      <c r="K231" s="13" t="str">
        <f>IFERROR((VLOOKUP(J231,'[5]งาน-โครงการ'!$A$1:$B$57,2,FALSE)),"")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31" s="11">
        <f>IFERROR((VLOOKUP(M231,[5]โครงการย่อย!$B$2:$C$84,2,FALSE)),"")</f>
        <v>1000003</v>
      </c>
      <c r="M231" s="6" t="s">
        <v>229</v>
      </c>
      <c r="N231" s="11">
        <v>10000030071</v>
      </c>
      <c r="O231" s="6" t="s">
        <v>36</v>
      </c>
      <c r="P231" s="14" t="s">
        <v>182</v>
      </c>
      <c r="Q231" s="51">
        <v>5</v>
      </c>
      <c r="R231" s="6" t="s">
        <v>635</v>
      </c>
      <c r="S231" s="51">
        <v>5</v>
      </c>
      <c r="T231" s="6" t="s">
        <v>635</v>
      </c>
      <c r="U231" s="13" t="str">
        <f>IFERROR((VLOOKUP(Q231,[1]ความเชื่อมโยง!$A$1:$F$10,6,FALSE)),"")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31" s="13" t="str">
        <f>IFERROR((VLOOKUP(Q231,ความเชื่อมโยง!$A$1:$G$10,7,1)),"")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31" s="15" t="s">
        <v>636</v>
      </c>
      <c r="X231" s="6" t="s">
        <v>637</v>
      </c>
      <c r="Y231" s="6" t="s">
        <v>16</v>
      </c>
      <c r="Z231" s="6" t="s">
        <v>20</v>
      </c>
      <c r="AA231" s="6"/>
      <c r="AB231" s="6"/>
      <c r="AC231" s="14"/>
      <c r="AD231" s="14" t="s">
        <v>582</v>
      </c>
      <c r="AE231" s="16">
        <v>30</v>
      </c>
      <c r="AF231" s="17">
        <v>60</v>
      </c>
      <c r="AG231" s="17" t="s">
        <v>583</v>
      </c>
      <c r="AH231" s="17">
        <v>2</v>
      </c>
      <c r="AI231" s="27">
        <f t="shared" si="10"/>
        <v>3600</v>
      </c>
      <c r="AJ231" s="16">
        <v>1800</v>
      </c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>
        <v>1800</v>
      </c>
      <c r="AV231" s="14"/>
      <c r="AW231" s="14"/>
      <c r="AX231" s="14"/>
      <c r="AY231" s="14"/>
      <c r="AZ231" s="14"/>
      <c r="BA231" s="14"/>
      <c r="BB231" s="14"/>
      <c r="BC231" s="14"/>
      <c r="BD231" s="14" t="s">
        <v>1</v>
      </c>
      <c r="BE231" s="14" t="s">
        <v>168</v>
      </c>
      <c r="BF231" s="14" t="s">
        <v>903</v>
      </c>
      <c r="BG231" s="61" t="s">
        <v>904</v>
      </c>
      <c r="BH231" s="58">
        <f t="shared" si="8"/>
        <v>3600</v>
      </c>
      <c r="BI231" s="62">
        <f t="shared" si="9"/>
        <v>0</v>
      </c>
    </row>
    <row r="232" spans="1:61" ht="18.75">
      <c r="A232" s="11">
        <f>IFERROR((VLOOKUP(B232,[5]หน่วยงานหลัก!$A$1:$B$18,2,0)),"")</f>
        <v>10</v>
      </c>
      <c r="B232" s="6" t="s">
        <v>1</v>
      </c>
      <c r="C232" s="11">
        <f>IFERROR((VLOOKUP(D232,[5]หน่วยงานย่อย!$A$1:$B$79,2,0)),"")</f>
        <v>1004</v>
      </c>
      <c r="D232" s="6" t="s">
        <v>168</v>
      </c>
      <c r="E232" s="12">
        <v>2</v>
      </c>
      <c r="F232" s="13" t="str">
        <f>IFERROR((VLOOKUP(E232,[5]แหล่งเงิน!$A$2:$B$3,2,)),"")</f>
        <v>เงินรายได้</v>
      </c>
      <c r="G232" s="6" t="s">
        <v>12</v>
      </c>
      <c r="H232" s="12">
        <v>1</v>
      </c>
      <c r="I232" s="13" t="str">
        <f>IFERROR((VLOOKUP(H232,[5]กองทุน!$A$2:$B$14,2,)),"")</f>
        <v>กองทุนบริหาร</v>
      </c>
      <c r="J232" s="12">
        <v>150</v>
      </c>
      <c r="K232" s="13" t="str">
        <f>IFERROR((VLOOKUP(J232,'[5]งาน-โครงการ'!$A$1:$B$57,2,FALSE)),"")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32" s="11">
        <f>IFERROR((VLOOKUP(M232,[5]โครงการย่อย!$B$2:$C$84,2,FALSE)),"")</f>
        <v>1000003</v>
      </c>
      <c r="M232" s="6" t="s">
        <v>229</v>
      </c>
      <c r="N232" s="11">
        <v>10000030071</v>
      </c>
      <c r="O232" s="6" t="s">
        <v>36</v>
      </c>
      <c r="P232" s="14" t="s">
        <v>182</v>
      </c>
      <c r="Q232" s="51">
        <v>5</v>
      </c>
      <c r="R232" s="6" t="s">
        <v>635</v>
      </c>
      <c r="S232" s="51">
        <v>5</v>
      </c>
      <c r="T232" s="6" t="s">
        <v>635</v>
      </c>
      <c r="U232" s="13" t="str">
        <f>IFERROR((VLOOKUP(Q232,[1]ความเชื่อมโยง!$A$1:$F$10,6,FALSE)),"")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32" s="13" t="str">
        <f>IFERROR((VLOOKUP(Q232,ความเชื่อมโยง!$A$1:$G$10,7,1)),"")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32" s="15" t="s">
        <v>636</v>
      </c>
      <c r="X232" s="6" t="s">
        <v>637</v>
      </c>
      <c r="Y232" s="6" t="s">
        <v>16</v>
      </c>
      <c r="Z232" s="6" t="s">
        <v>23</v>
      </c>
      <c r="AA232" s="6"/>
      <c r="AB232" s="6"/>
      <c r="AC232" s="14"/>
      <c r="AD232" s="14" t="s">
        <v>24</v>
      </c>
      <c r="AE232" s="16">
        <v>0.5</v>
      </c>
      <c r="AF232" s="17">
        <v>300</v>
      </c>
      <c r="AG232" s="17" t="s">
        <v>584</v>
      </c>
      <c r="AH232" s="17">
        <v>4</v>
      </c>
      <c r="AI232" s="27">
        <f t="shared" si="10"/>
        <v>600</v>
      </c>
      <c r="AJ232" s="16">
        <v>300</v>
      </c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>
        <v>300</v>
      </c>
      <c r="AV232" s="14"/>
      <c r="AW232" s="14"/>
      <c r="AX232" s="14"/>
      <c r="AY232" s="14"/>
      <c r="AZ232" s="14"/>
      <c r="BA232" s="14"/>
      <c r="BB232" s="14"/>
      <c r="BC232" s="14"/>
      <c r="BD232" s="14" t="s">
        <v>1</v>
      </c>
      <c r="BE232" s="14" t="s">
        <v>168</v>
      </c>
      <c r="BF232" s="14" t="s">
        <v>903</v>
      </c>
      <c r="BG232" s="61" t="s">
        <v>904</v>
      </c>
      <c r="BH232" s="58">
        <f t="shared" si="8"/>
        <v>600</v>
      </c>
      <c r="BI232" s="62">
        <f t="shared" si="9"/>
        <v>0</v>
      </c>
    </row>
    <row r="233" spans="1:61" ht="18.75">
      <c r="A233" s="11">
        <f>IFERROR((VLOOKUP(B233,[5]หน่วยงานหลัก!$A$1:$B$18,2,0)),"")</f>
        <v>10</v>
      </c>
      <c r="B233" s="6" t="s">
        <v>1</v>
      </c>
      <c r="C233" s="11">
        <f>IFERROR((VLOOKUP(D233,[5]หน่วยงานย่อย!$A$1:$B$79,2,0)),"")</f>
        <v>1004</v>
      </c>
      <c r="D233" s="6" t="s">
        <v>168</v>
      </c>
      <c r="E233" s="12">
        <v>2</v>
      </c>
      <c r="F233" s="13" t="str">
        <f>IFERROR((VLOOKUP(E233,[5]แหล่งเงิน!$A$2:$B$3,2,)),"")</f>
        <v>เงินรายได้</v>
      </c>
      <c r="G233" s="6" t="s">
        <v>12</v>
      </c>
      <c r="H233" s="12">
        <v>1</v>
      </c>
      <c r="I233" s="13" t="str">
        <f>IFERROR((VLOOKUP(H233,[5]กองทุน!$A$2:$B$14,2,)),"")</f>
        <v>กองทุนบริหาร</v>
      </c>
      <c r="J233" s="12">
        <v>150</v>
      </c>
      <c r="K233" s="13" t="str">
        <f>IFERROR((VLOOKUP(J233,'[5]งาน-โครงการ'!$A$1:$B$57,2,FALSE)),"")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33" s="11">
        <f>IFERROR((VLOOKUP(M233,[5]โครงการย่อย!$B$2:$C$84,2,FALSE)),"")</f>
        <v>1000003</v>
      </c>
      <c r="M233" s="6" t="s">
        <v>229</v>
      </c>
      <c r="N233" s="11">
        <v>10000030071</v>
      </c>
      <c r="O233" s="6" t="s">
        <v>36</v>
      </c>
      <c r="P233" s="14" t="s">
        <v>182</v>
      </c>
      <c r="Q233" s="11">
        <f>IFERROR((VLOOKUP(R233,[5]ความเชื่อมโยง!$A$20:$B$26,2,FALSE)),"")</f>
        <v>5</v>
      </c>
      <c r="R233" s="6" t="s">
        <v>635</v>
      </c>
      <c r="S233" s="11">
        <v>5</v>
      </c>
      <c r="T233" s="6" t="s">
        <v>635</v>
      </c>
      <c r="U233" s="13" t="str">
        <f>IFERROR((VLOOKUP(Q233,[1]ความเชื่อมโยง!$A$1:$F$10,6,FALSE)),"")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33" s="13" t="str">
        <f>IFERROR((VLOOKUP(Q233,ความเชื่อมโยง!$A$1:$G$10,7,1)),"")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33" s="15" t="s">
        <v>636</v>
      </c>
      <c r="X233" s="6" t="s">
        <v>637</v>
      </c>
      <c r="Y233" s="6" t="s">
        <v>16</v>
      </c>
      <c r="Z233" s="6" t="s">
        <v>20</v>
      </c>
      <c r="AA233" s="6"/>
      <c r="AB233" s="6"/>
      <c r="AC233" s="14"/>
      <c r="AD233" s="14" t="s">
        <v>1635</v>
      </c>
      <c r="AE233" s="16">
        <v>30</v>
      </c>
      <c r="AF233" s="17">
        <v>30</v>
      </c>
      <c r="AG233" s="17" t="s">
        <v>583</v>
      </c>
      <c r="AH233" s="17">
        <v>4</v>
      </c>
      <c r="AI233" s="27">
        <f t="shared" si="10"/>
        <v>3600</v>
      </c>
      <c r="AJ233" s="16">
        <v>1800</v>
      </c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>
        <v>1800</v>
      </c>
      <c r="AV233" s="14"/>
      <c r="AW233" s="14"/>
      <c r="AX233" s="14"/>
      <c r="AY233" s="14"/>
      <c r="AZ233" s="14"/>
      <c r="BA233" s="14"/>
      <c r="BB233" s="14"/>
      <c r="BC233" s="14"/>
      <c r="BD233" s="14" t="s">
        <v>1</v>
      </c>
      <c r="BE233" s="14" t="s">
        <v>168</v>
      </c>
      <c r="BF233" s="14" t="s">
        <v>903</v>
      </c>
      <c r="BG233" s="61" t="s">
        <v>904</v>
      </c>
      <c r="BH233" s="58">
        <f t="shared" si="8"/>
        <v>3600</v>
      </c>
      <c r="BI233" s="62">
        <f t="shared" si="9"/>
        <v>0</v>
      </c>
    </row>
    <row r="234" spans="1:61" ht="18.75">
      <c r="A234" s="11">
        <f>IFERROR((VLOOKUP(B234,[5]หน่วยงานหลัก!$A$1:$B$18,2,0)),"")</f>
        <v>10</v>
      </c>
      <c r="B234" s="6" t="s">
        <v>1</v>
      </c>
      <c r="C234" s="11">
        <f>IFERROR((VLOOKUP(D234,[5]หน่วยงานย่อย!$A$1:$B$79,2,0)),"")</f>
        <v>1004</v>
      </c>
      <c r="D234" s="6" t="s">
        <v>168</v>
      </c>
      <c r="E234" s="12">
        <v>2</v>
      </c>
      <c r="F234" s="13" t="str">
        <f>IFERROR((VLOOKUP(E234,[5]แหล่งเงิน!$A$2:$B$3,2,)),"")</f>
        <v>เงินรายได้</v>
      </c>
      <c r="G234" s="6" t="s">
        <v>12</v>
      </c>
      <c r="H234" s="12">
        <v>1</v>
      </c>
      <c r="I234" s="13" t="str">
        <f>IFERROR((VLOOKUP(H234,[5]กองทุน!$A$2:$B$14,2,)),"")</f>
        <v>กองทุนบริหาร</v>
      </c>
      <c r="J234" s="12">
        <v>150</v>
      </c>
      <c r="K234" s="13" t="str">
        <f>IFERROR((VLOOKUP(J234,'[5]งาน-โครงการ'!$A$1:$B$57,2,FALSE)),"")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34" s="11">
        <f>IFERROR((VLOOKUP(M234,[5]โครงการย่อย!$B$2:$C$84,2,FALSE)),"")</f>
        <v>1000003</v>
      </c>
      <c r="M234" s="6" t="s">
        <v>229</v>
      </c>
      <c r="N234" s="11">
        <v>10000030071</v>
      </c>
      <c r="O234" s="6" t="s">
        <v>52</v>
      </c>
      <c r="P234" s="14" t="s">
        <v>186</v>
      </c>
      <c r="Q234" s="11">
        <f>IFERROR((VLOOKUP(R234,[5]ความเชื่อมโยง!$A$20:$B$26,2,FALSE)),"")</f>
        <v>5</v>
      </c>
      <c r="R234" s="6" t="s">
        <v>635</v>
      </c>
      <c r="S234" s="11">
        <v>5</v>
      </c>
      <c r="T234" s="6" t="s">
        <v>635</v>
      </c>
      <c r="U234" s="13" t="str">
        <f>IFERROR((VLOOKUP(Q234,[1]ความเชื่อมโยง!$A$1:$F$10,6,FALSE)),"")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34" s="13" t="str">
        <f>IFERROR((VLOOKUP(Q234,ความเชื่อมโยง!$A$1:$G$10,7,1)),"")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34" s="15" t="s">
        <v>700</v>
      </c>
      <c r="X234" s="6" t="s">
        <v>133</v>
      </c>
      <c r="Y234" s="6" t="s">
        <v>16</v>
      </c>
      <c r="Z234" s="6" t="s">
        <v>20</v>
      </c>
      <c r="AA234" s="6"/>
      <c r="AB234" s="6"/>
      <c r="AC234" s="14"/>
      <c r="AD234" s="14" t="s">
        <v>906</v>
      </c>
      <c r="AE234" s="16">
        <v>250</v>
      </c>
      <c r="AF234" s="17">
        <v>50</v>
      </c>
      <c r="AG234" s="17" t="s">
        <v>589</v>
      </c>
      <c r="AH234" s="17">
        <v>1</v>
      </c>
      <c r="AI234" s="27">
        <f t="shared" si="10"/>
        <v>12500</v>
      </c>
      <c r="AJ234" s="16"/>
      <c r="AK234" s="16"/>
      <c r="AL234" s="16"/>
      <c r="AM234" s="16">
        <v>12500</v>
      </c>
      <c r="AN234" s="16"/>
      <c r="AO234" s="16"/>
      <c r="AP234" s="16"/>
      <c r="AQ234" s="16"/>
      <c r="AR234" s="16"/>
      <c r="AS234" s="16"/>
      <c r="AT234" s="16"/>
      <c r="AU234" s="16"/>
      <c r="AV234" s="14"/>
      <c r="AW234" s="14"/>
      <c r="AX234" s="14"/>
      <c r="AY234" s="14"/>
      <c r="AZ234" s="14"/>
      <c r="BA234" s="14"/>
      <c r="BB234" s="14"/>
      <c r="BC234" s="14"/>
      <c r="BD234" s="14" t="s">
        <v>1</v>
      </c>
      <c r="BE234" s="14" t="s">
        <v>168</v>
      </c>
      <c r="BF234" s="14" t="s">
        <v>903</v>
      </c>
      <c r="BG234" s="61" t="s">
        <v>904</v>
      </c>
      <c r="BH234" s="58">
        <f t="shared" si="8"/>
        <v>12500</v>
      </c>
      <c r="BI234" s="62">
        <f t="shared" si="9"/>
        <v>0</v>
      </c>
    </row>
    <row r="235" spans="1:61" ht="18.75">
      <c r="A235" s="11">
        <f>IFERROR((VLOOKUP(B235,[5]หน่วยงานหลัก!$A$1:$B$18,2,0)),"")</f>
        <v>10</v>
      </c>
      <c r="B235" s="6" t="s">
        <v>1</v>
      </c>
      <c r="C235" s="11">
        <f>IFERROR((VLOOKUP(D235,[5]หน่วยงานย่อย!$A$1:$B$79,2,0)),"")</f>
        <v>1004</v>
      </c>
      <c r="D235" s="6" t="s">
        <v>168</v>
      </c>
      <c r="E235" s="12">
        <v>2</v>
      </c>
      <c r="F235" s="13" t="str">
        <f>IFERROR((VLOOKUP(E235,[5]แหล่งเงิน!$A$2:$B$3,2,)),"")</f>
        <v>เงินรายได้</v>
      </c>
      <c r="G235" s="6" t="s">
        <v>12</v>
      </c>
      <c r="H235" s="12">
        <v>1</v>
      </c>
      <c r="I235" s="13" t="str">
        <f>IFERROR((VLOOKUP(H235,[5]กองทุน!$A$2:$B$14,2,)),"")</f>
        <v>กองทุนบริหาร</v>
      </c>
      <c r="J235" s="12">
        <v>150</v>
      </c>
      <c r="K235" s="13" t="str">
        <f>IFERROR((VLOOKUP(J235,'[5]งาน-โครงการ'!$A$1:$B$57,2,FALSE)),"")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35" s="11">
        <f>IFERROR((VLOOKUP(M235,[5]โครงการย่อย!$B$2:$C$84,2,FALSE)),"")</f>
        <v>1000003</v>
      </c>
      <c r="M235" s="6" t="s">
        <v>229</v>
      </c>
      <c r="N235" s="109">
        <v>10000030288</v>
      </c>
      <c r="O235" s="6" t="s">
        <v>187</v>
      </c>
      <c r="P235" s="14" t="s">
        <v>188</v>
      </c>
      <c r="Q235" s="11">
        <f>IFERROR((VLOOKUP(R235,[5]ความเชื่อมโยง!$A$20:$B$26,2,FALSE)),"")</f>
        <v>5</v>
      </c>
      <c r="R235" s="6" t="s">
        <v>635</v>
      </c>
      <c r="S235" s="11">
        <v>5</v>
      </c>
      <c r="T235" s="6" t="s">
        <v>635</v>
      </c>
      <c r="U235" s="13" t="str">
        <f>IFERROR((VLOOKUP(Q235,[1]ความเชื่อมโยง!$A$1:$F$10,6,FALSE)),"")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35" s="13" t="str">
        <f>IFERROR((VLOOKUP(Q235,ความเชื่อมโยง!$A$1:$G$10,7,1)),"")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35" s="15" t="s">
        <v>700</v>
      </c>
      <c r="X235" s="6" t="s">
        <v>133</v>
      </c>
      <c r="Y235" s="6" t="s">
        <v>16</v>
      </c>
      <c r="Z235" s="6" t="s">
        <v>20</v>
      </c>
      <c r="AA235" s="6"/>
      <c r="AB235" s="6"/>
      <c r="AC235" s="14"/>
      <c r="AD235" s="14" t="s">
        <v>582</v>
      </c>
      <c r="AE235" s="16">
        <v>60</v>
      </c>
      <c r="AF235" s="17">
        <v>10</v>
      </c>
      <c r="AG235" s="17" t="s">
        <v>616</v>
      </c>
      <c r="AH235" s="17">
        <v>7</v>
      </c>
      <c r="AI235" s="27">
        <f t="shared" si="10"/>
        <v>4200</v>
      </c>
      <c r="AJ235" s="16"/>
      <c r="AK235" s="16">
        <v>4200</v>
      </c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4"/>
      <c r="AW235" s="14"/>
      <c r="AX235" s="14"/>
      <c r="AY235" s="14"/>
      <c r="AZ235" s="14"/>
      <c r="BA235" s="14"/>
      <c r="BB235" s="14"/>
      <c r="BC235" s="14"/>
      <c r="BD235" s="14" t="s">
        <v>1</v>
      </c>
      <c r="BE235" s="14" t="s">
        <v>168</v>
      </c>
      <c r="BF235" s="14" t="s">
        <v>903</v>
      </c>
      <c r="BG235" s="61" t="s">
        <v>904</v>
      </c>
      <c r="BH235" s="58">
        <f t="shared" si="8"/>
        <v>4200</v>
      </c>
      <c r="BI235" s="62">
        <f t="shared" si="9"/>
        <v>0</v>
      </c>
    </row>
    <row r="236" spans="1:61" ht="18.75">
      <c r="A236" s="11">
        <f>IFERROR((VLOOKUP(B236,[5]หน่วยงานหลัก!$A$1:$B$18,2,0)),"")</f>
        <v>10</v>
      </c>
      <c r="B236" s="6" t="s">
        <v>1</v>
      </c>
      <c r="C236" s="11">
        <f>IFERROR((VLOOKUP(D236,[5]หน่วยงานย่อย!$A$1:$B$79,2,0)),"")</f>
        <v>1004</v>
      </c>
      <c r="D236" s="6" t="s">
        <v>168</v>
      </c>
      <c r="E236" s="12">
        <v>2</v>
      </c>
      <c r="F236" s="13" t="str">
        <f>IFERROR((VLOOKUP(E236,[5]แหล่งเงิน!$A$2:$B$3,2,)),"")</f>
        <v>เงินรายได้</v>
      </c>
      <c r="G236" s="6" t="s">
        <v>12</v>
      </c>
      <c r="H236" s="12">
        <v>1</v>
      </c>
      <c r="I236" s="13" t="str">
        <f>IFERROR((VLOOKUP(H236,[5]กองทุน!$A$2:$B$14,2,)),"")</f>
        <v>กองทุนบริหาร</v>
      </c>
      <c r="J236" s="12">
        <v>150</v>
      </c>
      <c r="K236" s="13" t="str">
        <f>IFERROR((VLOOKUP(J236,'[5]งาน-โครงการ'!$A$1:$B$57,2,FALSE)),"")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36" s="11">
        <f>IFERROR((VLOOKUP(M236,[5]โครงการย่อย!$B$2:$C$84,2,FALSE)),"")</f>
        <v>1000003</v>
      </c>
      <c r="M236" s="6" t="s">
        <v>229</v>
      </c>
      <c r="N236" s="109">
        <v>10000030288</v>
      </c>
      <c r="O236" s="6" t="s">
        <v>187</v>
      </c>
      <c r="P236" s="14" t="s">
        <v>188</v>
      </c>
      <c r="Q236" s="11">
        <f>IFERROR((VLOOKUP(R236,[5]ความเชื่อมโยง!$A$20:$B$26,2,FALSE)),"")</f>
        <v>5</v>
      </c>
      <c r="R236" s="6" t="s">
        <v>635</v>
      </c>
      <c r="S236" s="11">
        <v>5</v>
      </c>
      <c r="T236" s="6" t="s">
        <v>635</v>
      </c>
      <c r="U236" s="13" t="str">
        <f>IFERROR((VLOOKUP(Q236,[1]ความเชื่อมโยง!$A$1:$F$10,6,FALSE)),"")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36" s="13" t="str">
        <f>IFERROR((VLOOKUP(Q236,ความเชื่อมโยง!$A$1:$G$10,7,1)),"")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36" s="15" t="s">
        <v>700</v>
      </c>
      <c r="X236" s="6" t="s">
        <v>133</v>
      </c>
      <c r="Y236" s="6" t="s">
        <v>16</v>
      </c>
      <c r="Z236" s="6" t="s">
        <v>20</v>
      </c>
      <c r="AA236" s="6"/>
      <c r="AB236" s="6"/>
      <c r="AC236" s="14"/>
      <c r="AD236" s="14" t="s">
        <v>1635</v>
      </c>
      <c r="AE236" s="16">
        <v>30</v>
      </c>
      <c r="AF236" s="17">
        <v>10</v>
      </c>
      <c r="AG236" s="17" t="s">
        <v>583</v>
      </c>
      <c r="AH236" s="17">
        <v>14</v>
      </c>
      <c r="AI236" s="27">
        <f t="shared" si="10"/>
        <v>4200</v>
      </c>
      <c r="AJ236" s="16"/>
      <c r="AK236" s="16">
        <v>4200</v>
      </c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4"/>
      <c r="AW236" s="14"/>
      <c r="AX236" s="14"/>
      <c r="AY236" s="14"/>
      <c r="AZ236" s="14"/>
      <c r="BA236" s="14"/>
      <c r="BB236" s="14"/>
      <c r="BC236" s="14"/>
      <c r="BD236" s="14" t="s">
        <v>1</v>
      </c>
      <c r="BE236" s="14" t="s">
        <v>168</v>
      </c>
      <c r="BF236" s="14" t="s">
        <v>903</v>
      </c>
      <c r="BG236" s="61" t="s">
        <v>904</v>
      </c>
      <c r="BH236" s="58">
        <f t="shared" si="8"/>
        <v>4200</v>
      </c>
      <c r="BI236" s="62">
        <f t="shared" si="9"/>
        <v>0</v>
      </c>
    </row>
    <row r="237" spans="1:61" ht="18.75">
      <c r="A237" s="11">
        <f>IFERROR((VLOOKUP(B237,[5]หน่วยงานหลัก!$A$1:$B$18,2,0)),"")</f>
        <v>10</v>
      </c>
      <c r="B237" s="6" t="s">
        <v>1</v>
      </c>
      <c r="C237" s="11">
        <f>IFERROR((VLOOKUP(D237,[5]หน่วยงานย่อย!$A$1:$B$79,2,0)),"")</f>
        <v>1004</v>
      </c>
      <c r="D237" s="6" t="s">
        <v>168</v>
      </c>
      <c r="E237" s="12">
        <v>2</v>
      </c>
      <c r="F237" s="13" t="str">
        <f>IFERROR((VLOOKUP(E237,[5]แหล่งเงิน!$A$2:$B$3,2,)),"")</f>
        <v>เงินรายได้</v>
      </c>
      <c r="G237" s="6" t="s">
        <v>12</v>
      </c>
      <c r="H237" s="12">
        <v>1</v>
      </c>
      <c r="I237" s="13" t="str">
        <f>IFERROR((VLOOKUP(H237,[5]กองทุน!$A$2:$B$14,2,)),"")</f>
        <v>กองทุนบริหาร</v>
      </c>
      <c r="J237" s="12">
        <v>150</v>
      </c>
      <c r="K237" s="13" t="str">
        <f>IFERROR((VLOOKUP(J237,'[5]งาน-โครงการ'!$A$1:$B$57,2,FALSE)),"")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37" s="11">
        <f>IFERROR((VLOOKUP(M237,[5]โครงการย่อย!$B$2:$C$84,2,FALSE)),"")</f>
        <v>1000003</v>
      </c>
      <c r="M237" s="6" t="s">
        <v>229</v>
      </c>
      <c r="N237" s="109">
        <v>10000030288</v>
      </c>
      <c r="O237" s="6" t="s">
        <v>187</v>
      </c>
      <c r="P237" s="14" t="s">
        <v>188</v>
      </c>
      <c r="Q237" s="11">
        <f>IFERROR((VLOOKUP(R237,[5]ความเชื่อมโยง!$A$20:$B$26,2,FALSE)),"")</f>
        <v>5</v>
      </c>
      <c r="R237" s="6" t="s">
        <v>635</v>
      </c>
      <c r="S237" s="11">
        <v>5</v>
      </c>
      <c r="T237" s="6" t="s">
        <v>635</v>
      </c>
      <c r="U237" s="13" t="str">
        <f>IFERROR((VLOOKUP(Q237,[1]ความเชื่อมโยง!$A$1:$F$10,6,FALSE)),"")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37" s="13" t="str">
        <f>IFERROR((VLOOKUP(Q237,ความเชื่อมโยง!$A$1:$G$10,7,1)),"")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37" s="15" t="s">
        <v>700</v>
      </c>
      <c r="X237" s="6" t="s">
        <v>133</v>
      </c>
      <c r="Y237" s="6" t="s">
        <v>16</v>
      </c>
      <c r="Z237" s="6" t="s">
        <v>23</v>
      </c>
      <c r="AA237" s="6"/>
      <c r="AB237" s="6"/>
      <c r="AC237" s="14"/>
      <c r="AD237" s="14" t="s">
        <v>24</v>
      </c>
      <c r="AE237" s="16">
        <v>0.5</v>
      </c>
      <c r="AF237" s="17">
        <v>300</v>
      </c>
      <c r="AG237" s="17" t="s">
        <v>584</v>
      </c>
      <c r="AH237" s="17">
        <v>3</v>
      </c>
      <c r="AI237" s="27">
        <f t="shared" si="10"/>
        <v>500</v>
      </c>
      <c r="AJ237" s="16"/>
      <c r="AK237" s="16">
        <v>500</v>
      </c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4"/>
      <c r="AW237" s="14"/>
      <c r="AX237" s="14"/>
      <c r="AY237" s="14"/>
      <c r="AZ237" s="14"/>
      <c r="BA237" s="14"/>
      <c r="BB237" s="14"/>
      <c r="BC237" s="14"/>
      <c r="BD237" s="14" t="s">
        <v>1</v>
      </c>
      <c r="BE237" s="14" t="s">
        <v>168</v>
      </c>
      <c r="BF237" s="14" t="s">
        <v>903</v>
      </c>
      <c r="BG237" s="61" t="s">
        <v>904</v>
      </c>
      <c r="BH237" s="58">
        <f t="shared" si="8"/>
        <v>500</v>
      </c>
      <c r="BI237" s="62">
        <f t="shared" si="9"/>
        <v>0</v>
      </c>
    </row>
    <row r="238" spans="1:61" ht="18.75">
      <c r="A238" s="11">
        <f>IFERROR((VLOOKUP(B238,[5]หน่วยงานหลัก!$A$1:$B$18,2,0)),"")</f>
        <v>10</v>
      </c>
      <c r="B238" s="6" t="s">
        <v>1</v>
      </c>
      <c r="C238" s="11">
        <f>IFERROR((VLOOKUP(D238,[5]หน่วยงานย่อย!$A$1:$B$79,2,0)),"")</f>
        <v>1004</v>
      </c>
      <c r="D238" s="6" t="s">
        <v>168</v>
      </c>
      <c r="E238" s="12">
        <v>2</v>
      </c>
      <c r="F238" s="13" t="str">
        <f>IFERROR((VLOOKUP(E238,[5]แหล่งเงิน!$A$2:$B$3,2,)),"")</f>
        <v>เงินรายได้</v>
      </c>
      <c r="G238" s="6" t="s">
        <v>12</v>
      </c>
      <c r="H238" s="12">
        <v>1</v>
      </c>
      <c r="I238" s="13" t="str">
        <f>IFERROR((VLOOKUP(H238,[5]กองทุน!$A$2:$B$14,2,)),"")</f>
        <v>กองทุนบริหาร</v>
      </c>
      <c r="J238" s="12">
        <v>150</v>
      </c>
      <c r="K238" s="13" t="str">
        <f>IFERROR((VLOOKUP(J238,'[5]งาน-โครงการ'!$A$1:$B$57,2,FALSE)),"")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38" s="11">
        <f>IFERROR((VLOOKUP(M238,[5]โครงการย่อย!$B$2:$C$84,2,FALSE)),"")</f>
        <v>1000003</v>
      </c>
      <c r="M238" s="6" t="s">
        <v>229</v>
      </c>
      <c r="N238" s="109">
        <v>10000030288</v>
      </c>
      <c r="O238" s="6" t="s">
        <v>187</v>
      </c>
      <c r="P238" s="14" t="s">
        <v>189</v>
      </c>
      <c r="Q238" s="11">
        <f>IFERROR((VLOOKUP(R238,[5]ความเชื่อมโยง!$A$20:$B$26,2,FALSE)),"")</f>
        <v>5</v>
      </c>
      <c r="R238" s="6" t="s">
        <v>635</v>
      </c>
      <c r="S238" s="11">
        <v>5</v>
      </c>
      <c r="T238" s="6" t="s">
        <v>635</v>
      </c>
      <c r="U238" s="13" t="str">
        <f>IFERROR((VLOOKUP(Q238,[1]ความเชื่อมโยง!$A$1:$F$10,6,FALSE)),"")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38" s="13" t="str">
        <f>IFERROR((VLOOKUP(Q238,ความเชื่อมโยง!$A$1:$G$10,7,1)),"")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38" s="15" t="s">
        <v>700</v>
      </c>
      <c r="X238" s="6" t="s">
        <v>133</v>
      </c>
      <c r="Y238" s="6" t="s">
        <v>16</v>
      </c>
      <c r="Z238" s="6" t="s">
        <v>20</v>
      </c>
      <c r="AA238" s="6"/>
      <c r="AB238" s="6"/>
      <c r="AC238" s="14"/>
      <c r="AD238" s="14" t="s">
        <v>582</v>
      </c>
      <c r="AE238" s="16">
        <v>100</v>
      </c>
      <c r="AF238" s="17">
        <v>50</v>
      </c>
      <c r="AG238" s="17" t="s">
        <v>616</v>
      </c>
      <c r="AH238" s="17">
        <v>1</v>
      </c>
      <c r="AI238" s="27">
        <f t="shared" si="10"/>
        <v>5000</v>
      </c>
      <c r="AJ238" s="16"/>
      <c r="AK238" s="16"/>
      <c r="AL238" s="16">
        <v>5000</v>
      </c>
      <c r="AM238" s="16"/>
      <c r="AN238" s="16"/>
      <c r="AO238" s="16"/>
      <c r="AP238" s="16"/>
      <c r="AQ238" s="16"/>
      <c r="AR238" s="16"/>
      <c r="AS238" s="16"/>
      <c r="AT238" s="16"/>
      <c r="AU238" s="16"/>
      <c r="AV238" s="14"/>
      <c r="AW238" s="14"/>
      <c r="AX238" s="14"/>
      <c r="AY238" s="14"/>
      <c r="AZ238" s="14"/>
      <c r="BA238" s="14"/>
      <c r="BB238" s="14"/>
      <c r="BC238" s="14"/>
      <c r="BD238" s="14" t="s">
        <v>1</v>
      </c>
      <c r="BE238" s="14" t="s">
        <v>168</v>
      </c>
      <c r="BF238" s="14" t="s">
        <v>903</v>
      </c>
      <c r="BG238" s="61" t="s">
        <v>904</v>
      </c>
      <c r="BH238" s="58">
        <f t="shared" si="8"/>
        <v>5000</v>
      </c>
      <c r="BI238" s="62">
        <f t="shared" si="9"/>
        <v>0</v>
      </c>
    </row>
    <row r="239" spans="1:61" ht="18.75">
      <c r="A239" s="11">
        <f>IFERROR((VLOOKUP(B239,[5]หน่วยงานหลัก!$A$1:$B$18,2,0)),"")</f>
        <v>10</v>
      </c>
      <c r="B239" s="6" t="s">
        <v>1</v>
      </c>
      <c r="C239" s="11">
        <f>IFERROR((VLOOKUP(D239,[5]หน่วยงานย่อย!$A$1:$B$79,2,0)),"")</f>
        <v>1004</v>
      </c>
      <c r="D239" s="6" t="s">
        <v>168</v>
      </c>
      <c r="E239" s="12">
        <v>2</v>
      </c>
      <c r="F239" s="13" t="str">
        <f>IFERROR((VLOOKUP(E239,[5]แหล่งเงิน!$A$2:$B$3,2,)),"")</f>
        <v>เงินรายได้</v>
      </c>
      <c r="G239" s="6" t="s">
        <v>12</v>
      </c>
      <c r="H239" s="12">
        <v>1</v>
      </c>
      <c r="I239" s="13" t="str">
        <f>IFERROR((VLOOKUP(H239,[5]กองทุน!$A$2:$B$14,2,)),"")</f>
        <v>กองทุนบริหาร</v>
      </c>
      <c r="J239" s="12">
        <v>150</v>
      </c>
      <c r="K239" s="13" t="str">
        <f>IFERROR((VLOOKUP(J239,'[5]งาน-โครงการ'!$A$1:$B$57,2,FALSE)),"")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39" s="11">
        <f>IFERROR((VLOOKUP(M239,[5]โครงการย่อย!$B$2:$C$84,2,FALSE)),"")</f>
        <v>1000003</v>
      </c>
      <c r="M239" s="6" t="s">
        <v>229</v>
      </c>
      <c r="N239" s="109">
        <v>10000030288</v>
      </c>
      <c r="O239" s="6" t="s">
        <v>187</v>
      </c>
      <c r="P239" s="14" t="s">
        <v>189</v>
      </c>
      <c r="Q239" s="11">
        <f>IFERROR((VLOOKUP(R239,[5]ความเชื่อมโยง!$A$20:$B$26,2,FALSE)),"")</f>
        <v>5</v>
      </c>
      <c r="R239" s="6" t="s">
        <v>635</v>
      </c>
      <c r="S239" s="11">
        <v>5</v>
      </c>
      <c r="T239" s="6" t="s">
        <v>635</v>
      </c>
      <c r="U239" s="13" t="str">
        <f>IFERROR((VLOOKUP(Q239,[1]ความเชื่อมโยง!$A$1:$F$10,6,FALSE)),"")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39" s="13" t="str">
        <f>IFERROR((VLOOKUP(Q239,ความเชื่อมโยง!$A$1:$G$10,7,1)),"")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39" s="15" t="s">
        <v>700</v>
      </c>
      <c r="X239" s="6" t="s">
        <v>133</v>
      </c>
      <c r="Y239" s="6" t="s">
        <v>16</v>
      </c>
      <c r="Z239" s="6" t="s">
        <v>20</v>
      </c>
      <c r="AA239" s="6"/>
      <c r="AB239" s="6"/>
      <c r="AC239" s="14"/>
      <c r="AD239" s="14" t="s">
        <v>1635</v>
      </c>
      <c r="AE239" s="16">
        <v>30</v>
      </c>
      <c r="AF239" s="17">
        <v>50</v>
      </c>
      <c r="AG239" s="17" t="s">
        <v>583</v>
      </c>
      <c r="AH239" s="17">
        <v>2</v>
      </c>
      <c r="AI239" s="27">
        <f t="shared" si="10"/>
        <v>3000</v>
      </c>
      <c r="AJ239" s="16"/>
      <c r="AK239" s="16"/>
      <c r="AL239" s="16">
        <v>3000</v>
      </c>
      <c r="AM239" s="16"/>
      <c r="AN239" s="16"/>
      <c r="AO239" s="16"/>
      <c r="AP239" s="16"/>
      <c r="AQ239" s="16"/>
      <c r="AR239" s="16"/>
      <c r="AS239" s="16"/>
      <c r="AT239" s="16"/>
      <c r="AU239" s="16"/>
      <c r="AV239" s="14"/>
      <c r="AW239" s="14"/>
      <c r="AX239" s="14"/>
      <c r="AY239" s="14"/>
      <c r="AZ239" s="14"/>
      <c r="BA239" s="14"/>
      <c r="BB239" s="14"/>
      <c r="BC239" s="14"/>
      <c r="BD239" s="14" t="s">
        <v>1</v>
      </c>
      <c r="BE239" s="14" t="s">
        <v>168</v>
      </c>
      <c r="BF239" s="14" t="s">
        <v>903</v>
      </c>
      <c r="BG239" s="61" t="s">
        <v>904</v>
      </c>
      <c r="BH239" s="58">
        <f t="shared" si="8"/>
        <v>3000</v>
      </c>
      <c r="BI239" s="62">
        <f t="shared" si="9"/>
        <v>0</v>
      </c>
    </row>
    <row r="240" spans="1:61" ht="18.75">
      <c r="A240" s="11">
        <f>IFERROR((VLOOKUP(B240,[5]หน่วยงานหลัก!$A$1:$B$18,2,0)),"")</f>
        <v>10</v>
      </c>
      <c r="B240" s="6" t="s">
        <v>1</v>
      </c>
      <c r="C240" s="11">
        <f>IFERROR((VLOOKUP(D240,[5]หน่วยงานย่อย!$A$1:$B$79,2,0)),"")</f>
        <v>1004</v>
      </c>
      <c r="D240" s="6" t="s">
        <v>168</v>
      </c>
      <c r="E240" s="12">
        <v>2</v>
      </c>
      <c r="F240" s="13" t="str">
        <f>IFERROR((VLOOKUP(E240,[5]แหล่งเงิน!$A$2:$B$3,2,)),"")</f>
        <v>เงินรายได้</v>
      </c>
      <c r="G240" s="6" t="s">
        <v>12</v>
      </c>
      <c r="H240" s="12">
        <v>1</v>
      </c>
      <c r="I240" s="13" t="str">
        <f>IFERROR((VLOOKUP(H240,[5]กองทุน!$A$2:$B$14,2,)),"")</f>
        <v>กองทุนบริหาร</v>
      </c>
      <c r="J240" s="12">
        <v>150</v>
      </c>
      <c r="K240" s="13" t="str">
        <f>IFERROR((VLOOKUP(J240,'[5]งาน-โครงการ'!$A$1:$B$57,2,FALSE)),"")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40" s="11">
        <f>IFERROR((VLOOKUP(M240,[5]โครงการย่อย!$B$2:$C$84,2,FALSE)),"")</f>
        <v>1000003</v>
      </c>
      <c r="M240" s="6" t="s">
        <v>229</v>
      </c>
      <c r="N240" s="109">
        <v>10000030288</v>
      </c>
      <c r="O240" s="6" t="s">
        <v>187</v>
      </c>
      <c r="P240" s="14" t="s">
        <v>189</v>
      </c>
      <c r="Q240" s="11">
        <f>IFERROR((VLOOKUP(R240,[5]ความเชื่อมโยง!$A$20:$B$26,2,FALSE)),"")</f>
        <v>5</v>
      </c>
      <c r="R240" s="6" t="s">
        <v>635</v>
      </c>
      <c r="S240" s="11">
        <v>5</v>
      </c>
      <c r="T240" s="6" t="s">
        <v>635</v>
      </c>
      <c r="U240" s="13" t="str">
        <f>IFERROR((VLOOKUP(Q240,[1]ความเชื่อมโยง!$A$1:$F$10,6,FALSE)),"")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40" s="13" t="str">
        <f>IFERROR((VLOOKUP(Q240,ความเชื่อมโยง!$A$1:$G$10,7,1)),"")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40" s="15" t="s">
        <v>700</v>
      </c>
      <c r="X240" s="6" t="s">
        <v>133</v>
      </c>
      <c r="Y240" s="6" t="s">
        <v>16</v>
      </c>
      <c r="Z240" s="6" t="s">
        <v>23</v>
      </c>
      <c r="AA240" s="6"/>
      <c r="AB240" s="6"/>
      <c r="AC240" s="14"/>
      <c r="AD240" s="14" t="s">
        <v>24</v>
      </c>
      <c r="AE240" s="16">
        <v>0.5</v>
      </c>
      <c r="AF240" s="17">
        <v>300</v>
      </c>
      <c r="AG240" s="17" t="s">
        <v>584</v>
      </c>
      <c r="AH240" s="17">
        <v>3</v>
      </c>
      <c r="AI240" s="27">
        <f t="shared" si="10"/>
        <v>500</v>
      </c>
      <c r="AJ240" s="16"/>
      <c r="AK240" s="16"/>
      <c r="AL240" s="16">
        <v>500</v>
      </c>
      <c r="AM240" s="16"/>
      <c r="AN240" s="16"/>
      <c r="AO240" s="16"/>
      <c r="AP240" s="16"/>
      <c r="AQ240" s="16"/>
      <c r="AR240" s="16"/>
      <c r="AS240" s="16"/>
      <c r="AT240" s="16"/>
      <c r="AU240" s="16"/>
      <c r="AV240" s="14"/>
      <c r="AW240" s="14"/>
      <c r="AX240" s="14"/>
      <c r="AY240" s="14"/>
      <c r="AZ240" s="14"/>
      <c r="BA240" s="14"/>
      <c r="BB240" s="14"/>
      <c r="BC240" s="14"/>
      <c r="BD240" s="14" t="s">
        <v>1</v>
      </c>
      <c r="BE240" s="14" t="s">
        <v>168</v>
      </c>
      <c r="BF240" s="14" t="s">
        <v>903</v>
      </c>
      <c r="BG240" s="61" t="s">
        <v>904</v>
      </c>
      <c r="BH240" s="58">
        <f t="shared" si="8"/>
        <v>500</v>
      </c>
      <c r="BI240" s="62">
        <f t="shared" si="9"/>
        <v>0</v>
      </c>
    </row>
    <row r="241" spans="1:61" s="4" customFormat="1" ht="18.75">
      <c r="A241" s="11">
        <f>IFERROR((VLOOKUP(B241,[5]หน่วยงานหลัก!$A$1:$B$18,2,0)),"")</f>
        <v>10</v>
      </c>
      <c r="B241" s="6" t="s">
        <v>1</v>
      </c>
      <c r="C241" s="11">
        <f>IFERROR((VLOOKUP(D241,[5]หน่วยงานย่อย!$A$1:$B$79,2,0)),"")</f>
        <v>1004</v>
      </c>
      <c r="D241" s="6" t="s">
        <v>168</v>
      </c>
      <c r="E241" s="12">
        <v>2</v>
      </c>
      <c r="F241" s="13" t="str">
        <f>IFERROR((VLOOKUP(E241,[5]แหล่งเงิน!$A$2:$B$3,2,)),"")</f>
        <v>เงินรายได้</v>
      </c>
      <c r="G241" s="6" t="s">
        <v>12</v>
      </c>
      <c r="H241" s="12">
        <v>7</v>
      </c>
      <c r="I241" s="13" t="str">
        <f>IFERROR((VLOOKUP(H241,[5]กองทุน!$A$2:$B$14,2,)),"")</f>
        <v>กองทุนสินทรัพย์ถาวร</v>
      </c>
      <c r="J241" s="12">
        <v>150</v>
      </c>
      <c r="K241" s="13" t="str">
        <f>IFERROR((VLOOKUP(J241,'[5]งาน-โครงการ'!$A$1:$B$57,2,FALSE)),"")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41" s="11">
        <f>IFERROR((VLOOKUP(M241,[5]โครงการย่อย!$B$2:$C$84,2,FALSE)),"")</f>
        <v>1000003</v>
      </c>
      <c r="M241" s="6" t="s">
        <v>229</v>
      </c>
      <c r="N241" s="109">
        <v>10000030019</v>
      </c>
      <c r="O241" s="6" t="s">
        <v>122</v>
      </c>
      <c r="P241" s="14" t="s">
        <v>722</v>
      </c>
      <c r="Q241" s="11">
        <v>7</v>
      </c>
      <c r="R241" s="6" t="s">
        <v>642</v>
      </c>
      <c r="S241" s="76">
        <v>7</v>
      </c>
      <c r="T241" s="6" t="s">
        <v>642</v>
      </c>
      <c r="U241" s="13" t="str">
        <f>IFERROR((VLOOKUP(Q241,[1]ความเชื่อมโยง!$A$1:$F$10,6,FALSE)),"")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41" s="13" t="str">
        <f>IFERROR((VLOOKUP(Q241,ความเชื่อมโยง!$A$1:$G$10,7,1)),"")</f>
        <v>7. 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</v>
      </c>
      <c r="W241" s="15"/>
      <c r="X241" s="6" t="s">
        <v>637</v>
      </c>
      <c r="Y241" s="6" t="s">
        <v>66</v>
      </c>
      <c r="Z241" s="6" t="s">
        <v>67</v>
      </c>
      <c r="AA241" s="6" t="s">
        <v>68</v>
      </c>
      <c r="AB241" s="14" t="s">
        <v>169</v>
      </c>
      <c r="AC241" s="14" t="s">
        <v>169</v>
      </c>
      <c r="AD241" s="14" t="s">
        <v>169</v>
      </c>
      <c r="AE241" s="16">
        <v>10590</v>
      </c>
      <c r="AF241" s="17">
        <v>1</v>
      </c>
      <c r="AG241" s="17" t="s">
        <v>596</v>
      </c>
      <c r="AH241" s="17">
        <v>1</v>
      </c>
      <c r="AI241" s="27">
        <f t="shared" si="10"/>
        <v>10600</v>
      </c>
      <c r="AJ241" s="16">
        <v>10600</v>
      </c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4"/>
      <c r="AW241" s="14"/>
      <c r="AX241" s="14"/>
      <c r="AY241" s="14"/>
      <c r="AZ241" s="14"/>
      <c r="BA241" s="14"/>
      <c r="BB241" s="14"/>
      <c r="BC241" s="14"/>
      <c r="BD241" s="14" t="s">
        <v>1</v>
      </c>
      <c r="BE241" s="14" t="s">
        <v>168</v>
      </c>
      <c r="BF241" s="14" t="s">
        <v>903</v>
      </c>
      <c r="BG241" s="61" t="s">
        <v>904</v>
      </c>
      <c r="BH241" s="58">
        <f t="shared" si="8"/>
        <v>10600</v>
      </c>
      <c r="BI241" s="62">
        <f t="shared" si="9"/>
        <v>0</v>
      </c>
    </row>
    <row r="242" spans="1:61" ht="18.75">
      <c r="A242" s="11">
        <f>IFERROR((VLOOKUP(B242,[5]หน่วยงานหลัก!$A$1:$B$18,2,0)),"")</f>
        <v>10</v>
      </c>
      <c r="B242" s="6" t="s">
        <v>1</v>
      </c>
      <c r="C242" s="11">
        <f>IFERROR((VLOOKUP(D242,[5]หน่วยงานย่อย!$A$1:$B$79,2,0)),"")</f>
        <v>1004</v>
      </c>
      <c r="D242" s="6" t="s">
        <v>168</v>
      </c>
      <c r="E242" s="12">
        <v>2</v>
      </c>
      <c r="F242" s="13" t="str">
        <f>IFERROR((VLOOKUP(E242,[5]แหล่งเงิน!$A$2:$B$3,2,)),"")</f>
        <v>เงินรายได้</v>
      </c>
      <c r="G242" s="6" t="s">
        <v>12</v>
      </c>
      <c r="H242" s="12">
        <v>2</v>
      </c>
      <c r="I242" s="13" t="str">
        <f>IFERROR((VLOOKUP(H242,[5]กองทุน!$A$2:$B$14,2,)),"")</f>
        <v>กองทุนจัดการศึกษา</v>
      </c>
      <c r="J242" s="12">
        <v>150</v>
      </c>
      <c r="K242" s="13" t="str">
        <f>IFERROR((VLOOKUP(J242,'[5]งาน-โครงการ'!$A$1:$B$57,2,FALSE)),"")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42" s="11">
        <f>IFERROR((VLOOKUP(M242,[5]โครงการย่อย!$B$2:$C$84,2,FALSE)),"")</f>
        <v>1000003</v>
      </c>
      <c r="M242" s="6" t="s">
        <v>229</v>
      </c>
      <c r="N242" s="109">
        <v>10000030289</v>
      </c>
      <c r="O242" s="6" t="s">
        <v>190</v>
      </c>
      <c r="P242" s="14" t="s">
        <v>190</v>
      </c>
      <c r="Q242" s="11">
        <f>IFERROR((VLOOKUP(R242,[5]ความเชื่อมโยง!$A$20:$B$26,2,FALSE)),"")</f>
        <v>5</v>
      </c>
      <c r="R242" s="6" t="s">
        <v>635</v>
      </c>
      <c r="S242" s="11">
        <v>5</v>
      </c>
      <c r="T242" s="6" t="s">
        <v>635</v>
      </c>
      <c r="U242" s="13" t="str">
        <f>IFERROR((VLOOKUP(Q242,[1]ความเชื่อมโยง!$A$1:$F$10,6,FALSE)),"")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42" s="13" t="str">
        <f>IFERROR((VLOOKUP(Q242,ความเชื่อมโยง!$A$1:$G$10,7,1)),"")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42" s="15"/>
      <c r="X242" s="6" t="s">
        <v>637</v>
      </c>
      <c r="Y242" s="6" t="s">
        <v>16</v>
      </c>
      <c r="Z242" s="6" t="s">
        <v>20</v>
      </c>
      <c r="AA242" s="6"/>
      <c r="AB242" s="6"/>
      <c r="AC242" s="14"/>
      <c r="AD242" s="14" t="s">
        <v>582</v>
      </c>
      <c r="AE242" s="16">
        <v>60</v>
      </c>
      <c r="AF242" s="17">
        <v>56</v>
      </c>
      <c r="AG242" s="17" t="s">
        <v>581</v>
      </c>
      <c r="AH242" s="17">
        <v>3</v>
      </c>
      <c r="AI242" s="27">
        <f t="shared" si="10"/>
        <v>10100</v>
      </c>
      <c r="AJ242" s="16"/>
      <c r="AK242" s="16"/>
      <c r="AL242" s="16">
        <v>10100</v>
      </c>
      <c r="AM242" s="16"/>
      <c r="AN242" s="16"/>
      <c r="AO242" s="16"/>
      <c r="AP242" s="16"/>
      <c r="AQ242" s="16"/>
      <c r="AR242" s="16"/>
      <c r="AS242" s="16"/>
      <c r="AT242" s="16"/>
      <c r="AU242" s="16"/>
      <c r="AV242" s="14"/>
      <c r="AW242" s="14"/>
      <c r="AX242" s="14"/>
      <c r="AY242" s="14"/>
      <c r="AZ242" s="14"/>
      <c r="BA242" s="14"/>
      <c r="BB242" s="14"/>
      <c r="BC242" s="14"/>
      <c r="BD242" s="14" t="s">
        <v>1</v>
      </c>
      <c r="BE242" s="14" t="s">
        <v>168</v>
      </c>
      <c r="BF242" s="14" t="s">
        <v>903</v>
      </c>
      <c r="BG242" s="61" t="s">
        <v>904</v>
      </c>
      <c r="BH242" s="58">
        <f t="shared" si="8"/>
        <v>10100</v>
      </c>
      <c r="BI242" s="62">
        <f t="shared" si="9"/>
        <v>0</v>
      </c>
    </row>
    <row r="243" spans="1:61" ht="18.75">
      <c r="A243" s="11">
        <f>IFERROR((VLOOKUP(B243,[5]หน่วยงานหลัก!$A$1:$B$18,2,0)),"")</f>
        <v>10</v>
      </c>
      <c r="B243" s="6" t="s">
        <v>1</v>
      </c>
      <c r="C243" s="11">
        <f>IFERROR((VLOOKUP(D243,[5]หน่วยงานย่อย!$A$1:$B$79,2,0)),"")</f>
        <v>1004</v>
      </c>
      <c r="D243" s="6" t="s">
        <v>168</v>
      </c>
      <c r="E243" s="12">
        <v>2</v>
      </c>
      <c r="F243" s="13" t="str">
        <f>IFERROR((VLOOKUP(E243,[5]แหล่งเงิน!$A$2:$B$3,2,)),"")</f>
        <v>เงินรายได้</v>
      </c>
      <c r="G243" s="6" t="s">
        <v>12</v>
      </c>
      <c r="H243" s="12">
        <v>2</v>
      </c>
      <c r="I243" s="13" t="str">
        <f>IFERROR((VLOOKUP(H243,[5]กองทุน!$A$2:$B$14,2,)),"")</f>
        <v>กองทุนจัดการศึกษา</v>
      </c>
      <c r="J243" s="12">
        <v>150</v>
      </c>
      <c r="K243" s="13" t="str">
        <f>IFERROR((VLOOKUP(J243,'[5]งาน-โครงการ'!$A$1:$B$57,2,FALSE)),"")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43" s="11">
        <f>IFERROR((VLOOKUP(M243,[5]โครงการย่อย!$B$2:$C$84,2,FALSE)),"")</f>
        <v>1000003</v>
      </c>
      <c r="M243" s="6" t="s">
        <v>229</v>
      </c>
      <c r="N243" s="109">
        <v>10000030289</v>
      </c>
      <c r="O243" s="6" t="s">
        <v>190</v>
      </c>
      <c r="P243" s="14" t="s">
        <v>190</v>
      </c>
      <c r="Q243" s="11">
        <f>IFERROR((VLOOKUP(R243,[5]ความเชื่อมโยง!$A$20:$B$26,2,FALSE)),"")</f>
        <v>5</v>
      </c>
      <c r="R243" s="6" t="s">
        <v>635</v>
      </c>
      <c r="S243" s="11">
        <v>5</v>
      </c>
      <c r="T243" s="6" t="s">
        <v>635</v>
      </c>
      <c r="U243" s="13" t="str">
        <f>IFERROR((VLOOKUP(Q243,[1]ความเชื่อมโยง!$A$1:$F$10,6,FALSE)),"")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43" s="13" t="str">
        <f>IFERROR((VLOOKUP(Q243,ความเชื่อมโยง!$A$1:$G$10,7,1)),"")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43" s="15"/>
      <c r="X243" s="6" t="s">
        <v>637</v>
      </c>
      <c r="Y243" s="6" t="s">
        <v>16</v>
      </c>
      <c r="Z243" s="6" t="s">
        <v>20</v>
      </c>
      <c r="AA243" s="6"/>
      <c r="AB243" s="6"/>
      <c r="AC243" s="14"/>
      <c r="AD243" s="14" t="s">
        <v>1635</v>
      </c>
      <c r="AE243" s="16">
        <v>30</v>
      </c>
      <c r="AF243" s="17">
        <v>56</v>
      </c>
      <c r="AG243" s="17" t="s">
        <v>581</v>
      </c>
      <c r="AH243" s="17">
        <v>6</v>
      </c>
      <c r="AI243" s="27">
        <f t="shared" si="10"/>
        <v>10100</v>
      </c>
      <c r="AJ243" s="16"/>
      <c r="AK243" s="16"/>
      <c r="AL243" s="16">
        <v>10100</v>
      </c>
      <c r="AM243" s="16"/>
      <c r="AN243" s="16"/>
      <c r="AO243" s="16"/>
      <c r="AP243" s="16"/>
      <c r="AQ243" s="16"/>
      <c r="AR243" s="16"/>
      <c r="AS243" s="16"/>
      <c r="AT243" s="16"/>
      <c r="AU243" s="16"/>
      <c r="AV243" s="14"/>
      <c r="AW243" s="14"/>
      <c r="AX243" s="14"/>
      <c r="AY243" s="14"/>
      <c r="AZ243" s="14"/>
      <c r="BA243" s="14"/>
      <c r="BB243" s="14"/>
      <c r="BC243" s="14"/>
      <c r="BD243" s="14" t="s">
        <v>1</v>
      </c>
      <c r="BE243" s="14" t="s">
        <v>168</v>
      </c>
      <c r="BF243" s="14" t="s">
        <v>903</v>
      </c>
      <c r="BG243" s="61" t="s">
        <v>904</v>
      </c>
      <c r="BH243" s="58">
        <f t="shared" si="8"/>
        <v>10100</v>
      </c>
      <c r="BI243" s="62">
        <f t="shared" si="9"/>
        <v>0</v>
      </c>
    </row>
    <row r="244" spans="1:61" ht="18.75">
      <c r="A244" s="11">
        <f>IFERROR((VLOOKUP(B244,[5]หน่วยงานหลัก!$A$1:$B$18,2,0)),"")</f>
        <v>10</v>
      </c>
      <c r="B244" s="6" t="s">
        <v>1</v>
      </c>
      <c r="C244" s="11">
        <f>IFERROR((VLOOKUP(D244,[5]หน่วยงานย่อย!$A$1:$B$79,2,0)),"")</f>
        <v>1004</v>
      </c>
      <c r="D244" s="6" t="s">
        <v>168</v>
      </c>
      <c r="E244" s="12">
        <v>2</v>
      </c>
      <c r="F244" s="13" t="str">
        <f>IFERROR((VLOOKUP(E244,[5]แหล่งเงิน!$A$2:$B$3,2,)),"")</f>
        <v>เงินรายได้</v>
      </c>
      <c r="G244" s="6" t="s">
        <v>12</v>
      </c>
      <c r="H244" s="12">
        <v>2</v>
      </c>
      <c r="I244" s="13" t="str">
        <f>IFERROR((VLOOKUP(H244,[5]กองทุน!$A$2:$B$14,2,)),"")</f>
        <v>กองทุนจัดการศึกษา</v>
      </c>
      <c r="J244" s="12">
        <v>150</v>
      </c>
      <c r="K244" s="13" t="str">
        <f>IFERROR((VLOOKUP(J244,'[5]งาน-โครงการ'!$A$1:$B$57,2,FALSE)),"")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44" s="11">
        <f>IFERROR((VLOOKUP(M244,[5]โครงการย่อย!$B$2:$C$84,2,FALSE)),"")</f>
        <v>1000003</v>
      </c>
      <c r="M244" s="6" t="s">
        <v>229</v>
      </c>
      <c r="N244" s="109">
        <v>10000030289</v>
      </c>
      <c r="O244" s="6" t="s">
        <v>190</v>
      </c>
      <c r="P244" s="14" t="s">
        <v>190</v>
      </c>
      <c r="Q244" s="11">
        <f>IFERROR((VLOOKUP(R244,[5]ความเชื่อมโยง!$A$20:$B$26,2,FALSE)),"")</f>
        <v>5</v>
      </c>
      <c r="R244" s="6" t="s">
        <v>635</v>
      </c>
      <c r="S244" s="11">
        <v>5</v>
      </c>
      <c r="T244" s="6" t="s">
        <v>635</v>
      </c>
      <c r="U244" s="13" t="str">
        <f>IFERROR((VLOOKUP(Q244,[1]ความเชื่อมโยง!$A$1:$F$10,6,FALSE)),"")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44" s="13" t="str">
        <f>IFERROR((VLOOKUP(Q244,ความเชื่อมโยง!$A$1:$G$10,7,1)),"")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44" s="15"/>
      <c r="X244" s="6" t="s">
        <v>637</v>
      </c>
      <c r="Y244" s="6" t="s">
        <v>16</v>
      </c>
      <c r="Z244" s="6" t="s">
        <v>23</v>
      </c>
      <c r="AA244" s="6"/>
      <c r="AB244" s="6"/>
      <c r="AC244" s="14"/>
      <c r="AD244" s="14" t="s">
        <v>24</v>
      </c>
      <c r="AE244" s="16">
        <v>2000</v>
      </c>
      <c r="AF244" s="17">
        <v>1</v>
      </c>
      <c r="AG244" s="17" t="s">
        <v>584</v>
      </c>
      <c r="AH244" s="17">
        <v>1</v>
      </c>
      <c r="AI244" s="27">
        <f t="shared" si="10"/>
        <v>2000</v>
      </c>
      <c r="AJ244" s="16"/>
      <c r="AK244" s="16"/>
      <c r="AL244" s="16">
        <v>2000</v>
      </c>
      <c r="AM244" s="16"/>
      <c r="AN244" s="16"/>
      <c r="AO244" s="16"/>
      <c r="AP244" s="16"/>
      <c r="AQ244" s="16"/>
      <c r="AR244" s="16"/>
      <c r="AS244" s="16"/>
      <c r="AT244" s="16"/>
      <c r="AU244" s="16"/>
      <c r="AV244" s="14"/>
      <c r="AW244" s="14"/>
      <c r="AX244" s="14"/>
      <c r="AY244" s="14"/>
      <c r="AZ244" s="14"/>
      <c r="BA244" s="14"/>
      <c r="BB244" s="14"/>
      <c r="BC244" s="14"/>
      <c r="BD244" s="14" t="s">
        <v>1</v>
      </c>
      <c r="BE244" s="14" t="s">
        <v>168</v>
      </c>
      <c r="BF244" s="14" t="s">
        <v>903</v>
      </c>
      <c r="BG244" s="61" t="s">
        <v>904</v>
      </c>
      <c r="BH244" s="58">
        <f t="shared" si="8"/>
        <v>2000</v>
      </c>
      <c r="BI244" s="62">
        <f t="shared" si="9"/>
        <v>0</v>
      </c>
    </row>
    <row r="245" spans="1:61" ht="18.75">
      <c r="A245" s="11">
        <f>IFERROR((VLOOKUP(B245,[5]หน่วยงานหลัก!$A$1:$B$18,2,0)),"")</f>
        <v>10</v>
      </c>
      <c r="B245" s="6" t="s">
        <v>1</v>
      </c>
      <c r="C245" s="11">
        <f>IFERROR((VLOOKUP(D245,[5]หน่วยงานย่อย!$A$1:$B$79,2,0)),"")</f>
        <v>1004</v>
      </c>
      <c r="D245" s="6" t="s">
        <v>168</v>
      </c>
      <c r="E245" s="12">
        <v>2</v>
      </c>
      <c r="F245" s="13" t="str">
        <f>IFERROR((VLOOKUP(E245,[5]แหล่งเงิน!$A$2:$B$3,2,)),"")</f>
        <v>เงินรายได้</v>
      </c>
      <c r="G245" s="6" t="s">
        <v>12</v>
      </c>
      <c r="H245" s="12">
        <v>2</v>
      </c>
      <c r="I245" s="13" t="str">
        <f>IFERROR((VLOOKUP(H245,[5]กองทุน!$A$2:$B$14,2,)),"")</f>
        <v>กองทุนจัดการศึกษา</v>
      </c>
      <c r="J245" s="12">
        <v>150</v>
      </c>
      <c r="K245" s="13" t="str">
        <f>IFERROR((VLOOKUP(J245,'[5]งาน-โครงการ'!$A$1:$B$57,2,FALSE)),"")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45" s="11">
        <f>IFERROR((VLOOKUP(M245,[5]โครงการย่อย!$B$2:$C$84,2,FALSE)),"")</f>
        <v>1000003</v>
      </c>
      <c r="M245" s="6" t="s">
        <v>229</v>
      </c>
      <c r="N245" s="109">
        <v>10000030289</v>
      </c>
      <c r="O245" s="6" t="s">
        <v>190</v>
      </c>
      <c r="P245" s="14" t="s">
        <v>190</v>
      </c>
      <c r="Q245" s="11">
        <f>IFERROR((VLOOKUP(R245,[5]ความเชื่อมโยง!$A$20:$B$26,2,FALSE)),"")</f>
        <v>5</v>
      </c>
      <c r="R245" s="6" t="s">
        <v>635</v>
      </c>
      <c r="S245" s="11">
        <v>5</v>
      </c>
      <c r="T245" s="6" t="s">
        <v>635</v>
      </c>
      <c r="U245" s="13" t="str">
        <f>IFERROR((VLOOKUP(Q245,[1]ความเชื่อมโยง!$A$1:$F$10,6,FALSE)),"")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45" s="13" t="str">
        <f>IFERROR((VLOOKUP(Q245,ความเชื่อมโยง!$A$1:$G$10,7,1)),"")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45" s="15"/>
      <c r="X245" s="6" t="s">
        <v>637</v>
      </c>
      <c r="Y245" s="6" t="s">
        <v>16</v>
      </c>
      <c r="Z245" s="6" t="s">
        <v>23</v>
      </c>
      <c r="AA245" s="6"/>
      <c r="AB245" s="6"/>
      <c r="AC245" s="14"/>
      <c r="AD245" s="14" t="s">
        <v>639</v>
      </c>
      <c r="AE245" s="16">
        <v>1000</v>
      </c>
      <c r="AF245" s="17">
        <v>1</v>
      </c>
      <c r="AG245" s="17" t="s">
        <v>583</v>
      </c>
      <c r="AH245" s="17">
        <v>1</v>
      </c>
      <c r="AI245" s="27">
        <f t="shared" si="10"/>
        <v>1000</v>
      </c>
      <c r="AJ245" s="16"/>
      <c r="AK245" s="16"/>
      <c r="AL245" s="16">
        <v>1000</v>
      </c>
      <c r="AM245" s="16"/>
      <c r="AN245" s="16"/>
      <c r="AO245" s="16"/>
      <c r="AP245" s="16"/>
      <c r="AQ245" s="16"/>
      <c r="AR245" s="16"/>
      <c r="AS245" s="16"/>
      <c r="AT245" s="16"/>
      <c r="AU245" s="16"/>
      <c r="AV245" s="14"/>
      <c r="AW245" s="14"/>
      <c r="AX245" s="14"/>
      <c r="AY245" s="14"/>
      <c r="AZ245" s="14"/>
      <c r="BA245" s="14"/>
      <c r="BB245" s="14"/>
      <c r="BC245" s="14"/>
      <c r="BD245" s="14" t="s">
        <v>1</v>
      </c>
      <c r="BE245" s="14" t="s">
        <v>168</v>
      </c>
      <c r="BF245" s="14" t="s">
        <v>903</v>
      </c>
      <c r="BG245" s="61" t="s">
        <v>904</v>
      </c>
      <c r="BH245" s="58">
        <f t="shared" si="8"/>
        <v>1000</v>
      </c>
      <c r="BI245" s="62">
        <f t="shared" si="9"/>
        <v>0</v>
      </c>
    </row>
    <row r="246" spans="1:61" ht="18.75">
      <c r="A246" s="11">
        <f>IFERROR((VLOOKUP(B246,[5]หน่วยงานหลัก!$A$1:$B$18,2,0)),"")</f>
        <v>10</v>
      </c>
      <c r="B246" s="6" t="s">
        <v>1</v>
      </c>
      <c r="C246" s="11">
        <f>IFERROR((VLOOKUP(D246,[5]หน่วยงานย่อย!$A$1:$B$79,2,0)),"")</f>
        <v>1004</v>
      </c>
      <c r="D246" s="6" t="s">
        <v>168</v>
      </c>
      <c r="E246" s="12">
        <v>2</v>
      </c>
      <c r="F246" s="13" t="str">
        <f>IFERROR((VLOOKUP(E246,[5]แหล่งเงิน!$A$2:$B$3,2,)),"")</f>
        <v>เงินรายได้</v>
      </c>
      <c r="G246" s="6" t="s">
        <v>12</v>
      </c>
      <c r="H246" s="12">
        <v>1</v>
      </c>
      <c r="I246" s="13" t="str">
        <f>IFERROR((VLOOKUP(H246,[5]กองทุน!$A$2:$B$14,2,)),"")</f>
        <v>กองทุนบริหาร</v>
      </c>
      <c r="J246" s="12">
        <v>150</v>
      </c>
      <c r="K246" s="13" t="str">
        <f>IFERROR((VLOOKUP(J246,'[5]งาน-โครงการ'!$A$1:$B$57,2,FALSE)),"")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46" s="11">
        <f>IFERROR((VLOOKUP(M246,[5]โครงการย่อย!$B$2:$C$84,2,FALSE)),"")</f>
        <v>1000003</v>
      </c>
      <c r="M246" s="6" t="s">
        <v>229</v>
      </c>
      <c r="N246" s="11">
        <v>10000030071</v>
      </c>
      <c r="O246" s="6" t="s">
        <v>36</v>
      </c>
      <c r="P246" s="14" t="s">
        <v>183</v>
      </c>
      <c r="Q246" s="11">
        <f>IFERROR((VLOOKUP(R246,[5]ความเชื่อมโยง!$A$20:$B$26,2,FALSE)),"")</f>
        <v>5</v>
      </c>
      <c r="R246" s="6" t="s">
        <v>635</v>
      </c>
      <c r="S246" s="11">
        <v>5</v>
      </c>
      <c r="T246" s="6" t="s">
        <v>635</v>
      </c>
      <c r="U246" s="13" t="str">
        <f>IFERROR((VLOOKUP(Q246,[1]ความเชื่อมโยง!$A$1:$F$10,6,FALSE)),"")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46" s="13" t="str">
        <f>IFERROR((VLOOKUP(Q246,ความเชื่อมโยง!$A$1:$G$10,7,1)),"")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46" s="15" t="s">
        <v>636</v>
      </c>
      <c r="X246" s="6" t="s">
        <v>637</v>
      </c>
      <c r="Y246" s="6" t="s">
        <v>16</v>
      </c>
      <c r="Z246" s="6" t="s">
        <v>20</v>
      </c>
      <c r="AA246" s="6"/>
      <c r="AB246" s="6"/>
      <c r="AC246" s="14"/>
      <c r="AD246" s="14" t="s">
        <v>1635</v>
      </c>
      <c r="AE246" s="16">
        <v>30</v>
      </c>
      <c r="AF246" s="17">
        <v>60</v>
      </c>
      <c r="AG246" s="17" t="s">
        <v>583</v>
      </c>
      <c r="AH246" s="17">
        <v>1</v>
      </c>
      <c r="AI246" s="27">
        <f t="shared" si="10"/>
        <v>1800</v>
      </c>
      <c r="AJ246" s="16">
        <v>1800</v>
      </c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4"/>
      <c r="AW246" s="14"/>
      <c r="AX246" s="14"/>
      <c r="AY246" s="14"/>
      <c r="AZ246" s="14"/>
      <c r="BA246" s="14"/>
      <c r="BB246" s="14"/>
      <c r="BC246" s="14"/>
      <c r="BD246" s="14" t="s">
        <v>1</v>
      </c>
      <c r="BE246" s="14" t="s">
        <v>168</v>
      </c>
      <c r="BF246" s="14" t="s">
        <v>903</v>
      </c>
      <c r="BG246" s="61" t="s">
        <v>904</v>
      </c>
      <c r="BH246" s="58">
        <f t="shared" si="8"/>
        <v>1800</v>
      </c>
      <c r="BI246" s="62">
        <f t="shared" si="9"/>
        <v>0</v>
      </c>
    </row>
    <row r="247" spans="1:61" ht="18.75">
      <c r="A247" s="11">
        <f>IFERROR((VLOOKUP(B247,[5]หน่วยงานหลัก!$A$1:$B$18,2,0)),"")</f>
        <v>10</v>
      </c>
      <c r="B247" s="6" t="s">
        <v>1</v>
      </c>
      <c r="C247" s="11">
        <f>IFERROR((VLOOKUP(D247,[5]หน่วยงานย่อย!$A$1:$B$79,2,0)),"")</f>
        <v>1004</v>
      </c>
      <c r="D247" s="6" t="s">
        <v>168</v>
      </c>
      <c r="E247" s="12">
        <v>2</v>
      </c>
      <c r="F247" s="13" t="str">
        <f>IFERROR((VLOOKUP(E247,[5]แหล่งเงิน!$A$2:$B$3,2,)),"")</f>
        <v>เงินรายได้</v>
      </c>
      <c r="G247" s="6" t="s">
        <v>12</v>
      </c>
      <c r="H247" s="12">
        <v>1</v>
      </c>
      <c r="I247" s="13" t="str">
        <f>IFERROR((VLOOKUP(H247,[5]กองทุน!$A$2:$B$14,2,)),"")</f>
        <v>กองทุนบริหาร</v>
      </c>
      <c r="J247" s="12">
        <v>150</v>
      </c>
      <c r="K247" s="13" t="str">
        <f>IFERROR((VLOOKUP(J247,'[5]งาน-โครงการ'!$A$1:$B$57,2,FALSE)),"")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47" s="11">
        <f>IFERROR((VLOOKUP(M247,[5]โครงการย่อย!$B$2:$C$84,2,FALSE)),"")</f>
        <v>1000003</v>
      </c>
      <c r="M247" s="6" t="s">
        <v>229</v>
      </c>
      <c r="N247" s="11">
        <v>10000030071</v>
      </c>
      <c r="O247" s="6" t="s">
        <v>36</v>
      </c>
      <c r="P247" s="14" t="s">
        <v>183</v>
      </c>
      <c r="Q247" s="11">
        <f>IFERROR((VLOOKUP(R247,[5]ความเชื่อมโยง!$A$20:$B$26,2,FALSE)),"")</f>
        <v>5</v>
      </c>
      <c r="R247" s="6" t="s">
        <v>635</v>
      </c>
      <c r="S247" s="11">
        <v>5</v>
      </c>
      <c r="T247" s="6" t="s">
        <v>635</v>
      </c>
      <c r="U247" s="13" t="str">
        <f>IFERROR((VLOOKUP(Q247,[1]ความเชื่อมโยง!$A$1:$F$10,6,FALSE)),"")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47" s="13" t="str">
        <f>IFERROR((VLOOKUP(Q247,ความเชื่อมโยง!$A$1:$G$10,7,1)),"")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47" s="15" t="s">
        <v>636</v>
      </c>
      <c r="X247" s="6" t="s">
        <v>637</v>
      </c>
      <c r="Y247" s="6" t="s">
        <v>16</v>
      </c>
      <c r="Z247" s="6" t="s">
        <v>23</v>
      </c>
      <c r="AA247" s="6"/>
      <c r="AB247" s="6"/>
      <c r="AC247" s="14"/>
      <c r="AD247" s="14" t="s">
        <v>24</v>
      </c>
      <c r="AE247" s="16">
        <v>0.5</v>
      </c>
      <c r="AF247" s="17">
        <v>2400</v>
      </c>
      <c r="AG247" s="17" t="s">
        <v>584</v>
      </c>
      <c r="AH247" s="17">
        <v>1</v>
      </c>
      <c r="AI247" s="27">
        <f t="shared" si="10"/>
        <v>1200</v>
      </c>
      <c r="AJ247" s="16">
        <v>1200</v>
      </c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4"/>
      <c r="AW247" s="14"/>
      <c r="AX247" s="14"/>
      <c r="AY247" s="14"/>
      <c r="AZ247" s="14"/>
      <c r="BA247" s="14"/>
      <c r="BB247" s="14"/>
      <c r="BC247" s="14"/>
      <c r="BD247" s="14" t="s">
        <v>1</v>
      </c>
      <c r="BE247" s="14" t="s">
        <v>168</v>
      </c>
      <c r="BF247" s="14" t="s">
        <v>903</v>
      </c>
      <c r="BG247" s="61" t="s">
        <v>904</v>
      </c>
      <c r="BH247" s="58">
        <f t="shared" si="8"/>
        <v>1200</v>
      </c>
      <c r="BI247" s="62">
        <f t="shared" si="9"/>
        <v>0</v>
      </c>
    </row>
    <row r="248" spans="1:61" ht="18.75">
      <c r="A248" s="11">
        <f>IFERROR((VLOOKUP(B248,[5]หน่วยงานหลัก!$A$1:$B$18,2,0)),"")</f>
        <v>10</v>
      </c>
      <c r="B248" s="6" t="s">
        <v>1</v>
      </c>
      <c r="C248" s="11">
        <f>IFERROR((VLOOKUP(D248,[5]หน่วยงานย่อย!$A$1:$B$79,2,0)),"")</f>
        <v>1004</v>
      </c>
      <c r="D248" s="6" t="s">
        <v>168</v>
      </c>
      <c r="E248" s="12">
        <v>2</v>
      </c>
      <c r="F248" s="13" t="str">
        <f>IFERROR((VLOOKUP(E248,[5]แหล่งเงิน!$A$2:$B$3,2,)),"")</f>
        <v>เงินรายได้</v>
      </c>
      <c r="G248" s="6" t="s">
        <v>12</v>
      </c>
      <c r="H248" s="12">
        <v>1</v>
      </c>
      <c r="I248" s="13" t="str">
        <f>IFERROR((VLOOKUP(H248,[5]กองทุน!$A$2:$B$14,2,)),"")</f>
        <v>กองทุนบริหาร</v>
      </c>
      <c r="J248" s="12">
        <v>150</v>
      </c>
      <c r="K248" s="13" t="str">
        <f>IFERROR((VLOOKUP(J248,'[5]งาน-โครงการ'!$A$1:$B$57,2,FALSE)),"")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248" s="11">
        <f>IFERROR((VLOOKUP(M248,[5]โครงการย่อย!$B$2:$C$84,2,FALSE)),"")</f>
        <v>1000003</v>
      </c>
      <c r="M248" s="6" t="s">
        <v>229</v>
      </c>
      <c r="N248" s="11">
        <v>10000030071</v>
      </c>
      <c r="O248" s="6" t="s">
        <v>36</v>
      </c>
      <c r="P248" s="14" t="s">
        <v>184</v>
      </c>
      <c r="Q248" s="11">
        <f>IFERROR((VLOOKUP(R248,[5]ความเชื่อมโยง!$A$20:$B$26,2,FALSE)),"")</f>
        <v>5</v>
      </c>
      <c r="R248" s="6" t="s">
        <v>635</v>
      </c>
      <c r="S248" s="11">
        <v>5</v>
      </c>
      <c r="T248" s="6" t="s">
        <v>635</v>
      </c>
      <c r="U248" s="13" t="str">
        <f>IFERROR((VLOOKUP(Q248,[1]ความเชื่อมโยง!$A$1:$F$10,6,FALSE)),"")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48" s="13" t="str">
        <f>IFERROR((VLOOKUP(Q248,ความเชื่อมโยง!$A$1:$G$10,7,1)),"")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48" s="15" t="s">
        <v>636</v>
      </c>
      <c r="X248" s="6" t="s">
        <v>637</v>
      </c>
      <c r="Y248" s="6" t="s">
        <v>16</v>
      </c>
      <c r="Z248" s="6" t="s">
        <v>20</v>
      </c>
      <c r="AA248" s="6"/>
      <c r="AB248" s="6"/>
      <c r="AC248" s="14"/>
      <c r="AD248" s="14" t="s">
        <v>1635</v>
      </c>
      <c r="AE248" s="16">
        <v>30</v>
      </c>
      <c r="AF248" s="17">
        <v>60</v>
      </c>
      <c r="AG248" s="17" t="s">
        <v>583</v>
      </c>
      <c r="AH248" s="17">
        <v>1</v>
      </c>
      <c r="AI248" s="27">
        <f t="shared" si="10"/>
        <v>1800</v>
      </c>
      <c r="AJ248" s="16"/>
      <c r="AK248" s="16"/>
      <c r="AL248" s="16"/>
      <c r="AM248" s="16"/>
      <c r="AN248" s="16"/>
      <c r="AO248" s="16"/>
      <c r="AP248" s="16"/>
      <c r="AQ248" s="16"/>
      <c r="AR248" s="16">
        <v>1800</v>
      </c>
      <c r="AS248" s="16"/>
      <c r="AT248" s="16"/>
      <c r="AU248" s="16"/>
      <c r="AV248" s="14"/>
      <c r="AW248" s="14"/>
      <c r="AX248" s="14"/>
      <c r="AY248" s="14"/>
      <c r="AZ248" s="14"/>
      <c r="BA248" s="14"/>
      <c r="BB248" s="14"/>
      <c r="BC248" s="14"/>
      <c r="BD248" s="14" t="s">
        <v>1</v>
      </c>
      <c r="BE248" s="14" t="s">
        <v>168</v>
      </c>
      <c r="BF248" s="14" t="s">
        <v>903</v>
      </c>
      <c r="BG248" s="61" t="s">
        <v>904</v>
      </c>
      <c r="BH248" s="58">
        <f t="shared" si="8"/>
        <v>1800</v>
      </c>
      <c r="BI248" s="62">
        <f t="shared" si="9"/>
        <v>0</v>
      </c>
    </row>
    <row r="249" spans="1:61" s="25" customFormat="1" ht="21">
      <c r="A249" s="48">
        <v>10</v>
      </c>
      <c r="B249" s="48" t="str">
        <f>+VLOOKUP(A249,[6]หน่วยงานหลัก!$A$2:$B$20,2,FALSE)</f>
        <v>สำนักงานอธิการบดี</v>
      </c>
      <c r="C249" s="32">
        <v>1006</v>
      </c>
      <c r="D249" s="48" t="str">
        <f>+VLOOKUP(C249,[6]หน่วยงานย่อย!$A$2:$B$76,2,)</f>
        <v>กองการเจ้าหน้าที่</v>
      </c>
      <c r="E249" s="32">
        <v>2</v>
      </c>
      <c r="F249" s="50" t="str">
        <f>+VLOOKUP(E249,[6]แหล่งเงิน!$A$2:$B$3,2,)</f>
        <v>เงินรายได้</v>
      </c>
      <c r="G249" s="110" t="s">
        <v>12</v>
      </c>
      <c r="H249" s="32">
        <v>6</v>
      </c>
      <c r="I249" s="48" t="str">
        <f>VLOOKUP(H249,[6]กองทุน!$A$2:$B$14,2,)</f>
        <v>กองทุนพัฒนาบุคลากร</v>
      </c>
      <c r="J249" s="110">
        <v>110</v>
      </c>
      <c r="K249" s="48" t="str">
        <f>+VLOOKUP(J249,'[6]งาน-โครงการ'!$A$2:$B$33,2,)</f>
        <v>งานสนับสนุนการบริหารจัดการทั่วไปด้านวิทยาศาสตร์สุขภาพ</v>
      </c>
      <c r="L249" s="110">
        <v>1000011</v>
      </c>
      <c r="M249" s="31" t="str">
        <f>+VLOOKUP(L249,[6]โครงการย่อย!$A$2:$B$66,2,)</f>
        <v>โครงการพัฒนาบุคลากร</v>
      </c>
      <c r="N249" s="111">
        <v>10000110001</v>
      </c>
      <c r="O249" s="38" t="str">
        <f>+VLOOKUP(N249,[6]กิจกรรม!$A$2:$B$1541,2,FALSE)</f>
        <v>โครงการกองทุนพัฒนาบุคลากร</v>
      </c>
      <c r="P249" s="32" t="s">
        <v>907</v>
      </c>
      <c r="Q249" s="51">
        <f>IFERROR((VLOOKUP(R249,[7]ความเชื่อมโยง!$A$20:$B$26,2,FALSE)),"")</f>
        <v>6</v>
      </c>
      <c r="R249" s="6" t="s">
        <v>644</v>
      </c>
      <c r="S249" s="11">
        <v>6</v>
      </c>
      <c r="T249" s="6" t="s">
        <v>644</v>
      </c>
      <c r="U249" s="13" t="str">
        <f>IFERROR((VLOOKUP(Q249,[1]ความเชื่อมโยง!$A$1:$F$10,6,FALSE)),"")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49" s="13" t="str">
        <f>IFERROR((VLOOKUP(Q249,ความเชื่อมโยง!$A$1:$G$10,7,1)),"")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249" s="54" t="s">
        <v>645</v>
      </c>
      <c r="X249" s="32" t="s">
        <v>646</v>
      </c>
      <c r="Y249" s="32" t="s">
        <v>84</v>
      </c>
      <c r="Z249" s="52" t="s">
        <v>85</v>
      </c>
      <c r="AC249" s="112" t="s">
        <v>85</v>
      </c>
      <c r="AD249" s="32" t="s">
        <v>688</v>
      </c>
      <c r="AE249" s="113">
        <v>1088300</v>
      </c>
      <c r="AF249" s="113">
        <v>1</v>
      </c>
      <c r="AG249" s="47" t="s">
        <v>581</v>
      </c>
      <c r="AH249" s="47">
        <v>1</v>
      </c>
      <c r="AI249" s="27">
        <f>+ROUND(AE249*AF249*AH249,-2)</f>
        <v>1088300</v>
      </c>
      <c r="AJ249" s="16">
        <v>1088300</v>
      </c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61"/>
      <c r="BH249" s="58">
        <f t="shared" si="8"/>
        <v>1088300</v>
      </c>
      <c r="BI249" s="62">
        <f t="shared" si="9"/>
        <v>0</v>
      </c>
    </row>
    <row r="250" spans="1:61" ht="21">
      <c r="A250" s="48">
        <v>10</v>
      </c>
      <c r="B250" s="48" t="str">
        <f>+VLOOKUP(A250,[6]หน่วยงานหลัก!$A$2:$B$20,2,FALSE)</f>
        <v>สำนักงานอธิการบดี</v>
      </c>
      <c r="C250" s="32">
        <v>1006</v>
      </c>
      <c r="D250" s="48" t="str">
        <f>+VLOOKUP(C250,[6]หน่วยงานย่อย!$A$2:$B$76,2,)</f>
        <v>กองการเจ้าหน้าที่</v>
      </c>
      <c r="E250" s="32">
        <v>2</v>
      </c>
      <c r="F250" s="50" t="str">
        <f>+VLOOKUP(E250,[6]แหล่งเงิน!$A$2:$B$3,2,)</f>
        <v>เงินรายได้</v>
      </c>
      <c r="G250" s="110" t="s">
        <v>12</v>
      </c>
      <c r="H250" s="32">
        <v>1</v>
      </c>
      <c r="I250" s="48" t="str">
        <f>VLOOKUP(H250,[6]กองทุน!$A$2:$B$14,2,)</f>
        <v>กองทุนบริหาร</v>
      </c>
      <c r="J250" s="110">
        <v>110</v>
      </c>
      <c r="K250" s="48" t="str">
        <f>+VLOOKUP(J250,'[6]งาน-โครงการ'!$A$2:$B$33,2,)</f>
        <v>งานสนับสนุนการบริหารจัดการทั่วไปด้านวิทยาศาสตร์สุขภาพ</v>
      </c>
      <c r="L250" s="110">
        <v>1000003</v>
      </c>
      <c r="M250" s="31" t="str">
        <f>+VLOOKUP(L250,[6]โครงการย่อย!$A$2:$B$66,2,)</f>
        <v>โครงการพัฒนาระบบบริหารและจัดการภายใน</v>
      </c>
      <c r="N250" s="110">
        <v>10000030036</v>
      </c>
      <c r="O250" s="38" t="str">
        <f>+VLOOKUP(N250,[6]กิจกรรม!$A$2:$B$1541,2,FALSE)</f>
        <v>โครงการบริหารจัดการทั่วไป</v>
      </c>
      <c r="P250" s="32" t="s">
        <v>73</v>
      </c>
      <c r="Q250" s="11">
        <v>5</v>
      </c>
      <c r="R250" s="6" t="s">
        <v>635</v>
      </c>
      <c r="S250" s="11">
        <v>5</v>
      </c>
      <c r="T250" s="6" t="s">
        <v>635</v>
      </c>
      <c r="U250" s="13" t="str">
        <f>IFERROR((VLOOKUP(Q250,[1]ความเชื่อมโยง!$A$1:$F$10,6,FALSE)),"")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50" s="13" t="str">
        <f>IFERROR((VLOOKUP(Q250,ความเชื่อมโยง!$A$1:$G$10,7,1)),"")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50" s="54" t="s">
        <v>651</v>
      </c>
      <c r="X250" s="39" t="s">
        <v>908</v>
      </c>
      <c r="Y250" s="32" t="s">
        <v>16</v>
      </c>
      <c r="Z250" s="32" t="s">
        <v>20</v>
      </c>
      <c r="AA250" s="4"/>
      <c r="AB250" s="4"/>
      <c r="AC250" s="112"/>
      <c r="AD250" s="32" t="s">
        <v>600</v>
      </c>
      <c r="AE250" s="113">
        <v>85000</v>
      </c>
      <c r="AF250" s="113">
        <v>1</v>
      </c>
      <c r="AG250" s="47" t="s">
        <v>581</v>
      </c>
      <c r="AH250" s="47">
        <v>1</v>
      </c>
      <c r="AI250" s="27">
        <f>+ROUND(AE250*AF250*AH250,-2)</f>
        <v>85000</v>
      </c>
      <c r="AJ250" s="16">
        <f>SUM(AI250/12)</f>
        <v>7083.333333333333</v>
      </c>
      <c r="AK250" s="16">
        <v>7083.333333333333</v>
      </c>
      <c r="AL250" s="16">
        <v>7083.333333333333</v>
      </c>
      <c r="AM250" s="16">
        <v>7083.333333333333</v>
      </c>
      <c r="AN250" s="16">
        <v>7083.333333333333</v>
      </c>
      <c r="AO250" s="16">
        <v>7083.333333333333</v>
      </c>
      <c r="AP250" s="16">
        <v>7083.333333333333</v>
      </c>
      <c r="AQ250" s="16">
        <v>7083.333333333333</v>
      </c>
      <c r="AR250" s="16">
        <v>7083.333333333333</v>
      </c>
      <c r="AS250" s="16">
        <v>7083.333333333333</v>
      </c>
      <c r="AT250" s="16">
        <v>7083.333333333333</v>
      </c>
      <c r="AU250" s="16">
        <v>7083.333333333333</v>
      </c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61"/>
      <c r="BH250" s="58">
        <f t="shared" si="8"/>
        <v>85000</v>
      </c>
      <c r="BI250" s="62">
        <f t="shared" si="9"/>
        <v>0</v>
      </c>
    </row>
    <row r="251" spans="1:61" ht="21">
      <c r="A251" s="48">
        <v>10</v>
      </c>
      <c r="B251" s="48" t="str">
        <f>+VLOOKUP(A251,[6]หน่วยงานหลัก!$A$2:$B$20,2,FALSE)</f>
        <v>สำนักงานอธิการบดี</v>
      </c>
      <c r="C251" s="32">
        <v>1006</v>
      </c>
      <c r="D251" s="48" t="str">
        <f>+VLOOKUP(C251,[6]หน่วยงานย่อย!$A$2:$B$76,2,)</f>
        <v>กองการเจ้าหน้าที่</v>
      </c>
      <c r="E251" s="32">
        <v>1</v>
      </c>
      <c r="F251" s="50" t="str">
        <f>+VLOOKUP(E251,[6]แหล่งเงิน!$A$2:$B$3,2,)</f>
        <v>เงินงบประมาณแผ่นดิน</v>
      </c>
      <c r="G251" s="110" t="s">
        <v>11</v>
      </c>
      <c r="H251" s="32">
        <v>1</v>
      </c>
      <c r="I251" s="48" t="str">
        <f>VLOOKUP(H251,[6]กองทุน!$A$2:$B$14,2,)</f>
        <v>กองทุนบริหาร</v>
      </c>
      <c r="J251" s="110">
        <v>110</v>
      </c>
      <c r="K251" s="48" t="str">
        <f>+VLOOKUP(J251,'[6]งาน-โครงการ'!$A$2:$B$33,2,)</f>
        <v>งานสนับสนุนการบริหารจัดการทั่วไปด้านวิทยาศาสตร์สุขภาพ</v>
      </c>
      <c r="L251" s="110">
        <v>1000003</v>
      </c>
      <c r="M251" s="31" t="str">
        <f>+VLOOKUP(L251,[6]โครงการย่อย!$A$2:$B$66,2,)</f>
        <v>โครงการพัฒนาระบบบริหารและจัดการภายใน</v>
      </c>
      <c r="N251" s="110">
        <v>10000030036</v>
      </c>
      <c r="O251" s="38" t="str">
        <f>+VLOOKUP(N251,[6]กิจกรรม!$A$2:$B$1541,2,FALSE)</f>
        <v>โครงการบริหารจัดการทั่วไป</v>
      </c>
      <c r="P251" s="32" t="s">
        <v>73</v>
      </c>
      <c r="Q251" s="11">
        <f>IFERROR((VLOOKUP(R251,[1]ความเชื่อมโยง!$A$20:$B$26,2,FALSE)),"")</f>
        <v>5</v>
      </c>
      <c r="R251" s="6" t="s">
        <v>635</v>
      </c>
      <c r="S251" s="11">
        <f>IFERROR((VLOOKUP(T251,[1]ความเชื่อมโยง!$A$29:$B$37,2,FALSE)),"")</f>
        <v>5</v>
      </c>
      <c r="T251" s="52" t="s">
        <v>635</v>
      </c>
      <c r="U251" s="13" t="str">
        <f>IFERROR((VLOOKUP(Q251,[1]ความเชื่อมโยง!$A$1:$F$10,6,FALSE)),"")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51" s="13" t="str">
        <f>IFERROR((VLOOKUP(Q251,ความเชื่อมโยง!$A$1:$G$10,7,1)),"")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51" s="54" t="s">
        <v>651</v>
      </c>
      <c r="X251" s="39" t="s">
        <v>908</v>
      </c>
      <c r="Y251" s="32" t="s">
        <v>16</v>
      </c>
      <c r="Z251" s="32" t="s">
        <v>23</v>
      </c>
      <c r="AA251" s="4"/>
      <c r="AB251" s="4"/>
      <c r="AC251" s="112"/>
      <c r="AD251" s="32" t="s">
        <v>24</v>
      </c>
      <c r="AE251" s="114">
        <v>0.5</v>
      </c>
      <c r="AF251" s="113">
        <v>7000</v>
      </c>
      <c r="AG251" s="47" t="s">
        <v>584</v>
      </c>
      <c r="AH251" s="47">
        <v>12</v>
      </c>
      <c r="AI251" s="27">
        <f>+ROUND(AE251*AF251*AH251,-2)</f>
        <v>42000</v>
      </c>
      <c r="AJ251" s="16">
        <f>SUM(AI251/12)</f>
        <v>3500</v>
      </c>
      <c r="AK251" s="16">
        <v>3500</v>
      </c>
      <c r="AL251" s="16">
        <v>3500</v>
      </c>
      <c r="AM251" s="16">
        <v>3500</v>
      </c>
      <c r="AN251" s="16">
        <v>3500</v>
      </c>
      <c r="AO251" s="16">
        <v>3500</v>
      </c>
      <c r="AP251" s="16">
        <v>3500</v>
      </c>
      <c r="AQ251" s="16">
        <v>3500</v>
      </c>
      <c r="AR251" s="16">
        <v>3500</v>
      </c>
      <c r="AS251" s="16">
        <v>3500</v>
      </c>
      <c r="AT251" s="16">
        <v>3500</v>
      </c>
      <c r="AU251" s="16">
        <v>3500</v>
      </c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61"/>
      <c r="BH251" s="58">
        <f t="shared" si="8"/>
        <v>42000</v>
      </c>
      <c r="BI251" s="62">
        <f t="shared" si="9"/>
        <v>0</v>
      </c>
    </row>
    <row r="252" spans="1:61" ht="21">
      <c r="A252" s="48">
        <v>10</v>
      </c>
      <c r="B252" s="48" t="str">
        <f>+VLOOKUP(A252,[6]หน่วยงานหลัก!$A$2:$B$20,2,FALSE)</f>
        <v>สำนักงานอธิการบดี</v>
      </c>
      <c r="C252" s="32">
        <v>1006</v>
      </c>
      <c r="D252" s="48" t="str">
        <f>+VLOOKUP(C252,[6]หน่วยงานย่อย!$A$2:$B$76,2,)</f>
        <v>กองการเจ้าหน้าที่</v>
      </c>
      <c r="E252" s="32">
        <v>1</v>
      </c>
      <c r="F252" s="50" t="str">
        <f>+VLOOKUP(E252,[6]แหล่งเงิน!$A$2:$B$3,2,)</f>
        <v>เงินงบประมาณแผ่นดิน</v>
      </c>
      <c r="G252" s="110" t="s">
        <v>11</v>
      </c>
      <c r="H252" s="32">
        <v>1</v>
      </c>
      <c r="I252" s="48" t="str">
        <f>VLOOKUP(H252,[6]กองทุน!$A$2:$B$14,2,)</f>
        <v>กองทุนบริหาร</v>
      </c>
      <c r="J252" s="110">
        <v>110</v>
      </c>
      <c r="K252" s="48" t="str">
        <f>+VLOOKUP(J252,'[6]งาน-โครงการ'!$A$2:$B$33,2,)</f>
        <v>งานสนับสนุนการบริหารจัดการทั่วไปด้านวิทยาศาสตร์สุขภาพ</v>
      </c>
      <c r="L252" s="110">
        <v>1000003</v>
      </c>
      <c r="M252" s="31" t="str">
        <f>+VLOOKUP(L252,[6]โครงการย่อย!$A$2:$B$66,2,)</f>
        <v>โครงการพัฒนาระบบบริหารและจัดการภายใน</v>
      </c>
      <c r="N252" s="110">
        <v>10000030036</v>
      </c>
      <c r="O252" s="38" t="str">
        <f>+VLOOKUP(N252,[6]กิจกรรม!$A$2:$B$1541,2,FALSE)</f>
        <v>โครงการบริหารจัดการทั่วไป</v>
      </c>
      <c r="P252" s="32" t="s">
        <v>73</v>
      </c>
      <c r="Q252" s="11">
        <f>IFERROR((VLOOKUP(R252,[1]ความเชื่อมโยง!$A$20:$B$26,2,FALSE)),"")</f>
        <v>5</v>
      </c>
      <c r="R252" s="6" t="s">
        <v>635</v>
      </c>
      <c r="S252" s="11">
        <f>IFERROR((VLOOKUP(T252,[1]ความเชื่อมโยง!$A$29:$B$37,2,FALSE)),"")</f>
        <v>5</v>
      </c>
      <c r="T252" s="52" t="s">
        <v>635</v>
      </c>
      <c r="U252" s="13" t="str">
        <f>IFERROR((VLOOKUP(Q252,[1]ความเชื่อมโยง!$A$1:$F$10,6,FALSE)),"")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52" s="13" t="str">
        <f>IFERROR((VLOOKUP(Q252,ความเชื่อมโยง!$A$1:$G$10,7,1)),"")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52" s="54" t="s">
        <v>651</v>
      </c>
      <c r="X252" s="39" t="s">
        <v>908</v>
      </c>
      <c r="Y252" s="32" t="s">
        <v>16</v>
      </c>
      <c r="Z252" s="32" t="s">
        <v>23</v>
      </c>
      <c r="AA252" s="4"/>
      <c r="AB252" s="4"/>
      <c r="AC252" s="112"/>
      <c r="AD252" s="32" t="s">
        <v>639</v>
      </c>
      <c r="AE252" s="113">
        <v>300</v>
      </c>
      <c r="AF252" s="113">
        <v>19</v>
      </c>
      <c r="AG252" s="47" t="s">
        <v>581</v>
      </c>
      <c r="AH252" s="47">
        <v>12</v>
      </c>
      <c r="AI252" s="27">
        <f>+ROUND(AE252*AF252*AH252,-2)</f>
        <v>68400</v>
      </c>
      <c r="AJ252" s="16">
        <f>SUM(AI252/12)</f>
        <v>5700</v>
      </c>
      <c r="AK252" s="16">
        <v>5700</v>
      </c>
      <c r="AL252" s="16">
        <v>5700</v>
      </c>
      <c r="AM252" s="16">
        <v>5700</v>
      </c>
      <c r="AN252" s="16">
        <v>5700</v>
      </c>
      <c r="AO252" s="16">
        <v>5700</v>
      </c>
      <c r="AP252" s="16">
        <v>5700</v>
      </c>
      <c r="AQ252" s="16">
        <v>5700</v>
      </c>
      <c r="AR252" s="16">
        <v>5700</v>
      </c>
      <c r="AS252" s="16">
        <v>5700</v>
      </c>
      <c r="AT252" s="16">
        <v>5700</v>
      </c>
      <c r="AU252" s="16">
        <v>5700</v>
      </c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61"/>
      <c r="BH252" s="58">
        <f t="shared" si="8"/>
        <v>68400</v>
      </c>
      <c r="BI252" s="62">
        <f t="shared" si="9"/>
        <v>0</v>
      </c>
    </row>
    <row r="253" spans="1:61" ht="21">
      <c r="A253" s="48">
        <v>10</v>
      </c>
      <c r="B253" s="48" t="str">
        <f>+VLOOKUP(A253,[6]หน่วยงานหลัก!$A$2:$B$20,2,FALSE)</f>
        <v>สำนักงานอธิการบดี</v>
      </c>
      <c r="C253" s="32">
        <v>1006</v>
      </c>
      <c r="D253" s="48" t="str">
        <f>+VLOOKUP(C253,[6]หน่วยงานย่อย!$A$2:$B$76,2,)</f>
        <v>กองการเจ้าหน้าที่</v>
      </c>
      <c r="E253" s="115">
        <v>2</v>
      </c>
      <c r="F253" s="39" t="s">
        <v>12</v>
      </c>
      <c r="G253" s="39" t="s">
        <v>12</v>
      </c>
      <c r="H253" s="32">
        <v>1</v>
      </c>
      <c r="I253" s="48" t="str">
        <f>VLOOKUP(H253,[6]กองทุน!$A$2:$B$14,2,)</f>
        <v>กองทุนบริหาร</v>
      </c>
      <c r="J253" s="110">
        <v>110</v>
      </c>
      <c r="K253" s="48" t="str">
        <f>+VLOOKUP(J253,'[6]งาน-โครงการ'!$A$2:$B$33,2,)</f>
        <v>งานสนับสนุนการบริหารจัดการทั่วไปด้านวิทยาศาสตร์สุขภาพ</v>
      </c>
      <c r="L253" s="110">
        <v>1000003</v>
      </c>
      <c r="M253" s="31" t="str">
        <f>+VLOOKUP(L253,[6]โครงการย่อย!$A$2:$B$66,2,)</f>
        <v>โครงการพัฒนาระบบบริหารและจัดการภายใน</v>
      </c>
      <c r="N253" s="110">
        <v>10000030071</v>
      </c>
      <c r="O253" s="38" t="str">
        <f>+VLOOKUP(N253,[6]กิจกรรม!$A$2:$B$1541,2,FALSE)</f>
        <v>โครงการสนับสนุนการประชุมคณะกรรมการต่างๆ ของมหาวิทยาลัย</v>
      </c>
      <c r="P253" s="32" t="s">
        <v>88</v>
      </c>
      <c r="Q253" s="11">
        <f>IFERROR((VLOOKUP(R253,[5]ความเชื่อมโยง!$A$20:$B$26,2,FALSE)),"")</f>
        <v>5</v>
      </c>
      <c r="R253" s="6" t="s">
        <v>635</v>
      </c>
      <c r="S253" s="11">
        <v>5</v>
      </c>
      <c r="T253" s="6" t="s">
        <v>635</v>
      </c>
      <c r="U253" s="13" t="str">
        <f>IFERROR((VLOOKUP(Q253,[1]ความเชื่อมโยง!$A$1:$F$10,6,FALSE)),"")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53" s="13" t="str">
        <f>IFERROR((VLOOKUP(Q253,ความเชื่อมโยง!$A$1:$G$10,7,1)),"")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53" s="54" t="s">
        <v>651</v>
      </c>
      <c r="X253" s="39" t="s">
        <v>133</v>
      </c>
      <c r="Y253" s="32" t="s">
        <v>16</v>
      </c>
      <c r="Z253" s="32" t="s">
        <v>28</v>
      </c>
      <c r="AA253" s="4"/>
      <c r="AB253" s="4"/>
      <c r="AC253" s="112"/>
      <c r="AD253" s="32" t="s">
        <v>673</v>
      </c>
      <c r="AE253" s="113">
        <v>5200</v>
      </c>
      <c r="AF253" s="113">
        <v>1</v>
      </c>
      <c r="AG253" s="47" t="s">
        <v>583</v>
      </c>
      <c r="AH253" s="47">
        <v>6</v>
      </c>
      <c r="AI253" s="27">
        <f>+ROUND(AE253*AF253*AH253,-2)</f>
        <v>31200</v>
      </c>
      <c r="AJ253" s="16">
        <f>SUM(AI253/6)</f>
        <v>5200</v>
      </c>
      <c r="AK253" s="16"/>
      <c r="AL253" s="16">
        <v>5200</v>
      </c>
      <c r="AM253" s="16"/>
      <c r="AN253" s="16">
        <v>5200</v>
      </c>
      <c r="AO253" s="16"/>
      <c r="AP253" s="16">
        <v>5200</v>
      </c>
      <c r="AQ253" s="16"/>
      <c r="AR253" s="16">
        <v>5200</v>
      </c>
      <c r="AS253" s="16"/>
      <c r="AT253" s="16">
        <v>5200</v>
      </c>
      <c r="AU253" s="16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61"/>
      <c r="BH253" s="58">
        <f t="shared" si="8"/>
        <v>31200</v>
      </c>
      <c r="BI253" s="62">
        <f t="shared" si="9"/>
        <v>0</v>
      </c>
    </row>
    <row r="254" spans="1:61" ht="21">
      <c r="A254" s="48">
        <v>10</v>
      </c>
      <c r="B254" s="48" t="str">
        <f>+VLOOKUP(A254,[6]หน่วยงานหลัก!$A$2:$B$20,2,FALSE)</f>
        <v>สำนักงานอธิการบดี</v>
      </c>
      <c r="C254" s="32">
        <v>1006</v>
      </c>
      <c r="D254" s="32" t="str">
        <f>+VLOOKUP(C254,[6]หน่วยงานย่อย!$A$2:$B$76,2,)</f>
        <v>กองการเจ้าหน้าที่</v>
      </c>
      <c r="E254" s="32">
        <v>2</v>
      </c>
      <c r="F254" s="116" t="str">
        <f>+VLOOKUP(E254,[6]แหล่งเงิน!$A$2:$B$3,2,)</f>
        <v>เงินรายได้</v>
      </c>
      <c r="G254" s="110" t="s">
        <v>12</v>
      </c>
      <c r="H254" s="32">
        <v>1</v>
      </c>
      <c r="I254" s="32" t="str">
        <f>VLOOKUP(H254,[6]กองทุน!$A$2:$B$14,2,)</f>
        <v>กองทุนบริหาร</v>
      </c>
      <c r="J254" s="110">
        <v>110</v>
      </c>
      <c r="K254" s="32" t="str">
        <f>+VLOOKUP(J254,'[6]งาน-โครงการ'!$A$2:$B$33,2,)</f>
        <v>งานสนับสนุนการบริหารจัดการทั่วไปด้านวิทยาศาสตร์สุขภาพ</v>
      </c>
      <c r="L254" s="110">
        <v>1000003</v>
      </c>
      <c r="M254" s="31" t="str">
        <f>+VLOOKUP(L254,[6]โครงการย่อย!$A$2:$B$66,2,)</f>
        <v>โครงการพัฒนาระบบบริหารและจัดการภายใน</v>
      </c>
      <c r="N254" s="110">
        <v>10000030071</v>
      </c>
      <c r="O254" s="31" t="str">
        <f>+VLOOKUP(N254,[6]กิจกรรม!$A$2:$B$1541,2,FALSE)</f>
        <v>โครงการสนับสนุนการประชุมคณะกรรมการต่างๆ ของมหาวิทยาลัย</v>
      </c>
      <c r="P254" s="32" t="s">
        <v>88</v>
      </c>
      <c r="Q254" s="11">
        <f>IFERROR((VLOOKUP(R254,[5]ความเชื่อมโยง!$A$20:$B$26,2,FALSE)),"")</f>
        <v>5</v>
      </c>
      <c r="R254" s="6" t="s">
        <v>635</v>
      </c>
      <c r="S254" s="11">
        <v>5</v>
      </c>
      <c r="T254" s="6" t="s">
        <v>635</v>
      </c>
      <c r="U254" s="13" t="str">
        <f>IFERROR((VLOOKUP(Q254,[1]ความเชื่อมโยง!$A$1:$F$10,6,FALSE)),"")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54" s="13" t="str">
        <f>IFERROR((VLOOKUP(Q254,ความเชื่อมโยง!$A$1:$G$10,7,1)),"")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54" s="54" t="s">
        <v>651</v>
      </c>
      <c r="X254" s="39" t="s">
        <v>133</v>
      </c>
      <c r="Y254" s="32" t="s">
        <v>16</v>
      </c>
      <c r="Z254" s="32" t="s">
        <v>20</v>
      </c>
      <c r="AA254" s="4"/>
      <c r="AB254" s="4"/>
      <c r="AC254" s="112"/>
      <c r="AD254" s="32" t="s">
        <v>1635</v>
      </c>
      <c r="AE254" s="113">
        <v>35</v>
      </c>
      <c r="AF254" s="113">
        <v>18</v>
      </c>
      <c r="AG254" s="47" t="s">
        <v>581</v>
      </c>
      <c r="AH254" s="47">
        <v>6</v>
      </c>
      <c r="AI254" s="27">
        <f>ROUND(AH254*AF254*AE254,-2)</f>
        <v>3800</v>
      </c>
      <c r="AJ254" s="16">
        <f>SUM(AI254/6)</f>
        <v>633.33333333333337</v>
      </c>
      <c r="AK254" s="16"/>
      <c r="AL254" s="16">
        <v>630</v>
      </c>
      <c r="AM254" s="16"/>
      <c r="AN254" s="16">
        <v>630</v>
      </c>
      <c r="AO254" s="16"/>
      <c r="AP254" s="16">
        <v>630</v>
      </c>
      <c r="AQ254" s="16"/>
      <c r="AR254" s="16">
        <v>630</v>
      </c>
      <c r="AS254" s="16"/>
      <c r="AT254" s="16">
        <v>630</v>
      </c>
      <c r="AU254" s="16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61"/>
      <c r="BH254" s="58">
        <f t="shared" si="8"/>
        <v>3800</v>
      </c>
      <c r="BI254" s="62">
        <f t="shared" si="9"/>
        <v>0</v>
      </c>
    </row>
    <row r="255" spans="1:61" ht="21">
      <c r="A255" s="48">
        <v>10</v>
      </c>
      <c r="B255" s="48" t="str">
        <f>+VLOOKUP(A255,[6]หน่วยงานหลัก!$A$2:$B$20,2,FALSE)</f>
        <v>สำนักงานอธิการบดี</v>
      </c>
      <c r="C255" s="32">
        <v>1006</v>
      </c>
      <c r="D255" s="48" t="str">
        <f>+VLOOKUP(C255,[6]หน่วยงานย่อย!$A$2:$B$76,2,)</f>
        <v>กองการเจ้าหน้าที่</v>
      </c>
      <c r="E255" s="32">
        <v>1</v>
      </c>
      <c r="F255" s="50" t="str">
        <f>+VLOOKUP(E255,[6]แหล่งเงิน!$A$2:$B$3,2,)</f>
        <v>เงินงบประมาณแผ่นดิน</v>
      </c>
      <c r="G255" s="110" t="s">
        <v>11</v>
      </c>
      <c r="H255" s="32">
        <v>1</v>
      </c>
      <c r="I255" s="48" t="str">
        <f>VLOOKUP(H255,[6]กองทุน!$A$2:$B$14,2,)</f>
        <v>กองทุนบริหาร</v>
      </c>
      <c r="J255" s="110">
        <v>110</v>
      </c>
      <c r="K255" s="48" t="str">
        <f>+VLOOKUP(J255,'[6]งาน-โครงการ'!$A$2:$B$33,2,)</f>
        <v>งานสนับสนุนการบริหารจัดการทั่วไปด้านวิทยาศาสตร์สุขภาพ</v>
      </c>
      <c r="L255" s="110">
        <v>1000003</v>
      </c>
      <c r="M255" s="31" t="str">
        <f>+VLOOKUP(L255,[6]โครงการย่อย!$A$2:$B$66,2,)</f>
        <v>โครงการพัฒนาระบบบริหารและจัดการภายใน</v>
      </c>
      <c r="N255" s="110">
        <v>10000030071</v>
      </c>
      <c r="O255" s="38" t="str">
        <f>+VLOOKUP(N255,[6]กิจกรรม!$A$2:$B$1541,2,FALSE)</f>
        <v>โครงการสนับสนุนการประชุมคณะกรรมการต่างๆ ของมหาวิทยาลัย</v>
      </c>
      <c r="P255" s="32" t="s">
        <v>88</v>
      </c>
      <c r="Q255" s="11">
        <f>IFERROR((VLOOKUP(R255,[1]ความเชื่อมโยง!$A$20:$B$26,2,FALSE)),"")</f>
        <v>5</v>
      </c>
      <c r="R255" s="6" t="s">
        <v>635</v>
      </c>
      <c r="S255" s="11">
        <f>IFERROR((VLOOKUP(T255,[1]ความเชื่อมโยง!$A$29:$B$37,2,FALSE)),"")</f>
        <v>5</v>
      </c>
      <c r="T255" s="52" t="s">
        <v>635</v>
      </c>
      <c r="U255" s="13" t="str">
        <f>IFERROR((VLOOKUP(Q255,[1]ความเชื่อมโยง!$A$1:$F$10,6,FALSE)),"")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55" s="13" t="str">
        <f>IFERROR((VLOOKUP(Q255,ความเชื่อมโยง!$A$1:$G$10,7,1)),"")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55" s="54" t="s">
        <v>651</v>
      </c>
      <c r="X255" s="39" t="s">
        <v>908</v>
      </c>
      <c r="Y255" s="32" t="s">
        <v>16</v>
      </c>
      <c r="Z255" s="32" t="s">
        <v>23</v>
      </c>
      <c r="AA255" s="4"/>
      <c r="AB255" s="4"/>
      <c r="AC255" s="112"/>
      <c r="AD255" s="32" t="s">
        <v>24</v>
      </c>
      <c r="AE255" s="114">
        <v>0.5</v>
      </c>
      <c r="AF255" s="113">
        <v>500</v>
      </c>
      <c r="AG255" s="47" t="s">
        <v>584</v>
      </c>
      <c r="AH255" s="47">
        <v>6</v>
      </c>
      <c r="AI255" s="27">
        <f t="shared" ref="AI255:AI285" si="11">+ROUND(AE255*AF255*AH255,-2)</f>
        <v>1500</v>
      </c>
      <c r="AJ255" s="16">
        <f>SUM(AI255/6)</f>
        <v>250</v>
      </c>
      <c r="AK255" s="16"/>
      <c r="AL255" s="16">
        <v>250</v>
      </c>
      <c r="AM255" s="16"/>
      <c r="AN255" s="16">
        <v>250</v>
      </c>
      <c r="AO255" s="16"/>
      <c r="AP255" s="16">
        <v>250</v>
      </c>
      <c r="AQ255" s="16"/>
      <c r="AR255" s="16">
        <v>250</v>
      </c>
      <c r="AS255" s="16"/>
      <c r="AT255" s="16">
        <v>250</v>
      </c>
      <c r="AU255" s="16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61"/>
      <c r="BH255" s="58">
        <f t="shared" si="8"/>
        <v>1500</v>
      </c>
      <c r="BI255" s="62">
        <f t="shared" si="9"/>
        <v>0</v>
      </c>
    </row>
    <row r="256" spans="1:61" ht="21">
      <c r="A256" s="48">
        <v>10</v>
      </c>
      <c r="B256" s="48" t="str">
        <f>+VLOOKUP(A256,[6]หน่วยงานหลัก!$A$2:$B$20,2,FALSE)</f>
        <v>สำนักงานอธิการบดี</v>
      </c>
      <c r="C256" s="32">
        <v>1006</v>
      </c>
      <c r="D256" s="48" t="str">
        <f>+VLOOKUP(C256,[6]หน่วยงานย่อย!$A$2:$B$76,2,)</f>
        <v>กองการเจ้าหน้าที่</v>
      </c>
      <c r="E256" s="32">
        <v>2</v>
      </c>
      <c r="F256" s="50" t="str">
        <f>+VLOOKUP(E256,[6]แหล่งเงิน!$A$2:$B$3,2,)</f>
        <v>เงินรายได้</v>
      </c>
      <c r="G256" s="110" t="s">
        <v>12</v>
      </c>
      <c r="H256" s="32">
        <v>1</v>
      </c>
      <c r="I256" s="48" t="str">
        <f>VLOOKUP(H256,[6]กองทุน!$A$2:$B$14,2,)</f>
        <v>กองทุนบริหาร</v>
      </c>
      <c r="J256" s="110">
        <v>110</v>
      </c>
      <c r="K256" s="48" t="str">
        <f>+VLOOKUP(J256,'[6]งาน-โครงการ'!$A$2:$B$33,2,)</f>
        <v>งานสนับสนุนการบริหารจัดการทั่วไปด้านวิทยาศาสตร์สุขภาพ</v>
      </c>
      <c r="L256" s="110">
        <v>1000003</v>
      </c>
      <c r="M256" s="31" t="str">
        <f>+VLOOKUP(L256,[6]โครงการย่อย!$A$2:$B$66,2,)</f>
        <v>โครงการพัฒนาระบบบริหารและจัดการภายใน</v>
      </c>
      <c r="N256" s="110">
        <v>10000030071</v>
      </c>
      <c r="O256" s="38" t="str">
        <f>+VLOOKUP(N256,[6]กิจกรรม!$A$2:$B$1541,2,FALSE)</f>
        <v>โครงการสนับสนุนการประชุมคณะกรรมการต่างๆ ของมหาวิทยาลัย</v>
      </c>
      <c r="P256" s="32" t="s">
        <v>89</v>
      </c>
      <c r="Q256" s="11">
        <f>IFERROR((VLOOKUP(R256,[5]ความเชื่อมโยง!$A$20:$B$26,2,FALSE)),"")</f>
        <v>5</v>
      </c>
      <c r="R256" s="6" t="s">
        <v>635</v>
      </c>
      <c r="S256" s="11">
        <v>5</v>
      </c>
      <c r="T256" s="6" t="s">
        <v>635</v>
      </c>
      <c r="U256" s="13" t="str">
        <f>IFERROR((VLOOKUP(Q256,[1]ความเชื่อมโยง!$A$1:$F$10,6,FALSE)),"")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56" s="13" t="str">
        <f>IFERROR((VLOOKUP(Q256,ความเชื่อมโยง!$A$1:$G$10,7,1)),"")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56" s="54" t="s">
        <v>651</v>
      </c>
      <c r="X256" s="39" t="s">
        <v>133</v>
      </c>
      <c r="Y256" s="32" t="s">
        <v>16</v>
      </c>
      <c r="Z256" s="32" t="s">
        <v>20</v>
      </c>
      <c r="AA256" s="4"/>
      <c r="AB256" s="4"/>
      <c r="AC256" s="112"/>
      <c r="AD256" s="32" t="s">
        <v>1635</v>
      </c>
      <c r="AE256" s="113">
        <v>35</v>
      </c>
      <c r="AF256" s="113">
        <v>23</v>
      </c>
      <c r="AG256" s="47" t="s">
        <v>581</v>
      </c>
      <c r="AH256" s="47">
        <v>12</v>
      </c>
      <c r="AI256" s="27">
        <f t="shared" si="11"/>
        <v>9700</v>
      </c>
      <c r="AJ256" s="16">
        <f>SUM(AI256/12)</f>
        <v>808.33333333333337</v>
      </c>
      <c r="AK256" s="16">
        <v>808.33333333333337</v>
      </c>
      <c r="AL256" s="16">
        <v>808.33333333333337</v>
      </c>
      <c r="AM256" s="16">
        <v>808.33333333333337</v>
      </c>
      <c r="AN256" s="16">
        <v>808.33333333333337</v>
      </c>
      <c r="AO256" s="16">
        <v>808.33333333333337</v>
      </c>
      <c r="AP256" s="16">
        <v>808.33333333333337</v>
      </c>
      <c r="AQ256" s="16">
        <v>808.33333333333337</v>
      </c>
      <c r="AR256" s="16">
        <v>808.33333333333337</v>
      </c>
      <c r="AS256" s="16">
        <v>808.33333333333337</v>
      </c>
      <c r="AT256" s="16">
        <v>808.33333333333337</v>
      </c>
      <c r="AU256" s="16">
        <v>808.33333333333337</v>
      </c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61"/>
      <c r="BH256" s="58">
        <f t="shared" si="8"/>
        <v>9700</v>
      </c>
      <c r="BI256" s="62">
        <f t="shared" si="9"/>
        <v>0</v>
      </c>
    </row>
    <row r="257" spans="1:61" ht="21">
      <c r="A257" s="48">
        <v>10</v>
      </c>
      <c r="B257" s="48" t="str">
        <f>+VLOOKUP(A257,[6]หน่วยงานหลัก!$A$2:$B$20,2,FALSE)</f>
        <v>สำนักงานอธิการบดี</v>
      </c>
      <c r="C257" s="32">
        <v>1006</v>
      </c>
      <c r="D257" s="48" t="str">
        <f>+VLOOKUP(C257,[6]หน่วยงานย่อย!$A$2:$B$76,2,)</f>
        <v>กองการเจ้าหน้าที่</v>
      </c>
      <c r="E257" s="32">
        <v>1</v>
      </c>
      <c r="F257" s="50" t="str">
        <f>+VLOOKUP(E257,[6]แหล่งเงิน!$A$2:$B$3,2,)</f>
        <v>เงินงบประมาณแผ่นดิน</v>
      </c>
      <c r="G257" s="110" t="s">
        <v>11</v>
      </c>
      <c r="H257" s="32">
        <v>1</v>
      </c>
      <c r="I257" s="48" t="str">
        <f>VLOOKUP(H257,[6]กองทุน!$A$2:$B$14,2,)</f>
        <v>กองทุนบริหาร</v>
      </c>
      <c r="J257" s="110">
        <v>110</v>
      </c>
      <c r="K257" s="48" t="str">
        <f>+VLOOKUP(J257,'[6]งาน-โครงการ'!$A$2:$B$33,2,)</f>
        <v>งานสนับสนุนการบริหารจัดการทั่วไปด้านวิทยาศาสตร์สุขภาพ</v>
      </c>
      <c r="L257" s="110">
        <v>1000003</v>
      </c>
      <c r="M257" s="31" t="str">
        <f>+VLOOKUP(L257,[6]โครงการย่อย!$A$2:$B$66,2,)</f>
        <v>โครงการพัฒนาระบบบริหารและจัดการภายใน</v>
      </c>
      <c r="N257" s="110">
        <v>10000030071</v>
      </c>
      <c r="O257" s="38" t="str">
        <f>+VLOOKUP(N257,[6]กิจกรรม!$A$2:$B$1541,2,FALSE)</f>
        <v>โครงการสนับสนุนการประชุมคณะกรรมการต่างๆ ของมหาวิทยาลัย</v>
      </c>
      <c r="P257" s="32" t="s">
        <v>89</v>
      </c>
      <c r="Q257" s="11">
        <f>IFERROR((VLOOKUP(R257,[1]ความเชื่อมโยง!$A$20:$B$26,2,FALSE)),"")</f>
        <v>5</v>
      </c>
      <c r="R257" s="6" t="s">
        <v>635</v>
      </c>
      <c r="S257" s="11">
        <f>IFERROR((VLOOKUP(T257,[1]ความเชื่อมโยง!$A$29:$B$37,2,FALSE)),"")</f>
        <v>5</v>
      </c>
      <c r="T257" s="52" t="s">
        <v>635</v>
      </c>
      <c r="U257" s="13" t="str">
        <f>IFERROR((VLOOKUP(Q257,[1]ความเชื่อมโยง!$A$1:$F$10,6,FALSE)),"")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57" s="13" t="str">
        <f>IFERROR((VLOOKUP(Q257,ความเชื่อมโยง!$A$1:$G$10,7,1)),"")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57" s="54" t="s">
        <v>651</v>
      </c>
      <c r="X257" s="39" t="s">
        <v>908</v>
      </c>
      <c r="Y257" s="32" t="s">
        <v>16</v>
      </c>
      <c r="Z257" s="32" t="s">
        <v>23</v>
      </c>
      <c r="AA257" s="4"/>
      <c r="AB257" s="4"/>
      <c r="AC257" s="112"/>
      <c r="AD257" s="32" t="s">
        <v>24</v>
      </c>
      <c r="AE257" s="114">
        <v>0.5</v>
      </c>
      <c r="AF257" s="113">
        <v>150</v>
      </c>
      <c r="AG257" s="47" t="s">
        <v>584</v>
      </c>
      <c r="AH257" s="47">
        <v>12</v>
      </c>
      <c r="AI257" s="27">
        <f t="shared" si="11"/>
        <v>900</v>
      </c>
      <c r="AJ257" s="16">
        <f>SUM(AI257/12)</f>
        <v>75</v>
      </c>
      <c r="AK257" s="16">
        <v>75</v>
      </c>
      <c r="AL257" s="16">
        <v>75</v>
      </c>
      <c r="AM257" s="16">
        <v>75</v>
      </c>
      <c r="AN257" s="16">
        <v>75</v>
      </c>
      <c r="AO257" s="16">
        <v>75</v>
      </c>
      <c r="AP257" s="16">
        <v>75</v>
      </c>
      <c r="AQ257" s="16">
        <v>75</v>
      </c>
      <c r="AR257" s="16">
        <v>75</v>
      </c>
      <c r="AS257" s="16">
        <v>75</v>
      </c>
      <c r="AT257" s="16">
        <v>75</v>
      </c>
      <c r="AU257" s="16">
        <v>75</v>
      </c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61"/>
      <c r="BH257" s="58">
        <f t="shared" si="8"/>
        <v>900</v>
      </c>
      <c r="BI257" s="62">
        <f t="shared" si="9"/>
        <v>0</v>
      </c>
    </row>
    <row r="258" spans="1:61" ht="21">
      <c r="A258" s="48">
        <v>10</v>
      </c>
      <c r="B258" s="48" t="str">
        <f>+VLOOKUP(A258,[6]หน่วยงานหลัก!$A$2:$B$20,2,FALSE)</f>
        <v>สำนักงานอธิการบดี</v>
      </c>
      <c r="C258" s="32">
        <v>1006</v>
      </c>
      <c r="D258" s="48" t="str">
        <f>+VLOOKUP(C258,[6]หน่วยงานย่อย!$A$2:$B$76,2,)</f>
        <v>กองการเจ้าหน้าที่</v>
      </c>
      <c r="E258" s="32">
        <v>2</v>
      </c>
      <c r="F258" s="50" t="str">
        <f>+VLOOKUP(E258,[6]แหล่งเงิน!$A$2:$B$3,2,)</f>
        <v>เงินรายได้</v>
      </c>
      <c r="G258" s="110" t="s">
        <v>12</v>
      </c>
      <c r="H258" s="32">
        <v>1</v>
      </c>
      <c r="I258" s="48" t="str">
        <f>VLOOKUP(H258,[6]กองทุน!$A$2:$B$14,2,)</f>
        <v>กองทุนบริหาร</v>
      </c>
      <c r="J258" s="110">
        <v>110</v>
      </c>
      <c r="K258" s="48" t="str">
        <f>+VLOOKUP(J258,'[6]งาน-โครงการ'!$A$2:$B$33,2,)</f>
        <v>งานสนับสนุนการบริหารจัดการทั่วไปด้านวิทยาศาสตร์สุขภาพ</v>
      </c>
      <c r="L258" s="110">
        <v>1000003</v>
      </c>
      <c r="M258" s="31" t="str">
        <f>+VLOOKUP(L258,[6]โครงการย่อย!$A$2:$B$66,2,)</f>
        <v>โครงการพัฒนาระบบบริหารและจัดการภายใน</v>
      </c>
      <c r="N258" s="110">
        <v>10000030071</v>
      </c>
      <c r="O258" s="38" t="str">
        <f>+VLOOKUP(N258,[6]กิจกรรม!$A$2:$B$1541,2,FALSE)</f>
        <v>โครงการสนับสนุนการประชุมคณะกรรมการต่างๆ ของมหาวิทยาลัย</v>
      </c>
      <c r="P258" s="32" t="s">
        <v>90</v>
      </c>
      <c r="Q258" s="11">
        <f>IFERROR((VLOOKUP(R258,[5]ความเชื่อมโยง!$A$20:$B$26,2,FALSE)),"")</f>
        <v>5</v>
      </c>
      <c r="R258" s="6" t="s">
        <v>635</v>
      </c>
      <c r="S258" s="11">
        <v>5</v>
      </c>
      <c r="T258" s="6" t="s">
        <v>635</v>
      </c>
      <c r="U258" s="13" t="str">
        <f>IFERROR((VLOOKUP(Q258,[1]ความเชื่อมโยง!$A$1:$F$10,6,FALSE)),"")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58" s="13" t="str">
        <f>IFERROR((VLOOKUP(Q258,ความเชื่อมโยง!$A$1:$G$10,7,1)),"")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58" s="54" t="s">
        <v>651</v>
      </c>
      <c r="X258" s="39" t="s">
        <v>133</v>
      </c>
      <c r="Y258" s="32" t="s">
        <v>16</v>
      </c>
      <c r="Z258" s="32" t="s">
        <v>28</v>
      </c>
      <c r="AA258" s="4"/>
      <c r="AB258" s="4"/>
      <c r="AC258" s="112"/>
      <c r="AD258" s="32" t="s">
        <v>673</v>
      </c>
      <c r="AE258" s="113">
        <v>10500</v>
      </c>
      <c r="AF258" s="113">
        <v>1</v>
      </c>
      <c r="AG258" s="47" t="s">
        <v>583</v>
      </c>
      <c r="AH258" s="47">
        <v>2</v>
      </c>
      <c r="AI258" s="27">
        <f t="shared" si="11"/>
        <v>21000</v>
      </c>
      <c r="AJ258" s="16">
        <f>SUM(AI258/2)</f>
        <v>10500</v>
      </c>
      <c r="AK258" s="16"/>
      <c r="AL258" s="16"/>
      <c r="AM258" s="16"/>
      <c r="AN258" s="16"/>
      <c r="AO258" s="16"/>
      <c r="AP258" s="16">
        <v>10500</v>
      </c>
      <c r="AQ258" s="16"/>
      <c r="AR258" s="16"/>
      <c r="AS258" s="16"/>
      <c r="AT258" s="16"/>
      <c r="AU258" s="16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61"/>
      <c r="BH258" s="58">
        <f t="shared" si="8"/>
        <v>21000</v>
      </c>
      <c r="BI258" s="62">
        <f t="shared" si="9"/>
        <v>0</v>
      </c>
    </row>
    <row r="259" spans="1:61" ht="21">
      <c r="A259" s="48">
        <v>10</v>
      </c>
      <c r="B259" s="48" t="str">
        <f>+VLOOKUP(A259,[6]หน่วยงานหลัก!$A$2:$B$20,2,FALSE)</f>
        <v>สำนักงานอธิการบดี</v>
      </c>
      <c r="C259" s="32">
        <v>1006</v>
      </c>
      <c r="D259" s="32" t="str">
        <f>+VLOOKUP(C259,[6]หน่วยงานย่อย!$A$2:$B$76,2,)</f>
        <v>กองการเจ้าหน้าที่</v>
      </c>
      <c r="E259" s="32">
        <v>2</v>
      </c>
      <c r="F259" s="116" t="str">
        <f>+VLOOKUP(E259,[6]แหล่งเงิน!$A$2:$B$3,2,)</f>
        <v>เงินรายได้</v>
      </c>
      <c r="G259" s="110" t="s">
        <v>12</v>
      </c>
      <c r="H259" s="32">
        <v>1</v>
      </c>
      <c r="I259" s="32" t="str">
        <f>VLOOKUP(H259,[6]กองทุน!$A$2:$B$14,2,)</f>
        <v>กองทุนบริหาร</v>
      </c>
      <c r="J259" s="110">
        <v>110</v>
      </c>
      <c r="K259" s="32" t="str">
        <f>+VLOOKUP(J259,'[6]งาน-โครงการ'!$A$2:$B$33,2,)</f>
        <v>งานสนับสนุนการบริหารจัดการทั่วไปด้านวิทยาศาสตร์สุขภาพ</v>
      </c>
      <c r="L259" s="110">
        <v>1000003</v>
      </c>
      <c r="M259" s="31" t="str">
        <f>+VLOOKUP(L259,[6]โครงการย่อย!$A$2:$B$66,2,)</f>
        <v>โครงการพัฒนาระบบบริหารและจัดการภายใน</v>
      </c>
      <c r="N259" s="110">
        <v>10000030071</v>
      </c>
      <c r="O259" s="31" t="str">
        <f>+VLOOKUP(N259,[6]กิจกรรม!$A$2:$B$1541,2,FALSE)</f>
        <v>โครงการสนับสนุนการประชุมคณะกรรมการต่างๆ ของมหาวิทยาลัย</v>
      </c>
      <c r="P259" s="32" t="s">
        <v>90</v>
      </c>
      <c r="Q259" s="11">
        <f>IFERROR((VLOOKUP(R259,[5]ความเชื่อมโยง!$A$20:$B$26,2,FALSE)),"")</f>
        <v>5</v>
      </c>
      <c r="R259" s="6" t="s">
        <v>635</v>
      </c>
      <c r="S259" s="11">
        <v>5</v>
      </c>
      <c r="T259" s="6" t="s">
        <v>635</v>
      </c>
      <c r="U259" s="13" t="str">
        <f>IFERROR((VLOOKUP(Q259,[1]ความเชื่อมโยง!$A$1:$F$10,6,FALSE)),"")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59" s="13" t="str">
        <f>IFERROR((VLOOKUP(Q259,ความเชื่อมโยง!$A$1:$G$10,7,1)),"")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59" s="54" t="s">
        <v>651</v>
      </c>
      <c r="X259" s="39" t="s">
        <v>133</v>
      </c>
      <c r="Y259" s="32" t="s">
        <v>16</v>
      </c>
      <c r="Z259" s="32" t="s">
        <v>20</v>
      </c>
      <c r="AA259" s="4"/>
      <c r="AB259" s="4"/>
      <c r="AC259" s="112"/>
      <c r="AD259" s="32" t="s">
        <v>1635</v>
      </c>
      <c r="AE259" s="113">
        <v>35</v>
      </c>
      <c r="AF259" s="113">
        <v>7</v>
      </c>
      <c r="AG259" s="47" t="s">
        <v>581</v>
      </c>
      <c r="AH259" s="47">
        <v>2</v>
      </c>
      <c r="AI259" s="27">
        <f t="shared" si="11"/>
        <v>500</v>
      </c>
      <c r="AJ259" s="16">
        <f>SUM(AI259/2)</f>
        <v>250</v>
      </c>
      <c r="AK259" s="16"/>
      <c r="AL259" s="16"/>
      <c r="AM259" s="16"/>
      <c r="AN259" s="16"/>
      <c r="AO259" s="16"/>
      <c r="AP259" s="16">
        <v>250</v>
      </c>
      <c r="AQ259" s="16"/>
      <c r="AR259" s="16"/>
      <c r="AS259" s="16"/>
      <c r="AT259" s="16"/>
      <c r="AU259" s="16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61"/>
      <c r="BH259" s="58">
        <f t="shared" si="8"/>
        <v>500</v>
      </c>
      <c r="BI259" s="62">
        <f t="shared" si="9"/>
        <v>0</v>
      </c>
    </row>
    <row r="260" spans="1:61" ht="21">
      <c r="A260" s="48">
        <v>10</v>
      </c>
      <c r="B260" s="48" t="str">
        <f>+VLOOKUP(A260,[6]หน่วยงานหลัก!$A$2:$B$20,2,FALSE)</f>
        <v>สำนักงานอธิการบดี</v>
      </c>
      <c r="C260" s="32">
        <v>1006</v>
      </c>
      <c r="D260" s="48" t="str">
        <f>+VLOOKUP(C260,[6]หน่วยงานย่อย!$A$2:$B$76,2,)</f>
        <v>กองการเจ้าหน้าที่</v>
      </c>
      <c r="E260" s="32">
        <v>2</v>
      </c>
      <c r="F260" s="50" t="str">
        <f>+VLOOKUP(E260,[6]แหล่งเงิน!$A$2:$B$3,2,)</f>
        <v>เงินรายได้</v>
      </c>
      <c r="G260" s="110" t="s">
        <v>12</v>
      </c>
      <c r="H260" s="32">
        <v>1</v>
      </c>
      <c r="I260" s="48" t="str">
        <f>VLOOKUP(H260,[6]กองทุน!$A$2:$B$14,2,)</f>
        <v>กองทุนบริหาร</v>
      </c>
      <c r="J260" s="110">
        <v>110</v>
      </c>
      <c r="K260" s="48" t="str">
        <f>+VLOOKUP(J260,'[6]งาน-โครงการ'!$A$2:$B$33,2,)</f>
        <v>งานสนับสนุนการบริหารจัดการทั่วไปด้านวิทยาศาสตร์สุขภาพ</v>
      </c>
      <c r="L260" s="110">
        <v>1000003</v>
      </c>
      <c r="M260" s="31" t="str">
        <f>+VLOOKUP(L260,[6]โครงการย่อย!$A$2:$B$66,2,)</f>
        <v>โครงการพัฒนาระบบบริหารและจัดการภายใน</v>
      </c>
      <c r="N260" s="110">
        <v>10000030071</v>
      </c>
      <c r="O260" s="38" t="str">
        <f>+VLOOKUP(N260,[6]กิจกรรม!$A$2:$B$1541,2,FALSE)</f>
        <v>โครงการสนับสนุนการประชุมคณะกรรมการต่างๆ ของมหาวิทยาลัย</v>
      </c>
      <c r="P260" s="32" t="s">
        <v>90</v>
      </c>
      <c r="Q260" s="11">
        <f>IFERROR((VLOOKUP(R260,[5]ความเชื่อมโยง!$A$20:$B$26,2,FALSE)),"")</f>
        <v>5</v>
      </c>
      <c r="R260" s="6" t="s">
        <v>635</v>
      </c>
      <c r="S260" s="11">
        <v>5</v>
      </c>
      <c r="T260" s="6" t="s">
        <v>635</v>
      </c>
      <c r="U260" s="13" t="str">
        <f>IFERROR((VLOOKUP(Q260,[1]ความเชื่อมโยง!$A$1:$F$10,6,FALSE)),"")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60" s="13" t="str">
        <f>IFERROR((VLOOKUP(Q260,ความเชื่อมโยง!$A$1:$G$10,7,1)),"")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60" s="54" t="s">
        <v>651</v>
      </c>
      <c r="X260" s="39" t="s">
        <v>133</v>
      </c>
      <c r="Y260" s="32" t="s">
        <v>16</v>
      </c>
      <c r="Z260" s="32" t="s">
        <v>20</v>
      </c>
      <c r="AA260" s="4"/>
      <c r="AB260" s="4"/>
      <c r="AC260" s="112"/>
      <c r="AD260" s="32" t="s">
        <v>582</v>
      </c>
      <c r="AE260" s="113">
        <v>150</v>
      </c>
      <c r="AF260" s="113">
        <v>7</v>
      </c>
      <c r="AG260" s="47" t="s">
        <v>581</v>
      </c>
      <c r="AH260" s="47">
        <v>2</v>
      </c>
      <c r="AI260" s="27">
        <f t="shared" si="11"/>
        <v>2100</v>
      </c>
      <c r="AJ260" s="16">
        <f>SUM(AI260/2)</f>
        <v>1050</v>
      </c>
      <c r="AK260" s="16"/>
      <c r="AL260" s="16"/>
      <c r="AM260" s="16"/>
      <c r="AN260" s="16"/>
      <c r="AO260" s="16"/>
      <c r="AP260" s="16">
        <v>1050</v>
      </c>
      <c r="AQ260" s="16"/>
      <c r="AR260" s="16"/>
      <c r="AS260" s="16"/>
      <c r="AT260" s="16"/>
      <c r="AU260" s="16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61"/>
      <c r="BH260" s="58">
        <f t="shared" si="8"/>
        <v>2100</v>
      </c>
      <c r="BI260" s="62">
        <f t="shared" si="9"/>
        <v>0</v>
      </c>
    </row>
    <row r="261" spans="1:61" ht="21">
      <c r="A261" s="48">
        <v>10</v>
      </c>
      <c r="B261" s="48" t="str">
        <f>+VLOOKUP(A261,[6]หน่วยงานหลัก!$A$2:$B$20,2,FALSE)</f>
        <v>สำนักงานอธิการบดี</v>
      </c>
      <c r="C261" s="32">
        <v>1006</v>
      </c>
      <c r="D261" s="48" t="str">
        <f>+VLOOKUP(C261,[6]หน่วยงานย่อย!$A$2:$B$76,2,)</f>
        <v>กองการเจ้าหน้าที่</v>
      </c>
      <c r="E261" s="32">
        <v>1</v>
      </c>
      <c r="F261" s="50" t="str">
        <f>+VLOOKUP(E261,[6]แหล่งเงิน!$A$2:$B$3,2,)</f>
        <v>เงินงบประมาณแผ่นดิน</v>
      </c>
      <c r="G261" s="110" t="s">
        <v>11</v>
      </c>
      <c r="H261" s="32">
        <v>1</v>
      </c>
      <c r="I261" s="48" t="str">
        <f>VLOOKUP(H261,[6]กองทุน!$A$2:$B$14,2,)</f>
        <v>กองทุนบริหาร</v>
      </c>
      <c r="J261" s="110">
        <v>110</v>
      </c>
      <c r="K261" s="48" t="str">
        <f>+VLOOKUP(J261,'[6]งาน-โครงการ'!$A$2:$B$33,2,)</f>
        <v>งานสนับสนุนการบริหารจัดการทั่วไปด้านวิทยาศาสตร์สุขภาพ</v>
      </c>
      <c r="L261" s="110">
        <v>1000003</v>
      </c>
      <c r="M261" s="31" t="str">
        <f>+VLOOKUP(L261,[6]โครงการย่อย!$A$2:$B$66,2,)</f>
        <v>โครงการพัฒนาระบบบริหารและจัดการภายใน</v>
      </c>
      <c r="N261" s="110">
        <v>10000030071</v>
      </c>
      <c r="O261" s="38" t="str">
        <f>+VLOOKUP(N261,[6]กิจกรรม!$A$2:$B$1541,2,FALSE)</f>
        <v>โครงการสนับสนุนการประชุมคณะกรรมการต่างๆ ของมหาวิทยาลัย</v>
      </c>
      <c r="P261" s="32" t="s">
        <v>90</v>
      </c>
      <c r="Q261" s="11">
        <f>IFERROR((VLOOKUP(R261,[1]ความเชื่อมโยง!$A$20:$B$26,2,FALSE)),"")</f>
        <v>5</v>
      </c>
      <c r="R261" s="6" t="s">
        <v>635</v>
      </c>
      <c r="S261" s="11">
        <f>IFERROR((VLOOKUP(T261,[1]ความเชื่อมโยง!$A$29:$B$37,2,FALSE)),"")</f>
        <v>5</v>
      </c>
      <c r="T261" s="52" t="s">
        <v>635</v>
      </c>
      <c r="U261" s="13" t="str">
        <f>IFERROR((VLOOKUP(Q261,[1]ความเชื่อมโยง!$A$1:$F$10,6,FALSE)),"")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61" s="13" t="str">
        <f>IFERROR((VLOOKUP(Q261,ความเชื่อมโยง!$A$1:$G$10,7,1)),"")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61" s="54" t="s">
        <v>651</v>
      </c>
      <c r="X261" s="39" t="s">
        <v>908</v>
      </c>
      <c r="Y261" s="32" t="s">
        <v>16</v>
      </c>
      <c r="Z261" s="32" t="s">
        <v>23</v>
      </c>
      <c r="AA261" s="4"/>
      <c r="AB261" s="4"/>
      <c r="AC261" s="112"/>
      <c r="AD261" s="32" t="s">
        <v>24</v>
      </c>
      <c r="AE261" s="114">
        <v>0.5</v>
      </c>
      <c r="AF261" s="113">
        <v>900</v>
      </c>
      <c r="AG261" s="47" t="s">
        <v>584</v>
      </c>
      <c r="AH261" s="47">
        <v>2</v>
      </c>
      <c r="AI261" s="27">
        <f t="shared" si="11"/>
        <v>900</v>
      </c>
      <c r="AJ261" s="16">
        <f>SUM(AI261/2)</f>
        <v>450</v>
      </c>
      <c r="AK261" s="16"/>
      <c r="AL261" s="16"/>
      <c r="AM261" s="16"/>
      <c r="AN261" s="16"/>
      <c r="AO261" s="16"/>
      <c r="AP261" s="16">
        <v>450</v>
      </c>
      <c r="AQ261" s="16"/>
      <c r="AR261" s="16"/>
      <c r="AS261" s="16"/>
      <c r="AT261" s="16"/>
      <c r="AU261" s="16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61"/>
      <c r="BH261" s="58">
        <f t="shared" si="8"/>
        <v>900</v>
      </c>
      <c r="BI261" s="62">
        <f t="shared" si="9"/>
        <v>0</v>
      </c>
    </row>
    <row r="262" spans="1:61" ht="21">
      <c r="A262" s="48">
        <v>10</v>
      </c>
      <c r="B262" s="48" t="str">
        <f>+VLOOKUP(A262,[6]หน่วยงานหลัก!$A$2:$B$20,2,FALSE)</f>
        <v>สำนักงานอธิการบดี</v>
      </c>
      <c r="C262" s="32">
        <v>1006</v>
      </c>
      <c r="D262" s="48" t="str">
        <f>+VLOOKUP(C262,[6]หน่วยงานย่อย!$A$2:$B$76,2,)</f>
        <v>กองการเจ้าหน้าที่</v>
      </c>
      <c r="E262" s="32">
        <v>2</v>
      </c>
      <c r="F262" s="50" t="str">
        <f>+VLOOKUP(E262,[6]แหล่งเงิน!$A$2:$B$3,2,)</f>
        <v>เงินรายได้</v>
      </c>
      <c r="G262" s="110" t="s">
        <v>12</v>
      </c>
      <c r="H262" s="32">
        <v>1</v>
      </c>
      <c r="I262" s="48" t="str">
        <f>VLOOKUP(H262,[6]กองทุน!$A$2:$B$14,2,)</f>
        <v>กองทุนบริหาร</v>
      </c>
      <c r="J262" s="110">
        <v>110</v>
      </c>
      <c r="K262" s="48" t="str">
        <f>+VLOOKUP(J262,'[6]งาน-โครงการ'!$A$2:$B$33,2,)</f>
        <v>งานสนับสนุนการบริหารจัดการทั่วไปด้านวิทยาศาสตร์สุขภาพ</v>
      </c>
      <c r="L262" s="110">
        <v>1000003</v>
      </c>
      <c r="M262" s="31" t="str">
        <f>+VLOOKUP(L262,[6]โครงการย่อย!$A$2:$B$66,2,)</f>
        <v>โครงการพัฒนาระบบบริหารและจัดการภายใน</v>
      </c>
      <c r="N262" s="110">
        <v>10000030071</v>
      </c>
      <c r="O262" s="38" t="str">
        <f>+VLOOKUP(N262,[6]กิจกรรม!$A$2:$B$1541,2,FALSE)</f>
        <v>โครงการสนับสนุนการประชุมคณะกรรมการต่างๆ ของมหาวิทยาลัย</v>
      </c>
      <c r="P262" s="32" t="s">
        <v>91</v>
      </c>
      <c r="Q262" s="11">
        <f>IFERROR((VLOOKUP(R262,[5]ความเชื่อมโยง!$A$20:$B$26,2,FALSE)),"")</f>
        <v>5</v>
      </c>
      <c r="R262" s="6" t="s">
        <v>635</v>
      </c>
      <c r="S262" s="11">
        <v>5</v>
      </c>
      <c r="T262" s="6" t="s">
        <v>635</v>
      </c>
      <c r="U262" s="13" t="str">
        <f>IFERROR((VLOOKUP(Q262,[1]ความเชื่อมโยง!$A$1:$F$10,6,FALSE)),"")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62" s="13" t="str">
        <f>IFERROR((VLOOKUP(Q262,ความเชื่อมโยง!$A$1:$G$10,7,1)),"")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62" s="54" t="s">
        <v>651</v>
      </c>
      <c r="X262" s="39" t="s">
        <v>133</v>
      </c>
      <c r="Y262" s="32" t="s">
        <v>16</v>
      </c>
      <c r="Z262" s="32" t="s">
        <v>28</v>
      </c>
      <c r="AA262" s="4"/>
      <c r="AB262" s="4"/>
      <c r="AC262" s="112"/>
      <c r="AD262" s="32" t="s">
        <v>909</v>
      </c>
      <c r="AE262" s="113">
        <v>3000</v>
      </c>
      <c r="AF262" s="113">
        <v>1</v>
      </c>
      <c r="AG262" s="47" t="s">
        <v>581</v>
      </c>
      <c r="AH262" s="47">
        <v>2</v>
      </c>
      <c r="AI262" s="113">
        <f t="shared" si="11"/>
        <v>6000</v>
      </c>
      <c r="AJ262" s="16">
        <v>6000</v>
      </c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61"/>
      <c r="BH262" s="58">
        <f t="shared" ref="BH262:BH325" si="12">ROUND(AE262*AF262*AH262,-2)</f>
        <v>6000</v>
      </c>
      <c r="BI262" s="62">
        <f t="shared" ref="BI262:BI325" si="13">AI262-BH262</f>
        <v>0</v>
      </c>
    </row>
    <row r="263" spans="1:61" ht="21">
      <c r="A263" s="48">
        <v>10</v>
      </c>
      <c r="B263" s="48" t="str">
        <f>+VLOOKUP(A263,[6]หน่วยงานหลัก!$A$2:$B$20,2,FALSE)</f>
        <v>สำนักงานอธิการบดี</v>
      </c>
      <c r="C263" s="32">
        <v>1006</v>
      </c>
      <c r="D263" s="48" t="str">
        <f>+VLOOKUP(C263,[6]หน่วยงานย่อย!$A$2:$B$76,2,)</f>
        <v>กองการเจ้าหน้าที่</v>
      </c>
      <c r="E263" s="32">
        <v>2</v>
      </c>
      <c r="F263" s="50" t="str">
        <f>+VLOOKUP(E263,[6]แหล่งเงิน!$A$2:$B$3,2,)</f>
        <v>เงินรายได้</v>
      </c>
      <c r="G263" s="110" t="s">
        <v>12</v>
      </c>
      <c r="H263" s="32">
        <v>1</v>
      </c>
      <c r="I263" s="48" t="str">
        <f>VLOOKUP(H263,[6]กองทุน!$A$2:$B$14,2,)</f>
        <v>กองทุนบริหาร</v>
      </c>
      <c r="J263" s="110">
        <v>110</v>
      </c>
      <c r="K263" s="48" t="str">
        <f>+VLOOKUP(J263,'[6]งาน-โครงการ'!$A$2:$B$33,2,)</f>
        <v>งานสนับสนุนการบริหารจัดการทั่วไปด้านวิทยาศาสตร์สุขภาพ</v>
      </c>
      <c r="L263" s="110">
        <v>1000003</v>
      </c>
      <c r="M263" s="31" t="str">
        <f>+VLOOKUP(L263,[6]โครงการย่อย!$A$2:$B$66,2,)</f>
        <v>โครงการพัฒนาระบบบริหารและจัดการภายใน</v>
      </c>
      <c r="N263" s="110">
        <v>10000030071</v>
      </c>
      <c r="O263" s="38" t="str">
        <f>+VLOOKUP(N263,[6]กิจกรรม!$A$2:$B$1541,2,FALSE)</f>
        <v>โครงการสนับสนุนการประชุมคณะกรรมการต่างๆ ของมหาวิทยาลัย</v>
      </c>
      <c r="P263" s="32" t="s">
        <v>91</v>
      </c>
      <c r="Q263" s="11">
        <f>IFERROR((VLOOKUP(R263,[5]ความเชื่อมโยง!$A$20:$B$26,2,FALSE)),"")</f>
        <v>5</v>
      </c>
      <c r="R263" s="6" t="s">
        <v>635</v>
      </c>
      <c r="S263" s="11">
        <v>5</v>
      </c>
      <c r="T263" s="6" t="s">
        <v>635</v>
      </c>
      <c r="U263" s="13" t="str">
        <f>IFERROR((VLOOKUP(Q263,[1]ความเชื่อมโยง!$A$1:$F$10,6,FALSE)),"")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63" s="13" t="str">
        <f>IFERROR((VLOOKUP(Q263,ความเชื่อมโยง!$A$1:$G$10,7,1)),"")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63" s="54" t="s">
        <v>651</v>
      </c>
      <c r="X263" s="39" t="s">
        <v>133</v>
      </c>
      <c r="Y263" s="32" t="s">
        <v>16</v>
      </c>
      <c r="Z263" s="32" t="s">
        <v>28</v>
      </c>
      <c r="AA263" s="4"/>
      <c r="AB263" s="4"/>
      <c r="AC263" s="112"/>
      <c r="AD263" s="32" t="s">
        <v>728</v>
      </c>
      <c r="AE263" s="113">
        <v>1000</v>
      </c>
      <c r="AF263" s="113">
        <v>4</v>
      </c>
      <c r="AG263" s="47" t="s">
        <v>581</v>
      </c>
      <c r="AH263" s="47">
        <v>2</v>
      </c>
      <c r="AI263" s="113">
        <f t="shared" si="11"/>
        <v>8000</v>
      </c>
      <c r="AJ263" s="16">
        <v>8000</v>
      </c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61"/>
      <c r="BH263" s="58">
        <f t="shared" si="12"/>
        <v>8000</v>
      </c>
      <c r="BI263" s="62">
        <f t="shared" si="13"/>
        <v>0</v>
      </c>
    </row>
    <row r="264" spans="1:61" ht="21">
      <c r="A264" s="48">
        <v>10</v>
      </c>
      <c r="B264" s="48" t="str">
        <f>+VLOOKUP(A264,[6]หน่วยงานหลัก!$A$2:$B$20,2,FALSE)</f>
        <v>สำนักงานอธิการบดี</v>
      </c>
      <c r="C264" s="32">
        <v>1006</v>
      </c>
      <c r="D264" s="48" t="str">
        <f>+VLOOKUP(C264,[6]หน่วยงานย่อย!$A$2:$B$76,2,)</f>
        <v>กองการเจ้าหน้าที่</v>
      </c>
      <c r="E264" s="32">
        <v>2</v>
      </c>
      <c r="F264" s="50" t="str">
        <f>+VLOOKUP(E264,[6]แหล่งเงิน!$A$2:$B$3,2,)</f>
        <v>เงินรายได้</v>
      </c>
      <c r="G264" s="110" t="s">
        <v>12</v>
      </c>
      <c r="H264" s="32">
        <v>1</v>
      </c>
      <c r="I264" s="48" t="str">
        <f>VLOOKUP(H264,[6]กองทุน!$A$2:$B$14,2,)</f>
        <v>กองทุนบริหาร</v>
      </c>
      <c r="J264" s="110">
        <v>110</v>
      </c>
      <c r="K264" s="48" t="str">
        <f>+VLOOKUP(J264,'[6]งาน-โครงการ'!$A$2:$B$33,2,)</f>
        <v>งานสนับสนุนการบริหารจัดการทั่วไปด้านวิทยาศาสตร์สุขภาพ</v>
      </c>
      <c r="L264" s="110">
        <v>1000003</v>
      </c>
      <c r="M264" s="31" t="str">
        <f>+VLOOKUP(L264,[6]โครงการย่อย!$A$2:$B$66,2,)</f>
        <v>โครงการพัฒนาระบบบริหารและจัดการภายใน</v>
      </c>
      <c r="N264" s="110">
        <v>10000030071</v>
      </c>
      <c r="O264" s="38" t="str">
        <f>+VLOOKUP(N264,[6]กิจกรรม!$A$2:$B$1541,2,FALSE)</f>
        <v>โครงการสนับสนุนการประชุมคณะกรรมการต่างๆ ของมหาวิทยาลัย</v>
      </c>
      <c r="P264" s="32" t="s">
        <v>91</v>
      </c>
      <c r="Q264" s="11">
        <f>IFERROR((VLOOKUP(R264,[5]ความเชื่อมโยง!$A$20:$B$26,2,FALSE)),"")</f>
        <v>5</v>
      </c>
      <c r="R264" s="6" t="s">
        <v>635</v>
      </c>
      <c r="S264" s="11">
        <v>5</v>
      </c>
      <c r="T264" s="6" t="s">
        <v>635</v>
      </c>
      <c r="U264" s="13" t="str">
        <f>IFERROR((VLOOKUP(Q264,[1]ความเชื่อมโยง!$A$1:$F$10,6,FALSE)),"")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64" s="13" t="str">
        <f>IFERROR((VLOOKUP(Q264,ความเชื่อมโยง!$A$1:$G$10,7,1)),"")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64" s="54" t="s">
        <v>651</v>
      </c>
      <c r="X264" s="39" t="s">
        <v>133</v>
      </c>
      <c r="Y264" s="32" t="s">
        <v>16</v>
      </c>
      <c r="Z264" s="32" t="s">
        <v>28</v>
      </c>
      <c r="AA264" s="4"/>
      <c r="AB264" s="4"/>
      <c r="AC264" s="112"/>
      <c r="AD264" s="32" t="s">
        <v>910</v>
      </c>
      <c r="AE264" s="113">
        <v>300</v>
      </c>
      <c r="AF264" s="113">
        <v>1</v>
      </c>
      <c r="AG264" s="47" t="s">
        <v>581</v>
      </c>
      <c r="AH264" s="47">
        <v>2</v>
      </c>
      <c r="AI264" s="113">
        <f t="shared" si="11"/>
        <v>600</v>
      </c>
      <c r="AJ264" s="16">
        <v>600</v>
      </c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61"/>
      <c r="BH264" s="58">
        <f t="shared" si="12"/>
        <v>600</v>
      </c>
      <c r="BI264" s="62">
        <f t="shared" si="13"/>
        <v>0</v>
      </c>
    </row>
    <row r="265" spans="1:61" ht="21">
      <c r="A265" s="48">
        <v>10</v>
      </c>
      <c r="B265" s="48" t="str">
        <f>+VLOOKUP(A265,[6]หน่วยงานหลัก!$A$2:$B$20,2,FALSE)</f>
        <v>สำนักงานอธิการบดี</v>
      </c>
      <c r="C265" s="32">
        <v>1006</v>
      </c>
      <c r="D265" s="48" t="str">
        <f>+VLOOKUP(C265,[6]หน่วยงานย่อย!$A$2:$B$76,2,)</f>
        <v>กองการเจ้าหน้าที่</v>
      </c>
      <c r="E265" s="32">
        <v>2</v>
      </c>
      <c r="F265" s="50" t="str">
        <f>+VLOOKUP(E265,[6]แหล่งเงิน!$A$2:$B$3,2,)</f>
        <v>เงินรายได้</v>
      </c>
      <c r="G265" s="110" t="s">
        <v>12</v>
      </c>
      <c r="H265" s="32">
        <v>1</v>
      </c>
      <c r="I265" s="48" t="str">
        <f>VLOOKUP(H265,[6]กองทุน!$A$2:$B$14,2,)</f>
        <v>กองทุนบริหาร</v>
      </c>
      <c r="J265" s="110">
        <v>110</v>
      </c>
      <c r="K265" s="48" t="str">
        <f>+VLOOKUP(J265,'[6]งาน-โครงการ'!$A$2:$B$33,2,)</f>
        <v>งานสนับสนุนการบริหารจัดการทั่วไปด้านวิทยาศาสตร์สุขภาพ</v>
      </c>
      <c r="L265" s="110">
        <v>1000003</v>
      </c>
      <c r="M265" s="31" t="str">
        <f>+VLOOKUP(L265,[6]โครงการย่อย!$A$2:$B$66,2,)</f>
        <v>โครงการพัฒนาระบบบริหารและจัดการภายใน</v>
      </c>
      <c r="N265" s="110">
        <v>10000030071</v>
      </c>
      <c r="O265" s="38" t="str">
        <f>+VLOOKUP(N265,[6]กิจกรรม!$A$2:$B$1541,2,FALSE)</f>
        <v>โครงการสนับสนุนการประชุมคณะกรรมการต่างๆ ของมหาวิทยาลัย</v>
      </c>
      <c r="P265" s="32" t="s">
        <v>91</v>
      </c>
      <c r="Q265" s="11">
        <f>IFERROR((VLOOKUP(R265,[5]ความเชื่อมโยง!$A$20:$B$26,2,FALSE)),"")</f>
        <v>5</v>
      </c>
      <c r="R265" s="6" t="s">
        <v>635</v>
      </c>
      <c r="S265" s="11">
        <v>5</v>
      </c>
      <c r="T265" s="6" t="s">
        <v>635</v>
      </c>
      <c r="U265" s="13" t="str">
        <f>IFERROR((VLOOKUP(Q265,[1]ความเชื่อมโยง!$A$1:$F$10,6,FALSE)),"")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65" s="13" t="str">
        <f>IFERROR((VLOOKUP(Q265,ความเชื่อมโยง!$A$1:$G$10,7,1)),"")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65" s="54" t="s">
        <v>651</v>
      </c>
      <c r="X265" s="39" t="s">
        <v>133</v>
      </c>
      <c r="Y265" s="32" t="s">
        <v>16</v>
      </c>
      <c r="Z265" s="32" t="s">
        <v>20</v>
      </c>
      <c r="AA265" s="4"/>
      <c r="AB265" s="4"/>
      <c r="AC265" s="112"/>
      <c r="AD265" s="32" t="s">
        <v>1663</v>
      </c>
      <c r="AE265" s="113">
        <v>20000</v>
      </c>
      <c r="AF265" s="113">
        <v>1</v>
      </c>
      <c r="AG265" s="47" t="s">
        <v>581</v>
      </c>
      <c r="AH265" s="47">
        <v>2</v>
      </c>
      <c r="AI265" s="113">
        <f t="shared" si="11"/>
        <v>40000</v>
      </c>
      <c r="AJ265" s="16">
        <v>40000</v>
      </c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61"/>
      <c r="BH265" s="58">
        <f t="shared" si="12"/>
        <v>40000</v>
      </c>
      <c r="BI265" s="62">
        <f t="shared" si="13"/>
        <v>0</v>
      </c>
    </row>
    <row r="266" spans="1:61" ht="21">
      <c r="A266" s="48">
        <v>10</v>
      </c>
      <c r="B266" s="48" t="str">
        <f>+VLOOKUP(A266,[6]หน่วยงานหลัก!$A$2:$B$20,2,FALSE)</f>
        <v>สำนักงานอธิการบดี</v>
      </c>
      <c r="C266" s="32">
        <v>1006</v>
      </c>
      <c r="D266" s="48" t="str">
        <f>+VLOOKUP(C266,[6]หน่วยงานย่อย!$A$2:$B$76,2,)</f>
        <v>กองการเจ้าหน้าที่</v>
      </c>
      <c r="E266" s="32">
        <v>2</v>
      </c>
      <c r="F266" s="50" t="str">
        <f>+VLOOKUP(E266,[6]แหล่งเงิน!$A$2:$B$3,2,)</f>
        <v>เงินรายได้</v>
      </c>
      <c r="G266" s="110" t="s">
        <v>12</v>
      </c>
      <c r="H266" s="32">
        <v>1</v>
      </c>
      <c r="I266" s="48" t="str">
        <f>VLOOKUP(H266,[6]กองทุน!$A$2:$B$14,2,)</f>
        <v>กองทุนบริหาร</v>
      </c>
      <c r="J266" s="110">
        <v>110</v>
      </c>
      <c r="K266" s="48" t="str">
        <f>+VLOOKUP(J266,'[6]งาน-โครงการ'!$A$2:$B$33,2,)</f>
        <v>งานสนับสนุนการบริหารจัดการทั่วไปด้านวิทยาศาสตร์สุขภาพ</v>
      </c>
      <c r="L266" s="110">
        <v>1000003</v>
      </c>
      <c r="M266" s="31" t="str">
        <f>+VLOOKUP(L266,[6]โครงการย่อย!$A$2:$B$66,2,)</f>
        <v>โครงการพัฒนาระบบบริหารและจัดการภายใน</v>
      </c>
      <c r="N266" s="110">
        <v>10000030071</v>
      </c>
      <c r="O266" s="38" t="str">
        <f>+VLOOKUP(N266,[6]กิจกรรม!$A$2:$B$1541,2,FALSE)</f>
        <v>โครงการสนับสนุนการประชุมคณะกรรมการต่างๆ ของมหาวิทยาลัย</v>
      </c>
      <c r="P266" s="32" t="s">
        <v>91</v>
      </c>
      <c r="Q266" s="11">
        <f>IFERROR((VLOOKUP(R266,[5]ความเชื่อมโยง!$A$20:$B$26,2,FALSE)),"")</f>
        <v>5</v>
      </c>
      <c r="R266" s="6" t="s">
        <v>635</v>
      </c>
      <c r="S266" s="11">
        <v>5</v>
      </c>
      <c r="T266" s="6" t="s">
        <v>635</v>
      </c>
      <c r="U266" s="13" t="str">
        <f>IFERROR((VLOOKUP(Q266,[1]ความเชื่อมโยง!$A$1:$F$10,6,FALSE)),"")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66" s="13" t="str">
        <f>IFERROR((VLOOKUP(Q266,ความเชื่อมโยง!$A$1:$G$10,7,1)),"")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66" s="54" t="s">
        <v>651</v>
      </c>
      <c r="X266" s="39" t="s">
        <v>133</v>
      </c>
      <c r="Y266" s="32" t="s">
        <v>16</v>
      </c>
      <c r="Z266" s="32" t="s">
        <v>20</v>
      </c>
      <c r="AA266" s="4"/>
      <c r="AB266" s="4"/>
      <c r="AC266" s="112"/>
      <c r="AD266" s="32" t="s">
        <v>1635</v>
      </c>
      <c r="AE266" s="113">
        <v>35</v>
      </c>
      <c r="AF266" s="113">
        <v>6</v>
      </c>
      <c r="AG266" s="47" t="s">
        <v>581</v>
      </c>
      <c r="AH266" s="47">
        <v>3</v>
      </c>
      <c r="AI266" s="113">
        <f t="shared" si="11"/>
        <v>600</v>
      </c>
      <c r="AJ266" s="16">
        <v>600</v>
      </c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61"/>
      <c r="BH266" s="58">
        <f t="shared" si="12"/>
        <v>600</v>
      </c>
      <c r="BI266" s="62">
        <f t="shared" si="13"/>
        <v>0</v>
      </c>
    </row>
    <row r="267" spans="1:61" ht="21">
      <c r="A267" s="48">
        <v>10</v>
      </c>
      <c r="B267" s="48" t="str">
        <f>+VLOOKUP(A267,[6]หน่วยงานหลัก!$A$2:$B$20,2,FALSE)</f>
        <v>สำนักงานอธิการบดี</v>
      </c>
      <c r="C267" s="32">
        <v>1006</v>
      </c>
      <c r="D267" s="48" t="str">
        <f>+VLOOKUP(C267,[6]หน่วยงานย่อย!$A$2:$B$76,2,)</f>
        <v>กองการเจ้าหน้าที่</v>
      </c>
      <c r="E267" s="32">
        <v>2</v>
      </c>
      <c r="F267" s="50" t="str">
        <f>+VLOOKUP(E267,[6]แหล่งเงิน!$A$2:$B$3,2,)</f>
        <v>เงินรายได้</v>
      </c>
      <c r="G267" s="110" t="s">
        <v>12</v>
      </c>
      <c r="H267" s="32">
        <v>1</v>
      </c>
      <c r="I267" s="48" t="str">
        <f>VLOOKUP(H267,[6]กองทุน!$A$2:$B$14,2,)</f>
        <v>กองทุนบริหาร</v>
      </c>
      <c r="J267" s="110">
        <v>110</v>
      </c>
      <c r="K267" s="48" t="str">
        <f>+VLOOKUP(J267,'[6]งาน-โครงการ'!$A$2:$B$33,2,)</f>
        <v>งานสนับสนุนการบริหารจัดการทั่วไปด้านวิทยาศาสตร์สุขภาพ</v>
      </c>
      <c r="L267" s="110">
        <v>1000003</v>
      </c>
      <c r="M267" s="31" t="str">
        <f>+VLOOKUP(L267,[6]โครงการย่อย!$A$2:$B$66,2,)</f>
        <v>โครงการพัฒนาระบบบริหารและจัดการภายใน</v>
      </c>
      <c r="N267" s="110">
        <v>10000030071</v>
      </c>
      <c r="O267" s="38" t="str">
        <f>+VLOOKUP(N267,[6]กิจกรรม!$A$2:$B$1541,2,FALSE)</f>
        <v>โครงการสนับสนุนการประชุมคณะกรรมการต่างๆ ของมหาวิทยาลัย</v>
      </c>
      <c r="P267" s="32" t="s">
        <v>91</v>
      </c>
      <c r="Q267" s="11">
        <f>IFERROR((VLOOKUP(R267,[5]ความเชื่อมโยง!$A$20:$B$26,2,FALSE)),"")</f>
        <v>5</v>
      </c>
      <c r="R267" s="6" t="s">
        <v>635</v>
      </c>
      <c r="S267" s="11">
        <v>5</v>
      </c>
      <c r="T267" s="6" t="s">
        <v>635</v>
      </c>
      <c r="U267" s="13" t="str">
        <f>IFERROR((VLOOKUP(Q267,[1]ความเชื่อมโยง!$A$1:$F$10,6,FALSE)),"")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67" s="13" t="str">
        <f>IFERROR((VLOOKUP(Q267,ความเชื่อมโยง!$A$1:$G$10,7,1)),"")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67" s="54" t="s">
        <v>651</v>
      </c>
      <c r="X267" s="39" t="s">
        <v>133</v>
      </c>
      <c r="Y267" s="32" t="s">
        <v>16</v>
      </c>
      <c r="Z267" s="32" t="s">
        <v>20</v>
      </c>
      <c r="AA267" s="4"/>
      <c r="AB267" s="4"/>
      <c r="AC267" s="112"/>
      <c r="AD267" s="32" t="s">
        <v>1635</v>
      </c>
      <c r="AE267" s="113">
        <v>35</v>
      </c>
      <c r="AF267" s="113">
        <v>5</v>
      </c>
      <c r="AG267" s="47" t="s">
        <v>581</v>
      </c>
      <c r="AH267" s="47">
        <v>2</v>
      </c>
      <c r="AI267" s="113">
        <f t="shared" si="11"/>
        <v>400</v>
      </c>
      <c r="AJ267" s="16">
        <v>400</v>
      </c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61"/>
      <c r="BH267" s="58">
        <f t="shared" si="12"/>
        <v>400</v>
      </c>
      <c r="BI267" s="62">
        <f t="shared" si="13"/>
        <v>0</v>
      </c>
    </row>
    <row r="268" spans="1:61" ht="21">
      <c r="A268" s="48">
        <v>10</v>
      </c>
      <c r="B268" s="48" t="str">
        <f>+VLOOKUP(A268,[6]หน่วยงานหลัก!$A$2:$B$20,2,FALSE)</f>
        <v>สำนักงานอธิการบดี</v>
      </c>
      <c r="C268" s="32">
        <v>1006</v>
      </c>
      <c r="D268" s="48" t="str">
        <f>+VLOOKUP(C268,[6]หน่วยงานย่อย!$A$2:$B$76,2,)</f>
        <v>กองการเจ้าหน้าที่</v>
      </c>
      <c r="E268" s="32">
        <v>2</v>
      </c>
      <c r="F268" s="50" t="str">
        <f>+VLOOKUP(E268,[6]แหล่งเงิน!$A$2:$B$3,2,)</f>
        <v>เงินรายได้</v>
      </c>
      <c r="G268" s="110" t="s">
        <v>12</v>
      </c>
      <c r="H268" s="32">
        <v>1</v>
      </c>
      <c r="I268" s="48" t="str">
        <f>VLOOKUP(H268,[6]กองทุน!$A$2:$B$14,2,)</f>
        <v>กองทุนบริหาร</v>
      </c>
      <c r="J268" s="110">
        <v>110</v>
      </c>
      <c r="K268" s="48" t="str">
        <f>+VLOOKUP(J268,'[6]งาน-โครงการ'!$A$2:$B$33,2,)</f>
        <v>งานสนับสนุนการบริหารจัดการทั่วไปด้านวิทยาศาสตร์สุขภาพ</v>
      </c>
      <c r="L268" s="110">
        <v>1000003</v>
      </c>
      <c r="M268" s="31" t="str">
        <f>+VLOOKUP(L268,[6]โครงการย่อย!$A$2:$B$66,2,)</f>
        <v>โครงการพัฒนาระบบบริหารและจัดการภายใน</v>
      </c>
      <c r="N268" s="110">
        <v>10000030071</v>
      </c>
      <c r="O268" s="38" t="str">
        <f>+VLOOKUP(N268,[6]กิจกรรม!$A$2:$B$1541,2,FALSE)</f>
        <v>โครงการสนับสนุนการประชุมคณะกรรมการต่างๆ ของมหาวิทยาลัย</v>
      </c>
      <c r="P268" s="32" t="s">
        <v>91</v>
      </c>
      <c r="Q268" s="11">
        <f>IFERROR((VLOOKUP(R268,[5]ความเชื่อมโยง!$A$20:$B$26,2,FALSE)),"")</f>
        <v>5</v>
      </c>
      <c r="R268" s="6" t="s">
        <v>635</v>
      </c>
      <c r="S268" s="11">
        <v>5</v>
      </c>
      <c r="T268" s="6" t="s">
        <v>635</v>
      </c>
      <c r="U268" s="13" t="str">
        <f>IFERROR((VLOOKUP(Q268,[1]ความเชื่อมโยง!$A$1:$F$10,6,FALSE)),"")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68" s="13" t="str">
        <f>IFERROR((VLOOKUP(Q268,ความเชื่อมโยง!$A$1:$G$10,7,1)),"")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68" s="54" t="s">
        <v>651</v>
      </c>
      <c r="X268" s="39" t="s">
        <v>133</v>
      </c>
      <c r="Y268" s="32" t="s">
        <v>16</v>
      </c>
      <c r="Z268" s="32" t="s">
        <v>20</v>
      </c>
      <c r="AA268" s="4"/>
      <c r="AB268" s="4"/>
      <c r="AC268" s="112"/>
      <c r="AD268" s="32" t="s">
        <v>612</v>
      </c>
      <c r="AE268" s="113">
        <v>120</v>
      </c>
      <c r="AF268" s="113">
        <v>6</v>
      </c>
      <c r="AG268" s="47" t="s">
        <v>581</v>
      </c>
      <c r="AH268" s="47">
        <v>2</v>
      </c>
      <c r="AI268" s="113">
        <f t="shared" si="11"/>
        <v>1400</v>
      </c>
      <c r="AJ268" s="16">
        <v>1400</v>
      </c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61"/>
      <c r="BH268" s="58">
        <f t="shared" si="12"/>
        <v>1400</v>
      </c>
      <c r="BI268" s="62">
        <f t="shared" si="13"/>
        <v>0</v>
      </c>
    </row>
    <row r="269" spans="1:61" ht="21">
      <c r="A269" s="48">
        <v>10</v>
      </c>
      <c r="B269" s="48" t="str">
        <f>+VLOOKUP(A269,[6]หน่วยงานหลัก!$A$2:$B$20,2,FALSE)</f>
        <v>สำนักงานอธิการบดี</v>
      </c>
      <c r="C269" s="32">
        <v>1006</v>
      </c>
      <c r="D269" s="48" t="str">
        <f>+VLOOKUP(C269,[6]หน่วยงานย่อย!$A$2:$B$76,2,)</f>
        <v>กองการเจ้าหน้าที่</v>
      </c>
      <c r="E269" s="32">
        <v>2</v>
      </c>
      <c r="F269" s="50" t="str">
        <f>+VLOOKUP(E269,[6]แหล่งเงิน!$A$2:$B$3,2,)</f>
        <v>เงินรายได้</v>
      </c>
      <c r="G269" s="110" t="s">
        <v>12</v>
      </c>
      <c r="H269" s="32">
        <v>1</v>
      </c>
      <c r="I269" s="48" t="str">
        <f>VLOOKUP(H269,[6]กองทุน!$A$2:$B$14,2,)</f>
        <v>กองทุนบริหาร</v>
      </c>
      <c r="J269" s="110">
        <v>110</v>
      </c>
      <c r="K269" s="48" t="str">
        <f>+VLOOKUP(J269,'[6]งาน-โครงการ'!$A$2:$B$33,2,)</f>
        <v>งานสนับสนุนการบริหารจัดการทั่วไปด้านวิทยาศาสตร์สุขภาพ</v>
      </c>
      <c r="L269" s="110">
        <v>1000003</v>
      </c>
      <c r="M269" s="31" t="str">
        <f>+VLOOKUP(L269,[6]โครงการย่อย!$A$2:$B$66,2,)</f>
        <v>โครงการพัฒนาระบบบริหารและจัดการภายใน</v>
      </c>
      <c r="N269" s="110">
        <v>10000030071</v>
      </c>
      <c r="O269" s="38" t="str">
        <f>+VLOOKUP(N269,[6]กิจกรรม!$A$2:$B$1541,2,FALSE)</f>
        <v>โครงการสนับสนุนการประชุมคณะกรรมการต่างๆ ของมหาวิทยาลัย</v>
      </c>
      <c r="P269" s="32" t="s">
        <v>91</v>
      </c>
      <c r="Q269" s="11">
        <f>IFERROR((VLOOKUP(R269,[5]ความเชื่อมโยง!$A$20:$B$26,2,FALSE)),"")</f>
        <v>5</v>
      </c>
      <c r="R269" s="6" t="s">
        <v>635</v>
      </c>
      <c r="S269" s="11">
        <v>5</v>
      </c>
      <c r="T269" s="6" t="s">
        <v>635</v>
      </c>
      <c r="U269" s="13" t="str">
        <f>IFERROR((VLOOKUP(Q269,[1]ความเชื่อมโยง!$A$1:$F$10,6,FALSE)),"")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69" s="13" t="str">
        <f>IFERROR((VLOOKUP(Q269,ความเชื่อมโยง!$A$1:$G$10,7,1)),"")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69" s="54" t="s">
        <v>651</v>
      </c>
      <c r="X269" s="39" t="s">
        <v>133</v>
      </c>
      <c r="Y269" s="32" t="s">
        <v>16</v>
      </c>
      <c r="Z269" s="32" t="s">
        <v>20</v>
      </c>
      <c r="AA269" s="4"/>
      <c r="AB269" s="4"/>
      <c r="AC269" s="112"/>
      <c r="AD269" s="32" t="s">
        <v>612</v>
      </c>
      <c r="AE269" s="113">
        <v>120</v>
      </c>
      <c r="AF269" s="113">
        <v>5</v>
      </c>
      <c r="AG269" s="47" t="s">
        <v>581</v>
      </c>
      <c r="AH269" s="47">
        <v>1</v>
      </c>
      <c r="AI269" s="113">
        <f t="shared" si="11"/>
        <v>600</v>
      </c>
      <c r="AJ269" s="16">
        <v>600</v>
      </c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61"/>
      <c r="BH269" s="58">
        <f t="shared" si="12"/>
        <v>600</v>
      </c>
      <c r="BI269" s="62">
        <f t="shared" si="13"/>
        <v>0</v>
      </c>
    </row>
    <row r="270" spans="1:61" ht="21">
      <c r="A270" s="48">
        <v>10</v>
      </c>
      <c r="B270" s="48" t="str">
        <f>+VLOOKUP(A270,[6]หน่วยงานหลัก!$A$2:$B$20,2,FALSE)</f>
        <v>สำนักงานอธิการบดี</v>
      </c>
      <c r="C270" s="32">
        <v>1006</v>
      </c>
      <c r="D270" s="48" t="str">
        <f>+VLOOKUP(C270,[6]หน่วยงานย่อย!$A$2:$B$76,2,)</f>
        <v>กองการเจ้าหน้าที่</v>
      </c>
      <c r="E270" s="32">
        <v>2</v>
      </c>
      <c r="F270" s="50" t="str">
        <f>+VLOOKUP(E270,[6]แหล่งเงิน!$A$2:$B$3,2,)</f>
        <v>เงินรายได้</v>
      </c>
      <c r="G270" s="110" t="s">
        <v>12</v>
      </c>
      <c r="H270" s="32">
        <v>1</v>
      </c>
      <c r="I270" s="48" t="str">
        <f>VLOOKUP(H270,[6]กองทุน!$A$2:$B$14,2,)</f>
        <v>กองทุนบริหาร</v>
      </c>
      <c r="J270" s="110">
        <v>110</v>
      </c>
      <c r="K270" s="48" t="str">
        <f>+VLOOKUP(J270,'[6]งาน-โครงการ'!$A$2:$B$33,2,)</f>
        <v>งานสนับสนุนการบริหารจัดการทั่วไปด้านวิทยาศาสตร์สุขภาพ</v>
      </c>
      <c r="L270" s="110">
        <v>1000003</v>
      </c>
      <c r="M270" s="31" t="str">
        <f>+VLOOKUP(L270,[6]โครงการย่อย!$A$2:$B$66,2,)</f>
        <v>โครงการพัฒนาระบบบริหารและจัดการภายใน</v>
      </c>
      <c r="N270" s="110">
        <v>10000030071</v>
      </c>
      <c r="O270" s="38" t="str">
        <f>+VLOOKUP(N270,[6]กิจกรรม!$A$2:$B$1541,2,FALSE)</f>
        <v>โครงการสนับสนุนการประชุมคณะกรรมการต่างๆ ของมหาวิทยาลัย</v>
      </c>
      <c r="P270" s="32" t="s">
        <v>91</v>
      </c>
      <c r="Q270" s="11">
        <f>IFERROR((VLOOKUP(R270,[5]ความเชื่อมโยง!$A$20:$B$26,2,FALSE)),"")</f>
        <v>5</v>
      </c>
      <c r="R270" s="6" t="s">
        <v>635</v>
      </c>
      <c r="S270" s="11">
        <v>5</v>
      </c>
      <c r="T270" s="6" t="s">
        <v>635</v>
      </c>
      <c r="U270" s="13" t="str">
        <f>IFERROR((VLOOKUP(Q270,[1]ความเชื่อมโยง!$A$1:$F$10,6,FALSE)),"")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70" s="13" t="str">
        <f>IFERROR((VLOOKUP(Q270,ความเชื่อมโยง!$A$1:$G$10,7,1)),"")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70" s="54" t="s">
        <v>651</v>
      </c>
      <c r="X270" s="39" t="s">
        <v>133</v>
      </c>
      <c r="Y270" s="32" t="s">
        <v>16</v>
      </c>
      <c r="Z270" s="32" t="s">
        <v>20</v>
      </c>
      <c r="AA270" s="4"/>
      <c r="AB270" s="4"/>
      <c r="AC270" s="112"/>
      <c r="AD270" s="32" t="s">
        <v>612</v>
      </c>
      <c r="AE270" s="113">
        <v>200</v>
      </c>
      <c r="AF270" s="113">
        <v>3</v>
      </c>
      <c r="AG270" s="47" t="s">
        <v>581</v>
      </c>
      <c r="AH270" s="47">
        <v>2</v>
      </c>
      <c r="AI270" s="113">
        <f t="shared" si="11"/>
        <v>1200</v>
      </c>
      <c r="AJ270" s="16">
        <v>1200</v>
      </c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61"/>
      <c r="BH270" s="58">
        <f t="shared" si="12"/>
        <v>1200</v>
      </c>
      <c r="BI270" s="62">
        <f t="shared" si="13"/>
        <v>0</v>
      </c>
    </row>
    <row r="271" spans="1:61" ht="21">
      <c r="A271" s="48">
        <v>10</v>
      </c>
      <c r="B271" s="48" t="str">
        <f>+VLOOKUP(A271,[6]หน่วยงานหลัก!$A$2:$B$20,2,FALSE)</f>
        <v>สำนักงานอธิการบดี</v>
      </c>
      <c r="C271" s="32">
        <v>1006</v>
      </c>
      <c r="D271" s="48" t="str">
        <f>+VLOOKUP(C271,[6]หน่วยงานย่อย!$A$2:$B$76,2,)</f>
        <v>กองการเจ้าหน้าที่</v>
      </c>
      <c r="E271" s="32">
        <v>2</v>
      </c>
      <c r="F271" s="50" t="str">
        <f>+VLOOKUP(E271,[6]แหล่งเงิน!$A$2:$B$3,2,)</f>
        <v>เงินรายได้</v>
      </c>
      <c r="G271" s="110" t="s">
        <v>12</v>
      </c>
      <c r="H271" s="32">
        <v>1</v>
      </c>
      <c r="I271" s="48" t="str">
        <f>VLOOKUP(H271,[6]กองทุน!$A$2:$B$14,2,)</f>
        <v>กองทุนบริหาร</v>
      </c>
      <c r="J271" s="110">
        <v>110</v>
      </c>
      <c r="K271" s="48" t="str">
        <f>+VLOOKUP(J271,'[6]งาน-โครงการ'!$A$2:$B$33,2,)</f>
        <v>งานสนับสนุนการบริหารจัดการทั่วไปด้านวิทยาศาสตร์สุขภาพ</v>
      </c>
      <c r="L271" s="110">
        <v>1000003</v>
      </c>
      <c r="M271" s="31" t="str">
        <f>+VLOOKUP(L271,[6]โครงการย่อย!$A$2:$B$66,2,)</f>
        <v>โครงการพัฒนาระบบบริหารและจัดการภายใน</v>
      </c>
      <c r="N271" s="110">
        <v>10000030071</v>
      </c>
      <c r="O271" s="38" t="str">
        <f>+VLOOKUP(N271,[6]กิจกรรม!$A$2:$B$1541,2,FALSE)</f>
        <v>โครงการสนับสนุนการประชุมคณะกรรมการต่างๆ ของมหาวิทยาลัย</v>
      </c>
      <c r="P271" s="32" t="s">
        <v>91</v>
      </c>
      <c r="Q271" s="11">
        <f>IFERROR((VLOOKUP(R271,[5]ความเชื่อมโยง!$A$20:$B$26,2,FALSE)),"")</f>
        <v>5</v>
      </c>
      <c r="R271" s="6" t="s">
        <v>635</v>
      </c>
      <c r="S271" s="11">
        <v>5</v>
      </c>
      <c r="T271" s="6" t="s">
        <v>635</v>
      </c>
      <c r="U271" s="13" t="str">
        <f>IFERROR((VLOOKUP(Q271,[1]ความเชื่อมโยง!$A$1:$F$10,6,FALSE)),"")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71" s="13" t="str">
        <f>IFERROR((VLOOKUP(Q271,ความเชื่อมโยง!$A$1:$G$10,7,1)),"")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71" s="54" t="s">
        <v>651</v>
      </c>
      <c r="X271" s="39" t="s">
        <v>133</v>
      </c>
      <c r="Y271" s="32" t="s">
        <v>16</v>
      </c>
      <c r="Z271" s="32" t="s">
        <v>20</v>
      </c>
      <c r="AA271" s="4"/>
      <c r="AB271" s="4"/>
      <c r="AC271" s="112"/>
      <c r="AD271" s="32" t="s">
        <v>1635</v>
      </c>
      <c r="AE271" s="113">
        <v>1500</v>
      </c>
      <c r="AF271" s="113">
        <v>1</v>
      </c>
      <c r="AG271" s="47" t="s">
        <v>581</v>
      </c>
      <c r="AH271" s="47">
        <v>2</v>
      </c>
      <c r="AI271" s="113">
        <f t="shared" si="11"/>
        <v>3000</v>
      </c>
      <c r="AJ271" s="16">
        <v>3000</v>
      </c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61"/>
      <c r="BH271" s="58">
        <f t="shared" si="12"/>
        <v>3000</v>
      </c>
      <c r="BI271" s="62">
        <f t="shared" si="13"/>
        <v>0</v>
      </c>
    </row>
    <row r="272" spans="1:61" ht="21">
      <c r="A272" s="48">
        <v>10</v>
      </c>
      <c r="B272" s="48" t="str">
        <f>+VLOOKUP(A272,[6]หน่วยงานหลัก!$A$2:$B$20,2,FALSE)</f>
        <v>สำนักงานอธิการบดี</v>
      </c>
      <c r="C272" s="32">
        <v>1006</v>
      </c>
      <c r="D272" s="48" t="str">
        <f>+VLOOKUP(C272,[6]หน่วยงานย่อย!$A$2:$B$76,2,)</f>
        <v>กองการเจ้าหน้าที่</v>
      </c>
      <c r="E272" s="32">
        <v>1</v>
      </c>
      <c r="F272" s="50" t="str">
        <f>+VLOOKUP(E272,[6]แหล่งเงิน!$A$2:$B$3,2,)</f>
        <v>เงินงบประมาณแผ่นดิน</v>
      </c>
      <c r="G272" s="110" t="s">
        <v>11</v>
      </c>
      <c r="H272" s="32">
        <v>1</v>
      </c>
      <c r="I272" s="48" t="str">
        <f>VLOOKUP(H272,[6]กองทุน!$A$2:$B$14,2,)</f>
        <v>กองทุนบริหาร</v>
      </c>
      <c r="J272" s="110">
        <v>110</v>
      </c>
      <c r="K272" s="48" t="str">
        <f>+VLOOKUP(J272,'[6]งาน-โครงการ'!$A$2:$B$33,2,)</f>
        <v>งานสนับสนุนการบริหารจัดการทั่วไปด้านวิทยาศาสตร์สุขภาพ</v>
      </c>
      <c r="L272" s="110">
        <v>1000003</v>
      </c>
      <c r="M272" s="31" t="str">
        <f>+VLOOKUP(L272,[6]โครงการย่อย!$A$2:$B$66,2,)</f>
        <v>โครงการพัฒนาระบบบริหารและจัดการภายใน</v>
      </c>
      <c r="N272" s="110">
        <v>10000030071</v>
      </c>
      <c r="O272" s="38" t="str">
        <f>+VLOOKUP(N272,[6]กิจกรรม!$A$2:$B$1541,2,FALSE)</f>
        <v>โครงการสนับสนุนการประชุมคณะกรรมการต่างๆ ของมหาวิทยาลัย</v>
      </c>
      <c r="P272" s="32" t="s">
        <v>91</v>
      </c>
      <c r="Q272" s="11">
        <f>IFERROR((VLOOKUP(R272,[1]ความเชื่อมโยง!$A$20:$B$26,2,FALSE)),"")</f>
        <v>5</v>
      </c>
      <c r="R272" s="6" t="s">
        <v>635</v>
      </c>
      <c r="S272" s="11">
        <f>IFERROR((VLOOKUP(T272,[1]ความเชื่อมโยง!$A$29:$B$37,2,FALSE)),"")</f>
        <v>5</v>
      </c>
      <c r="T272" s="52" t="s">
        <v>635</v>
      </c>
      <c r="U272" s="13" t="str">
        <f>IFERROR((VLOOKUP(Q272,[1]ความเชื่อมโยง!$A$1:$F$10,6,FALSE)),"")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72" s="13" t="str">
        <f>IFERROR((VLOOKUP(Q272,ความเชื่อมโยง!$A$1:$G$10,7,1)),"")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72" s="54" t="s">
        <v>651</v>
      </c>
      <c r="X272" s="39" t="s">
        <v>908</v>
      </c>
      <c r="Y272" s="32" t="s">
        <v>16</v>
      </c>
      <c r="Z272" s="32" t="s">
        <v>23</v>
      </c>
      <c r="AA272" s="4"/>
      <c r="AB272" s="4"/>
      <c r="AC272" s="112"/>
      <c r="AD272" s="32" t="s">
        <v>24</v>
      </c>
      <c r="AE272" s="114">
        <v>0.5</v>
      </c>
      <c r="AF272" s="113">
        <v>800</v>
      </c>
      <c r="AG272" s="47" t="s">
        <v>584</v>
      </c>
      <c r="AH272" s="47">
        <v>2</v>
      </c>
      <c r="AI272" s="113">
        <f t="shared" si="11"/>
        <v>800</v>
      </c>
      <c r="AJ272" s="16">
        <v>800</v>
      </c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61"/>
      <c r="BH272" s="58">
        <f t="shared" si="12"/>
        <v>800</v>
      </c>
      <c r="BI272" s="62">
        <f t="shared" si="13"/>
        <v>0</v>
      </c>
    </row>
    <row r="273" spans="1:61" ht="21">
      <c r="A273" s="48">
        <v>10</v>
      </c>
      <c r="B273" s="48" t="str">
        <f>+VLOOKUP(A273,[6]หน่วยงานหลัก!$A$2:$B$20,2,FALSE)</f>
        <v>สำนักงานอธิการบดี</v>
      </c>
      <c r="C273" s="32">
        <v>1006</v>
      </c>
      <c r="D273" s="48" t="str">
        <f>+VLOOKUP(C273,[6]หน่วยงานย่อย!$A$2:$B$76,2,)</f>
        <v>กองการเจ้าหน้าที่</v>
      </c>
      <c r="E273" s="32">
        <v>2</v>
      </c>
      <c r="F273" s="50" t="str">
        <f>+VLOOKUP(E273,[6]แหล่งเงิน!$A$2:$B$3,2,)</f>
        <v>เงินรายได้</v>
      </c>
      <c r="G273" s="110" t="s">
        <v>12</v>
      </c>
      <c r="H273" s="32">
        <v>1</v>
      </c>
      <c r="I273" s="48" t="str">
        <f>VLOOKUP(H273,[6]กองทุน!$A$2:$B$14,2,)</f>
        <v>กองทุนบริหาร</v>
      </c>
      <c r="J273" s="110">
        <v>110</v>
      </c>
      <c r="K273" s="48" t="str">
        <f>+VLOOKUP(J273,'[6]งาน-โครงการ'!$A$2:$B$33,2,)</f>
        <v>งานสนับสนุนการบริหารจัดการทั่วไปด้านวิทยาศาสตร์สุขภาพ</v>
      </c>
      <c r="L273" s="110">
        <v>1000003</v>
      </c>
      <c r="M273" s="31" t="str">
        <f>+VLOOKUP(L273,[6]โครงการย่อย!$A$2:$B$66,2,)</f>
        <v>โครงการพัฒนาระบบบริหารและจัดการภายใน</v>
      </c>
      <c r="N273" s="110">
        <v>10000030071</v>
      </c>
      <c r="O273" s="38" t="str">
        <f>+VLOOKUP(N273,[6]กิจกรรม!$A$2:$B$1541,2,FALSE)</f>
        <v>โครงการสนับสนุนการประชุมคณะกรรมการต่างๆ ของมหาวิทยาลัย</v>
      </c>
      <c r="P273" s="32" t="s">
        <v>92</v>
      </c>
      <c r="Q273" s="11">
        <f>IFERROR((VLOOKUP(R273,[5]ความเชื่อมโยง!$A$20:$B$26,2,FALSE)),"")</f>
        <v>5</v>
      </c>
      <c r="R273" s="6" t="s">
        <v>635</v>
      </c>
      <c r="S273" s="11">
        <v>5</v>
      </c>
      <c r="T273" s="6" t="s">
        <v>635</v>
      </c>
      <c r="U273" s="13" t="str">
        <f>IFERROR((VLOOKUP(Q273,[1]ความเชื่อมโยง!$A$1:$F$10,6,FALSE)),"")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73" s="13" t="str">
        <f>IFERROR((VLOOKUP(Q273,ความเชื่อมโยง!$A$1:$G$10,7,1)),"")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73" s="54" t="s">
        <v>651</v>
      </c>
      <c r="X273" s="39" t="s">
        <v>133</v>
      </c>
      <c r="Y273" s="32" t="s">
        <v>16</v>
      </c>
      <c r="Z273" s="32" t="s">
        <v>28</v>
      </c>
      <c r="AA273" s="4"/>
      <c r="AB273" s="4"/>
      <c r="AC273" s="112"/>
      <c r="AD273" s="32" t="s">
        <v>909</v>
      </c>
      <c r="AE273" s="113">
        <v>3000</v>
      </c>
      <c r="AF273" s="113">
        <v>1</v>
      </c>
      <c r="AG273" s="47" t="s">
        <v>581</v>
      </c>
      <c r="AH273" s="47">
        <v>3</v>
      </c>
      <c r="AI273" s="113">
        <f t="shared" si="11"/>
        <v>9000</v>
      </c>
      <c r="AJ273" s="16">
        <v>9000</v>
      </c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61"/>
      <c r="BH273" s="58">
        <f t="shared" si="12"/>
        <v>9000</v>
      </c>
      <c r="BI273" s="62">
        <f t="shared" si="13"/>
        <v>0</v>
      </c>
    </row>
    <row r="274" spans="1:61" ht="21">
      <c r="A274" s="48">
        <v>10</v>
      </c>
      <c r="B274" s="48" t="str">
        <f>+VLOOKUP(A274,[6]หน่วยงานหลัก!$A$2:$B$20,2,FALSE)</f>
        <v>สำนักงานอธิการบดี</v>
      </c>
      <c r="C274" s="32">
        <v>1006</v>
      </c>
      <c r="D274" s="48" t="str">
        <f>+VLOOKUP(C274,[6]หน่วยงานย่อย!$A$2:$B$76,2,)</f>
        <v>กองการเจ้าหน้าที่</v>
      </c>
      <c r="E274" s="32">
        <v>2</v>
      </c>
      <c r="F274" s="50" t="str">
        <f>+VLOOKUP(E274,[6]แหล่งเงิน!$A$2:$B$3,2,)</f>
        <v>เงินรายได้</v>
      </c>
      <c r="G274" s="110" t="s">
        <v>12</v>
      </c>
      <c r="H274" s="32">
        <v>1</v>
      </c>
      <c r="I274" s="48" t="str">
        <f>VLOOKUP(H274,[6]กองทุน!$A$2:$B$14,2,)</f>
        <v>กองทุนบริหาร</v>
      </c>
      <c r="J274" s="110">
        <v>110</v>
      </c>
      <c r="K274" s="48" t="str">
        <f>+VLOOKUP(J274,'[6]งาน-โครงการ'!$A$2:$B$33,2,)</f>
        <v>งานสนับสนุนการบริหารจัดการทั่วไปด้านวิทยาศาสตร์สุขภาพ</v>
      </c>
      <c r="L274" s="110">
        <v>1000003</v>
      </c>
      <c r="M274" s="31" t="str">
        <f>+VLOOKUP(L274,[6]โครงการย่อย!$A$2:$B$66,2,)</f>
        <v>โครงการพัฒนาระบบบริหารและจัดการภายใน</v>
      </c>
      <c r="N274" s="110">
        <v>10000030071</v>
      </c>
      <c r="O274" s="38" t="str">
        <f>+VLOOKUP(N274,[6]กิจกรรม!$A$2:$B$1541,2,FALSE)</f>
        <v>โครงการสนับสนุนการประชุมคณะกรรมการต่างๆ ของมหาวิทยาลัย</v>
      </c>
      <c r="P274" s="32" t="s">
        <v>92</v>
      </c>
      <c r="Q274" s="11">
        <f>IFERROR((VLOOKUP(R274,[5]ความเชื่อมโยง!$A$20:$B$26,2,FALSE)),"")</f>
        <v>5</v>
      </c>
      <c r="R274" s="6" t="s">
        <v>635</v>
      </c>
      <c r="S274" s="11">
        <v>5</v>
      </c>
      <c r="T274" s="6" t="s">
        <v>635</v>
      </c>
      <c r="U274" s="13" t="str">
        <f>IFERROR((VLOOKUP(Q274,[1]ความเชื่อมโยง!$A$1:$F$10,6,FALSE)),"")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74" s="13" t="str">
        <f>IFERROR((VLOOKUP(Q274,ความเชื่อมโยง!$A$1:$G$10,7,1)),"")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74" s="54" t="s">
        <v>651</v>
      </c>
      <c r="X274" s="39" t="s">
        <v>133</v>
      </c>
      <c r="Y274" s="32" t="s">
        <v>16</v>
      </c>
      <c r="Z274" s="32" t="s">
        <v>28</v>
      </c>
      <c r="AA274" s="4"/>
      <c r="AB274" s="4"/>
      <c r="AC274" s="112"/>
      <c r="AD274" s="32" t="s">
        <v>728</v>
      </c>
      <c r="AE274" s="113">
        <v>1000</v>
      </c>
      <c r="AF274" s="113">
        <v>4</v>
      </c>
      <c r="AG274" s="47" t="s">
        <v>581</v>
      </c>
      <c r="AH274" s="47">
        <v>3</v>
      </c>
      <c r="AI274" s="113">
        <f t="shared" si="11"/>
        <v>12000</v>
      </c>
      <c r="AJ274" s="16">
        <v>12000</v>
      </c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61"/>
      <c r="BH274" s="58">
        <f t="shared" si="12"/>
        <v>12000</v>
      </c>
      <c r="BI274" s="62">
        <f t="shared" si="13"/>
        <v>0</v>
      </c>
    </row>
    <row r="275" spans="1:61" ht="21">
      <c r="A275" s="48">
        <v>10</v>
      </c>
      <c r="B275" s="48" t="str">
        <f>+VLOOKUP(A275,[6]หน่วยงานหลัก!$A$2:$B$20,2,FALSE)</f>
        <v>สำนักงานอธิการบดี</v>
      </c>
      <c r="C275" s="32">
        <v>1006</v>
      </c>
      <c r="D275" s="48" t="str">
        <f>+VLOOKUP(C275,[6]หน่วยงานย่อย!$A$2:$B$76,2,)</f>
        <v>กองการเจ้าหน้าที่</v>
      </c>
      <c r="E275" s="32">
        <v>2</v>
      </c>
      <c r="F275" s="50" t="str">
        <f>+VLOOKUP(E275,[6]แหล่งเงิน!$A$2:$B$3,2,)</f>
        <v>เงินรายได้</v>
      </c>
      <c r="G275" s="110" t="s">
        <v>12</v>
      </c>
      <c r="H275" s="32">
        <v>1</v>
      </c>
      <c r="I275" s="48" t="str">
        <f>VLOOKUP(H275,[6]กองทุน!$A$2:$B$14,2,)</f>
        <v>กองทุนบริหาร</v>
      </c>
      <c r="J275" s="110">
        <v>110</v>
      </c>
      <c r="K275" s="48" t="str">
        <f>+VLOOKUP(J275,'[6]งาน-โครงการ'!$A$2:$B$33,2,)</f>
        <v>งานสนับสนุนการบริหารจัดการทั่วไปด้านวิทยาศาสตร์สุขภาพ</v>
      </c>
      <c r="L275" s="110">
        <v>1000003</v>
      </c>
      <c r="M275" s="31" t="str">
        <f>+VLOOKUP(L275,[6]โครงการย่อย!$A$2:$B$66,2,)</f>
        <v>โครงการพัฒนาระบบบริหารและจัดการภายใน</v>
      </c>
      <c r="N275" s="110">
        <v>10000030071</v>
      </c>
      <c r="O275" s="38" t="str">
        <f>+VLOOKUP(N275,[6]กิจกรรม!$A$2:$B$1541,2,FALSE)</f>
        <v>โครงการสนับสนุนการประชุมคณะกรรมการต่างๆ ของมหาวิทยาลัย</v>
      </c>
      <c r="P275" s="32" t="s">
        <v>92</v>
      </c>
      <c r="Q275" s="11">
        <f>IFERROR((VLOOKUP(R275,[5]ความเชื่อมโยง!$A$20:$B$26,2,FALSE)),"")</f>
        <v>5</v>
      </c>
      <c r="R275" s="6" t="s">
        <v>635</v>
      </c>
      <c r="S275" s="11">
        <v>5</v>
      </c>
      <c r="T275" s="6" t="s">
        <v>635</v>
      </c>
      <c r="U275" s="13" t="str">
        <f>IFERROR((VLOOKUP(Q275,[1]ความเชื่อมโยง!$A$1:$F$10,6,FALSE)),"")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75" s="13" t="str">
        <f>IFERROR((VLOOKUP(Q275,ความเชื่อมโยง!$A$1:$G$10,7,1)),"")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75" s="54" t="s">
        <v>651</v>
      </c>
      <c r="X275" s="39" t="s">
        <v>133</v>
      </c>
      <c r="Y275" s="32" t="s">
        <v>16</v>
      </c>
      <c r="Z275" s="32" t="s">
        <v>28</v>
      </c>
      <c r="AA275" s="4"/>
      <c r="AB275" s="4"/>
      <c r="AC275" s="112"/>
      <c r="AD275" s="32" t="s">
        <v>910</v>
      </c>
      <c r="AE275" s="113">
        <v>300</v>
      </c>
      <c r="AF275" s="113">
        <v>1</v>
      </c>
      <c r="AG275" s="47" t="s">
        <v>581</v>
      </c>
      <c r="AH275" s="47">
        <v>3</v>
      </c>
      <c r="AI275" s="113">
        <f t="shared" si="11"/>
        <v>900</v>
      </c>
      <c r="AJ275" s="16">
        <v>900</v>
      </c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61"/>
      <c r="BH275" s="58">
        <f t="shared" si="12"/>
        <v>900</v>
      </c>
      <c r="BI275" s="62">
        <f t="shared" si="13"/>
        <v>0</v>
      </c>
    </row>
    <row r="276" spans="1:61" ht="21">
      <c r="A276" s="48">
        <v>10</v>
      </c>
      <c r="B276" s="48" t="str">
        <f>+VLOOKUP(A276,[6]หน่วยงานหลัก!$A$2:$B$20,2,FALSE)</f>
        <v>สำนักงานอธิการบดี</v>
      </c>
      <c r="C276" s="32">
        <v>1006</v>
      </c>
      <c r="D276" s="48" t="str">
        <f>+VLOOKUP(C276,[6]หน่วยงานย่อย!$A$2:$B$76,2,)</f>
        <v>กองการเจ้าหน้าที่</v>
      </c>
      <c r="E276" s="32">
        <v>2</v>
      </c>
      <c r="F276" s="50" t="str">
        <f>+VLOOKUP(E276,[6]แหล่งเงิน!$A$2:$B$3,2,)</f>
        <v>เงินรายได้</v>
      </c>
      <c r="G276" s="110" t="s">
        <v>12</v>
      </c>
      <c r="H276" s="32">
        <v>1</v>
      </c>
      <c r="I276" s="48" t="str">
        <f>VLOOKUP(H276,[6]กองทุน!$A$2:$B$14,2,)</f>
        <v>กองทุนบริหาร</v>
      </c>
      <c r="J276" s="110">
        <v>110</v>
      </c>
      <c r="K276" s="48" t="str">
        <f>+VLOOKUP(J276,'[6]งาน-โครงการ'!$A$2:$B$33,2,)</f>
        <v>งานสนับสนุนการบริหารจัดการทั่วไปด้านวิทยาศาสตร์สุขภาพ</v>
      </c>
      <c r="L276" s="110">
        <v>1000003</v>
      </c>
      <c r="M276" s="31" t="str">
        <f>+VLOOKUP(L276,[6]โครงการย่อย!$A$2:$B$66,2,)</f>
        <v>โครงการพัฒนาระบบบริหารและจัดการภายใน</v>
      </c>
      <c r="N276" s="110">
        <v>10000030071</v>
      </c>
      <c r="O276" s="38" t="str">
        <f>+VLOOKUP(N276,[6]กิจกรรม!$A$2:$B$1541,2,FALSE)</f>
        <v>โครงการสนับสนุนการประชุมคณะกรรมการต่างๆ ของมหาวิทยาลัย</v>
      </c>
      <c r="P276" s="32" t="s">
        <v>92</v>
      </c>
      <c r="Q276" s="11">
        <f>IFERROR((VLOOKUP(R276,[5]ความเชื่อมโยง!$A$20:$B$26,2,FALSE)),"")</f>
        <v>5</v>
      </c>
      <c r="R276" s="6" t="s">
        <v>635</v>
      </c>
      <c r="S276" s="11">
        <v>5</v>
      </c>
      <c r="T276" s="6" t="s">
        <v>635</v>
      </c>
      <c r="U276" s="13" t="str">
        <f>IFERROR((VLOOKUP(Q276,[1]ความเชื่อมโยง!$A$1:$F$10,6,FALSE)),"")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76" s="13" t="str">
        <f>IFERROR((VLOOKUP(Q276,ความเชื่อมโยง!$A$1:$G$10,7,1)),"")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76" s="54" t="s">
        <v>651</v>
      </c>
      <c r="X276" s="39" t="s">
        <v>133</v>
      </c>
      <c r="Y276" s="32" t="s">
        <v>16</v>
      </c>
      <c r="Z276" s="32" t="s">
        <v>20</v>
      </c>
      <c r="AA276" s="4"/>
      <c r="AB276" s="4"/>
      <c r="AC276" s="112"/>
      <c r="AD276" s="32" t="s">
        <v>1663</v>
      </c>
      <c r="AE276" s="113">
        <v>20000</v>
      </c>
      <c r="AF276" s="113">
        <v>1</v>
      </c>
      <c r="AG276" s="47" t="s">
        <v>581</v>
      </c>
      <c r="AH276" s="47">
        <v>3</v>
      </c>
      <c r="AI276" s="113">
        <f t="shared" si="11"/>
        <v>60000</v>
      </c>
      <c r="AJ276" s="16">
        <v>60000</v>
      </c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61"/>
      <c r="BH276" s="58">
        <f t="shared" si="12"/>
        <v>60000</v>
      </c>
      <c r="BI276" s="62">
        <f t="shared" si="13"/>
        <v>0</v>
      </c>
    </row>
    <row r="277" spans="1:61" ht="21">
      <c r="A277" s="48">
        <v>10</v>
      </c>
      <c r="B277" s="48" t="str">
        <f>+VLOOKUP(A277,[6]หน่วยงานหลัก!$A$2:$B$20,2,FALSE)</f>
        <v>สำนักงานอธิการบดี</v>
      </c>
      <c r="C277" s="32">
        <v>1006</v>
      </c>
      <c r="D277" s="48" t="str">
        <f>+VLOOKUP(C277,[6]หน่วยงานย่อย!$A$2:$B$76,2,)</f>
        <v>กองการเจ้าหน้าที่</v>
      </c>
      <c r="E277" s="32">
        <v>2</v>
      </c>
      <c r="F277" s="50" t="str">
        <f>+VLOOKUP(E277,[6]แหล่งเงิน!$A$2:$B$3,2,)</f>
        <v>เงินรายได้</v>
      </c>
      <c r="G277" s="110" t="s">
        <v>12</v>
      </c>
      <c r="H277" s="32">
        <v>1</v>
      </c>
      <c r="I277" s="48" t="str">
        <f>VLOOKUP(H277,[6]กองทุน!$A$2:$B$14,2,)</f>
        <v>กองทุนบริหาร</v>
      </c>
      <c r="J277" s="110">
        <v>110</v>
      </c>
      <c r="K277" s="48" t="str">
        <f>+VLOOKUP(J277,'[6]งาน-โครงการ'!$A$2:$B$33,2,)</f>
        <v>งานสนับสนุนการบริหารจัดการทั่วไปด้านวิทยาศาสตร์สุขภาพ</v>
      </c>
      <c r="L277" s="110">
        <v>1000003</v>
      </c>
      <c r="M277" s="31" t="str">
        <f>+VLOOKUP(L277,[6]โครงการย่อย!$A$2:$B$66,2,)</f>
        <v>โครงการพัฒนาระบบบริหารและจัดการภายใน</v>
      </c>
      <c r="N277" s="110">
        <v>10000030071</v>
      </c>
      <c r="O277" s="38" t="str">
        <f>+VLOOKUP(N277,[6]กิจกรรม!$A$2:$B$1541,2,FALSE)</f>
        <v>โครงการสนับสนุนการประชุมคณะกรรมการต่างๆ ของมหาวิทยาลัย</v>
      </c>
      <c r="P277" s="32" t="s">
        <v>92</v>
      </c>
      <c r="Q277" s="11">
        <f>IFERROR((VLOOKUP(R277,[5]ความเชื่อมโยง!$A$20:$B$26,2,FALSE)),"")</f>
        <v>5</v>
      </c>
      <c r="R277" s="6" t="s">
        <v>635</v>
      </c>
      <c r="S277" s="11">
        <v>5</v>
      </c>
      <c r="T277" s="6" t="s">
        <v>635</v>
      </c>
      <c r="U277" s="13" t="str">
        <f>IFERROR((VLOOKUP(Q277,[1]ความเชื่อมโยง!$A$1:$F$10,6,FALSE)),"")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77" s="13" t="str">
        <f>IFERROR((VLOOKUP(Q277,ความเชื่อมโยง!$A$1:$G$10,7,1)),"")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77" s="54" t="s">
        <v>651</v>
      </c>
      <c r="X277" s="39" t="s">
        <v>133</v>
      </c>
      <c r="Y277" s="32" t="s">
        <v>16</v>
      </c>
      <c r="Z277" s="32" t="s">
        <v>20</v>
      </c>
      <c r="AA277" s="4"/>
      <c r="AB277" s="4"/>
      <c r="AC277" s="112"/>
      <c r="AD277" s="32" t="s">
        <v>1635</v>
      </c>
      <c r="AE277" s="113">
        <v>35</v>
      </c>
      <c r="AF277" s="113">
        <v>6</v>
      </c>
      <c r="AG277" s="47" t="s">
        <v>581</v>
      </c>
      <c r="AH277" s="47">
        <v>4</v>
      </c>
      <c r="AI277" s="113">
        <f t="shared" si="11"/>
        <v>800</v>
      </c>
      <c r="AJ277" s="16">
        <v>800</v>
      </c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61"/>
      <c r="BH277" s="58">
        <f t="shared" si="12"/>
        <v>800</v>
      </c>
      <c r="BI277" s="62">
        <f t="shared" si="13"/>
        <v>0</v>
      </c>
    </row>
    <row r="278" spans="1:61" ht="21">
      <c r="A278" s="48">
        <v>10</v>
      </c>
      <c r="B278" s="48" t="str">
        <f>+VLOOKUP(A278,[6]หน่วยงานหลัก!$A$2:$B$20,2,FALSE)</f>
        <v>สำนักงานอธิการบดี</v>
      </c>
      <c r="C278" s="32">
        <v>1006</v>
      </c>
      <c r="D278" s="48" t="str">
        <f>+VLOOKUP(C278,[6]หน่วยงานย่อย!$A$2:$B$76,2,)</f>
        <v>กองการเจ้าหน้าที่</v>
      </c>
      <c r="E278" s="32">
        <v>2</v>
      </c>
      <c r="F278" s="50" t="str">
        <f>+VLOOKUP(E278,[6]แหล่งเงิน!$A$2:$B$3,2,)</f>
        <v>เงินรายได้</v>
      </c>
      <c r="G278" s="110" t="s">
        <v>12</v>
      </c>
      <c r="H278" s="32">
        <v>1</v>
      </c>
      <c r="I278" s="48" t="str">
        <f>VLOOKUP(H278,[6]กองทุน!$A$2:$B$14,2,)</f>
        <v>กองทุนบริหาร</v>
      </c>
      <c r="J278" s="110">
        <v>110</v>
      </c>
      <c r="K278" s="48" t="str">
        <f>+VLOOKUP(J278,'[6]งาน-โครงการ'!$A$2:$B$33,2,)</f>
        <v>งานสนับสนุนการบริหารจัดการทั่วไปด้านวิทยาศาสตร์สุขภาพ</v>
      </c>
      <c r="L278" s="110">
        <v>1000003</v>
      </c>
      <c r="M278" s="31" t="str">
        <f>+VLOOKUP(L278,[6]โครงการย่อย!$A$2:$B$66,2,)</f>
        <v>โครงการพัฒนาระบบบริหารและจัดการภายใน</v>
      </c>
      <c r="N278" s="110">
        <v>10000030071</v>
      </c>
      <c r="O278" s="38" t="str">
        <f>+VLOOKUP(N278,[6]กิจกรรม!$A$2:$B$1541,2,FALSE)</f>
        <v>โครงการสนับสนุนการประชุมคณะกรรมการต่างๆ ของมหาวิทยาลัย</v>
      </c>
      <c r="P278" s="32" t="s">
        <v>92</v>
      </c>
      <c r="Q278" s="11">
        <f>IFERROR((VLOOKUP(R278,[5]ความเชื่อมโยง!$A$20:$B$26,2,FALSE)),"")</f>
        <v>5</v>
      </c>
      <c r="R278" s="6" t="s">
        <v>635</v>
      </c>
      <c r="S278" s="11">
        <v>5</v>
      </c>
      <c r="T278" s="6" t="s">
        <v>635</v>
      </c>
      <c r="U278" s="13" t="str">
        <f>IFERROR((VLOOKUP(Q278,[1]ความเชื่อมโยง!$A$1:$F$10,6,FALSE)),"")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78" s="13" t="str">
        <f>IFERROR((VLOOKUP(Q278,ความเชื่อมโยง!$A$1:$G$10,7,1)),"")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78" s="54" t="s">
        <v>651</v>
      </c>
      <c r="X278" s="39" t="s">
        <v>133</v>
      </c>
      <c r="Y278" s="32" t="s">
        <v>16</v>
      </c>
      <c r="Z278" s="32" t="s">
        <v>20</v>
      </c>
      <c r="AA278" s="4"/>
      <c r="AB278" s="4"/>
      <c r="AC278" s="112"/>
      <c r="AD278" s="32" t="s">
        <v>1635</v>
      </c>
      <c r="AE278" s="113">
        <v>35</v>
      </c>
      <c r="AF278" s="113">
        <v>5</v>
      </c>
      <c r="AG278" s="47" t="s">
        <v>581</v>
      </c>
      <c r="AH278" s="47">
        <v>2</v>
      </c>
      <c r="AI278" s="113">
        <f t="shared" si="11"/>
        <v>400</v>
      </c>
      <c r="AJ278" s="16">
        <v>400</v>
      </c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61"/>
      <c r="BH278" s="58">
        <f t="shared" si="12"/>
        <v>400</v>
      </c>
      <c r="BI278" s="62">
        <f t="shared" si="13"/>
        <v>0</v>
      </c>
    </row>
    <row r="279" spans="1:61" ht="21">
      <c r="A279" s="48">
        <v>10</v>
      </c>
      <c r="B279" s="48" t="str">
        <f>+VLOOKUP(A279,[6]หน่วยงานหลัก!$A$2:$B$20,2,FALSE)</f>
        <v>สำนักงานอธิการบดี</v>
      </c>
      <c r="C279" s="32">
        <v>1006</v>
      </c>
      <c r="D279" s="48" t="str">
        <f>+VLOOKUP(C279,[6]หน่วยงานย่อย!$A$2:$B$76,2,)</f>
        <v>กองการเจ้าหน้าที่</v>
      </c>
      <c r="E279" s="32">
        <v>2</v>
      </c>
      <c r="F279" s="50" t="str">
        <f>+VLOOKUP(E279,[6]แหล่งเงิน!$A$2:$B$3,2,)</f>
        <v>เงินรายได้</v>
      </c>
      <c r="G279" s="110" t="s">
        <v>12</v>
      </c>
      <c r="H279" s="32">
        <v>1</v>
      </c>
      <c r="I279" s="48" t="str">
        <f>VLOOKUP(H279,[6]กองทุน!$A$2:$B$14,2,)</f>
        <v>กองทุนบริหาร</v>
      </c>
      <c r="J279" s="110">
        <v>110</v>
      </c>
      <c r="K279" s="48" t="str">
        <f>+VLOOKUP(J279,'[6]งาน-โครงการ'!$A$2:$B$33,2,)</f>
        <v>งานสนับสนุนการบริหารจัดการทั่วไปด้านวิทยาศาสตร์สุขภาพ</v>
      </c>
      <c r="L279" s="110">
        <v>1000003</v>
      </c>
      <c r="M279" s="31" t="str">
        <f>+VLOOKUP(L279,[6]โครงการย่อย!$A$2:$B$66,2,)</f>
        <v>โครงการพัฒนาระบบบริหารและจัดการภายใน</v>
      </c>
      <c r="N279" s="110">
        <v>10000030071</v>
      </c>
      <c r="O279" s="38" t="str">
        <f>+VLOOKUP(N279,[6]กิจกรรม!$A$2:$B$1541,2,FALSE)</f>
        <v>โครงการสนับสนุนการประชุมคณะกรรมการต่างๆ ของมหาวิทยาลัย</v>
      </c>
      <c r="P279" s="32" t="s">
        <v>92</v>
      </c>
      <c r="Q279" s="11">
        <f>IFERROR((VLOOKUP(R279,[5]ความเชื่อมโยง!$A$20:$B$26,2,FALSE)),"")</f>
        <v>5</v>
      </c>
      <c r="R279" s="6" t="s">
        <v>635</v>
      </c>
      <c r="S279" s="11">
        <v>5</v>
      </c>
      <c r="T279" s="6" t="s">
        <v>635</v>
      </c>
      <c r="U279" s="13" t="str">
        <f>IFERROR((VLOOKUP(Q279,[1]ความเชื่อมโยง!$A$1:$F$10,6,FALSE)),"")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79" s="13" t="str">
        <f>IFERROR((VLOOKUP(Q279,ความเชื่อมโยง!$A$1:$G$10,7,1)),"")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79" s="54" t="s">
        <v>651</v>
      </c>
      <c r="X279" s="39" t="s">
        <v>133</v>
      </c>
      <c r="Y279" s="32" t="s">
        <v>16</v>
      </c>
      <c r="Z279" s="32" t="s">
        <v>20</v>
      </c>
      <c r="AA279" s="4"/>
      <c r="AB279" s="4"/>
      <c r="AC279" s="112"/>
      <c r="AD279" s="32" t="s">
        <v>911</v>
      </c>
      <c r="AE279" s="113">
        <v>120</v>
      </c>
      <c r="AF279" s="113">
        <v>6</v>
      </c>
      <c r="AG279" s="47" t="s">
        <v>581</v>
      </c>
      <c r="AH279" s="47">
        <v>3</v>
      </c>
      <c r="AI279" s="113">
        <f t="shared" si="11"/>
        <v>2200</v>
      </c>
      <c r="AJ279" s="16">
        <v>2200</v>
      </c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61"/>
      <c r="BH279" s="58">
        <f t="shared" si="12"/>
        <v>2200</v>
      </c>
      <c r="BI279" s="62">
        <f t="shared" si="13"/>
        <v>0</v>
      </c>
    </row>
    <row r="280" spans="1:61" ht="21">
      <c r="A280" s="48">
        <v>10</v>
      </c>
      <c r="B280" s="48" t="str">
        <f>+VLOOKUP(A280,[6]หน่วยงานหลัก!$A$2:$B$20,2,FALSE)</f>
        <v>สำนักงานอธิการบดี</v>
      </c>
      <c r="C280" s="32">
        <v>1006</v>
      </c>
      <c r="D280" s="48" t="str">
        <f>+VLOOKUP(C280,[6]หน่วยงานย่อย!$A$2:$B$76,2,)</f>
        <v>กองการเจ้าหน้าที่</v>
      </c>
      <c r="E280" s="32">
        <v>2</v>
      </c>
      <c r="F280" s="50" t="str">
        <f>+VLOOKUP(E280,[6]แหล่งเงิน!$A$2:$B$3,2,)</f>
        <v>เงินรายได้</v>
      </c>
      <c r="G280" s="110" t="s">
        <v>12</v>
      </c>
      <c r="H280" s="32">
        <v>1</v>
      </c>
      <c r="I280" s="48" t="str">
        <f>VLOOKUP(H280,[6]กองทุน!$A$2:$B$14,2,)</f>
        <v>กองทุนบริหาร</v>
      </c>
      <c r="J280" s="110">
        <v>110</v>
      </c>
      <c r="K280" s="48" t="str">
        <f>+VLOOKUP(J280,'[6]งาน-โครงการ'!$A$2:$B$33,2,)</f>
        <v>งานสนับสนุนการบริหารจัดการทั่วไปด้านวิทยาศาสตร์สุขภาพ</v>
      </c>
      <c r="L280" s="110">
        <v>1000003</v>
      </c>
      <c r="M280" s="31" t="str">
        <f>+VLOOKUP(L280,[6]โครงการย่อย!$A$2:$B$66,2,)</f>
        <v>โครงการพัฒนาระบบบริหารและจัดการภายใน</v>
      </c>
      <c r="N280" s="110">
        <v>10000030071</v>
      </c>
      <c r="O280" s="38" t="str">
        <f>+VLOOKUP(N280,[6]กิจกรรม!$A$2:$B$1541,2,FALSE)</f>
        <v>โครงการสนับสนุนการประชุมคณะกรรมการต่างๆ ของมหาวิทยาลัย</v>
      </c>
      <c r="P280" s="32" t="s">
        <v>92</v>
      </c>
      <c r="Q280" s="11">
        <f>IFERROR((VLOOKUP(R280,[5]ความเชื่อมโยง!$A$20:$B$26,2,FALSE)),"")</f>
        <v>5</v>
      </c>
      <c r="R280" s="6" t="s">
        <v>635</v>
      </c>
      <c r="S280" s="11">
        <v>5</v>
      </c>
      <c r="T280" s="6" t="s">
        <v>635</v>
      </c>
      <c r="U280" s="13" t="str">
        <f>IFERROR((VLOOKUP(Q280,[1]ความเชื่อมโยง!$A$1:$F$10,6,FALSE)),"")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80" s="13" t="str">
        <f>IFERROR((VLOOKUP(Q280,ความเชื่อมโยง!$A$1:$G$10,7,1)),"")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80" s="54" t="s">
        <v>651</v>
      </c>
      <c r="X280" s="39" t="s">
        <v>133</v>
      </c>
      <c r="Y280" s="32" t="s">
        <v>16</v>
      </c>
      <c r="Z280" s="32" t="s">
        <v>20</v>
      </c>
      <c r="AA280" s="4"/>
      <c r="AB280" s="4"/>
      <c r="AC280" s="112"/>
      <c r="AD280" s="32" t="s">
        <v>912</v>
      </c>
      <c r="AE280" s="113">
        <v>120</v>
      </c>
      <c r="AF280" s="113">
        <v>5</v>
      </c>
      <c r="AG280" s="47" t="s">
        <v>581</v>
      </c>
      <c r="AH280" s="47">
        <v>1</v>
      </c>
      <c r="AI280" s="113">
        <f t="shared" si="11"/>
        <v>600</v>
      </c>
      <c r="AJ280" s="16">
        <v>600</v>
      </c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61"/>
      <c r="BH280" s="58">
        <f t="shared" si="12"/>
        <v>600</v>
      </c>
      <c r="BI280" s="62">
        <f t="shared" si="13"/>
        <v>0</v>
      </c>
    </row>
    <row r="281" spans="1:61" ht="21">
      <c r="A281" s="48">
        <v>10</v>
      </c>
      <c r="B281" s="48" t="str">
        <f>+VLOOKUP(A281,[6]หน่วยงานหลัก!$A$2:$B$20,2,FALSE)</f>
        <v>สำนักงานอธิการบดี</v>
      </c>
      <c r="C281" s="32">
        <v>1006</v>
      </c>
      <c r="D281" s="48" t="str">
        <f>+VLOOKUP(C281,[6]หน่วยงานย่อย!$A$2:$B$76,2,)</f>
        <v>กองการเจ้าหน้าที่</v>
      </c>
      <c r="E281" s="32">
        <v>2</v>
      </c>
      <c r="F281" s="50" t="str">
        <f>+VLOOKUP(E281,[6]แหล่งเงิน!$A$2:$B$3,2,)</f>
        <v>เงินรายได้</v>
      </c>
      <c r="G281" s="110" t="s">
        <v>12</v>
      </c>
      <c r="H281" s="32">
        <v>1</v>
      </c>
      <c r="I281" s="48" t="str">
        <f>VLOOKUP(H281,[6]กองทุน!$A$2:$B$14,2,)</f>
        <v>กองทุนบริหาร</v>
      </c>
      <c r="J281" s="110">
        <v>110</v>
      </c>
      <c r="K281" s="48" t="str">
        <f>+VLOOKUP(J281,'[6]งาน-โครงการ'!$A$2:$B$33,2,)</f>
        <v>งานสนับสนุนการบริหารจัดการทั่วไปด้านวิทยาศาสตร์สุขภาพ</v>
      </c>
      <c r="L281" s="110">
        <v>1000003</v>
      </c>
      <c r="M281" s="31" t="str">
        <f>+VLOOKUP(L281,[6]โครงการย่อย!$A$2:$B$66,2,)</f>
        <v>โครงการพัฒนาระบบบริหารและจัดการภายใน</v>
      </c>
      <c r="N281" s="110">
        <v>10000030071</v>
      </c>
      <c r="O281" s="38" t="str">
        <f>+VLOOKUP(N281,[6]กิจกรรม!$A$2:$B$1541,2,FALSE)</f>
        <v>โครงการสนับสนุนการประชุมคณะกรรมการต่างๆ ของมหาวิทยาลัย</v>
      </c>
      <c r="P281" s="32" t="s">
        <v>92</v>
      </c>
      <c r="Q281" s="11">
        <f>IFERROR((VLOOKUP(R281,[5]ความเชื่อมโยง!$A$20:$B$26,2,FALSE)),"")</f>
        <v>5</v>
      </c>
      <c r="R281" s="6" t="s">
        <v>635</v>
      </c>
      <c r="S281" s="11">
        <v>5</v>
      </c>
      <c r="T281" s="6" t="s">
        <v>635</v>
      </c>
      <c r="U281" s="13" t="str">
        <f>IFERROR((VLOOKUP(Q281,[1]ความเชื่อมโยง!$A$1:$F$10,6,FALSE)),"")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81" s="13" t="str">
        <f>IFERROR((VLOOKUP(Q281,ความเชื่อมโยง!$A$1:$G$10,7,1)),"")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81" s="54" t="s">
        <v>651</v>
      </c>
      <c r="X281" s="39" t="s">
        <v>133</v>
      </c>
      <c r="Y281" s="32" t="s">
        <v>16</v>
      </c>
      <c r="Z281" s="32" t="s">
        <v>20</v>
      </c>
      <c r="AA281" s="4"/>
      <c r="AB281" s="4"/>
      <c r="AC281" s="112"/>
      <c r="AD281" s="32" t="s">
        <v>913</v>
      </c>
      <c r="AE281" s="113">
        <v>200</v>
      </c>
      <c r="AF281" s="113">
        <v>3</v>
      </c>
      <c r="AG281" s="47" t="s">
        <v>581</v>
      </c>
      <c r="AH281" s="47">
        <v>3</v>
      </c>
      <c r="AI281" s="113">
        <f t="shared" si="11"/>
        <v>1800</v>
      </c>
      <c r="AJ281" s="16">
        <v>1800</v>
      </c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61"/>
      <c r="BH281" s="58">
        <f t="shared" si="12"/>
        <v>1800</v>
      </c>
      <c r="BI281" s="62">
        <f t="shared" si="13"/>
        <v>0</v>
      </c>
    </row>
    <row r="282" spans="1:61" ht="21">
      <c r="A282" s="48">
        <v>10</v>
      </c>
      <c r="B282" s="48" t="str">
        <f>+VLOOKUP(A282,[6]หน่วยงานหลัก!$A$2:$B$20,2,FALSE)</f>
        <v>สำนักงานอธิการบดี</v>
      </c>
      <c r="C282" s="32">
        <v>1006</v>
      </c>
      <c r="D282" s="48" t="str">
        <f>+VLOOKUP(C282,[6]หน่วยงานย่อย!$A$2:$B$76,2,)</f>
        <v>กองการเจ้าหน้าที่</v>
      </c>
      <c r="E282" s="32">
        <v>2</v>
      </c>
      <c r="F282" s="50" t="str">
        <f>+VLOOKUP(E282,[6]แหล่งเงิน!$A$2:$B$3,2,)</f>
        <v>เงินรายได้</v>
      </c>
      <c r="G282" s="110" t="s">
        <v>12</v>
      </c>
      <c r="H282" s="32">
        <v>1</v>
      </c>
      <c r="I282" s="48" t="str">
        <f>VLOOKUP(H282,[6]กองทุน!$A$2:$B$14,2,)</f>
        <v>กองทุนบริหาร</v>
      </c>
      <c r="J282" s="110">
        <v>110</v>
      </c>
      <c r="K282" s="48" t="str">
        <f>+VLOOKUP(J282,'[6]งาน-โครงการ'!$A$2:$B$33,2,)</f>
        <v>งานสนับสนุนการบริหารจัดการทั่วไปด้านวิทยาศาสตร์สุขภาพ</v>
      </c>
      <c r="L282" s="110">
        <v>1000003</v>
      </c>
      <c r="M282" s="31" t="str">
        <f>+VLOOKUP(L282,[6]โครงการย่อย!$A$2:$B$66,2,)</f>
        <v>โครงการพัฒนาระบบบริหารและจัดการภายใน</v>
      </c>
      <c r="N282" s="110">
        <v>10000030071</v>
      </c>
      <c r="O282" s="38" t="str">
        <f>+VLOOKUP(N282,[6]กิจกรรม!$A$2:$B$1541,2,FALSE)</f>
        <v>โครงการสนับสนุนการประชุมคณะกรรมการต่างๆ ของมหาวิทยาลัย</v>
      </c>
      <c r="P282" s="32" t="s">
        <v>92</v>
      </c>
      <c r="Q282" s="11">
        <f>IFERROR((VLOOKUP(R282,[5]ความเชื่อมโยง!$A$20:$B$26,2,FALSE)),"")</f>
        <v>5</v>
      </c>
      <c r="R282" s="6" t="s">
        <v>635</v>
      </c>
      <c r="S282" s="11">
        <v>5</v>
      </c>
      <c r="T282" s="6" t="s">
        <v>635</v>
      </c>
      <c r="U282" s="13" t="str">
        <f>IFERROR((VLOOKUP(Q282,[1]ความเชื่อมโยง!$A$1:$F$10,6,FALSE)),"")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82" s="13" t="str">
        <f>IFERROR((VLOOKUP(Q282,ความเชื่อมโยง!$A$1:$G$10,7,1)),"")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82" s="54" t="s">
        <v>651</v>
      </c>
      <c r="X282" s="39" t="s">
        <v>133</v>
      </c>
      <c r="Y282" s="32" t="s">
        <v>16</v>
      </c>
      <c r="Z282" s="32" t="s">
        <v>20</v>
      </c>
      <c r="AA282" s="4"/>
      <c r="AB282" s="4"/>
      <c r="AC282" s="112"/>
      <c r="AD282" s="32" t="s">
        <v>1635</v>
      </c>
      <c r="AE282" s="113">
        <v>1500</v>
      </c>
      <c r="AF282" s="113">
        <v>1</v>
      </c>
      <c r="AG282" s="47" t="s">
        <v>581</v>
      </c>
      <c r="AH282" s="47">
        <v>3</v>
      </c>
      <c r="AI282" s="113">
        <f t="shared" si="11"/>
        <v>4500</v>
      </c>
      <c r="AJ282" s="16">
        <v>4500</v>
      </c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61"/>
      <c r="BH282" s="58">
        <f t="shared" si="12"/>
        <v>4500</v>
      </c>
      <c r="BI282" s="62">
        <f t="shared" si="13"/>
        <v>0</v>
      </c>
    </row>
    <row r="283" spans="1:61" ht="21">
      <c r="A283" s="48">
        <v>10</v>
      </c>
      <c r="B283" s="48" t="str">
        <f>+VLOOKUP(A283,[6]หน่วยงานหลัก!$A$2:$B$20,2,FALSE)</f>
        <v>สำนักงานอธิการบดี</v>
      </c>
      <c r="C283" s="32">
        <v>1006</v>
      </c>
      <c r="D283" s="48" t="str">
        <f>+VLOOKUP(C283,[6]หน่วยงานย่อย!$A$2:$B$76,2,)</f>
        <v>กองการเจ้าหน้าที่</v>
      </c>
      <c r="E283" s="32">
        <v>1</v>
      </c>
      <c r="F283" s="50" t="str">
        <f>+VLOOKUP(E283,[6]แหล่งเงิน!$A$2:$B$3,2,)</f>
        <v>เงินงบประมาณแผ่นดิน</v>
      </c>
      <c r="G283" s="110" t="s">
        <v>11</v>
      </c>
      <c r="H283" s="32">
        <v>1</v>
      </c>
      <c r="I283" s="48" t="str">
        <f>VLOOKUP(H283,[6]กองทุน!$A$2:$B$14,2,)</f>
        <v>กองทุนบริหาร</v>
      </c>
      <c r="J283" s="110">
        <v>110</v>
      </c>
      <c r="K283" s="48" t="str">
        <f>+VLOOKUP(J283,'[6]งาน-โครงการ'!$A$2:$B$33,2,)</f>
        <v>งานสนับสนุนการบริหารจัดการทั่วไปด้านวิทยาศาสตร์สุขภาพ</v>
      </c>
      <c r="L283" s="110">
        <v>1000003</v>
      </c>
      <c r="M283" s="31" t="str">
        <f>+VLOOKUP(L283,[6]โครงการย่อย!$A$2:$B$66,2,)</f>
        <v>โครงการพัฒนาระบบบริหารและจัดการภายใน</v>
      </c>
      <c r="N283" s="110">
        <v>10000030071</v>
      </c>
      <c r="O283" s="38" t="str">
        <f>+VLOOKUP(N283,[6]กิจกรรม!$A$2:$B$1541,2,FALSE)</f>
        <v>โครงการสนับสนุนการประชุมคณะกรรมการต่างๆ ของมหาวิทยาลัย</v>
      </c>
      <c r="P283" s="32" t="s">
        <v>92</v>
      </c>
      <c r="Q283" s="11">
        <f>IFERROR((VLOOKUP(R283,[1]ความเชื่อมโยง!$A$20:$B$26,2,FALSE)),"")</f>
        <v>5</v>
      </c>
      <c r="R283" s="6" t="s">
        <v>635</v>
      </c>
      <c r="S283" s="11">
        <f>IFERROR((VLOOKUP(T283,[1]ความเชื่อมโยง!$A$29:$B$37,2,FALSE)),"")</f>
        <v>5</v>
      </c>
      <c r="T283" s="52" t="s">
        <v>635</v>
      </c>
      <c r="U283" s="13" t="str">
        <f>IFERROR((VLOOKUP(Q283,[1]ความเชื่อมโยง!$A$1:$F$10,6,FALSE)),"")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83" s="13" t="str">
        <f>IFERROR((VLOOKUP(Q283,ความเชื่อมโยง!$A$1:$G$10,7,1)),"")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83" s="54" t="s">
        <v>651</v>
      </c>
      <c r="X283" s="39" t="s">
        <v>908</v>
      </c>
      <c r="Y283" s="32" t="s">
        <v>16</v>
      </c>
      <c r="Z283" s="32" t="s">
        <v>23</v>
      </c>
      <c r="AA283" s="4"/>
      <c r="AB283" s="4"/>
      <c r="AC283" s="112"/>
      <c r="AD283" s="32" t="s">
        <v>24</v>
      </c>
      <c r="AE283" s="114">
        <v>0.5</v>
      </c>
      <c r="AF283" s="113">
        <v>1000</v>
      </c>
      <c r="AG283" s="47" t="s">
        <v>584</v>
      </c>
      <c r="AH283" s="47">
        <v>3</v>
      </c>
      <c r="AI283" s="113">
        <f t="shared" si="11"/>
        <v>1500</v>
      </c>
      <c r="AJ283" s="16">
        <v>1500</v>
      </c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61"/>
      <c r="BH283" s="58">
        <f t="shared" si="12"/>
        <v>1500</v>
      </c>
      <c r="BI283" s="62">
        <f t="shared" si="13"/>
        <v>0</v>
      </c>
    </row>
    <row r="284" spans="1:61" ht="21">
      <c r="A284" s="48">
        <v>10</v>
      </c>
      <c r="B284" s="48" t="str">
        <f>+VLOOKUP(A284,[6]หน่วยงานหลัก!$A$2:$B$20,2,FALSE)</f>
        <v>สำนักงานอธิการบดี</v>
      </c>
      <c r="C284" s="32">
        <v>1006</v>
      </c>
      <c r="D284" s="48" t="str">
        <f>+VLOOKUP(C284,[6]หน่วยงานย่อย!$A$2:$B$76,2,)</f>
        <v>กองการเจ้าหน้าที่</v>
      </c>
      <c r="E284" s="32">
        <v>2</v>
      </c>
      <c r="F284" s="50" t="str">
        <f>+VLOOKUP(E284,[6]แหล่งเงิน!$A$2:$B$3,2,)</f>
        <v>เงินรายได้</v>
      </c>
      <c r="G284" s="110" t="s">
        <v>12</v>
      </c>
      <c r="H284" s="32">
        <v>1</v>
      </c>
      <c r="I284" s="48" t="str">
        <f>VLOOKUP(H284,[6]กองทุน!$A$2:$B$14,2,)</f>
        <v>กองทุนบริหาร</v>
      </c>
      <c r="J284" s="110">
        <v>110</v>
      </c>
      <c r="K284" s="48" t="str">
        <f>+VLOOKUP(J284,'[6]งาน-โครงการ'!$A$2:$B$33,2,)</f>
        <v>งานสนับสนุนการบริหารจัดการทั่วไปด้านวิทยาศาสตร์สุขภาพ</v>
      </c>
      <c r="L284" s="110">
        <v>1000003</v>
      </c>
      <c r="M284" s="31" t="str">
        <f>+VLOOKUP(L284,[6]โครงการย่อย!$A$2:$B$66,2,)</f>
        <v>โครงการพัฒนาระบบบริหารและจัดการภายใน</v>
      </c>
      <c r="N284" s="110">
        <v>10000030071</v>
      </c>
      <c r="O284" s="38" t="str">
        <f>+VLOOKUP(N284,[6]กิจกรรม!$A$2:$B$1541,2,FALSE)</f>
        <v>โครงการสนับสนุนการประชุมคณะกรรมการต่างๆ ของมหาวิทยาลัย</v>
      </c>
      <c r="P284" s="32" t="s">
        <v>93</v>
      </c>
      <c r="Q284" s="11">
        <f>IFERROR((VLOOKUP(R284,[5]ความเชื่อมโยง!$A$20:$B$26,2,FALSE)),"")</f>
        <v>5</v>
      </c>
      <c r="R284" s="6" t="s">
        <v>635</v>
      </c>
      <c r="S284" s="11">
        <v>5</v>
      </c>
      <c r="T284" s="6" t="s">
        <v>635</v>
      </c>
      <c r="U284" s="13" t="str">
        <f>IFERROR((VLOOKUP(Q284,[1]ความเชื่อมโยง!$A$1:$F$10,6,FALSE)),"")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84" s="13" t="str">
        <f>IFERROR((VLOOKUP(Q284,ความเชื่อมโยง!$A$1:$G$10,7,1)),"")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84" s="54" t="s">
        <v>651</v>
      </c>
      <c r="X284" s="39" t="s">
        <v>133</v>
      </c>
      <c r="Y284" s="32" t="s">
        <v>16</v>
      </c>
      <c r="Z284" s="32" t="s">
        <v>28</v>
      </c>
      <c r="AA284" s="4"/>
      <c r="AB284" s="4"/>
      <c r="AC284" s="112"/>
      <c r="AD284" s="32" t="s">
        <v>909</v>
      </c>
      <c r="AE284" s="113">
        <v>3000</v>
      </c>
      <c r="AF284" s="113">
        <v>1</v>
      </c>
      <c r="AG284" s="47" t="s">
        <v>581</v>
      </c>
      <c r="AH284" s="47">
        <v>3</v>
      </c>
      <c r="AI284" s="113">
        <f t="shared" si="11"/>
        <v>9000</v>
      </c>
      <c r="AJ284" s="16"/>
      <c r="AK284" s="16"/>
      <c r="AL284" s="16"/>
      <c r="AM284" s="16">
        <v>9000</v>
      </c>
      <c r="AN284" s="16"/>
      <c r="AO284" s="16"/>
      <c r="AP284" s="16"/>
      <c r="AQ284" s="16"/>
      <c r="AR284" s="16"/>
      <c r="AS284" s="16"/>
      <c r="AT284" s="16"/>
      <c r="AU284" s="16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61"/>
      <c r="BH284" s="58">
        <f t="shared" si="12"/>
        <v>9000</v>
      </c>
      <c r="BI284" s="62">
        <f t="shared" si="13"/>
        <v>0</v>
      </c>
    </row>
    <row r="285" spans="1:61" ht="21">
      <c r="A285" s="48">
        <v>10</v>
      </c>
      <c r="B285" s="48" t="str">
        <f>+VLOOKUP(A285,[6]หน่วยงานหลัก!$A$2:$B$20,2,FALSE)</f>
        <v>สำนักงานอธิการบดี</v>
      </c>
      <c r="C285" s="32">
        <v>1006</v>
      </c>
      <c r="D285" s="48" t="str">
        <f>+VLOOKUP(C285,[6]หน่วยงานย่อย!$A$2:$B$76,2,)</f>
        <v>กองการเจ้าหน้าที่</v>
      </c>
      <c r="E285" s="32">
        <v>2</v>
      </c>
      <c r="F285" s="50" t="str">
        <f>+VLOOKUP(E285,[6]แหล่งเงิน!$A$2:$B$3,2,)</f>
        <v>เงินรายได้</v>
      </c>
      <c r="G285" s="110" t="s">
        <v>12</v>
      </c>
      <c r="H285" s="32">
        <v>1</v>
      </c>
      <c r="I285" s="48" t="str">
        <f>VLOOKUP(H285,[6]กองทุน!$A$2:$B$14,2,)</f>
        <v>กองทุนบริหาร</v>
      </c>
      <c r="J285" s="110">
        <v>110</v>
      </c>
      <c r="K285" s="48" t="str">
        <f>+VLOOKUP(J285,'[6]งาน-โครงการ'!$A$2:$B$33,2,)</f>
        <v>งานสนับสนุนการบริหารจัดการทั่วไปด้านวิทยาศาสตร์สุขภาพ</v>
      </c>
      <c r="L285" s="110">
        <v>1000003</v>
      </c>
      <c r="M285" s="31" t="str">
        <f>+VLOOKUP(L285,[6]โครงการย่อย!$A$2:$B$66,2,)</f>
        <v>โครงการพัฒนาระบบบริหารและจัดการภายใน</v>
      </c>
      <c r="N285" s="110">
        <v>10000030071</v>
      </c>
      <c r="O285" s="38" t="str">
        <f>+VLOOKUP(N285,[6]กิจกรรม!$A$2:$B$1541,2,FALSE)</f>
        <v>โครงการสนับสนุนการประชุมคณะกรรมการต่างๆ ของมหาวิทยาลัย</v>
      </c>
      <c r="P285" s="32" t="s">
        <v>93</v>
      </c>
      <c r="Q285" s="11">
        <f>IFERROR((VLOOKUP(R285,[5]ความเชื่อมโยง!$A$20:$B$26,2,FALSE)),"")</f>
        <v>5</v>
      </c>
      <c r="R285" s="6" t="s">
        <v>635</v>
      </c>
      <c r="S285" s="11">
        <v>5</v>
      </c>
      <c r="T285" s="6" t="s">
        <v>635</v>
      </c>
      <c r="U285" s="13" t="str">
        <f>IFERROR((VLOOKUP(Q285,[1]ความเชื่อมโยง!$A$1:$F$10,6,FALSE)),"")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85" s="13" t="str">
        <f>IFERROR((VLOOKUP(Q285,ความเชื่อมโยง!$A$1:$G$10,7,1)),"")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85" s="54" t="s">
        <v>651</v>
      </c>
      <c r="X285" s="39" t="s">
        <v>133</v>
      </c>
      <c r="Y285" s="32" t="s">
        <v>16</v>
      </c>
      <c r="Z285" s="32" t="s">
        <v>28</v>
      </c>
      <c r="AA285" s="4"/>
      <c r="AB285" s="4"/>
      <c r="AC285" s="112"/>
      <c r="AD285" s="32" t="s">
        <v>728</v>
      </c>
      <c r="AE285" s="113">
        <v>1000</v>
      </c>
      <c r="AF285" s="113">
        <v>4</v>
      </c>
      <c r="AG285" s="47" t="s">
        <v>581</v>
      </c>
      <c r="AH285" s="47">
        <v>3</v>
      </c>
      <c r="AI285" s="113">
        <f t="shared" si="11"/>
        <v>12000</v>
      </c>
      <c r="AJ285" s="16"/>
      <c r="AK285" s="16"/>
      <c r="AL285" s="16"/>
      <c r="AM285" s="16">
        <v>12000</v>
      </c>
      <c r="AN285" s="16"/>
      <c r="AO285" s="16"/>
      <c r="AP285" s="16"/>
      <c r="AQ285" s="16"/>
      <c r="AR285" s="16"/>
      <c r="AS285" s="16"/>
      <c r="AT285" s="16"/>
      <c r="AU285" s="16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61"/>
      <c r="BH285" s="58">
        <f t="shared" si="12"/>
        <v>12000</v>
      </c>
      <c r="BI285" s="62">
        <f t="shared" si="13"/>
        <v>0</v>
      </c>
    </row>
    <row r="286" spans="1:61" ht="21">
      <c r="A286" s="48">
        <v>10</v>
      </c>
      <c r="B286" s="48" t="str">
        <f>+VLOOKUP(A286,[6]หน่วยงานหลัก!$A$2:$B$20,2,FALSE)</f>
        <v>สำนักงานอธิการบดี</v>
      </c>
      <c r="C286" s="32">
        <v>1006</v>
      </c>
      <c r="D286" s="48" t="str">
        <f>+VLOOKUP(C286,[6]หน่วยงานย่อย!$A$2:$B$76,2,)</f>
        <v>กองการเจ้าหน้าที่</v>
      </c>
      <c r="E286" s="32">
        <v>2</v>
      </c>
      <c r="F286" s="50" t="str">
        <f>+VLOOKUP(E286,[6]แหล่งเงิน!$A$2:$B$3,2,)</f>
        <v>เงินรายได้</v>
      </c>
      <c r="G286" s="110" t="s">
        <v>12</v>
      </c>
      <c r="H286" s="32">
        <v>1</v>
      </c>
      <c r="I286" s="48" t="str">
        <f>VLOOKUP(H286,[6]กองทุน!$A$2:$B$14,2,)</f>
        <v>กองทุนบริหาร</v>
      </c>
      <c r="J286" s="110">
        <v>110</v>
      </c>
      <c r="K286" s="48" t="str">
        <f>+VLOOKUP(J286,'[6]งาน-โครงการ'!$A$2:$B$33,2,)</f>
        <v>งานสนับสนุนการบริหารจัดการทั่วไปด้านวิทยาศาสตร์สุขภาพ</v>
      </c>
      <c r="L286" s="110">
        <v>1000003</v>
      </c>
      <c r="M286" s="31" t="str">
        <f>+VLOOKUP(L286,[6]โครงการย่อย!$A$2:$B$66,2,)</f>
        <v>โครงการพัฒนาระบบบริหารและจัดการภายใน</v>
      </c>
      <c r="N286" s="110">
        <v>10000030071</v>
      </c>
      <c r="O286" s="38" t="str">
        <f>+VLOOKUP(N286,[6]กิจกรรม!$A$2:$B$1541,2,FALSE)</f>
        <v>โครงการสนับสนุนการประชุมคณะกรรมการต่างๆ ของมหาวิทยาลัย</v>
      </c>
      <c r="P286" s="32" t="s">
        <v>93</v>
      </c>
      <c r="Q286" s="11">
        <f>IFERROR((VLOOKUP(R286,[5]ความเชื่อมโยง!$A$20:$B$26,2,FALSE)),"")</f>
        <v>5</v>
      </c>
      <c r="R286" s="6" t="s">
        <v>635</v>
      </c>
      <c r="S286" s="11">
        <v>5</v>
      </c>
      <c r="T286" s="6" t="s">
        <v>635</v>
      </c>
      <c r="U286" s="13" t="str">
        <f>IFERROR((VLOOKUP(Q286,[1]ความเชื่อมโยง!$A$1:$F$10,6,FALSE)),"")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86" s="13" t="str">
        <f>IFERROR((VLOOKUP(Q286,ความเชื่อมโยง!$A$1:$G$10,7,1)),"")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86" s="54" t="s">
        <v>651</v>
      </c>
      <c r="X286" s="39" t="s">
        <v>133</v>
      </c>
      <c r="Y286" s="32" t="s">
        <v>16</v>
      </c>
      <c r="Z286" s="32" t="s">
        <v>28</v>
      </c>
      <c r="AA286" s="4"/>
      <c r="AB286" s="4"/>
      <c r="AC286" s="112"/>
      <c r="AD286" s="32" t="s">
        <v>910</v>
      </c>
      <c r="AE286" s="113">
        <v>300</v>
      </c>
      <c r="AF286" s="113">
        <v>1</v>
      </c>
      <c r="AG286" s="47" t="s">
        <v>581</v>
      </c>
      <c r="AH286" s="47">
        <v>3</v>
      </c>
      <c r="AI286" s="113">
        <f>+ROUND(AE286*AF286*AH286,-2)</f>
        <v>900</v>
      </c>
      <c r="AJ286" s="16"/>
      <c r="AK286" s="16"/>
      <c r="AL286" s="16"/>
      <c r="AM286" s="16">
        <v>900</v>
      </c>
      <c r="AN286" s="16"/>
      <c r="AO286" s="16"/>
      <c r="AP286" s="16"/>
      <c r="AQ286" s="16"/>
      <c r="AR286" s="16"/>
      <c r="AS286" s="16"/>
      <c r="AT286" s="16"/>
      <c r="AU286" s="16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61"/>
      <c r="BH286" s="58">
        <f t="shared" si="12"/>
        <v>900</v>
      </c>
      <c r="BI286" s="62">
        <f t="shared" si="13"/>
        <v>0</v>
      </c>
    </row>
    <row r="287" spans="1:61" ht="21">
      <c r="A287" s="48">
        <v>10</v>
      </c>
      <c r="B287" s="48" t="str">
        <f>+VLOOKUP(A287,[6]หน่วยงานหลัก!$A$2:$B$20,2,FALSE)</f>
        <v>สำนักงานอธิการบดี</v>
      </c>
      <c r="C287" s="32">
        <v>1006</v>
      </c>
      <c r="D287" s="48" t="str">
        <f>+VLOOKUP(C287,[6]หน่วยงานย่อย!$A$2:$B$76,2,)</f>
        <v>กองการเจ้าหน้าที่</v>
      </c>
      <c r="E287" s="32">
        <v>2</v>
      </c>
      <c r="F287" s="50" t="str">
        <f>+VLOOKUP(E287,[6]แหล่งเงิน!$A$2:$B$3,2,)</f>
        <v>เงินรายได้</v>
      </c>
      <c r="G287" s="110" t="s">
        <v>12</v>
      </c>
      <c r="H287" s="32">
        <v>1</v>
      </c>
      <c r="I287" s="48" t="str">
        <f>VLOOKUP(H287,[6]กองทุน!$A$2:$B$14,2,)</f>
        <v>กองทุนบริหาร</v>
      </c>
      <c r="J287" s="110">
        <v>110</v>
      </c>
      <c r="K287" s="48" t="str">
        <f>+VLOOKUP(J287,'[6]งาน-โครงการ'!$A$2:$B$33,2,)</f>
        <v>งานสนับสนุนการบริหารจัดการทั่วไปด้านวิทยาศาสตร์สุขภาพ</v>
      </c>
      <c r="L287" s="110">
        <v>1000003</v>
      </c>
      <c r="M287" s="31" t="str">
        <f>+VLOOKUP(L287,[6]โครงการย่อย!$A$2:$B$66,2,)</f>
        <v>โครงการพัฒนาระบบบริหารและจัดการภายใน</v>
      </c>
      <c r="N287" s="110">
        <v>10000030071</v>
      </c>
      <c r="O287" s="38" t="str">
        <f>+VLOOKUP(N287,[6]กิจกรรม!$A$2:$B$1541,2,FALSE)</f>
        <v>โครงการสนับสนุนการประชุมคณะกรรมการต่างๆ ของมหาวิทยาลัย</v>
      </c>
      <c r="P287" s="32" t="s">
        <v>93</v>
      </c>
      <c r="Q287" s="11">
        <f>IFERROR((VLOOKUP(R287,[5]ความเชื่อมโยง!$A$20:$B$26,2,FALSE)),"")</f>
        <v>5</v>
      </c>
      <c r="R287" s="6" t="s">
        <v>635</v>
      </c>
      <c r="S287" s="11">
        <v>5</v>
      </c>
      <c r="T287" s="6" t="s">
        <v>635</v>
      </c>
      <c r="U287" s="13" t="str">
        <f>IFERROR((VLOOKUP(Q287,[1]ความเชื่อมโยง!$A$1:$F$10,6,FALSE)),"")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87" s="13" t="str">
        <f>IFERROR((VLOOKUP(Q287,ความเชื่อมโยง!$A$1:$G$10,7,1)),"")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87" s="54" t="s">
        <v>651</v>
      </c>
      <c r="X287" s="39" t="s">
        <v>133</v>
      </c>
      <c r="Y287" s="32" t="s">
        <v>16</v>
      </c>
      <c r="Z287" s="32" t="s">
        <v>20</v>
      </c>
      <c r="AA287" s="4"/>
      <c r="AB287" s="4"/>
      <c r="AC287" s="112"/>
      <c r="AD287" s="32" t="s">
        <v>1663</v>
      </c>
      <c r="AE287" s="113">
        <v>20000</v>
      </c>
      <c r="AF287" s="113">
        <v>1</v>
      </c>
      <c r="AG287" s="47" t="s">
        <v>581</v>
      </c>
      <c r="AH287" s="47">
        <v>3</v>
      </c>
      <c r="AI287" s="113">
        <f>+ROUND(AE287*AF287*AH287,-2)</f>
        <v>60000</v>
      </c>
      <c r="AJ287" s="16"/>
      <c r="AK287" s="16"/>
      <c r="AL287" s="16"/>
      <c r="AM287" s="16">
        <v>60000</v>
      </c>
      <c r="AN287" s="16"/>
      <c r="AO287" s="16"/>
      <c r="AP287" s="16"/>
      <c r="AQ287" s="16"/>
      <c r="AR287" s="16"/>
      <c r="AS287" s="16"/>
      <c r="AT287" s="16"/>
      <c r="AU287" s="16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61"/>
      <c r="BH287" s="58">
        <f t="shared" si="12"/>
        <v>60000</v>
      </c>
      <c r="BI287" s="62">
        <f t="shared" si="13"/>
        <v>0</v>
      </c>
    </row>
    <row r="288" spans="1:61" ht="21">
      <c r="A288" s="48">
        <v>10</v>
      </c>
      <c r="B288" s="48" t="str">
        <f>+VLOOKUP(A288,[6]หน่วยงานหลัก!$A$2:$B$20,2,FALSE)</f>
        <v>สำนักงานอธิการบดี</v>
      </c>
      <c r="C288" s="32">
        <v>1006</v>
      </c>
      <c r="D288" s="48" t="str">
        <f>+VLOOKUP(C288,[6]หน่วยงานย่อย!$A$2:$B$76,2,)</f>
        <v>กองการเจ้าหน้าที่</v>
      </c>
      <c r="E288" s="32">
        <v>2</v>
      </c>
      <c r="F288" s="50" t="str">
        <f>+VLOOKUP(E288,[6]แหล่งเงิน!$A$2:$B$3,2,)</f>
        <v>เงินรายได้</v>
      </c>
      <c r="G288" s="110" t="s">
        <v>12</v>
      </c>
      <c r="H288" s="32">
        <v>1</v>
      </c>
      <c r="I288" s="48" t="str">
        <f>VLOOKUP(H288,[6]กองทุน!$A$2:$B$14,2,)</f>
        <v>กองทุนบริหาร</v>
      </c>
      <c r="J288" s="110">
        <v>110</v>
      </c>
      <c r="K288" s="48" t="str">
        <f>+VLOOKUP(J288,'[6]งาน-โครงการ'!$A$2:$B$33,2,)</f>
        <v>งานสนับสนุนการบริหารจัดการทั่วไปด้านวิทยาศาสตร์สุขภาพ</v>
      </c>
      <c r="L288" s="110">
        <v>1000003</v>
      </c>
      <c r="M288" s="31" t="str">
        <f>+VLOOKUP(L288,[6]โครงการย่อย!$A$2:$B$66,2,)</f>
        <v>โครงการพัฒนาระบบบริหารและจัดการภายใน</v>
      </c>
      <c r="N288" s="110">
        <v>10000030071</v>
      </c>
      <c r="O288" s="38" t="str">
        <f>+VLOOKUP(N288,[6]กิจกรรม!$A$2:$B$1541,2,FALSE)</f>
        <v>โครงการสนับสนุนการประชุมคณะกรรมการต่างๆ ของมหาวิทยาลัย</v>
      </c>
      <c r="P288" s="32" t="s">
        <v>93</v>
      </c>
      <c r="Q288" s="11">
        <f>IFERROR((VLOOKUP(R288,[5]ความเชื่อมโยง!$A$20:$B$26,2,FALSE)),"")</f>
        <v>5</v>
      </c>
      <c r="R288" s="6" t="s">
        <v>635</v>
      </c>
      <c r="S288" s="11">
        <v>5</v>
      </c>
      <c r="T288" s="6" t="s">
        <v>635</v>
      </c>
      <c r="U288" s="13" t="str">
        <f>IFERROR((VLOOKUP(Q288,[1]ความเชื่อมโยง!$A$1:$F$10,6,FALSE)),"")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88" s="13" t="str">
        <f>IFERROR((VLOOKUP(Q288,ความเชื่อมโยง!$A$1:$G$10,7,1)),"")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88" s="54" t="s">
        <v>651</v>
      </c>
      <c r="X288" s="39" t="s">
        <v>133</v>
      </c>
      <c r="Y288" s="32" t="s">
        <v>16</v>
      </c>
      <c r="Z288" s="32" t="s">
        <v>20</v>
      </c>
      <c r="AA288" s="4"/>
      <c r="AB288" s="4"/>
      <c r="AC288" s="112"/>
      <c r="AD288" s="32" t="s">
        <v>1635</v>
      </c>
      <c r="AE288" s="113">
        <v>35</v>
      </c>
      <c r="AF288" s="113">
        <v>6</v>
      </c>
      <c r="AG288" s="47" t="s">
        <v>581</v>
      </c>
      <c r="AH288" s="47">
        <v>4</v>
      </c>
      <c r="AI288" s="113">
        <f>+ROUND(AE288*AF288*AH288,-2)</f>
        <v>800</v>
      </c>
      <c r="AJ288" s="16"/>
      <c r="AK288" s="16"/>
      <c r="AL288" s="16"/>
      <c r="AM288" s="16">
        <v>800</v>
      </c>
      <c r="AN288" s="16"/>
      <c r="AO288" s="16"/>
      <c r="AP288" s="16"/>
      <c r="AQ288" s="16"/>
      <c r="AR288" s="16"/>
      <c r="AS288" s="16"/>
      <c r="AT288" s="16"/>
      <c r="AU288" s="16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61"/>
      <c r="BH288" s="58">
        <f t="shared" si="12"/>
        <v>800</v>
      </c>
      <c r="BI288" s="62">
        <f t="shared" si="13"/>
        <v>0</v>
      </c>
    </row>
    <row r="289" spans="1:61" ht="21">
      <c r="A289" s="48">
        <v>10</v>
      </c>
      <c r="B289" s="48" t="str">
        <f>+VLOOKUP(A289,[6]หน่วยงานหลัก!$A$2:$B$20,2,FALSE)</f>
        <v>สำนักงานอธิการบดี</v>
      </c>
      <c r="C289" s="32">
        <v>1006</v>
      </c>
      <c r="D289" s="48" t="str">
        <f>+VLOOKUP(C289,[6]หน่วยงานย่อย!$A$2:$B$76,2,)</f>
        <v>กองการเจ้าหน้าที่</v>
      </c>
      <c r="E289" s="32">
        <v>2</v>
      </c>
      <c r="F289" s="50" t="str">
        <f>+VLOOKUP(E289,[6]แหล่งเงิน!$A$2:$B$3,2,)</f>
        <v>เงินรายได้</v>
      </c>
      <c r="G289" s="110" t="s">
        <v>12</v>
      </c>
      <c r="H289" s="32">
        <v>1</v>
      </c>
      <c r="I289" s="48" t="str">
        <f>VLOOKUP(H289,[6]กองทุน!$A$2:$B$14,2,)</f>
        <v>กองทุนบริหาร</v>
      </c>
      <c r="J289" s="110">
        <v>110</v>
      </c>
      <c r="K289" s="48" t="str">
        <f>+VLOOKUP(J289,'[6]งาน-โครงการ'!$A$2:$B$33,2,)</f>
        <v>งานสนับสนุนการบริหารจัดการทั่วไปด้านวิทยาศาสตร์สุขภาพ</v>
      </c>
      <c r="L289" s="110">
        <v>1000003</v>
      </c>
      <c r="M289" s="31" t="str">
        <f>+VLOOKUP(L289,[6]โครงการย่อย!$A$2:$B$66,2,)</f>
        <v>โครงการพัฒนาระบบบริหารและจัดการภายใน</v>
      </c>
      <c r="N289" s="110">
        <v>10000030071</v>
      </c>
      <c r="O289" s="38" t="str">
        <f>+VLOOKUP(N289,[6]กิจกรรม!$A$2:$B$1541,2,FALSE)</f>
        <v>โครงการสนับสนุนการประชุมคณะกรรมการต่างๆ ของมหาวิทยาลัย</v>
      </c>
      <c r="P289" s="32" t="s">
        <v>93</v>
      </c>
      <c r="Q289" s="11">
        <f>IFERROR((VLOOKUP(R289,[5]ความเชื่อมโยง!$A$20:$B$26,2,FALSE)),"")</f>
        <v>5</v>
      </c>
      <c r="R289" s="6" t="s">
        <v>635</v>
      </c>
      <c r="S289" s="11">
        <v>5</v>
      </c>
      <c r="T289" s="6" t="s">
        <v>635</v>
      </c>
      <c r="U289" s="13" t="str">
        <f>IFERROR((VLOOKUP(Q289,[1]ความเชื่อมโยง!$A$1:$F$10,6,FALSE)),"")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89" s="13" t="str">
        <f>IFERROR((VLOOKUP(Q289,ความเชื่อมโยง!$A$1:$G$10,7,1)),"")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89" s="54" t="s">
        <v>651</v>
      </c>
      <c r="X289" s="39" t="s">
        <v>133</v>
      </c>
      <c r="Y289" s="32" t="s">
        <v>16</v>
      </c>
      <c r="Z289" s="32" t="s">
        <v>20</v>
      </c>
      <c r="AA289" s="4"/>
      <c r="AB289" s="4"/>
      <c r="AC289" s="112"/>
      <c r="AD289" s="32" t="s">
        <v>1635</v>
      </c>
      <c r="AE289" s="113">
        <v>35</v>
      </c>
      <c r="AF289" s="113">
        <v>5</v>
      </c>
      <c r="AG289" s="47" t="s">
        <v>581</v>
      </c>
      <c r="AH289" s="47">
        <v>2</v>
      </c>
      <c r="AI289" s="113">
        <f>+ROUND(AE289*AF289*AH289,-2)</f>
        <v>400</v>
      </c>
      <c r="AJ289" s="16"/>
      <c r="AK289" s="16"/>
      <c r="AL289" s="16"/>
      <c r="AM289" s="16">
        <v>400</v>
      </c>
      <c r="AN289" s="16"/>
      <c r="AO289" s="16"/>
      <c r="AP289" s="16"/>
      <c r="AQ289" s="16"/>
      <c r="AR289" s="16"/>
      <c r="AS289" s="16"/>
      <c r="AT289" s="16"/>
      <c r="AU289" s="16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61"/>
      <c r="BH289" s="58">
        <f t="shared" si="12"/>
        <v>400</v>
      </c>
      <c r="BI289" s="62">
        <f t="shared" si="13"/>
        <v>0</v>
      </c>
    </row>
    <row r="290" spans="1:61" ht="21">
      <c r="A290" s="48">
        <v>10</v>
      </c>
      <c r="B290" s="48" t="str">
        <f>+VLOOKUP(A290,[6]หน่วยงานหลัก!$A$2:$B$20,2,FALSE)</f>
        <v>สำนักงานอธิการบดี</v>
      </c>
      <c r="C290" s="32">
        <v>1006</v>
      </c>
      <c r="D290" s="48" t="str">
        <f>+VLOOKUP(C290,[6]หน่วยงานย่อย!$A$2:$B$76,2,)</f>
        <v>กองการเจ้าหน้าที่</v>
      </c>
      <c r="E290" s="32">
        <v>2</v>
      </c>
      <c r="F290" s="50" t="str">
        <f>+VLOOKUP(E290,[6]แหล่งเงิน!$A$2:$B$3,2,)</f>
        <v>เงินรายได้</v>
      </c>
      <c r="G290" s="110" t="s">
        <v>12</v>
      </c>
      <c r="H290" s="32">
        <v>1</v>
      </c>
      <c r="I290" s="48" t="str">
        <f>VLOOKUP(H290,[6]กองทุน!$A$2:$B$14,2,)</f>
        <v>กองทุนบริหาร</v>
      </c>
      <c r="J290" s="110">
        <v>110</v>
      </c>
      <c r="K290" s="48" t="str">
        <f>+VLOOKUP(J290,'[6]งาน-โครงการ'!$A$2:$B$33,2,)</f>
        <v>งานสนับสนุนการบริหารจัดการทั่วไปด้านวิทยาศาสตร์สุขภาพ</v>
      </c>
      <c r="L290" s="110">
        <v>1000003</v>
      </c>
      <c r="M290" s="31" t="str">
        <f>+VLOOKUP(L290,[6]โครงการย่อย!$A$2:$B$66,2,)</f>
        <v>โครงการพัฒนาระบบบริหารและจัดการภายใน</v>
      </c>
      <c r="N290" s="110">
        <v>10000030071</v>
      </c>
      <c r="O290" s="38" t="str">
        <f>+VLOOKUP(N290,[6]กิจกรรม!$A$2:$B$1541,2,FALSE)</f>
        <v>โครงการสนับสนุนการประชุมคณะกรรมการต่างๆ ของมหาวิทยาลัย</v>
      </c>
      <c r="P290" s="32" t="s">
        <v>93</v>
      </c>
      <c r="Q290" s="11">
        <f>IFERROR((VLOOKUP(R290,[5]ความเชื่อมโยง!$A$20:$B$26,2,FALSE)),"")</f>
        <v>5</v>
      </c>
      <c r="R290" s="6" t="s">
        <v>635</v>
      </c>
      <c r="S290" s="11">
        <v>5</v>
      </c>
      <c r="T290" s="6" t="s">
        <v>635</v>
      </c>
      <c r="U290" s="13" t="str">
        <f>IFERROR((VLOOKUP(Q290,[1]ความเชื่อมโยง!$A$1:$F$10,6,FALSE)),"")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90" s="13" t="str">
        <f>IFERROR((VLOOKUP(Q290,ความเชื่อมโยง!$A$1:$G$10,7,1)),"")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90" s="54" t="s">
        <v>651</v>
      </c>
      <c r="X290" s="39" t="s">
        <v>133</v>
      </c>
      <c r="Y290" s="32" t="s">
        <v>16</v>
      </c>
      <c r="Z290" s="32" t="s">
        <v>20</v>
      </c>
      <c r="AA290" s="4"/>
      <c r="AB290" s="4"/>
      <c r="AC290" s="112"/>
      <c r="AD290" s="32" t="s">
        <v>911</v>
      </c>
      <c r="AE290" s="113">
        <v>120</v>
      </c>
      <c r="AF290" s="113">
        <v>6</v>
      </c>
      <c r="AG290" s="47" t="s">
        <v>581</v>
      </c>
      <c r="AH290" s="47">
        <v>3</v>
      </c>
      <c r="AI290" s="113">
        <f t="shared" ref="AI290:AI296" si="14">+ROUND(AE290*AF290*AH290,-2)</f>
        <v>2200</v>
      </c>
      <c r="AJ290" s="16"/>
      <c r="AK290" s="16"/>
      <c r="AL290" s="16"/>
      <c r="AM290" s="16">
        <v>2200</v>
      </c>
      <c r="AN290" s="16"/>
      <c r="AO290" s="16"/>
      <c r="AP290" s="16"/>
      <c r="AQ290" s="16"/>
      <c r="AR290" s="16"/>
      <c r="AS290" s="16"/>
      <c r="AT290" s="16"/>
      <c r="AU290" s="16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61"/>
      <c r="BH290" s="58">
        <f t="shared" si="12"/>
        <v>2200</v>
      </c>
      <c r="BI290" s="62">
        <f t="shared" si="13"/>
        <v>0</v>
      </c>
    </row>
    <row r="291" spans="1:61" ht="21">
      <c r="A291" s="48">
        <v>10</v>
      </c>
      <c r="B291" s="48" t="str">
        <f>+VLOOKUP(A291,[6]หน่วยงานหลัก!$A$2:$B$20,2,FALSE)</f>
        <v>สำนักงานอธิการบดี</v>
      </c>
      <c r="C291" s="32">
        <v>1006</v>
      </c>
      <c r="D291" s="48" t="str">
        <f>+VLOOKUP(C291,[6]หน่วยงานย่อย!$A$2:$B$76,2,)</f>
        <v>กองการเจ้าหน้าที่</v>
      </c>
      <c r="E291" s="32">
        <v>2</v>
      </c>
      <c r="F291" s="50" t="str">
        <f>+VLOOKUP(E291,[6]แหล่งเงิน!$A$2:$B$3,2,)</f>
        <v>เงินรายได้</v>
      </c>
      <c r="G291" s="110" t="s">
        <v>12</v>
      </c>
      <c r="H291" s="32">
        <v>1</v>
      </c>
      <c r="I291" s="48" t="str">
        <f>VLOOKUP(H291,[6]กองทุน!$A$2:$B$14,2,)</f>
        <v>กองทุนบริหาร</v>
      </c>
      <c r="J291" s="110">
        <v>110</v>
      </c>
      <c r="K291" s="48" t="str">
        <f>+VLOOKUP(J291,'[6]งาน-โครงการ'!$A$2:$B$33,2,)</f>
        <v>งานสนับสนุนการบริหารจัดการทั่วไปด้านวิทยาศาสตร์สุขภาพ</v>
      </c>
      <c r="L291" s="110">
        <v>1000003</v>
      </c>
      <c r="M291" s="31" t="str">
        <f>+VLOOKUP(L291,[6]โครงการย่อย!$A$2:$B$66,2,)</f>
        <v>โครงการพัฒนาระบบบริหารและจัดการภายใน</v>
      </c>
      <c r="N291" s="110">
        <v>10000030071</v>
      </c>
      <c r="O291" s="38" t="str">
        <f>+VLOOKUP(N291,[6]กิจกรรม!$A$2:$B$1541,2,FALSE)</f>
        <v>โครงการสนับสนุนการประชุมคณะกรรมการต่างๆ ของมหาวิทยาลัย</v>
      </c>
      <c r="P291" s="32" t="s">
        <v>93</v>
      </c>
      <c r="Q291" s="11">
        <f>IFERROR((VLOOKUP(R291,[5]ความเชื่อมโยง!$A$20:$B$26,2,FALSE)),"")</f>
        <v>5</v>
      </c>
      <c r="R291" s="6" t="s">
        <v>635</v>
      </c>
      <c r="S291" s="11">
        <v>5</v>
      </c>
      <c r="T291" s="6" t="s">
        <v>635</v>
      </c>
      <c r="U291" s="13" t="str">
        <f>IFERROR((VLOOKUP(Q291,[1]ความเชื่อมโยง!$A$1:$F$10,6,FALSE)),"")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91" s="13" t="str">
        <f>IFERROR((VLOOKUP(Q291,ความเชื่อมโยง!$A$1:$G$10,7,1)),"")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91" s="54" t="s">
        <v>651</v>
      </c>
      <c r="X291" s="39" t="s">
        <v>133</v>
      </c>
      <c r="Y291" s="32" t="s">
        <v>16</v>
      </c>
      <c r="Z291" s="32" t="s">
        <v>20</v>
      </c>
      <c r="AA291" s="4"/>
      <c r="AB291" s="4"/>
      <c r="AC291" s="112"/>
      <c r="AD291" s="32" t="s">
        <v>912</v>
      </c>
      <c r="AE291" s="113">
        <v>120</v>
      </c>
      <c r="AF291" s="113">
        <v>5</v>
      </c>
      <c r="AG291" s="47" t="s">
        <v>581</v>
      </c>
      <c r="AH291" s="47">
        <v>1</v>
      </c>
      <c r="AI291" s="113">
        <f t="shared" si="14"/>
        <v>600</v>
      </c>
      <c r="AJ291" s="16"/>
      <c r="AK291" s="16"/>
      <c r="AL291" s="16"/>
      <c r="AM291" s="16">
        <v>600</v>
      </c>
      <c r="AN291" s="16"/>
      <c r="AO291" s="16"/>
      <c r="AP291" s="16"/>
      <c r="AQ291" s="16"/>
      <c r="AR291" s="16"/>
      <c r="AS291" s="16"/>
      <c r="AT291" s="16"/>
      <c r="AU291" s="16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61"/>
      <c r="BH291" s="58">
        <f t="shared" si="12"/>
        <v>600</v>
      </c>
      <c r="BI291" s="62">
        <f t="shared" si="13"/>
        <v>0</v>
      </c>
    </row>
    <row r="292" spans="1:61" ht="21">
      <c r="A292" s="48">
        <v>10</v>
      </c>
      <c r="B292" s="48" t="str">
        <f>+VLOOKUP(A292,[6]หน่วยงานหลัก!$A$2:$B$20,2,FALSE)</f>
        <v>สำนักงานอธิการบดี</v>
      </c>
      <c r="C292" s="32">
        <v>1006</v>
      </c>
      <c r="D292" s="48" t="str">
        <f>+VLOOKUP(C292,[6]หน่วยงานย่อย!$A$2:$B$76,2,)</f>
        <v>กองการเจ้าหน้าที่</v>
      </c>
      <c r="E292" s="32">
        <v>2</v>
      </c>
      <c r="F292" s="50" t="str">
        <f>+VLOOKUP(E292,[6]แหล่งเงิน!$A$2:$B$3,2,)</f>
        <v>เงินรายได้</v>
      </c>
      <c r="G292" s="110" t="s">
        <v>12</v>
      </c>
      <c r="H292" s="32">
        <v>1</v>
      </c>
      <c r="I292" s="48" t="str">
        <f>VLOOKUP(H292,[6]กองทุน!$A$2:$B$14,2,)</f>
        <v>กองทุนบริหาร</v>
      </c>
      <c r="J292" s="110">
        <v>110</v>
      </c>
      <c r="K292" s="48" t="str">
        <f>+VLOOKUP(J292,'[6]งาน-โครงการ'!$A$2:$B$33,2,)</f>
        <v>งานสนับสนุนการบริหารจัดการทั่วไปด้านวิทยาศาสตร์สุขภาพ</v>
      </c>
      <c r="L292" s="110">
        <v>1000003</v>
      </c>
      <c r="M292" s="31" t="str">
        <f>+VLOOKUP(L292,[6]โครงการย่อย!$A$2:$B$66,2,)</f>
        <v>โครงการพัฒนาระบบบริหารและจัดการภายใน</v>
      </c>
      <c r="N292" s="110">
        <v>10000030071</v>
      </c>
      <c r="O292" s="38" t="str">
        <f>+VLOOKUP(N292,[6]กิจกรรม!$A$2:$B$1541,2,FALSE)</f>
        <v>โครงการสนับสนุนการประชุมคณะกรรมการต่างๆ ของมหาวิทยาลัย</v>
      </c>
      <c r="P292" s="32" t="s">
        <v>93</v>
      </c>
      <c r="Q292" s="11">
        <f>IFERROR((VLOOKUP(R292,[5]ความเชื่อมโยง!$A$20:$B$26,2,FALSE)),"")</f>
        <v>5</v>
      </c>
      <c r="R292" s="6" t="s">
        <v>635</v>
      </c>
      <c r="S292" s="11">
        <v>5</v>
      </c>
      <c r="T292" s="6" t="s">
        <v>635</v>
      </c>
      <c r="U292" s="13" t="str">
        <f>IFERROR((VLOOKUP(Q292,[1]ความเชื่อมโยง!$A$1:$F$10,6,FALSE)),"")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92" s="13" t="str">
        <f>IFERROR((VLOOKUP(Q292,ความเชื่อมโยง!$A$1:$G$10,7,1)),"")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92" s="54" t="s">
        <v>651</v>
      </c>
      <c r="X292" s="39" t="s">
        <v>133</v>
      </c>
      <c r="Y292" s="32" t="s">
        <v>16</v>
      </c>
      <c r="Z292" s="32" t="s">
        <v>20</v>
      </c>
      <c r="AA292" s="4"/>
      <c r="AB292" s="4"/>
      <c r="AC292" s="112"/>
      <c r="AD292" s="32" t="s">
        <v>913</v>
      </c>
      <c r="AE292" s="113">
        <v>200</v>
      </c>
      <c r="AF292" s="113">
        <v>3</v>
      </c>
      <c r="AG292" s="47" t="s">
        <v>581</v>
      </c>
      <c r="AH292" s="47">
        <v>3</v>
      </c>
      <c r="AI292" s="113">
        <f t="shared" si="14"/>
        <v>1800</v>
      </c>
      <c r="AJ292" s="16"/>
      <c r="AK292" s="16"/>
      <c r="AL292" s="16"/>
      <c r="AM292" s="16">
        <v>1800</v>
      </c>
      <c r="AN292" s="16"/>
      <c r="AO292" s="16"/>
      <c r="AP292" s="16"/>
      <c r="AQ292" s="16"/>
      <c r="AR292" s="16"/>
      <c r="AS292" s="16"/>
      <c r="AT292" s="16"/>
      <c r="AU292" s="16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61"/>
      <c r="BH292" s="58">
        <f t="shared" si="12"/>
        <v>1800</v>
      </c>
      <c r="BI292" s="62">
        <f t="shared" si="13"/>
        <v>0</v>
      </c>
    </row>
    <row r="293" spans="1:61" ht="21">
      <c r="A293" s="48">
        <v>10</v>
      </c>
      <c r="B293" s="48" t="str">
        <f>+VLOOKUP(A293,[6]หน่วยงานหลัก!$A$2:$B$20,2,FALSE)</f>
        <v>สำนักงานอธิการบดี</v>
      </c>
      <c r="C293" s="32">
        <v>1006</v>
      </c>
      <c r="D293" s="48" t="str">
        <f>+VLOOKUP(C293,[6]หน่วยงานย่อย!$A$2:$B$76,2,)</f>
        <v>กองการเจ้าหน้าที่</v>
      </c>
      <c r="E293" s="32">
        <v>2</v>
      </c>
      <c r="F293" s="50" t="str">
        <f>+VLOOKUP(E293,[6]แหล่งเงิน!$A$2:$B$3,2,)</f>
        <v>เงินรายได้</v>
      </c>
      <c r="G293" s="110" t="s">
        <v>12</v>
      </c>
      <c r="H293" s="32">
        <v>1</v>
      </c>
      <c r="I293" s="48" t="str">
        <f>VLOOKUP(H293,[6]กองทุน!$A$2:$B$14,2,)</f>
        <v>กองทุนบริหาร</v>
      </c>
      <c r="J293" s="110">
        <v>110</v>
      </c>
      <c r="K293" s="48" t="str">
        <f>+VLOOKUP(J293,'[6]งาน-โครงการ'!$A$2:$B$33,2,)</f>
        <v>งานสนับสนุนการบริหารจัดการทั่วไปด้านวิทยาศาสตร์สุขภาพ</v>
      </c>
      <c r="L293" s="110">
        <v>1000003</v>
      </c>
      <c r="M293" s="31" t="str">
        <f>+VLOOKUP(L293,[6]โครงการย่อย!$A$2:$B$66,2,)</f>
        <v>โครงการพัฒนาระบบบริหารและจัดการภายใน</v>
      </c>
      <c r="N293" s="110">
        <v>10000030071</v>
      </c>
      <c r="O293" s="38" t="str">
        <f>+VLOOKUP(N293,[6]กิจกรรม!$A$2:$B$1541,2,FALSE)</f>
        <v>โครงการสนับสนุนการประชุมคณะกรรมการต่างๆ ของมหาวิทยาลัย</v>
      </c>
      <c r="P293" s="32" t="s">
        <v>93</v>
      </c>
      <c r="Q293" s="11">
        <f>IFERROR((VLOOKUP(R293,[5]ความเชื่อมโยง!$A$20:$B$26,2,FALSE)),"")</f>
        <v>5</v>
      </c>
      <c r="R293" s="6" t="s">
        <v>635</v>
      </c>
      <c r="S293" s="11">
        <v>5</v>
      </c>
      <c r="T293" s="6" t="s">
        <v>635</v>
      </c>
      <c r="U293" s="13" t="str">
        <f>IFERROR((VLOOKUP(Q293,[1]ความเชื่อมโยง!$A$1:$F$10,6,FALSE)),"")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93" s="13" t="str">
        <f>IFERROR((VLOOKUP(Q293,ความเชื่อมโยง!$A$1:$G$10,7,1)),"")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93" s="54" t="s">
        <v>651</v>
      </c>
      <c r="X293" s="39" t="s">
        <v>133</v>
      </c>
      <c r="Y293" s="32" t="s">
        <v>16</v>
      </c>
      <c r="Z293" s="32" t="s">
        <v>20</v>
      </c>
      <c r="AA293" s="4"/>
      <c r="AB293" s="4"/>
      <c r="AC293" s="112"/>
      <c r="AD293" s="32" t="s">
        <v>1664</v>
      </c>
      <c r="AE293" s="113">
        <v>1500</v>
      </c>
      <c r="AF293" s="113">
        <v>1</v>
      </c>
      <c r="AG293" s="47" t="s">
        <v>581</v>
      </c>
      <c r="AH293" s="47">
        <v>3</v>
      </c>
      <c r="AI293" s="113">
        <f t="shared" si="14"/>
        <v>4500</v>
      </c>
      <c r="AJ293" s="16"/>
      <c r="AK293" s="16"/>
      <c r="AL293" s="16"/>
      <c r="AM293" s="16">
        <v>4500</v>
      </c>
      <c r="AN293" s="16"/>
      <c r="AO293" s="16"/>
      <c r="AP293" s="16"/>
      <c r="AQ293" s="16"/>
      <c r="AR293" s="16"/>
      <c r="AS293" s="16"/>
      <c r="AT293" s="16"/>
      <c r="AU293" s="16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61"/>
      <c r="BH293" s="58">
        <f t="shared" si="12"/>
        <v>4500</v>
      </c>
      <c r="BI293" s="62">
        <f t="shared" si="13"/>
        <v>0</v>
      </c>
    </row>
    <row r="294" spans="1:61" ht="21">
      <c r="A294" s="48">
        <v>10</v>
      </c>
      <c r="B294" s="48" t="str">
        <f>+VLOOKUP(A294,[6]หน่วยงานหลัก!$A$2:$B$20,2,FALSE)</f>
        <v>สำนักงานอธิการบดี</v>
      </c>
      <c r="C294" s="32">
        <v>1006</v>
      </c>
      <c r="D294" s="48" t="str">
        <f>+VLOOKUP(C294,[6]หน่วยงานย่อย!$A$2:$B$76,2,)</f>
        <v>กองการเจ้าหน้าที่</v>
      </c>
      <c r="E294" s="32">
        <v>1</v>
      </c>
      <c r="F294" s="50" t="str">
        <f>+VLOOKUP(E294,[6]แหล่งเงิน!$A$2:$B$3,2,)</f>
        <v>เงินงบประมาณแผ่นดิน</v>
      </c>
      <c r="G294" s="110" t="s">
        <v>11</v>
      </c>
      <c r="H294" s="32">
        <v>1</v>
      </c>
      <c r="I294" s="48" t="str">
        <f>VLOOKUP(H294,[6]กองทุน!$A$2:$B$14,2,)</f>
        <v>กองทุนบริหาร</v>
      </c>
      <c r="J294" s="110">
        <v>110</v>
      </c>
      <c r="K294" s="48" t="str">
        <f>+VLOOKUP(J294,'[6]งาน-โครงการ'!$A$2:$B$33,2,)</f>
        <v>งานสนับสนุนการบริหารจัดการทั่วไปด้านวิทยาศาสตร์สุขภาพ</v>
      </c>
      <c r="L294" s="110">
        <v>1000003</v>
      </c>
      <c r="M294" s="31" t="str">
        <f>+VLOOKUP(L294,[6]โครงการย่อย!$A$2:$B$66,2,)</f>
        <v>โครงการพัฒนาระบบบริหารและจัดการภายใน</v>
      </c>
      <c r="N294" s="110">
        <v>10000030071</v>
      </c>
      <c r="O294" s="38" t="str">
        <f>+VLOOKUP(N294,[6]กิจกรรม!$A$2:$B$1541,2,FALSE)</f>
        <v>โครงการสนับสนุนการประชุมคณะกรรมการต่างๆ ของมหาวิทยาลัย</v>
      </c>
      <c r="P294" s="32" t="s">
        <v>93</v>
      </c>
      <c r="Q294" s="11">
        <f>IFERROR((VLOOKUP(R294,[1]ความเชื่อมโยง!$A$20:$B$26,2,FALSE)),"")</f>
        <v>5</v>
      </c>
      <c r="R294" s="6" t="s">
        <v>635</v>
      </c>
      <c r="S294" s="11">
        <f>IFERROR((VLOOKUP(T294,[1]ความเชื่อมโยง!$A$29:$B$37,2,FALSE)),"")</f>
        <v>5</v>
      </c>
      <c r="T294" s="52" t="s">
        <v>635</v>
      </c>
      <c r="U294" s="13" t="str">
        <f>IFERROR((VLOOKUP(Q294,[1]ความเชื่อมโยง!$A$1:$F$10,6,FALSE)),"")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94" s="13" t="str">
        <f>IFERROR((VLOOKUP(Q294,ความเชื่อมโยง!$A$1:$G$10,7,1)),"")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94" s="54" t="s">
        <v>651</v>
      </c>
      <c r="X294" s="39" t="s">
        <v>908</v>
      </c>
      <c r="Y294" s="32" t="s">
        <v>16</v>
      </c>
      <c r="Z294" s="32" t="s">
        <v>23</v>
      </c>
      <c r="AA294" s="4"/>
      <c r="AB294" s="4"/>
      <c r="AC294" s="112"/>
      <c r="AD294" s="32" t="s">
        <v>24</v>
      </c>
      <c r="AE294" s="114">
        <v>0.5</v>
      </c>
      <c r="AF294" s="113">
        <v>1000</v>
      </c>
      <c r="AG294" s="47" t="s">
        <v>584</v>
      </c>
      <c r="AH294" s="47">
        <v>3</v>
      </c>
      <c r="AI294" s="113">
        <f t="shared" si="14"/>
        <v>1500</v>
      </c>
      <c r="AJ294" s="16"/>
      <c r="AK294" s="16"/>
      <c r="AL294" s="16"/>
      <c r="AM294" s="16">
        <v>1500</v>
      </c>
      <c r="AN294" s="16"/>
      <c r="AO294" s="16"/>
      <c r="AP294" s="16"/>
      <c r="AQ294" s="16"/>
      <c r="AR294" s="16"/>
      <c r="AS294" s="16"/>
      <c r="AT294" s="16"/>
      <c r="AU294" s="16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61"/>
      <c r="BH294" s="58">
        <f t="shared" si="12"/>
        <v>1500</v>
      </c>
      <c r="BI294" s="62">
        <f t="shared" si="13"/>
        <v>0</v>
      </c>
    </row>
    <row r="295" spans="1:61" ht="21">
      <c r="A295" s="48">
        <v>10</v>
      </c>
      <c r="B295" s="48" t="str">
        <f>+VLOOKUP(A295,[6]หน่วยงานหลัก!$A$2:$B$20,2,FALSE)</f>
        <v>สำนักงานอธิการบดี</v>
      </c>
      <c r="C295" s="32">
        <v>1006</v>
      </c>
      <c r="D295" s="48" t="str">
        <f>+VLOOKUP(C295,[6]หน่วยงานย่อย!$A$2:$B$76,2,)</f>
        <v>กองการเจ้าหน้าที่</v>
      </c>
      <c r="E295" s="32">
        <v>2</v>
      </c>
      <c r="F295" s="50" t="str">
        <f>+VLOOKUP(E295,[6]แหล่งเงิน!$A$2:$B$3,2,)</f>
        <v>เงินรายได้</v>
      </c>
      <c r="G295" s="110" t="s">
        <v>12</v>
      </c>
      <c r="H295" s="32">
        <v>1</v>
      </c>
      <c r="I295" s="48" t="str">
        <f>VLOOKUP(H295,[6]กองทุน!$A$2:$B$14,2,)</f>
        <v>กองทุนบริหาร</v>
      </c>
      <c r="J295" s="110">
        <v>110</v>
      </c>
      <c r="K295" s="48" t="str">
        <f>+VLOOKUP(J295,'[6]งาน-โครงการ'!$A$2:$B$33,2,)</f>
        <v>งานสนับสนุนการบริหารจัดการทั่วไปด้านวิทยาศาสตร์สุขภาพ</v>
      </c>
      <c r="L295" s="110">
        <v>1000003</v>
      </c>
      <c r="M295" s="31" t="str">
        <f>+VLOOKUP(L295,[6]โครงการย่อย!$A$2:$B$66,2,)</f>
        <v>โครงการพัฒนาระบบบริหารและจัดการภายใน</v>
      </c>
      <c r="N295" s="110">
        <v>10000030071</v>
      </c>
      <c r="O295" s="38" t="str">
        <f>+VLOOKUP(N295,[6]กิจกรรม!$A$2:$B$1541,2,FALSE)</f>
        <v>โครงการสนับสนุนการประชุมคณะกรรมการต่างๆ ของมหาวิทยาลัย</v>
      </c>
      <c r="P295" s="32" t="s">
        <v>94</v>
      </c>
      <c r="Q295" s="11">
        <f>IFERROR((VLOOKUP(R295,[5]ความเชื่อมโยง!$A$20:$B$26,2,FALSE)),"")</f>
        <v>5</v>
      </c>
      <c r="R295" s="6" t="s">
        <v>635</v>
      </c>
      <c r="S295" s="11">
        <v>5</v>
      </c>
      <c r="T295" s="6" t="s">
        <v>635</v>
      </c>
      <c r="U295" s="13" t="str">
        <f>IFERROR((VLOOKUP(Q295,[1]ความเชื่อมโยง!$A$1:$F$10,6,FALSE)),"")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95" s="13" t="str">
        <f>IFERROR((VLOOKUP(Q295,ความเชื่อมโยง!$A$1:$G$10,7,1)),"")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95" s="54" t="s">
        <v>651</v>
      </c>
      <c r="X295" s="39" t="s">
        <v>133</v>
      </c>
      <c r="Y295" s="32" t="s">
        <v>16</v>
      </c>
      <c r="Z295" s="32" t="s">
        <v>28</v>
      </c>
      <c r="AA295" s="4"/>
      <c r="AB295" s="4"/>
      <c r="AC295" s="112"/>
      <c r="AD295" s="32" t="s">
        <v>909</v>
      </c>
      <c r="AE295" s="113">
        <v>3000</v>
      </c>
      <c r="AF295" s="113">
        <v>1</v>
      </c>
      <c r="AG295" s="47" t="s">
        <v>581</v>
      </c>
      <c r="AH295" s="47">
        <v>2</v>
      </c>
      <c r="AI295" s="113">
        <f t="shared" si="14"/>
        <v>6000</v>
      </c>
      <c r="AJ295" s="16"/>
      <c r="AK295" s="16"/>
      <c r="AL295" s="16"/>
      <c r="AM295" s="16"/>
      <c r="AN295" s="16"/>
      <c r="AO295" s="16"/>
      <c r="AP295" s="16"/>
      <c r="AQ295" s="16"/>
      <c r="AR295" s="16"/>
      <c r="AS295" s="16">
        <v>6000</v>
      </c>
      <c r="AT295" s="16"/>
      <c r="AU295" s="16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61"/>
      <c r="BH295" s="58">
        <f t="shared" si="12"/>
        <v>6000</v>
      </c>
      <c r="BI295" s="62">
        <f t="shared" si="13"/>
        <v>0</v>
      </c>
    </row>
    <row r="296" spans="1:61" ht="21">
      <c r="A296" s="48">
        <v>10</v>
      </c>
      <c r="B296" s="48" t="str">
        <f>+VLOOKUP(A296,[6]หน่วยงานหลัก!$A$2:$B$20,2,FALSE)</f>
        <v>สำนักงานอธิการบดี</v>
      </c>
      <c r="C296" s="32">
        <v>1006</v>
      </c>
      <c r="D296" s="48" t="str">
        <f>+VLOOKUP(C296,[6]หน่วยงานย่อย!$A$2:$B$76,2,)</f>
        <v>กองการเจ้าหน้าที่</v>
      </c>
      <c r="E296" s="32">
        <v>2</v>
      </c>
      <c r="F296" s="50" t="str">
        <f>+VLOOKUP(E296,[6]แหล่งเงิน!$A$2:$B$3,2,)</f>
        <v>เงินรายได้</v>
      </c>
      <c r="G296" s="110" t="s">
        <v>12</v>
      </c>
      <c r="H296" s="32">
        <v>1</v>
      </c>
      <c r="I296" s="48" t="str">
        <f>VLOOKUP(H296,[6]กองทุน!$A$2:$B$14,2,)</f>
        <v>กองทุนบริหาร</v>
      </c>
      <c r="J296" s="110">
        <v>110</v>
      </c>
      <c r="K296" s="48" t="str">
        <f>+VLOOKUP(J296,'[6]งาน-โครงการ'!$A$2:$B$33,2,)</f>
        <v>งานสนับสนุนการบริหารจัดการทั่วไปด้านวิทยาศาสตร์สุขภาพ</v>
      </c>
      <c r="L296" s="110">
        <v>1000003</v>
      </c>
      <c r="M296" s="31" t="str">
        <f>+VLOOKUP(L296,[6]โครงการย่อย!$A$2:$B$66,2,)</f>
        <v>โครงการพัฒนาระบบบริหารและจัดการภายใน</v>
      </c>
      <c r="N296" s="110">
        <v>10000030071</v>
      </c>
      <c r="O296" s="38" t="str">
        <f>+VLOOKUP(N296,[6]กิจกรรม!$A$2:$B$1541,2,FALSE)</f>
        <v>โครงการสนับสนุนการประชุมคณะกรรมการต่างๆ ของมหาวิทยาลัย</v>
      </c>
      <c r="P296" s="32" t="s">
        <v>94</v>
      </c>
      <c r="Q296" s="11">
        <f>IFERROR((VLOOKUP(R296,[5]ความเชื่อมโยง!$A$20:$B$26,2,FALSE)),"")</f>
        <v>5</v>
      </c>
      <c r="R296" s="6" t="s">
        <v>635</v>
      </c>
      <c r="S296" s="11">
        <v>5</v>
      </c>
      <c r="T296" s="6" t="s">
        <v>635</v>
      </c>
      <c r="U296" s="13" t="str">
        <f>IFERROR((VLOOKUP(Q296,[1]ความเชื่อมโยง!$A$1:$F$10,6,FALSE)),"")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96" s="13" t="str">
        <f>IFERROR((VLOOKUP(Q296,ความเชื่อมโยง!$A$1:$G$10,7,1)),"")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96" s="54" t="s">
        <v>651</v>
      </c>
      <c r="X296" s="39" t="s">
        <v>133</v>
      </c>
      <c r="Y296" s="32" t="s">
        <v>16</v>
      </c>
      <c r="Z296" s="32" t="s">
        <v>28</v>
      </c>
      <c r="AA296" s="4"/>
      <c r="AB296" s="4"/>
      <c r="AC296" s="112"/>
      <c r="AD296" s="32" t="s">
        <v>728</v>
      </c>
      <c r="AE296" s="113">
        <v>1000</v>
      </c>
      <c r="AF296" s="113">
        <v>4</v>
      </c>
      <c r="AG296" s="47" t="s">
        <v>581</v>
      </c>
      <c r="AH296" s="47">
        <v>2</v>
      </c>
      <c r="AI296" s="113">
        <f t="shared" si="14"/>
        <v>8000</v>
      </c>
      <c r="AJ296" s="16"/>
      <c r="AK296" s="16"/>
      <c r="AL296" s="16"/>
      <c r="AM296" s="16"/>
      <c r="AN296" s="16"/>
      <c r="AO296" s="16"/>
      <c r="AP296" s="16"/>
      <c r="AQ296" s="16"/>
      <c r="AR296" s="16"/>
      <c r="AS296" s="16">
        <v>8000</v>
      </c>
      <c r="AT296" s="16"/>
      <c r="AU296" s="16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61"/>
      <c r="BH296" s="58">
        <f t="shared" si="12"/>
        <v>8000</v>
      </c>
      <c r="BI296" s="62">
        <f t="shared" si="13"/>
        <v>0</v>
      </c>
    </row>
    <row r="297" spans="1:61" ht="21">
      <c r="A297" s="48">
        <v>10</v>
      </c>
      <c r="B297" s="48" t="str">
        <f>+VLOOKUP(A297,[6]หน่วยงานหลัก!$A$2:$B$20,2,FALSE)</f>
        <v>สำนักงานอธิการบดี</v>
      </c>
      <c r="C297" s="32">
        <v>1006</v>
      </c>
      <c r="D297" s="48" t="str">
        <f>+VLOOKUP(C297,[6]หน่วยงานย่อย!$A$2:$B$76,2,)</f>
        <v>กองการเจ้าหน้าที่</v>
      </c>
      <c r="E297" s="32">
        <v>2</v>
      </c>
      <c r="F297" s="50" t="str">
        <f>+VLOOKUP(E297,[6]แหล่งเงิน!$A$2:$B$3,2,)</f>
        <v>เงินรายได้</v>
      </c>
      <c r="G297" s="110" t="s">
        <v>12</v>
      </c>
      <c r="H297" s="32">
        <v>1</v>
      </c>
      <c r="I297" s="48" t="str">
        <f>VLOOKUP(H297,[6]กองทุน!$A$2:$B$14,2,)</f>
        <v>กองทุนบริหาร</v>
      </c>
      <c r="J297" s="110">
        <v>110</v>
      </c>
      <c r="K297" s="48" t="str">
        <f>+VLOOKUP(J297,'[6]งาน-โครงการ'!$A$2:$B$33,2,)</f>
        <v>งานสนับสนุนการบริหารจัดการทั่วไปด้านวิทยาศาสตร์สุขภาพ</v>
      </c>
      <c r="L297" s="110">
        <v>1000003</v>
      </c>
      <c r="M297" s="31" t="str">
        <f>+VLOOKUP(L297,[6]โครงการย่อย!$A$2:$B$66,2,)</f>
        <v>โครงการพัฒนาระบบบริหารและจัดการภายใน</v>
      </c>
      <c r="N297" s="110">
        <v>10000030071</v>
      </c>
      <c r="O297" s="38" t="str">
        <f>+VLOOKUP(N297,[6]กิจกรรม!$A$2:$B$1541,2,FALSE)</f>
        <v>โครงการสนับสนุนการประชุมคณะกรรมการต่างๆ ของมหาวิทยาลัย</v>
      </c>
      <c r="P297" s="32" t="s">
        <v>94</v>
      </c>
      <c r="Q297" s="11">
        <f>IFERROR((VLOOKUP(R297,[5]ความเชื่อมโยง!$A$20:$B$26,2,FALSE)),"")</f>
        <v>5</v>
      </c>
      <c r="R297" s="6" t="s">
        <v>635</v>
      </c>
      <c r="S297" s="11">
        <v>5</v>
      </c>
      <c r="T297" s="6" t="s">
        <v>635</v>
      </c>
      <c r="U297" s="13" t="str">
        <f>IFERROR((VLOOKUP(Q297,[1]ความเชื่อมโยง!$A$1:$F$10,6,FALSE)),"")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97" s="13" t="str">
        <f>IFERROR((VLOOKUP(Q297,ความเชื่อมโยง!$A$1:$G$10,7,1)),"")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97" s="54" t="s">
        <v>651</v>
      </c>
      <c r="X297" s="39" t="s">
        <v>133</v>
      </c>
      <c r="Y297" s="32" t="s">
        <v>16</v>
      </c>
      <c r="Z297" s="32" t="s">
        <v>28</v>
      </c>
      <c r="AA297" s="4"/>
      <c r="AB297" s="4"/>
      <c r="AC297" s="112"/>
      <c r="AD297" s="32" t="s">
        <v>910</v>
      </c>
      <c r="AE297" s="113">
        <v>300</v>
      </c>
      <c r="AF297" s="113">
        <v>1</v>
      </c>
      <c r="AG297" s="47" t="s">
        <v>581</v>
      </c>
      <c r="AH297" s="47">
        <v>2</v>
      </c>
      <c r="AI297" s="113">
        <f>+ROUND(AE297*AF297*AH297,-2)</f>
        <v>600</v>
      </c>
      <c r="AJ297" s="16"/>
      <c r="AK297" s="16"/>
      <c r="AL297" s="16"/>
      <c r="AM297" s="16"/>
      <c r="AN297" s="16"/>
      <c r="AO297" s="16"/>
      <c r="AP297" s="16"/>
      <c r="AQ297" s="16"/>
      <c r="AR297" s="16"/>
      <c r="AS297" s="16">
        <v>600</v>
      </c>
      <c r="AT297" s="16"/>
      <c r="AU297" s="16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61"/>
      <c r="BH297" s="58">
        <f t="shared" si="12"/>
        <v>600</v>
      </c>
      <c r="BI297" s="62">
        <f t="shared" si="13"/>
        <v>0</v>
      </c>
    </row>
    <row r="298" spans="1:61" ht="21">
      <c r="A298" s="48">
        <v>10</v>
      </c>
      <c r="B298" s="48" t="str">
        <f>+VLOOKUP(A298,[6]หน่วยงานหลัก!$A$2:$B$20,2,FALSE)</f>
        <v>สำนักงานอธิการบดี</v>
      </c>
      <c r="C298" s="32">
        <v>1006</v>
      </c>
      <c r="D298" s="48" t="str">
        <f>+VLOOKUP(C298,[6]หน่วยงานย่อย!$A$2:$B$76,2,)</f>
        <v>กองการเจ้าหน้าที่</v>
      </c>
      <c r="E298" s="32">
        <v>2</v>
      </c>
      <c r="F298" s="50" t="str">
        <f>+VLOOKUP(E298,[6]แหล่งเงิน!$A$2:$B$3,2,)</f>
        <v>เงินรายได้</v>
      </c>
      <c r="G298" s="110" t="s">
        <v>12</v>
      </c>
      <c r="H298" s="32">
        <v>1</v>
      </c>
      <c r="I298" s="48" t="str">
        <f>VLOOKUP(H298,[6]กองทุน!$A$2:$B$14,2,)</f>
        <v>กองทุนบริหาร</v>
      </c>
      <c r="J298" s="110">
        <v>110</v>
      </c>
      <c r="K298" s="48" t="str">
        <f>+VLOOKUP(J298,'[6]งาน-โครงการ'!$A$2:$B$33,2,)</f>
        <v>งานสนับสนุนการบริหารจัดการทั่วไปด้านวิทยาศาสตร์สุขภาพ</v>
      </c>
      <c r="L298" s="110">
        <v>1000003</v>
      </c>
      <c r="M298" s="31" t="str">
        <f>+VLOOKUP(L298,[6]โครงการย่อย!$A$2:$B$66,2,)</f>
        <v>โครงการพัฒนาระบบบริหารและจัดการภายใน</v>
      </c>
      <c r="N298" s="110">
        <v>10000030071</v>
      </c>
      <c r="O298" s="38" t="str">
        <f>+VLOOKUP(N298,[6]กิจกรรม!$A$2:$B$1541,2,FALSE)</f>
        <v>โครงการสนับสนุนการประชุมคณะกรรมการต่างๆ ของมหาวิทยาลัย</v>
      </c>
      <c r="P298" s="32" t="s">
        <v>94</v>
      </c>
      <c r="Q298" s="11">
        <f>IFERROR((VLOOKUP(R298,[5]ความเชื่อมโยง!$A$20:$B$26,2,FALSE)),"")</f>
        <v>5</v>
      </c>
      <c r="R298" s="6" t="s">
        <v>635</v>
      </c>
      <c r="S298" s="11">
        <v>5</v>
      </c>
      <c r="T298" s="6" t="s">
        <v>635</v>
      </c>
      <c r="U298" s="13" t="str">
        <f>IFERROR((VLOOKUP(Q298,[1]ความเชื่อมโยง!$A$1:$F$10,6,FALSE)),"")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98" s="13" t="str">
        <f>IFERROR((VLOOKUP(Q298,ความเชื่อมโยง!$A$1:$G$10,7,1)),"")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98" s="54" t="s">
        <v>651</v>
      </c>
      <c r="X298" s="39" t="s">
        <v>133</v>
      </c>
      <c r="Y298" s="32" t="s">
        <v>16</v>
      </c>
      <c r="Z298" s="32" t="s">
        <v>20</v>
      </c>
      <c r="AA298" s="4"/>
      <c r="AB298" s="4"/>
      <c r="AC298" s="112"/>
      <c r="AD298" s="32" t="s">
        <v>1663</v>
      </c>
      <c r="AE298" s="113">
        <v>20000</v>
      </c>
      <c r="AF298" s="113">
        <v>1</v>
      </c>
      <c r="AG298" s="47" t="s">
        <v>581</v>
      </c>
      <c r="AH298" s="47">
        <v>2</v>
      </c>
      <c r="AI298" s="113">
        <f>+ROUND(AE298*AF298*AH298,-2)</f>
        <v>40000</v>
      </c>
      <c r="AJ298" s="16"/>
      <c r="AK298" s="16"/>
      <c r="AL298" s="16"/>
      <c r="AM298" s="16"/>
      <c r="AN298" s="16"/>
      <c r="AO298" s="16"/>
      <c r="AP298" s="16"/>
      <c r="AQ298" s="16"/>
      <c r="AR298" s="16"/>
      <c r="AS298" s="16">
        <v>40000</v>
      </c>
      <c r="AT298" s="16"/>
      <c r="AU298" s="16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61"/>
      <c r="BH298" s="58">
        <f t="shared" si="12"/>
        <v>40000</v>
      </c>
      <c r="BI298" s="62">
        <f t="shared" si="13"/>
        <v>0</v>
      </c>
    </row>
    <row r="299" spans="1:61" ht="21">
      <c r="A299" s="48">
        <v>10</v>
      </c>
      <c r="B299" s="48" t="str">
        <f>+VLOOKUP(A299,[6]หน่วยงานหลัก!$A$2:$B$20,2,FALSE)</f>
        <v>สำนักงานอธิการบดี</v>
      </c>
      <c r="C299" s="32">
        <v>1006</v>
      </c>
      <c r="D299" s="48" t="str">
        <f>+VLOOKUP(C299,[6]หน่วยงานย่อย!$A$2:$B$76,2,)</f>
        <v>กองการเจ้าหน้าที่</v>
      </c>
      <c r="E299" s="32">
        <v>2</v>
      </c>
      <c r="F299" s="50" t="str">
        <f>+VLOOKUP(E299,[6]แหล่งเงิน!$A$2:$B$3,2,)</f>
        <v>เงินรายได้</v>
      </c>
      <c r="G299" s="110" t="s">
        <v>12</v>
      </c>
      <c r="H299" s="32">
        <v>1</v>
      </c>
      <c r="I299" s="48" t="str">
        <f>VLOOKUP(H299,[6]กองทุน!$A$2:$B$14,2,)</f>
        <v>กองทุนบริหาร</v>
      </c>
      <c r="J299" s="110">
        <v>110</v>
      </c>
      <c r="K299" s="48" t="str">
        <f>+VLOOKUP(J299,'[6]งาน-โครงการ'!$A$2:$B$33,2,)</f>
        <v>งานสนับสนุนการบริหารจัดการทั่วไปด้านวิทยาศาสตร์สุขภาพ</v>
      </c>
      <c r="L299" s="110">
        <v>1000003</v>
      </c>
      <c r="M299" s="31" t="str">
        <f>+VLOOKUP(L299,[6]โครงการย่อย!$A$2:$B$66,2,)</f>
        <v>โครงการพัฒนาระบบบริหารและจัดการภายใน</v>
      </c>
      <c r="N299" s="110">
        <v>10000030071</v>
      </c>
      <c r="O299" s="38" t="str">
        <f>+VLOOKUP(N299,[6]กิจกรรม!$A$2:$B$1541,2,FALSE)</f>
        <v>โครงการสนับสนุนการประชุมคณะกรรมการต่างๆ ของมหาวิทยาลัย</v>
      </c>
      <c r="P299" s="32" t="s">
        <v>94</v>
      </c>
      <c r="Q299" s="11">
        <f>IFERROR((VLOOKUP(R299,[5]ความเชื่อมโยง!$A$20:$B$26,2,FALSE)),"")</f>
        <v>5</v>
      </c>
      <c r="R299" s="6" t="s">
        <v>635</v>
      </c>
      <c r="S299" s="11">
        <v>5</v>
      </c>
      <c r="T299" s="6" t="s">
        <v>635</v>
      </c>
      <c r="U299" s="13" t="str">
        <f>IFERROR((VLOOKUP(Q299,[1]ความเชื่อมโยง!$A$1:$F$10,6,FALSE)),"")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299" s="13" t="str">
        <f>IFERROR((VLOOKUP(Q299,ความเชื่อมโยง!$A$1:$G$10,7,1)),"")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299" s="54" t="s">
        <v>651</v>
      </c>
      <c r="X299" s="39" t="s">
        <v>133</v>
      </c>
      <c r="Y299" s="32" t="s">
        <v>16</v>
      </c>
      <c r="Z299" s="32" t="s">
        <v>20</v>
      </c>
      <c r="AA299" s="4"/>
      <c r="AB299" s="4"/>
      <c r="AC299" s="112"/>
      <c r="AD299" s="32" t="s">
        <v>172</v>
      </c>
      <c r="AE299" s="113">
        <v>35</v>
      </c>
      <c r="AF299" s="113">
        <v>6</v>
      </c>
      <c r="AG299" s="47" t="s">
        <v>581</v>
      </c>
      <c r="AH299" s="47">
        <v>2</v>
      </c>
      <c r="AI299" s="113">
        <f>+ROUND(AE299*AF299*AH299,-2)</f>
        <v>400</v>
      </c>
      <c r="AJ299" s="16"/>
      <c r="AK299" s="16"/>
      <c r="AL299" s="16"/>
      <c r="AM299" s="16"/>
      <c r="AN299" s="16"/>
      <c r="AO299" s="16"/>
      <c r="AP299" s="16"/>
      <c r="AQ299" s="16"/>
      <c r="AR299" s="16"/>
      <c r="AS299" s="16">
        <v>400</v>
      </c>
      <c r="AT299" s="16"/>
      <c r="AU299" s="16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61"/>
      <c r="BH299" s="58">
        <f t="shared" si="12"/>
        <v>400</v>
      </c>
      <c r="BI299" s="62">
        <f t="shared" si="13"/>
        <v>0</v>
      </c>
    </row>
    <row r="300" spans="1:61" ht="21">
      <c r="A300" s="48">
        <v>10</v>
      </c>
      <c r="B300" s="48" t="str">
        <f>+VLOOKUP(A300,[6]หน่วยงานหลัก!$A$2:$B$20,2,FALSE)</f>
        <v>สำนักงานอธิการบดี</v>
      </c>
      <c r="C300" s="32">
        <v>1006</v>
      </c>
      <c r="D300" s="48" t="str">
        <f>+VLOOKUP(C300,[6]หน่วยงานย่อย!$A$2:$B$76,2,)</f>
        <v>กองการเจ้าหน้าที่</v>
      </c>
      <c r="E300" s="32">
        <v>2</v>
      </c>
      <c r="F300" s="50" t="str">
        <f>+VLOOKUP(E300,[6]แหล่งเงิน!$A$2:$B$3,2,)</f>
        <v>เงินรายได้</v>
      </c>
      <c r="G300" s="110" t="s">
        <v>12</v>
      </c>
      <c r="H300" s="32">
        <v>1</v>
      </c>
      <c r="I300" s="48" t="str">
        <f>VLOOKUP(H300,[6]กองทุน!$A$2:$B$14,2,)</f>
        <v>กองทุนบริหาร</v>
      </c>
      <c r="J300" s="110">
        <v>110</v>
      </c>
      <c r="K300" s="48" t="str">
        <f>+VLOOKUP(J300,'[6]งาน-โครงการ'!$A$2:$B$33,2,)</f>
        <v>งานสนับสนุนการบริหารจัดการทั่วไปด้านวิทยาศาสตร์สุขภาพ</v>
      </c>
      <c r="L300" s="110">
        <v>1000003</v>
      </c>
      <c r="M300" s="31" t="str">
        <f>+VLOOKUP(L300,[6]โครงการย่อย!$A$2:$B$66,2,)</f>
        <v>โครงการพัฒนาระบบบริหารและจัดการภายใน</v>
      </c>
      <c r="N300" s="110">
        <v>10000030071</v>
      </c>
      <c r="O300" s="38" t="str">
        <f>+VLOOKUP(N300,[6]กิจกรรม!$A$2:$B$1541,2,FALSE)</f>
        <v>โครงการสนับสนุนการประชุมคณะกรรมการต่างๆ ของมหาวิทยาลัย</v>
      </c>
      <c r="P300" s="32" t="s">
        <v>94</v>
      </c>
      <c r="Q300" s="11">
        <f>IFERROR((VLOOKUP(R300,[5]ความเชื่อมโยง!$A$20:$B$26,2,FALSE)),"")</f>
        <v>5</v>
      </c>
      <c r="R300" s="6" t="s">
        <v>635</v>
      </c>
      <c r="S300" s="11">
        <v>5</v>
      </c>
      <c r="T300" s="6" t="s">
        <v>635</v>
      </c>
      <c r="U300" s="13" t="str">
        <f>IFERROR((VLOOKUP(Q300,[1]ความเชื่อมโยง!$A$1:$F$10,6,FALSE)),"")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00" s="13" t="str">
        <f>IFERROR((VLOOKUP(Q300,ความเชื่อมโยง!$A$1:$G$10,7,1)),"")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00" s="54" t="s">
        <v>651</v>
      </c>
      <c r="X300" s="39" t="s">
        <v>133</v>
      </c>
      <c r="Y300" s="32" t="s">
        <v>16</v>
      </c>
      <c r="Z300" s="32" t="s">
        <v>20</v>
      </c>
      <c r="AA300" s="4"/>
      <c r="AB300" s="4"/>
      <c r="AC300" s="112"/>
      <c r="AD300" s="32" t="s">
        <v>911</v>
      </c>
      <c r="AE300" s="113">
        <v>120</v>
      </c>
      <c r="AF300" s="113">
        <v>6</v>
      </c>
      <c r="AG300" s="47" t="s">
        <v>581</v>
      </c>
      <c r="AH300" s="47">
        <v>2</v>
      </c>
      <c r="AI300" s="113">
        <f t="shared" ref="AI300:AI320" si="15">+ROUND(AE300*AF300*AH300,-2)</f>
        <v>1400</v>
      </c>
      <c r="AJ300" s="16"/>
      <c r="AK300" s="16"/>
      <c r="AL300" s="16"/>
      <c r="AM300" s="16"/>
      <c r="AN300" s="16"/>
      <c r="AO300" s="16"/>
      <c r="AP300" s="16"/>
      <c r="AQ300" s="16"/>
      <c r="AR300" s="16"/>
      <c r="AS300" s="16">
        <v>1400</v>
      </c>
      <c r="AT300" s="16"/>
      <c r="AU300" s="16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61"/>
      <c r="BH300" s="58">
        <f t="shared" si="12"/>
        <v>1400</v>
      </c>
      <c r="BI300" s="62">
        <f t="shared" si="13"/>
        <v>0</v>
      </c>
    </row>
    <row r="301" spans="1:61" ht="21">
      <c r="A301" s="48">
        <v>10</v>
      </c>
      <c r="B301" s="48" t="str">
        <f>+VLOOKUP(A301,[6]หน่วยงานหลัก!$A$2:$B$20,2,FALSE)</f>
        <v>สำนักงานอธิการบดี</v>
      </c>
      <c r="C301" s="32">
        <v>1006</v>
      </c>
      <c r="D301" s="48" t="str">
        <f>+VLOOKUP(C301,[6]หน่วยงานย่อย!$A$2:$B$76,2,)</f>
        <v>กองการเจ้าหน้าที่</v>
      </c>
      <c r="E301" s="32">
        <v>2</v>
      </c>
      <c r="F301" s="50" t="str">
        <f>+VLOOKUP(E301,[6]แหล่งเงิน!$A$2:$B$3,2,)</f>
        <v>เงินรายได้</v>
      </c>
      <c r="G301" s="110" t="s">
        <v>12</v>
      </c>
      <c r="H301" s="32">
        <v>1</v>
      </c>
      <c r="I301" s="48" t="str">
        <f>VLOOKUP(H301,[6]กองทุน!$A$2:$B$14,2,)</f>
        <v>กองทุนบริหาร</v>
      </c>
      <c r="J301" s="110">
        <v>110</v>
      </c>
      <c r="K301" s="48" t="str">
        <f>+VLOOKUP(J301,'[6]งาน-โครงการ'!$A$2:$B$33,2,)</f>
        <v>งานสนับสนุนการบริหารจัดการทั่วไปด้านวิทยาศาสตร์สุขภาพ</v>
      </c>
      <c r="L301" s="110">
        <v>1000003</v>
      </c>
      <c r="M301" s="31" t="str">
        <f>+VLOOKUP(L301,[6]โครงการย่อย!$A$2:$B$66,2,)</f>
        <v>โครงการพัฒนาระบบบริหารและจัดการภายใน</v>
      </c>
      <c r="N301" s="110">
        <v>10000030071</v>
      </c>
      <c r="O301" s="38" t="str">
        <f>+VLOOKUP(N301,[6]กิจกรรม!$A$2:$B$1541,2,FALSE)</f>
        <v>โครงการสนับสนุนการประชุมคณะกรรมการต่างๆ ของมหาวิทยาลัย</v>
      </c>
      <c r="P301" s="32" t="s">
        <v>94</v>
      </c>
      <c r="Q301" s="11">
        <f>IFERROR((VLOOKUP(R301,[5]ความเชื่อมโยง!$A$20:$B$26,2,FALSE)),"")</f>
        <v>5</v>
      </c>
      <c r="R301" s="6" t="s">
        <v>635</v>
      </c>
      <c r="S301" s="11">
        <v>5</v>
      </c>
      <c r="T301" s="6" t="s">
        <v>635</v>
      </c>
      <c r="U301" s="13" t="str">
        <f>IFERROR((VLOOKUP(Q301,[1]ความเชื่อมโยง!$A$1:$F$10,6,FALSE)),"")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01" s="13" t="str">
        <f>IFERROR((VLOOKUP(Q301,ความเชื่อมโยง!$A$1:$G$10,7,1)),"")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01" s="54" t="s">
        <v>651</v>
      </c>
      <c r="X301" s="39" t="s">
        <v>133</v>
      </c>
      <c r="Y301" s="32" t="s">
        <v>16</v>
      </c>
      <c r="Z301" s="32" t="s">
        <v>20</v>
      </c>
      <c r="AA301" s="4"/>
      <c r="AB301" s="4"/>
      <c r="AC301" s="112"/>
      <c r="AD301" s="32" t="s">
        <v>913</v>
      </c>
      <c r="AE301" s="113">
        <v>200</v>
      </c>
      <c r="AF301" s="113">
        <v>3</v>
      </c>
      <c r="AG301" s="47" t="s">
        <v>581</v>
      </c>
      <c r="AH301" s="47">
        <v>2</v>
      </c>
      <c r="AI301" s="113">
        <f t="shared" si="15"/>
        <v>1200</v>
      </c>
      <c r="AJ301" s="16"/>
      <c r="AK301" s="16"/>
      <c r="AL301" s="16"/>
      <c r="AM301" s="16"/>
      <c r="AN301" s="16"/>
      <c r="AO301" s="16"/>
      <c r="AP301" s="16"/>
      <c r="AQ301" s="16"/>
      <c r="AR301" s="16"/>
      <c r="AS301" s="16">
        <v>1200</v>
      </c>
      <c r="AT301" s="16"/>
      <c r="AU301" s="16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61"/>
      <c r="BH301" s="58">
        <f t="shared" si="12"/>
        <v>1200</v>
      </c>
      <c r="BI301" s="62">
        <f t="shared" si="13"/>
        <v>0</v>
      </c>
    </row>
    <row r="302" spans="1:61" ht="21">
      <c r="A302" s="48">
        <v>10</v>
      </c>
      <c r="B302" s="48" t="str">
        <f>+VLOOKUP(A302,[6]หน่วยงานหลัก!$A$2:$B$20,2,FALSE)</f>
        <v>สำนักงานอธิการบดี</v>
      </c>
      <c r="C302" s="32">
        <v>1006</v>
      </c>
      <c r="D302" s="48" t="str">
        <f>+VLOOKUP(C302,[6]หน่วยงานย่อย!$A$2:$B$76,2,)</f>
        <v>กองการเจ้าหน้าที่</v>
      </c>
      <c r="E302" s="32">
        <v>2</v>
      </c>
      <c r="F302" s="50" t="str">
        <f>+VLOOKUP(E302,[6]แหล่งเงิน!$A$2:$B$3,2,)</f>
        <v>เงินรายได้</v>
      </c>
      <c r="G302" s="110" t="s">
        <v>12</v>
      </c>
      <c r="H302" s="32">
        <v>1</v>
      </c>
      <c r="I302" s="48" t="str">
        <f>VLOOKUP(H302,[6]กองทุน!$A$2:$B$14,2,)</f>
        <v>กองทุนบริหาร</v>
      </c>
      <c r="J302" s="110">
        <v>110</v>
      </c>
      <c r="K302" s="48" t="str">
        <f>+VLOOKUP(J302,'[6]งาน-โครงการ'!$A$2:$B$33,2,)</f>
        <v>งานสนับสนุนการบริหารจัดการทั่วไปด้านวิทยาศาสตร์สุขภาพ</v>
      </c>
      <c r="L302" s="110">
        <v>1000003</v>
      </c>
      <c r="M302" s="31" t="str">
        <f>+VLOOKUP(L302,[6]โครงการย่อย!$A$2:$B$66,2,)</f>
        <v>โครงการพัฒนาระบบบริหารและจัดการภายใน</v>
      </c>
      <c r="N302" s="110">
        <v>10000030071</v>
      </c>
      <c r="O302" s="38" t="str">
        <f>+VLOOKUP(N302,[6]กิจกรรม!$A$2:$B$1541,2,FALSE)</f>
        <v>โครงการสนับสนุนการประชุมคณะกรรมการต่างๆ ของมหาวิทยาลัย</v>
      </c>
      <c r="P302" s="32" t="s">
        <v>94</v>
      </c>
      <c r="Q302" s="11">
        <f>IFERROR((VLOOKUP(R302,[5]ความเชื่อมโยง!$A$20:$B$26,2,FALSE)),"")</f>
        <v>5</v>
      </c>
      <c r="R302" s="6" t="s">
        <v>635</v>
      </c>
      <c r="S302" s="11">
        <v>5</v>
      </c>
      <c r="T302" s="6" t="s">
        <v>635</v>
      </c>
      <c r="U302" s="13" t="str">
        <f>IFERROR((VLOOKUP(Q302,[1]ความเชื่อมโยง!$A$1:$F$10,6,FALSE)),"")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02" s="13" t="str">
        <f>IFERROR((VLOOKUP(Q302,ความเชื่อมโยง!$A$1:$G$10,7,1)),"")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02" s="54" t="s">
        <v>651</v>
      </c>
      <c r="X302" s="39" t="s">
        <v>133</v>
      </c>
      <c r="Y302" s="32" t="s">
        <v>16</v>
      </c>
      <c r="Z302" s="32" t="s">
        <v>20</v>
      </c>
      <c r="AA302" s="4"/>
      <c r="AB302" s="4"/>
      <c r="AC302" s="112"/>
      <c r="AD302" s="32" t="s">
        <v>1635</v>
      </c>
      <c r="AE302" s="113">
        <v>1500</v>
      </c>
      <c r="AF302" s="113">
        <v>1</v>
      </c>
      <c r="AG302" s="47" t="s">
        <v>581</v>
      </c>
      <c r="AH302" s="47">
        <v>2</v>
      </c>
      <c r="AI302" s="113">
        <f t="shared" si="15"/>
        <v>3000</v>
      </c>
      <c r="AJ302" s="16"/>
      <c r="AK302" s="16"/>
      <c r="AL302" s="16"/>
      <c r="AM302" s="16"/>
      <c r="AN302" s="16"/>
      <c r="AO302" s="16"/>
      <c r="AP302" s="16"/>
      <c r="AQ302" s="16"/>
      <c r="AR302" s="16"/>
      <c r="AS302" s="16">
        <v>3000</v>
      </c>
      <c r="AT302" s="16"/>
      <c r="AU302" s="16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61"/>
      <c r="BH302" s="58">
        <f t="shared" si="12"/>
        <v>3000</v>
      </c>
      <c r="BI302" s="62">
        <f t="shared" si="13"/>
        <v>0</v>
      </c>
    </row>
    <row r="303" spans="1:61" ht="21">
      <c r="A303" s="48">
        <v>10</v>
      </c>
      <c r="B303" s="48" t="str">
        <f>+VLOOKUP(A303,[6]หน่วยงานหลัก!$A$2:$B$20,2,FALSE)</f>
        <v>สำนักงานอธิการบดี</v>
      </c>
      <c r="C303" s="32">
        <v>1006</v>
      </c>
      <c r="D303" s="48" t="str">
        <f>+VLOOKUP(C303,[6]หน่วยงานย่อย!$A$2:$B$76,2,)</f>
        <v>กองการเจ้าหน้าที่</v>
      </c>
      <c r="E303" s="32">
        <v>1</v>
      </c>
      <c r="F303" s="50" t="str">
        <f>+VLOOKUP(E303,[6]แหล่งเงิน!$A$2:$B$3,2,)</f>
        <v>เงินงบประมาณแผ่นดิน</v>
      </c>
      <c r="G303" s="110" t="s">
        <v>11</v>
      </c>
      <c r="H303" s="32">
        <v>1</v>
      </c>
      <c r="I303" s="48" t="str">
        <f>VLOOKUP(H303,[6]กองทุน!$A$2:$B$14,2,)</f>
        <v>กองทุนบริหาร</v>
      </c>
      <c r="J303" s="110">
        <v>110</v>
      </c>
      <c r="K303" s="48" t="str">
        <f>+VLOOKUP(J303,'[6]งาน-โครงการ'!$A$2:$B$33,2,)</f>
        <v>งานสนับสนุนการบริหารจัดการทั่วไปด้านวิทยาศาสตร์สุขภาพ</v>
      </c>
      <c r="L303" s="110">
        <v>1000003</v>
      </c>
      <c r="M303" s="31" t="str">
        <f>+VLOOKUP(L303,[6]โครงการย่อย!$A$2:$B$66,2,)</f>
        <v>โครงการพัฒนาระบบบริหารและจัดการภายใน</v>
      </c>
      <c r="N303" s="110">
        <v>10000030071</v>
      </c>
      <c r="O303" s="38" t="str">
        <f>+VLOOKUP(N303,[6]กิจกรรม!$A$2:$B$1541,2,FALSE)</f>
        <v>โครงการสนับสนุนการประชุมคณะกรรมการต่างๆ ของมหาวิทยาลัย</v>
      </c>
      <c r="P303" s="32" t="s">
        <v>94</v>
      </c>
      <c r="Q303" s="11">
        <f>IFERROR((VLOOKUP(R303,[1]ความเชื่อมโยง!$A$20:$B$26,2,FALSE)),"")</f>
        <v>5</v>
      </c>
      <c r="R303" s="6" t="s">
        <v>635</v>
      </c>
      <c r="S303" s="11">
        <f>IFERROR((VLOOKUP(T303,[1]ความเชื่อมโยง!$A$29:$B$37,2,FALSE)),"")</f>
        <v>5</v>
      </c>
      <c r="T303" s="52" t="s">
        <v>635</v>
      </c>
      <c r="U303" s="13" t="str">
        <f>IFERROR((VLOOKUP(Q303,[1]ความเชื่อมโยง!$A$1:$F$10,6,FALSE)),"")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03" s="13" t="str">
        <f>IFERROR((VLOOKUP(Q303,ความเชื่อมโยง!$A$1:$G$10,7,1)),"")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03" s="54" t="s">
        <v>651</v>
      </c>
      <c r="X303" s="39" t="s">
        <v>908</v>
      </c>
      <c r="Y303" s="32" t="s">
        <v>16</v>
      </c>
      <c r="Z303" s="32" t="s">
        <v>23</v>
      </c>
      <c r="AA303" s="4"/>
      <c r="AB303" s="4"/>
      <c r="AC303" s="112"/>
      <c r="AD303" s="32" t="s">
        <v>24</v>
      </c>
      <c r="AE303" s="114">
        <v>0.5</v>
      </c>
      <c r="AF303" s="113">
        <v>800</v>
      </c>
      <c r="AG303" s="47" t="s">
        <v>584</v>
      </c>
      <c r="AH303" s="47">
        <v>2</v>
      </c>
      <c r="AI303" s="113">
        <f t="shared" si="15"/>
        <v>800</v>
      </c>
      <c r="AJ303" s="16"/>
      <c r="AK303" s="16"/>
      <c r="AL303" s="16"/>
      <c r="AM303" s="16"/>
      <c r="AN303" s="16"/>
      <c r="AO303" s="16"/>
      <c r="AP303" s="16"/>
      <c r="AQ303" s="16"/>
      <c r="AR303" s="16"/>
      <c r="AS303" s="16">
        <v>800</v>
      </c>
      <c r="AT303" s="16"/>
      <c r="AU303" s="16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61"/>
      <c r="BH303" s="58">
        <f t="shared" si="12"/>
        <v>800</v>
      </c>
      <c r="BI303" s="62">
        <f t="shared" si="13"/>
        <v>0</v>
      </c>
    </row>
    <row r="304" spans="1:61" ht="21">
      <c r="A304" s="48">
        <v>10</v>
      </c>
      <c r="B304" s="48" t="str">
        <f>+VLOOKUP(A304,[6]หน่วยงานหลัก!$A$2:$B$20,2,FALSE)</f>
        <v>สำนักงานอธิการบดี</v>
      </c>
      <c r="C304" s="32">
        <v>1006</v>
      </c>
      <c r="D304" s="48" t="str">
        <f>+VLOOKUP(C304,[6]หน่วยงานย่อย!$A$2:$B$76,2,)</f>
        <v>กองการเจ้าหน้าที่</v>
      </c>
      <c r="E304" s="32">
        <v>2</v>
      </c>
      <c r="F304" s="50" t="str">
        <f>+VLOOKUP(E304,[6]แหล่งเงิน!$A$2:$B$3,2,)</f>
        <v>เงินรายได้</v>
      </c>
      <c r="G304" s="110" t="s">
        <v>12</v>
      </c>
      <c r="H304" s="32">
        <v>1</v>
      </c>
      <c r="I304" s="48" t="str">
        <f>VLOOKUP(H304,[6]กองทุน!$A$2:$B$14,2,)</f>
        <v>กองทุนบริหาร</v>
      </c>
      <c r="J304" s="110">
        <v>110</v>
      </c>
      <c r="K304" s="48" t="str">
        <f>+VLOOKUP(J304,'[6]งาน-โครงการ'!$A$2:$B$33,2,)</f>
        <v>งานสนับสนุนการบริหารจัดการทั่วไปด้านวิทยาศาสตร์สุขภาพ</v>
      </c>
      <c r="L304" s="110">
        <v>1000003</v>
      </c>
      <c r="M304" s="31" t="str">
        <f>+VLOOKUP(L304,[6]โครงการย่อย!$A$2:$B$66,2,)</f>
        <v>โครงการพัฒนาระบบบริหารและจัดการภายใน</v>
      </c>
      <c r="N304" s="110">
        <v>10000030071</v>
      </c>
      <c r="O304" s="38" t="str">
        <f>+VLOOKUP(N304,[6]กิจกรรม!$A$2:$B$1541,2,FALSE)</f>
        <v>โครงการสนับสนุนการประชุมคณะกรรมการต่างๆ ของมหาวิทยาลัย</v>
      </c>
      <c r="P304" s="32" t="s">
        <v>95</v>
      </c>
      <c r="Q304" s="11">
        <f>IFERROR((VLOOKUP(R304,[5]ความเชื่อมโยง!$A$20:$B$26,2,FALSE)),"")</f>
        <v>5</v>
      </c>
      <c r="R304" s="6" t="s">
        <v>635</v>
      </c>
      <c r="S304" s="11">
        <v>5</v>
      </c>
      <c r="T304" s="6" t="s">
        <v>635</v>
      </c>
      <c r="U304" s="13" t="str">
        <f>IFERROR((VLOOKUP(Q304,[1]ความเชื่อมโยง!$A$1:$F$10,6,FALSE)),"")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04" s="13" t="str">
        <f>IFERROR((VLOOKUP(Q304,ความเชื่อมโยง!$A$1:$G$10,7,1)),"")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04" s="54" t="s">
        <v>651</v>
      </c>
      <c r="X304" s="39" t="s">
        <v>133</v>
      </c>
      <c r="Y304" s="32" t="s">
        <v>16</v>
      </c>
      <c r="Z304" s="32" t="s">
        <v>28</v>
      </c>
      <c r="AA304" s="4"/>
      <c r="AB304" s="4"/>
      <c r="AC304" s="112"/>
      <c r="AD304" s="32" t="s">
        <v>909</v>
      </c>
      <c r="AE304" s="113">
        <v>1500</v>
      </c>
      <c r="AF304" s="113">
        <v>1</v>
      </c>
      <c r="AG304" s="47" t="s">
        <v>581</v>
      </c>
      <c r="AH304" s="47">
        <v>3</v>
      </c>
      <c r="AI304" s="113">
        <f t="shared" si="15"/>
        <v>4500</v>
      </c>
      <c r="AJ304" s="16"/>
      <c r="AK304" s="16"/>
      <c r="AL304" s="16"/>
      <c r="AM304" s="16"/>
      <c r="AN304" s="16"/>
      <c r="AO304" s="16"/>
      <c r="AP304" s="16"/>
      <c r="AQ304" s="16">
        <v>4500</v>
      </c>
      <c r="AR304" s="16"/>
      <c r="AS304" s="16"/>
      <c r="AT304" s="16"/>
      <c r="AU304" s="16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61"/>
      <c r="BH304" s="58">
        <f t="shared" si="12"/>
        <v>4500</v>
      </c>
      <c r="BI304" s="62">
        <f t="shared" si="13"/>
        <v>0</v>
      </c>
    </row>
    <row r="305" spans="1:61" ht="21">
      <c r="A305" s="48">
        <v>10</v>
      </c>
      <c r="B305" s="48" t="str">
        <f>+VLOOKUP(A305,[6]หน่วยงานหลัก!$A$2:$B$20,2,FALSE)</f>
        <v>สำนักงานอธิการบดี</v>
      </c>
      <c r="C305" s="32">
        <v>1006</v>
      </c>
      <c r="D305" s="48" t="str">
        <f>+VLOOKUP(C305,[6]หน่วยงานย่อย!$A$2:$B$76,2,)</f>
        <v>กองการเจ้าหน้าที่</v>
      </c>
      <c r="E305" s="32">
        <v>2</v>
      </c>
      <c r="F305" s="50" t="str">
        <f>+VLOOKUP(E305,[6]แหล่งเงิน!$A$2:$B$3,2,)</f>
        <v>เงินรายได้</v>
      </c>
      <c r="G305" s="110" t="s">
        <v>12</v>
      </c>
      <c r="H305" s="32">
        <v>1</v>
      </c>
      <c r="I305" s="48" t="str">
        <f>VLOOKUP(H305,[6]กองทุน!$A$2:$B$14,2,)</f>
        <v>กองทุนบริหาร</v>
      </c>
      <c r="J305" s="110">
        <v>110</v>
      </c>
      <c r="K305" s="48" t="str">
        <f>+VLOOKUP(J305,'[6]งาน-โครงการ'!$A$2:$B$33,2,)</f>
        <v>งานสนับสนุนการบริหารจัดการทั่วไปด้านวิทยาศาสตร์สุขภาพ</v>
      </c>
      <c r="L305" s="110">
        <v>1000003</v>
      </c>
      <c r="M305" s="31" t="str">
        <f>+VLOOKUP(L305,[6]โครงการย่อย!$A$2:$B$66,2,)</f>
        <v>โครงการพัฒนาระบบบริหารและจัดการภายใน</v>
      </c>
      <c r="N305" s="110">
        <v>10000030071</v>
      </c>
      <c r="O305" s="38" t="str">
        <f>+VLOOKUP(N305,[6]กิจกรรม!$A$2:$B$1541,2,FALSE)</f>
        <v>โครงการสนับสนุนการประชุมคณะกรรมการต่างๆ ของมหาวิทยาลัย</v>
      </c>
      <c r="P305" s="32" t="s">
        <v>95</v>
      </c>
      <c r="Q305" s="11">
        <f>IFERROR((VLOOKUP(R305,[5]ความเชื่อมโยง!$A$20:$B$26,2,FALSE)),"")</f>
        <v>5</v>
      </c>
      <c r="R305" s="6" t="s">
        <v>635</v>
      </c>
      <c r="S305" s="11">
        <v>5</v>
      </c>
      <c r="T305" s="6" t="s">
        <v>635</v>
      </c>
      <c r="U305" s="13" t="str">
        <f>IFERROR((VLOOKUP(Q305,[1]ความเชื่อมโยง!$A$1:$F$10,6,FALSE)),"")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05" s="13" t="str">
        <f>IFERROR((VLOOKUP(Q305,ความเชื่อมโยง!$A$1:$G$10,7,1)),"")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05" s="54" t="s">
        <v>651</v>
      </c>
      <c r="X305" s="39" t="s">
        <v>133</v>
      </c>
      <c r="Y305" s="32" t="s">
        <v>16</v>
      </c>
      <c r="Z305" s="32" t="s">
        <v>28</v>
      </c>
      <c r="AA305" s="4"/>
      <c r="AB305" s="4"/>
      <c r="AC305" s="112"/>
      <c r="AD305" s="32" t="s">
        <v>914</v>
      </c>
      <c r="AE305" s="113">
        <v>2000</v>
      </c>
      <c r="AF305" s="113">
        <v>2</v>
      </c>
      <c r="AG305" s="47" t="s">
        <v>581</v>
      </c>
      <c r="AH305" s="47">
        <v>3</v>
      </c>
      <c r="AI305" s="113">
        <f t="shared" si="15"/>
        <v>12000</v>
      </c>
      <c r="AJ305" s="16"/>
      <c r="AK305" s="16"/>
      <c r="AL305" s="16"/>
      <c r="AM305" s="16"/>
      <c r="AN305" s="16"/>
      <c r="AO305" s="16"/>
      <c r="AP305" s="16"/>
      <c r="AQ305" s="16">
        <v>12000</v>
      </c>
      <c r="AR305" s="16"/>
      <c r="AS305" s="16"/>
      <c r="AT305" s="16"/>
      <c r="AU305" s="16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61"/>
      <c r="BH305" s="58">
        <f t="shared" si="12"/>
        <v>12000</v>
      </c>
      <c r="BI305" s="62">
        <f t="shared" si="13"/>
        <v>0</v>
      </c>
    </row>
    <row r="306" spans="1:61" ht="21">
      <c r="A306" s="48">
        <v>10</v>
      </c>
      <c r="B306" s="48" t="str">
        <f>+VLOOKUP(A306,[6]หน่วยงานหลัก!$A$2:$B$20,2,FALSE)</f>
        <v>สำนักงานอธิการบดี</v>
      </c>
      <c r="C306" s="32">
        <v>1006</v>
      </c>
      <c r="D306" s="48" t="str">
        <f>+VLOOKUP(C306,[6]หน่วยงานย่อย!$A$2:$B$76,2,)</f>
        <v>กองการเจ้าหน้าที่</v>
      </c>
      <c r="E306" s="32">
        <v>2</v>
      </c>
      <c r="F306" s="50" t="str">
        <f>+VLOOKUP(E306,[6]แหล่งเงิน!$A$2:$B$3,2,)</f>
        <v>เงินรายได้</v>
      </c>
      <c r="G306" s="110" t="s">
        <v>12</v>
      </c>
      <c r="H306" s="32">
        <v>1</v>
      </c>
      <c r="I306" s="48" t="str">
        <f>VLOOKUP(H306,[6]กองทุน!$A$2:$B$14,2,)</f>
        <v>กองทุนบริหาร</v>
      </c>
      <c r="J306" s="110">
        <v>110</v>
      </c>
      <c r="K306" s="48" t="str">
        <f>+VLOOKUP(J306,'[6]งาน-โครงการ'!$A$2:$B$33,2,)</f>
        <v>งานสนับสนุนการบริหารจัดการทั่วไปด้านวิทยาศาสตร์สุขภาพ</v>
      </c>
      <c r="L306" s="110">
        <v>1000003</v>
      </c>
      <c r="M306" s="31" t="str">
        <f>+VLOOKUP(L306,[6]โครงการย่อย!$A$2:$B$66,2,)</f>
        <v>โครงการพัฒนาระบบบริหารและจัดการภายใน</v>
      </c>
      <c r="N306" s="110">
        <v>10000030071</v>
      </c>
      <c r="O306" s="38" t="str">
        <f>+VLOOKUP(N306,[6]กิจกรรม!$A$2:$B$1541,2,FALSE)</f>
        <v>โครงการสนับสนุนการประชุมคณะกรรมการต่างๆ ของมหาวิทยาลัย</v>
      </c>
      <c r="P306" s="32" t="s">
        <v>95</v>
      </c>
      <c r="Q306" s="11">
        <f>IFERROR((VLOOKUP(R306,[5]ความเชื่อมโยง!$A$20:$B$26,2,FALSE)),"")</f>
        <v>5</v>
      </c>
      <c r="R306" s="6" t="s">
        <v>635</v>
      </c>
      <c r="S306" s="11">
        <v>5</v>
      </c>
      <c r="T306" s="6" t="s">
        <v>635</v>
      </c>
      <c r="U306" s="13" t="str">
        <f>IFERROR((VLOOKUP(Q306,[1]ความเชื่อมโยง!$A$1:$F$10,6,FALSE)),"")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06" s="13" t="str">
        <f>IFERROR((VLOOKUP(Q306,ความเชื่อมโยง!$A$1:$G$10,7,1)),"")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06" s="54" t="s">
        <v>651</v>
      </c>
      <c r="X306" s="39" t="s">
        <v>133</v>
      </c>
      <c r="Y306" s="32" t="s">
        <v>16</v>
      </c>
      <c r="Z306" s="32" t="s">
        <v>28</v>
      </c>
      <c r="AA306" s="4"/>
      <c r="AB306" s="4"/>
      <c r="AC306" s="112"/>
      <c r="AD306" s="32" t="s">
        <v>728</v>
      </c>
      <c r="AE306" s="113">
        <v>1000</v>
      </c>
      <c r="AF306" s="113">
        <v>3</v>
      </c>
      <c r="AG306" s="47" t="s">
        <v>581</v>
      </c>
      <c r="AH306" s="47">
        <v>3</v>
      </c>
      <c r="AI306" s="113">
        <f t="shared" si="15"/>
        <v>9000</v>
      </c>
      <c r="AJ306" s="16"/>
      <c r="AK306" s="16"/>
      <c r="AL306" s="16"/>
      <c r="AM306" s="16"/>
      <c r="AN306" s="16"/>
      <c r="AO306" s="16"/>
      <c r="AP306" s="16"/>
      <c r="AQ306" s="16">
        <v>9000</v>
      </c>
      <c r="AR306" s="16"/>
      <c r="AS306" s="16"/>
      <c r="AT306" s="16"/>
      <c r="AU306" s="16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61"/>
      <c r="BH306" s="58">
        <f t="shared" si="12"/>
        <v>9000</v>
      </c>
      <c r="BI306" s="62">
        <f t="shared" si="13"/>
        <v>0</v>
      </c>
    </row>
    <row r="307" spans="1:61" ht="21">
      <c r="A307" s="48">
        <v>10</v>
      </c>
      <c r="B307" s="48" t="str">
        <f>+VLOOKUP(A307,[6]หน่วยงานหลัก!$A$2:$B$20,2,FALSE)</f>
        <v>สำนักงานอธิการบดี</v>
      </c>
      <c r="C307" s="32">
        <v>1006</v>
      </c>
      <c r="D307" s="48" t="str">
        <f>+VLOOKUP(C307,[6]หน่วยงานย่อย!$A$2:$B$76,2,)</f>
        <v>กองการเจ้าหน้าที่</v>
      </c>
      <c r="E307" s="32">
        <v>2</v>
      </c>
      <c r="F307" s="50" t="str">
        <f>+VLOOKUP(E307,[6]แหล่งเงิน!$A$2:$B$3,2,)</f>
        <v>เงินรายได้</v>
      </c>
      <c r="G307" s="110" t="s">
        <v>12</v>
      </c>
      <c r="H307" s="32">
        <v>1</v>
      </c>
      <c r="I307" s="48" t="str">
        <f>VLOOKUP(H307,[6]กองทุน!$A$2:$B$14,2,)</f>
        <v>กองทุนบริหาร</v>
      </c>
      <c r="J307" s="110">
        <v>110</v>
      </c>
      <c r="K307" s="48" t="str">
        <f>+VLOOKUP(J307,'[6]งาน-โครงการ'!$A$2:$B$33,2,)</f>
        <v>งานสนับสนุนการบริหารจัดการทั่วไปด้านวิทยาศาสตร์สุขภาพ</v>
      </c>
      <c r="L307" s="110">
        <v>1000003</v>
      </c>
      <c r="M307" s="31" t="str">
        <f>+VLOOKUP(L307,[6]โครงการย่อย!$A$2:$B$66,2,)</f>
        <v>โครงการพัฒนาระบบบริหารและจัดการภายใน</v>
      </c>
      <c r="N307" s="110">
        <v>10000030071</v>
      </c>
      <c r="O307" s="38" t="str">
        <f>+VLOOKUP(N307,[6]กิจกรรม!$A$2:$B$1541,2,FALSE)</f>
        <v>โครงการสนับสนุนการประชุมคณะกรรมการต่างๆ ของมหาวิทยาลัย</v>
      </c>
      <c r="P307" s="32" t="s">
        <v>95</v>
      </c>
      <c r="Q307" s="11">
        <f>IFERROR((VLOOKUP(R307,[5]ความเชื่อมโยง!$A$20:$B$26,2,FALSE)),"")</f>
        <v>5</v>
      </c>
      <c r="R307" s="6" t="s">
        <v>635</v>
      </c>
      <c r="S307" s="11">
        <v>5</v>
      </c>
      <c r="T307" s="6" t="s">
        <v>635</v>
      </c>
      <c r="U307" s="13" t="str">
        <f>IFERROR((VLOOKUP(Q307,[1]ความเชื่อมโยง!$A$1:$F$10,6,FALSE)),"")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07" s="13" t="str">
        <f>IFERROR((VLOOKUP(Q307,ความเชื่อมโยง!$A$1:$G$10,7,1)),"")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07" s="54" t="s">
        <v>651</v>
      </c>
      <c r="X307" s="39" t="s">
        <v>133</v>
      </c>
      <c r="Y307" s="32" t="s">
        <v>16</v>
      </c>
      <c r="Z307" s="32" t="s">
        <v>28</v>
      </c>
      <c r="AA307" s="4"/>
      <c r="AB307" s="4"/>
      <c r="AC307" s="112"/>
      <c r="AD307" s="32" t="s">
        <v>910</v>
      </c>
      <c r="AE307" s="113">
        <v>300</v>
      </c>
      <c r="AF307" s="113">
        <v>1</v>
      </c>
      <c r="AG307" s="47" t="s">
        <v>581</v>
      </c>
      <c r="AH307" s="47">
        <v>3</v>
      </c>
      <c r="AI307" s="113">
        <f t="shared" si="15"/>
        <v>900</v>
      </c>
      <c r="AJ307" s="16"/>
      <c r="AK307" s="16"/>
      <c r="AL307" s="16"/>
      <c r="AM307" s="16"/>
      <c r="AN307" s="16"/>
      <c r="AO307" s="16"/>
      <c r="AP307" s="16"/>
      <c r="AQ307" s="16">
        <v>900</v>
      </c>
      <c r="AR307" s="16"/>
      <c r="AS307" s="16"/>
      <c r="AT307" s="16"/>
      <c r="AU307" s="16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61"/>
      <c r="BH307" s="58">
        <f t="shared" si="12"/>
        <v>900</v>
      </c>
      <c r="BI307" s="62">
        <f t="shared" si="13"/>
        <v>0</v>
      </c>
    </row>
    <row r="308" spans="1:61" ht="21">
      <c r="A308" s="48">
        <v>10</v>
      </c>
      <c r="B308" s="48" t="str">
        <f>+VLOOKUP(A308,[6]หน่วยงานหลัก!$A$2:$B$20,2,FALSE)</f>
        <v>สำนักงานอธิการบดี</v>
      </c>
      <c r="C308" s="32">
        <v>1006</v>
      </c>
      <c r="D308" s="48" t="str">
        <f>+VLOOKUP(C308,[6]หน่วยงานย่อย!$A$2:$B$76,2,)</f>
        <v>กองการเจ้าหน้าที่</v>
      </c>
      <c r="E308" s="32">
        <v>2</v>
      </c>
      <c r="F308" s="50" t="str">
        <f>+VLOOKUP(E308,[6]แหล่งเงิน!$A$2:$B$3,2,)</f>
        <v>เงินรายได้</v>
      </c>
      <c r="G308" s="110" t="s">
        <v>12</v>
      </c>
      <c r="H308" s="32">
        <v>1</v>
      </c>
      <c r="I308" s="48" t="str">
        <f>VLOOKUP(H308,[6]กองทุน!$A$2:$B$14,2,)</f>
        <v>กองทุนบริหาร</v>
      </c>
      <c r="J308" s="110">
        <v>110</v>
      </c>
      <c r="K308" s="48" t="str">
        <f>+VLOOKUP(J308,'[6]งาน-โครงการ'!$A$2:$B$33,2,)</f>
        <v>งานสนับสนุนการบริหารจัดการทั่วไปด้านวิทยาศาสตร์สุขภาพ</v>
      </c>
      <c r="L308" s="110">
        <v>1000003</v>
      </c>
      <c r="M308" s="31" t="str">
        <f>+VLOOKUP(L308,[6]โครงการย่อย!$A$2:$B$66,2,)</f>
        <v>โครงการพัฒนาระบบบริหารและจัดการภายใน</v>
      </c>
      <c r="N308" s="110">
        <v>10000030071</v>
      </c>
      <c r="O308" s="38" t="str">
        <f>+VLOOKUP(N308,[6]กิจกรรม!$A$2:$B$1541,2,FALSE)</f>
        <v>โครงการสนับสนุนการประชุมคณะกรรมการต่างๆ ของมหาวิทยาลัย</v>
      </c>
      <c r="P308" s="32" t="s">
        <v>95</v>
      </c>
      <c r="Q308" s="11">
        <f>IFERROR((VLOOKUP(R308,[5]ความเชื่อมโยง!$A$20:$B$26,2,FALSE)),"")</f>
        <v>5</v>
      </c>
      <c r="R308" s="6" t="s">
        <v>635</v>
      </c>
      <c r="S308" s="11">
        <v>5</v>
      </c>
      <c r="T308" s="6" t="s">
        <v>635</v>
      </c>
      <c r="U308" s="13" t="str">
        <f>IFERROR((VLOOKUP(Q308,[1]ความเชื่อมโยง!$A$1:$F$10,6,FALSE)),"")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08" s="13" t="str">
        <f>IFERROR((VLOOKUP(Q308,ความเชื่อมโยง!$A$1:$G$10,7,1)),"")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08" s="54" t="s">
        <v>651</v>
      </c>
      <c r="X308" s="39" t="s">
        <v>133</v>
      </c>
      <c r="Y308" s="32" t="s">
        <v>16</v>
      </c>
      <c r="Z308" s="32" t="s">
        <v>20</v>
      </c>
      <c r="AA308" s="4"/>
      <c r="AB308" s="4"/>
      <c r="AC308" s="112"/>
      <c r="AD308" s="32" t="s">
        <v>1663</v>
      </c>
      <c r="AE308" s="113">
        <v>20000</v>
      </c>
      <c r="AF308" s="113">
        <v>2</v>
      </c>
      <c r="AG308" s="47" t="s">
        <v>581</v>
      </c>
      <c r="AH308" s="47">
        <v>3</v>
      </c>
      <c r="AI308" s="113">
        <f t="shared" si="15"/>
        <v>120000</v>
      </c>
      <c r="AJ308" s="16"/>
      <c r="AK308" s="16"/>
      <c r="AL308" s="16"/>
      <c r="AM308" s="16"/>
      <c r="AN308" s="16"/>
      <c r="AO308" s="16"/>
      <c r="AP308" s="16"/>
      <c r="AQ308" s="16">
        <v>120000</v>
      </c>
      <c r="AR308" s="16"/>
      <c r="AS308" s="16"/>
      <c r="AT308" s="16"/>
      <c r="AU308" s="16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61"/>
      <c r="BH308" s="58">
        <f t="shared" si="12"/>
        <v>120000</v>
      </c>
      <c r="BI308" s="62">
        <f t="shared" si="13"/>
        <v>0</v>
      </c>
    </row>
    <row r="309" spans="1:61" ht="21">
      <c r="A309" s="48">
        <v>10</v>
      </c>
      <c r="B309" s="48" t="str">
        <f>+VLOOKUP(A309,[6]หน่วยงานหลัก!$A$2:$B$20,2,FALSE)</f>
        <v>สำนักงานอธิการบดี</v>
      </c>
      <c r="C309" s="32">
        <v>1006</v>
      </c>
      <c r="D309" s="48" t="str">
        <f>+VLOOKUP(C309,[6]หน่วยงานย่อย!$A$2:$B$76,2,)</f>
        <v>กองการเจ้าหน้าที่</v>
      </c>
      <c r="E309" s="32">
        <v>2</v>
      </c>
      <c r="F309" s="50" t="str">
        <f>+VLOOKUP(E309,[6]แหล่งเงิน!$A$2:$B$3,2,)</f>
        <v>เงินรายได้</v>
      </c>
      <c r="G309" s="110" t="s">
        <v>12</v>
      </c>
      <c r="H309" s="32">
        <v>1</v>
      </c>
      <c r="I309" s="48" t="str">
        <f>VLOOKUP(H309,[6]กองทุน!$A$2:$B$14,2,)</f>
        <v>กองทุนบริหาร</v>
      </c>
      <c r="J309" s="110">
        <v>110</v>
      </c>
      <c r="K309" s="48" t="str">
        <f>+VLOOKUP(J309,'[6]งาน-โครงการ'!$A$2:$B$33,2,)</f>
        <v>งานสนับสนุนการบริหารจัดการทั่วไปด้านวิทยาศาสตร์สุขภาพ</v>
      </c>
      <c r="L309" s="110">
        <v>1000003</v>
      </c>
      <c r="M309" s="31" t="str">
        <f>+VLOOKUP(L309,[6]โครงการย่อย!$A$2:$B$66,2,)</f>
        <v>โครงการพัฒนาระบบบริหารและจัดการภายใน</v>
      </c>
      <c r="N309" s="110">
        <v>10000030071</v>
      </c>
      <c r="O309" s="38" t="str">
        <f>+VLOOKUP(N309,[6]กิจกรรม!$A$2:$B$1541,2,FALSE)</f>
        <v>โครงการสนับสนุนการประชุมคณะกรรมการต่างๆ ของมหาวิทยาลัย</v>
      </c>
      <c r="P309" s="32" t="s">
        <v>95</v>
      </c>
      <c r="Q309" s="11">
        <f>IFERROR((VLOOKUP(R309,[5]ความเชื่อมโยง!$A$20:$B$26,2,FALSE)),"")</f>
        <v>5</v>
      </c>
      <c r="R309" s="6" t="s">
        <v>635</v>
      </c>
      <c r="S309" s="11">
        <v>5</v>
      </c>
      <c r="T309" s="6" t="s">
        <v>635</v>
      </c>
      <c r="U309" s="13" t="str">
        <f>IFERROR((VLOOKUP(Q309,[1]ความเชื่อมโยง!$A$1:$F$10,6,FALSE)),"")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09" s="13" t="str">
        <f>IFERROR((VLOOKUP(Q309,ความเชื่อมโยง!$A$1:$G$10,7,1)),"")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09" s="54" t="s">
        <v>651</v>
      </c>
      <c r="X309" s="39" t="s">
        <v>133</v>
      </c>
      <c r="Y309" s="32" t="s">
        <v>16</v>
      </c>
      <c r="Z309" s="32" t="s">
        <v>20</v>
      </c>
      <c r="AA309" s="4"/>
      <c r="AB309" s="4"/>
      <c r="AC309" s="112"/>
      <c r="AD309" s="32" t="s">
        <v>1635</v>
      </c>
      <c r="AE309" s="113">
        <v>35</v>
      </c>
      <c r="AF309" s="113">
        <v>7</v>
      </c>
      <c r="AG309" s="47" t="s">
        <v>581</v>
      </c>
      <c r="AH309" s="47">
        <v>4</v>
      </c>
      <c r="AI309" s="113">
        <f t="shared" si="15"/>
        <v>1000</v>
      </c>
      <c r="AJ309" s="16"/>
      <c r="AK309" s="16"/>
      <c r="AL309" s="16"/>
      <c r="AM309" s="16"/>
      <c r="AN309" s="16"/>
      <c r="AO309" s="16"/>
      <c r="AP309" s="16"/>
      <c r="AQ309" s="16">
        <v>1000</v>
      </c>
      <c r="AR309" s="16"/>
      <c r="AS309" s="16"/>
      <c r="AT309" s="16"/>
      <c r="AU309" s="16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61"/>
      <c r="BH309" s="58">
        <f t="shared" si="12"/>
        <v>1000</v>
      </c>
      <c r="BI309" s="62">
        <f t="shared" si="13"/>
        <v>0</v>
      </c>
    </row>
    <row r="310" spans="1:61" ht="21">
      <c r="A310" s="48">
        <v>10</v>
      </c>
      <c r="B310" s="48" t="str">
        <f>+VLOOKUP(A310,[6]หน่วยงานหลัก!$A$2:$B$20,2,FALSE)</f>
        <v>สำนักงานอธิการบดี</v>
      </c>
      <c r="C310" s="32">
        <v>1006</v>
      </c>
      <c r="D310" s="48" t="str">
        <f>+VLOOKUP(C310,[6]หน่วยงานย่อย!$A$2:$B$76,2,)</f>
        <v>กองการเจ้าหน้าที่</v>
      </c>
      <c r="E310" s="32">
        <v>2</v>
      </c>
      <c r="F310" s="50" t="str">
        <f>+VLOOKUP(E310,[6]แหล่งเงิน!$A$2:$B$3,2,)</f>
        <v>เงินรายได้</v>
      </c>
      <c r="G310" s="110" t="s">
        <v>12</v>
      </c>
      <c r="H310" s="32">
        <v>1</v>
      </c>
      <c r="I310" s="48" t="str">
        <f>VLOOKUP(H310,[6]กองทุน!$A$2:$B$14,2,)</f>
        <v>กองทุนบริหาร</v>
      </c>
      <c r="J310" s="110">
        <v>110</v>
      </c>
      <c r="K310" s="48" t="str">
        <f>+VLOOKUP(J310,'[6]งาน-โครงการ'!$A$2:$B$33,2,)</f>
        <v>งานสนับสนุนการบริหารจัดการทั่วไปด้านวิทยาศาสตร์สุขภาพ</v>
      </c>
      <c r="L310" s="110">
        <v>1000003</v>
      </c>
      <c r="M310" s="31" t="str">
        <f>+VLOOKUP(L310,[6]โครงการย่อย!$A$2:$B$66,2,)</f>
        <v>โครงการพัฒนาระบบบริหารและจัดการภายใน</v>
      </c>
      <c r="N310" s="110">
        <v>10000030071</v>
      </c>
      <c r="O310" s="38" t="str">
        <f>+VLOOKUP(N310,[6]กิจกรรม!$A$2:$B$1541,2,FALSE)</f>
        <v>โครงการสนับสนุนการประชุมคณะกรรมการต่างๆ ของมหาวิทยาลัย</v>
      </c>
      <c r="P310" s="32" t="s">
        <v>95</v>
      </c>
      <c r="Q310" s="11">
        <f>IFERROR((VLOOKUP(R310,[5]ความเชื่อมโยง!$A$20:$B$26,2,FALSE)),"")</f>
        <v>5</v>
      </c>
      <c r="R310" s="6" t="s">
        <v>635</v>
      </c>
      <c r="S310" s="11">
        <v>5</v>
      </c>
      <c r="T310" s="6" t="s">
        <v>635</v>
      </c>
      <c r="U310" s="13" t="str">
        <f>IFERROR((VLOOKUP(Q310,[1]ความเชื่อมโยง!$A$1:$F$10,6,FALSE)),"")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10" s="13" t="str">
        <f>IFERROR((VLOOKUP(Q310,ความเชื่อมโยง!$A$1:$G$10,7,1)),"")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10" s="54" t="s">
        <v>651</v>
      </c>
      <c r="X310" s="39" t="s">
        <v>133</v>
      </c>
      <c r="Y310" s="32" t="s">
        <v>16</v>
      </c>
      <c r="Z310" s="32" t="s">
        <v>20</v>
      </c>
      <c r="AA310" s="4"/>
      <c r="AB310" s="4"/>
      <c r="AC310" s="112"/>
      <c r="AD310" s="32" t="s">
        <v>1635</v>
      </c>
      <c r="AE310" s="113">
        <v>35</v>
      </c>
      <c r="AF310" s="113">
        <v>5</v>
      </c>
      <c r="AG310" s="47" t="s">
        <v>581</v>
      </c>
      <c r="AH310" s="47">
        <v>2</v>
      </c>
      <c r="AI310" s="113">
        <f t="shared" si="15"/>
        <v>400</v>
      </c>
      <c r="AJ310" s="16"/>
      <c r="AK310" s="16"/>
      <c r="AL310" s="16"/>
      <c r="AM310" s="16"/>
      <c r="AN310" s="16"/>
      <c r="AO310" s="16"/>
      <c r="AP310" s="16"/>
      <c r="AQ310" s="16">
        <v>400</v>
      </c>
      <c r="AR310" s="16"/>
      <c r="AS310" s="16"/>
      <c r="AT310" s="16"/>
      <c r="AU310" s="16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61"/>
      <c r="BH310" s="58">
        <f t="shared" si="12"/>
        <v>400</v>
      </c>
      <c r="BI310" s="62">
        <f t="shared" si="13"/>
        <v>0</v>
      </c>
    </row>
    <row r="311" spans="1:61" ht="21">
      <c r="A311" s="48">
        <v>10</v>
      </c>
      <c r="B311" s="48" t="str">
        <f>+VLOOKUP(A311,[6]หน่วยงานหลัก!$A$2:$B$20,2,FALSE)</f>
        <v>สำนักงานอธิการบดี</v>
      </c>
      <c r="C311" s="32">
        <v>1006</v>
      </c>
      <c r="D311" s="48" t="str">
        <f>+VLOOKUP(C311,[6]หน่วยงานย่อย!$A$2:$B$76,2,)</f>
        <v>กองการเจ้าหน้าที่</v>
      </c>
      <c r="E311" s="32">
        <v>2</v>
      </c>
      <c r="F311" s="50" t="str">
        <f>+VLOOKUP(E311,[6]แหล่งเงิน!$A$2:$B$3,2,)</f>
        <v>เงินรายได้</v>
      </c>
      <c r="G311" s="110" t="s">
        <v>12</v>
      </c>
      <c r="H311" s="32">
        <v>1</v>
      </c>
      <c r="I311" s="48" t="str">
        <f>VLOOKUP(H311,[6]กองทุน!$A$2:$B$14,2,)</f>
        <v>กองทุนบริหาร</v>
      </c>
      <c r="J311" s="110">
        <v>110</v>
      </c>
      <c r="K311" s="48" t="str">
        <f>+VLOOKUP(J311,'[6]งาน-โครงการ'!$A$2:$B$33,2,)</f>
        <v>งานสนับสนุนการบริหารจัดการทั่วไปด้านวิทยาศาสตร์สุขภาพ</v>
      </c>
      <c r="L311" s="110">
        <v>1000003</v>
      </c>
      <c r="M311" s="31" t="str">
        <f>+VLOOKUP(L311,[6]โครงการย่อย!$A$2:$B$66,2,)</f>
        <v>โครงการพัฒนาระบบบริหารและจัดการภายใน</v>
      </c>
      <c r="N311" s="110">
        <v>10000030071</v>
      </c>
      <c r="O311" s="38" t="str">
        <f>+VLOOKUP(N311,[6]กิจกรรม!$A$2:$B$1541,2,FALSE)</f>
        <v>โครงการสนับสนุนการประชุมคณะกรรมการต่างๆ ของมหาวิทยาลัย</v>
      </c>
      <c r="P311" s="32" t="s">
        <v>95</v>
      </c>
      <c r="Q311" s="11">
        <f>IFERROR((VLOOKUP(R311,[5]ความเชื่อมโยง!$A$20:$B$26,2,FALSE)),"")</f>
        <v>5</v>
      </c>
      <c r="R311" s="6" t="s">
        <v>635</v>
      </c>
      <c r="S311" s="11">
        <v>5</v>
      </c>
      <c r="T311" s="6" t="s">
        <v>635</v>
      </c>
      <c r="U311" s="13" t="str">
        <f>IFERROR((VLOOKUP(Q311,[1]ความเชื่อมโยง!$A$1:$F$10,6,FALSE)),"")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11" s="13" t="str">
        <f>IFERROR((VLOOKUP(Q311,ความเชื่อมโยง!$A$1:$G$10,7,1)),"")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11" s="54" t="s">
        <v>651</v>
      </c>
      <c r="X311" s="39" t="s">
        <v>133</v>
      </c>
      <c r="Y311" s="32" t="s">
        <v>16</v>
      </c>
      <c r="Z311" s="32" t="s">
        <v>20</v>
      </c>
      <c r="AA311" s="4"/>
      <c r="AB311" s="4"/>
      <c r="AC311" s="112"/>
      <c r="AD311" s="32" t="s">
        <v>911</v>
      </c>
      <c r="AE311" s="113">
        <v>120</v>
      </c>
      <c r="AF311" s="113">
        <v>7</v>
      </c>
      <c r="AG311" s="47" t="s">
        <v>581</v>
      </c>
      <c r="AH311" s="47">
        <v>3</v>
      </c>
      <c r="AI311" s="113">
        <f t="shared" si="15"/>
        <v>2500</v>
      </c>
      <c r="AJ311" s="16"/>
      <c r="AK311" s="16"/>
      <c r="AL311" s="16"/>
      <c r="AM311" s="16"/>
      <c r="AN311" s="16"/>
      <c r="AO311" s="16"/>
      <c r="AP311" s="16"/>
      <c r="AQ311" s="16">
        <v>2500</v>
      </c>
      <c r="AR311" s="16"/>
      <c r="AS311" s="16"/>
      <c r="AT311" s="16"/>
      <c r="AU311" s="16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61"/>
      <c r="BH311" s="58">
        <f t="shared" si="12"/>
        <v>2500</v>
      </c>
      <c r="BI311" s="62">
        <f t="shared" si="13"/>
        <v>0</v>
      </c>
    </row>
    <row r="312" spans="1:61" ht="21">
      <c r="A312" s="48">
        <v>10</v>
      </c>
      <c r="B312" s="48" t="str">
        <f>+VLOOKUP(A312,[6]หน่วยงานหลัก!$A$2:$B$20,2,FALSE)</f>
        <v>สำนักงานอธิการบดี</v>
      </c>
      <c r="C312" s="32">
        <v>1006</v>
      </c>
      <c r="D312" s="48" t="str">
        <f>+VLOOKUP(C312,[6]หน่วยงานย่อย!$A$2:$B$76,2,)</f>
        <v>กองการเจ้าหน้าที่</v>
      </c>
      <c r="E312" s="32">
        <v>2</v>
      </c>
      <c r="F312" s="50" t="str">
        <f>+VLOOKUP(E312,[6]แหล่งเงิน!$A$2:$B$3,2,)</f>
        <v>เงินรายได้</v>
      </c>
      <c r="G312" s="110" t="s">
        <v>12</v>
      </c>
      <c r="H312" s="32">
        <v>1</v>
      </c>
      <c r="I312" s="48" t="str">
        <f>VLOOKUP(H312,[6]กองทุน!$A$2:$B$14,2,)</f>
        <v>กองทุนบริหาร</v>
      </c>
      <c r="J312" s="110">
        <v>110</v>
      </c>
      <c r="K312" s="48" t="str">
        <f>+VLOOKUP(J312,'[6]งาน-โครงการ'!$A$2:$B$33,2,)</f>
        <v>งานสนับสนุนการบริหารจัดการทั่วไปด้านวิทยาศาสตร์สุขภาพ</v>
      </c>
      <c r="L312" s="110">
        <v>1000003</v>
      </c>
      <c r="M312" s="31" t="str">
        <f>+VLOOKUP(L312,[6]โครงการย่อย!$A$2:$B$66,2,)</f>
        <v>โครงการพัฒนาระบบบริหารและจัดการภายใน</v>
      </c>
      <c r="N312" s="110">
        <v>10000030071</v>
      </c>
      <c r="O312" s="38" t="str">
        <f>+VLOOKUP(N312,[6]กิจกรรม!$A$2:$B$1541,2,FALSE)</f>
        <v>โครงการสนับสนุนการประชุมคณะกรรมการต่างๆ ของมหาวิทยาลัย</v>
      </c>
      <c r="P312" s="32" t="s">
        <v>95</v>
      </c>
      <c r="Q312" s="11">
        <f>IFERROR((VLOOKUP(R312,[5]ความเชื่อมโยง!$A$20:$B$26,2,FALSE)),"")</f>
        <v>5</v>
      </c>
      <c r="R312" s="6" t="s">
        <v>635</v>
      </c>
      <c r="S312" s="11">
        <v>5</v>
      </c>
      <c r="T312" s="6" t="s">
        <v>635</v>
      </c>
      <c r="U312" s="13" t="str">
        <f>IFERROR((VLOOKUP(Q312,[1]ความเชื่อมโยง!$A$1:$F$10,6,FALSE)),"")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12" s="13" t="str">
        <f>IFERROR((VLOOKUP(Q312,ความเชื่อมโยง!$A$1:$G$10,7,1)),"")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12" s="54" t="s">
        <v>651</v>
      </c>
      <c r="X312" s="39" t="s">
        <v>133</v>
      </c>
      <c r="Y312" s="32" t="s">
        <v>16</v>
      </c>
      <c r="Z312" s="32" t="s">
        <v>20</v>
      </c>
      <c r="AA312" s="4"/>
      <c r="AB312" s="4"/>
      <c r="AC312" s="112"/>
      <c r="AD312" s="32" t="s">
        <v>912</v>
      </c>
      <c r="AE312" s="113">
        <v>120</v>
      </c>
      <c r="AF312" s="113">
        <v>5</v>
      </c>
      <c r="AG312" s="47" t="s">
        <v>581</v>
      </c>
      <c r="AH312" s="47">
        <v>1</v>
      </c>
      <c r="AI312" s="113">
        <f t="shared" si="15"/>
        <v>600</v>
      </c>
      <c r="AJ312" s="16"/>
      <c r="AK312" s="16"/>
      <c r="AL312" s="16"/>
      <c r="AM312" s="16"/>
      <c r="AN312" s="16"/>
      <c r="AO312" s="16"/>
      <c r="AP312" s="16"/>
      <c r="AQ312" s="16">
        <v>600</v>
      </c>
      <c r="AR312" s="16"/>
      <c r="AS312" s="16"/>
      <c r="AT312" s="16"/>
      <c r="AU312" s="16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61"/>
      <c r="BH312" s="58">
        <f t="shared" si="12"/>
        <v>600</v>
      </c>
      <c r="BI312" s="62">
        <f t="shared" si="13"/>
        <v>0</v>
      </c>
    </row>
    <row r="313" spans="1:61" ht="21">
      <c r="A313" s="48">
        <v>10</v>
      </c>
      <c r="B313" s="48" t="str">
        <f>+VLOOKUP(A313,[6]หน่วยงานหลัก!$A$2:$B$20,2,FALSE)</f>
        <v>สำนักงานอธิการบดี</v>
      </c>
      <c r="C313" s="32">
        <v>1006</v>
      </c>
      <c r="D313" s="48" t="str">
        <f>+VLOOKUP(C313,[6]หน่วยงานย่อย!$A$2:$B$76,2,)</f>
        <v>กองการเจ้าหน้าที่</v>
      </c>
      <c r="E313" s="32">
        <v>2</v>
      </c>
      <c r="F313" s="50" t="str">
        <f>+VLOOKUP(E313,[6]แหล่งเงิน!$A$2:$B$3,2,)</f>
        <v>เงินรายได้</v>
      </c>
      <c r="G313" s="110" t="s">
        <v>12</v>
      </c>
      <c r="H313" s="32">
        <v>1</v>
      </c>
      <c r="I313" s="48" t="str">
        <f>VLOOKUP(H313,[6]กองทุน!$A$2:$B$14,2,)</f>
        <v>กองทุนบริหาร</v>
      </c>
      <c r="J313" s="110">
        <v>110</v>
      </c>
      <c r="K313" s="48" t="str">
        <f>+VLOOKUP(J313,'[6]งาน-โครงการ'!$A$2:$B$33,2,)</f>
        <v>งานสนับสนุนการบริหารจัดการทั่วไปด้านวิทยาศาสตร์สุขภาพ</v>
      </c>
      <c r="L313" s="110">
        <v>1000003</v>
      </c>
      <c r="M313" s="31" t="str">
        <f>+VLOOKUP(L313,[6]โครงการย่อย!$A$2:$B$66,2,)</f>
        <v>โครงการพัฒนาระบบบริหารและจัดการภายใน</v>
      </c>
      <c r="N313" s="110">
        <v>10000030071</v>
      </c>
      <c r="O313" s="38" t="str">
        <f>+VLOOKUP(N313,[6]กิจกรรม!$A$2:$B$1541,2,FALSE)</f>
        <v>โครงการสนับสนุนการประชุมคณะกรรมการต่างๆ ของมหาวิทยาลัย</v>
      </c>
      <c r="P313" s="32" t="s">
        <v>95</v>
      </c>
      <c r="Q313" s="11">
        <f>IFERROR((VLOOKUP(R313,[5]ความเชื่อมโยง!$A$20:$B$26,2,FALSE)),"")</f>
        <v>5</v>
      </c>
      <c r="R313" s="6" t="s">
        <v>635</v>
      </c>
      <c r="S313" s="11">
        <v>5</v>
      </c>
      <c r="T313" s="6" t="s">
        <v>635</v>
      </c>
      <c r="U313" s="13" t="str">
        <f>IFERROR((VLOOKUP(Q313,[1]ความเชื่อมโยง!$A$1:$F$10,6,FALSE)),"")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13" s="13" t="str">
        <f>IFERROR((VLOOKUP(Q313,ความเชื่อมโยง!$A$1:$G$10,7,1)),"")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13" s="54" t="s">
        <v>651</v>
      </c>
      <c r="X313" s="39" t="s">
        <v>133</v>
      </c>
      <c r="Y313" s="32" t="s">
        <v>16</v>
      </c>
      <c r="Z313" s="32" t="s">
        <v>20</v>
      </c>
      <c r="AA313" s="4"/>
      <c r="AB313" s="4"/>
      <c r="AC313" s="112"/>
      <c r="AD313" s="32" t="s">
        <v>913</v>
      </c>
      <c r="AE313" s="113">
        <v>200</v>
      </c>
      <c r="AF313" s="113">
        <v>3</v>
      </c>
      <c r="AG313" s="47" t="s">
        <v>581</v>
      </c>
      <c r="AH313" s="47">
        <v>3</v>
      </c>
      <c r="AI313" s="113">
        <f t="shared" si="15"/>
        <v>1800</v>
      </c>
      <c r="AJ313" s="16"/>
      <c r="AK313" s="16"/>
      <c r="AL313" s="16"/>
      <c r="AM313" s="16"/>
      <c r="AN313" s="16"/>
      <c r="AO313" s="16"/>
      <c r="AP313" s="16"/>
      <c r="AQ313" s="16">
        <v>1800</v>
      </c>
      <c r="AR313" s="16"/>
      <c r="AS313" s="16"/>
      <c r="AT313" s="16"/>
      <c r="AU313" s="16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61"/>
      <c r="BH313" s="58">
        <f t="shared" si="12"/>
        <v>1800</v>
      </c>
      <c r="BI313" s="62">
        <f t="shared" si="13"/>
        <v>0</v>
      </c>
    </row>
    <row r="314" spans="1:61" ht="21">
      <c r="A314" s="48">
        <v>10</v>
      </c>
      <c r="B314" s="48" t="str">
        <f>+VLOOKUP(A314,[6]หน่วยงานหลัก!$A$2:$B$20,2,FALSE)</f>
        <v>สำนักงานอธิการบดี</v>
      </c>
      <c r="C314" s="32">
        <v>1006</v>
      </c>
      <c r="D314" s="48" t="str">
        <f>+VLOOKUP(C314,[6]หน่วยงานย่อย!$A$2:$B$76,2,)</f>
        <v>กองการเจ้าหน้าที่</v>
      </c>
      <c r="E314" s="32">
        <v>2</v>
      </c>
      <c r="F314" s="50" t="str">
        <f>+VLOOKUP(E314,[6]แหล่งเงิน!$A$2:$B$3,2,)</f>
        <v>เงินรายได้</v>
      </c>
      <c r="G314" s="110" t="s">
        <v>12</v>
      </c>
      <c r="H314" s="32">
        <v>1</v>
      </c>
      <c r="I314" s="48" t="str">
        <f>VLOOKUP(H314,[6]กองทุน!$A$2:$B$14,2,)</f>
        <v>กองทุนบริหาร</v>
      </c>
      <c r="J314" s="110">
        <v>110</v>
      </c>
      <c r="K314" s="48" t="str">
        <f>+VLOOKUP(J314,'[6]งาน-โครงการ'!$A$2:$B$33,2,)</f>
        <v>งานสนับสนุนการบริหารจัดการทั่วไปด้านวิทยาศาสตร์สุขภาพ</v>
      </c>
      <c r="L314" s="110">
        <v>1000003</v>
      </c>
      <c r="M314" s="31" t="str">
        <f>+VLOOKUP(L314,[6]โครงการย่อย!$A$2:$B$66,2,)</f>
        <v>โครงการพัฒนาระบบบริหารและจัดการภายใน</v>
      </c>
      <c r="N314" s="110">
        <v>10000030071</v>
      </c>
      <c r="O314" s="38" t="str">
        <f>+VLOOKUP(N314,[6]กิจกรรม!$A$2:$B$1541,2,FALSE)</f>
        <v>โครงการสนับสนุนการประชุมคณะกรรมการต่างๆ ของมหาวิทยาลัย</v>
      </c>
      <c r="P314" s="32" t="s">
        <v>95</v>
      </c>
      <c r="Q314" s="11">
        <f>IFERROR((VLOOKUP(R314,[5]ความเชื่อมโยง!$A$20:$B$26,2,FALSE)),"")</f>
        <v>5</v>
      </c>
      <c r="R314" s="6" t="s">
        <v>635</v>
      </c>
      <c r="S314" s="11">
        <v>5</v>
      </c>
      <c r="T314" s="6" t="s">
        <v>635</v>
      </c>
      <c r="U314" s="13" t="str">
        <f>IFERROR((VLOOKUP(Q314,[1]ความเชื่อมโยง!$A$1:$F$10,6,FALSE)),"")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14" s="13" t="str">
        <f>IFERROR((VLOOKUP(Q314,ความเชื่อมโยง!$A$1:$G$10,7,1)),"")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14" s="54" t="s">
        <v>651</v>
      </c>
      <c r="X314" s="39" t="s">
        <v>133</v>
      </c>
      <c r="Y314" s="32" t="s">
        <v>16</v>
      </c>
      <c r="Z314" s="32" t="s">
        <v>20</v>
      </c>
      <c r="AA314" s="4"/>
      <c r="AB314" s="4"/>
      <c r="AC314" s="112"/>
      <c r="AD314" s="32" t="s">
        <v>1635</v>
      </c>
      <c r="AE314" s="113">
        <v>1500</v>
      </c>
      <c r="AF314" s="113">
        <v>2</v>
      </c>
      <c r="AG314" s="47" t="s">
        <v>581</v>
      </c>
      <c r="AH314" s="47">
        <v>3</v>
      </c>
      <c r="AI314" s="113">
        <f t="shared" si="15"/>
        <v>9000</v>
      </c>
      <c r="AJ314" s="16"/>
      <c r="AK314" s="16"/>
      <c r="AL314" s="16"/>
      <c r="AM314" s="16"/>
      <c r="AN314" s="16"/>
      <c r="AO314" s="16"/>
      <c r="AP314" s="16"/>
      <c r="AQ314" s="16">
        <v>9000</v>
      </c>
      <c r="AR314" s="16"/>
      <c r="AS314" s="16"/>
      <c r="AT314" s="16"/>
      <c r="AU314" s="16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61"/>
      <c r="BH314" s="58">
        <f t="shared" si="12"/>
        <v>9000</v>
      </c>
      <c r="BI314" s="62">
        <f t="shared" si="13"/>
        <v>0</v>
      </c>
    </row>
    <row r="315" spans="1:61" ht="21">
      <c r="A315" s="48">
        <v>10</v>
      </c>
      <c r="B315" s="48" t="str">
        <f>+VLOOKUP(A315,[6]หน่วยงานหลัก!$A$2:$B$20,2,FALSE)</f>
        <v>สำนักงานอธิการบดี</v>
      </c>
      <c r="C315" s="32">
        <v>1006</v>
      </c>
      <c r="D315" s="48" t="str">
        <f>+VLOOKUP(C315,[6]หน่วยงานย่อย!$A$2:$B$76,2,)</f>
        <v>กองการเจ้าหน้าที่</v>
      </c>
      <c r="E315" s="32">
        <v>1</v>
      </c>
      <c r="F315" s="50" t="str">
        <f>+VLOOKUP(E315,[6]แหล่งเงิน!$A$2:$B$3,2,)</f>
        <v>เงินงบประมาณแผ่นดิน</v>
      </c>
      <c r="G315" s="110" t="s">
        <v>11</v>
      </c>
      <c r="H315" s="32">
        <v>1</v>
      </c>
      <c r="I315" s="48" t="str">
        <f>VLOOKUP(H315,[6]กองทุน!$A$2:$B$14,2,)</f>
        <v>กองทุนบริหาร</v>
      </c>
      <c r="J315" s="110">
        <v>110</v>
      </c>
      <c r="K315" s="48" t="str">
        <f>+VLOOKUP(J315,'[6]งาน-โครงการ'!$A$2:$B$33,2,)</f>
        <v>งานสนับสนุนการบริหารจัดการทั่วไปด้านวิทยาศาสตร์สุขภาพ</v>
      </c>
      <c r="L315" s="110">
        <v>1000003</v>
      </c>
      <c r="M315" s="31" t="str">
        <f>+VLOOKUP(L315,[6]โครงการย่อย!$A$2:$B$66,2,)</f>
        <v>โครงการพัฒนาระบบบริหารและจัดการภายใน</v>
      </c>
      <c r="N315" s="110">
        <v>10000030071</v>
      </c>
      <c r="O315" s="38" t="str">
        <f>+VLOOKUP(N315,[6]กิจกรรม!$A$2:$B$1541,2,FALSE)</f>
        <v>โครงการสนับสนุนการประชุมคณะกรรมการต่างๆ ของมหาวิทยาลัย</v>
      </c>
      <c r="P315" s="32" t="s">
        <v>95</v>
      </c>
      <c r="Q315" s="11">
        <f>IFERROR((VLOOKUP(R315,[1]ความเชื่อมโยง!$A$20:$B$26,2,FALSE)),"")</f>
        <v>5</v>
      </c>
      <c r="R315" s="6" t="s">
        <v>635</v>
      </c>
      <c r="S315" s="11">
        <f>IFERROR((VLOOKUP(T315,[1]ความเชื่อมโยง!$A$29:$B$37,2,FALSE)),"")</f>
        <v>5</v>
      </c>
      <c r="T315" s="52" t="s">
        <v>635</v>
      </c>
      <c r="U315" s="13" t="str">
        <f>IFERROR((VLOOKUP(Q315,[1]ความเชื่อมโยง!$A$1:$F$10,6,FALSE)),"")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15" s="13" t="str">
        <f>IFERROR((VLOOKUP(Q315,ความเชื่อมโยง!$A$1:$G$10,7,1)),"")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15" s="54" t="s">
        <v>651</v>
      </c>
      <c r="X315" s="39" t="s">
        <v>908</v>
      </c>
      <c r="Y315" s="32" t="s">
        <v>16</v>
      </c>
      <c r="Z315" s="32" t="s">
        <v>23</v>
      </c>
      <c r="AA315" s="4"/>
      <c r="AB315" s="4"/>
      <c r="AC315" s="112"/>
      <c r="AD315" s="32" t="s">
        <v>24</v>
      </c>
      <c r="AE315" s="114">
        <v>0.5</v>
      </c>
      <c r="AF315" s="113">
        <v>1000</v>
      </c>
      <c r="AG315" s="47" t="s">
        <v>584</v>
      </c>
      <c r="AH315" s="47">
        <v>3</v>
      </c>
      <c r="AI315" s="113">
        <f t="shared" si="15"/>
        <v>1500</v>
      </c>
      <c r="AJ315" s="16"/>
      <c r="AK315" s="16"/>
      <c r="AL315" s="16"/>
      <c r="AM315" s="16"/>
      <c r="AN315" s="16"/>
      <c r="AO315" s="16"/>
      <c r="AP315" s="16"/>
      <c r="AQ315" s="16">
        <v>1500</v>
      </c>
      <c r="AR315" s="16"/>
      <c r="AS315" s="16"/>
      <c r="AT315" s="16"/>
      <c r="AU315" s="16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61"/>
      <c r="BH315" s="58">
        <f t="shared" si="12"/>
        <v>1500</v>
      </c>
      <c r="BI315" s="62">
        <f t="shared" si="13"/>
        <v>0</v>
      </c>
    </row>
    <row r="316" spans="1:61" ht="21">
      <c r="A316" s="48">
        <v>10</v>
      </c>
      <c r="B316" s="48" t="str">
        <f>+VLOOKUP(A316,[6]หน่วยงานหลัก!$A$2:$B$20,2,FALSE)</f>
        <v>สำนักงานอธิการบดี</v>
      </c>
      <c r="C316" s="32">
        <v>1006</v>
      </c>
      <c r="D316" s="48" t="str">
        <f>+VLOOKUP(C316,[6]หน่วยงานย่อย!$A$2:$B$76,2,)</f>
        <v>กองการเจ้าหน้าที่</v>
      </c>
      <c r="E316" s="32">
        <v>2</v>
      </c>
      <c r="F316" s="50" t="str">
        <f>+VLOOKUP(E316,[6]แหล่งเงิน!$A$2:$B$3,2,)</f>
        <v>เงินรายได้</v>
      </c>
      <c r="G316" s="110" t="s">
        <v>12</v>
      </c>
      <c r="H316" s="32">
        <v>1</v>
      </c>
      <c r="I316" s="48" t="str">
        <f>VLOOKUP(H316,[6]กองทุน!$A$2:$B$14,2,)</f>
        <v>กองทุนบริหาร</v>
      </c>
      <c r="J316" s="110">
        <v>110</v>
      </c>
      <c r="K316" s="48" t="str">
        <f>+VLOOKUP(J316,'[6]งาน-โครงการ'!$A$2:$B$33,2,)</f>
        <v>งานสนับสนุนการบริหารจัดการทั่วไปด้านวิทยาศาสตร์สุขภาพ</v>
      </c>
      <c r="L316" s="110">
        <v>1000003</v>
      </c>
      <c r="M316" s="31" t="str">
        <f>+VLOOKUP(L316,[6]โครงการย่อย!$A$2:$B$66,2,)</f>
        <v>โครงการพัฒนาระบบบริหารและจัดการภายใน</v>
      </c>
      <c r="N316" s="110">
        <v>10000030071</v>
      </c>
      <c r="O316" s="38" t="str">
        <f>+VLOOKUP(N316,[6]กิจกรรม!$A$2:$B$1541,2,FALSE)</f>
        <v>โครงการสนับสนุนการประชุมคณะกรรมการต่างๆ ของมหาวิทยาลัย</v>
      </c>
      <c r="P316" s="32" t="s">
        <v>96</v>
      </c>
      <c r="Q316" s="11">
        <f>IFERROR((VLOOKUP(R316,[5]ความเชื่อมโยง!$A$20:$B$26,2,FALSE)),"")</f>
        <v>5</v>
      </c>
      <c r="R316" s="6" t="s">
        <v>635</v>
      </c>
      <c r="S316" s="11">
        <v>5</v>
      </c>
      <c r="T316" s="6" t="s">
        <v>635</v>
      </c>
      <c r="U316" s="13" t="str">
        <f>IFERROR((VLOOKUP(Q316,[1]ความเชื่อมโยง!$A$1:$F$10,6,FALSE)),"")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16" s="13" t="str">
        <f>IFERROR((VLOOKUP(Q316,ความเชื่อมโยง!$A$1:$G$10,7,1)),"")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16" s="54" t="s">
        <v>651</v>
      </c>
      <c r="X316" s="39" t="s">
        <v>133</v>
      </c>
      <c r="Y316" s="32" t="s">
        <v>16</v>
      </c>
      <c r="Z316" s="32" t="s">
        <v>20</v>
      </c>
      <c r="AA316" s="4"/>
      <c r="AB316" s="4"/>
      <c r="AC316" s="112"/>
      <c r="AD316" s="32" t="s">
        <v>1635</v>
      </c>
      <c r="AE316" s="113">
        <v>35</v>
      </c>
      <c r="AF316" s="113">
        <v>20</v>
      </c>
      <c r="AG316" s="47" t="s">
        <v>581</v>
      </c>
      <c r="AH316" s="47">
        <v>1</v>
      </c>
      <c r="AI316" s="113">
        <f t="shared" si="15"/>
        <v>700</v>
      </c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>
        <v>700</v>
      </c>
      <c r="AU316" s="16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61"/>
      <c r="BH316" s="58">
        <f t="shared" si="12"/>
        <v>700</v>
      </c>
      <c r="BI316" s="62">
        <f t="shared" si="13"/>
        <v>0</v>
      </c>
    </row>
    <row r="317" spans="1:61" ht="21">
      <c r="A317" s="48">
        <v>10</v>
      </c>
      <c r="B317" s="48" t="str">
        <f>+VLOOKUP(A317,[6]หน่วยงานหลัก!$A$2:$B$20,2,FALSE)</f>
        <v>สำนักงานอธิการบดี</v>
      </c>
      <c r="C317" s="32">
        <v>1006</v>
      </c>
      <c r="D317" s="48" t="str">
        <f>+VLOOKUP(C317,[6]หน่วยงานย่อย!$A$2:$B$76,2,)</f>
        <v>กองการเจ้าหน้าที่</v>
      </c>
      <c r="E317" s="32">
        <v>1</v>
      </c>
      <c r="F317" s="50" t="str">
        <f>+VLOOKUP(E317,[6]แหล่งเงิน!$A$2:$B$3,2,)</f>
        <v>เงินงบประมาณแผ่นดิน</v>
      </c>
      <c r="G317" s="110" t="s">
        <v>11</v>
      </c>
      <c r="H317" s="32">
        <v>1</v>
      </c>
      <c r="I317" s="48" t="str">
        <f>VLOOKUP(H317,[6]กองทุน!$A$2:$B$14,2,)</f>
        <v>กองทุนบริหาร</v>
      </c>
      <c r="J317" s="110">
        <v>110</v>
      </c>
      <c r="K317" s="48" t="str">
        <f>+VLOOKUP(J317,'[6]งาน-โครงการ'!$A$2:$B$33,2,)</f>
        <v>งานสนับสนุนการบริหารจัดการทั่วไปด้านวิทยาศาสตร์สุขภาพ</v>
      </c>
      <c r="L317" s="110">
        <v>1000003</v>
      </c>
      <c r="M317" s="31" t="str">
        <f>+VLOOKUP(L317,[6]โครงการย่อย!$A$2:$B$66,2,)</f>
        <v>โครงการพัฒนาระบบบริหารและจัดการภายใน</v>
      </c>
      <c r="N317" s="110">
        <v>10000030071</v>
      </c>
      <c r="O317" s="38" t="str">
        <f>+VLOOKUP(N317,[6]กิจกรรม!$A$2:$B$1541,2,FALSE)</f>
        <v>โครงการสนับสนุนการประชุมคณะกรรมการต่างๆ ของมหาวิทยาลัย</v>
      </c>
      <c r="P317" s="32" t="s">
        <v>96</v>
      </c>
      <c r="Q317" s="11">
        <f>IFERROR((VLOOKUP(R317,[1]ความเชื่อมโยง!$A$20:$B$26,2,FALSE)),"")</f>
        <v>5</v>
      </c>
      <c r="R317" s="6" t="s">
        <v>635</v>
      </c>
      <c r="S317" s="11">
        <f>IFERROR((VLOOKUP(T317,[1]ความเชื่อมโยง!$A$29:$B$37,2,FALSE)),"")</f>
        <v>5</v>
      </c>
      <c r="T317" s="52" t="s">
        <v>635</v>
      </c>
      <c r="U317" s="13" t="str">
        <f>IFERROR((VLOOKUP(Q317,[1]ความเชื่อมโยง!$A$1:$F$10,6,FALSE)),"")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17" s="13" t="str">
        <f>IFERROR((VLOOKUP(Q317,ความเชื่อมโยง!$A$1:$G$10,7,1)),"")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17" s="54" t="s">
        <v>651</v>
      </c>
      <c r="X317" s="39" t="s">
        <v>908</v>
      </c>
      <c r="Y317" s="32" t="s">
        <v>16</v>
      </c>
      <c r="Z317" s="32" t="s">
        <v>23</v>
      </c>
      <c r="AA317" s="4"/>
      <c r="AB317" s="4"/>
      <c r="AC317" s="112"/>
      <c r="AD317" s="32" t="s">
        <v>24</v>
      </c>
      <c r="AE317" s="114">
        <v>0.5</v>
      </c>
      <c r="AF317" s="113">
        <v>600</v>
      </c>
      <c r="AG317" s="47" t="s">
        <v>584</v>
      </c>
      <c r="AH317" s="47">
        <v>1</v>
      </c>
      <c r="AI317" s="113">
        <f t="shared" si="15"/>
        <v>300</v>
      </c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>
        <v>300</v>
      </c>
      <c r="AU317" s="16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61"/>
      <c r="BH317" s="58">
        <f t="shared" si="12"/>
        <v>300</v>
      </c>
      <c r="BI317" s="62">
        <f t="shared" si="13"/>
        <v>0</v>
      </c>
    </row>
    <row r="318" spans="1:61" ht="21">
      <c r="A318" s="48">
        <v>10</v>
      </c>
      <c r="B318" s="48" t="str">
        <f>+VLOOKUP(A318,[6]หน่วยงานหลัก!$A$2:$B$20,2,FALSE)</f>
        <v>สำนักงานอธิการบดี</v>
      </c>
      <c r="C318" s="32">
        <v>1006</v>
      </c>
      <c r="D318" s="48" t="str">
        <f>+VLOOKUP(C318,[6]หน่วยงานย่อย!$A$2:$B$76,2,)</f>
        <v>กองการเจ้าหน้าที่</v>
      </c>
      <c r="E318" s="32">
        <v>2</v>
      </c>
      <c r="F318" s="50" t="str">
        <f>+VLOOKUP(E318,[6]แหล่งเงิน!$A$2:$B$3,2,)</f>
        <v>เงินรายได้</v>
      </c>
      <c r="G318" s="110" t="s">
        <v>12</v>
      </c>
      <c r="H318" s="32">
        <v>1</v>
      </c>
      <c r="I318" s="48" t="str">
        <f>VLOOKUP(H318,[6]กองทุน!$A$2:$B$14,2,)</f>
        <v>กองทุนบริหาร</v>
      </c>
      <c r="J318" s="110">
        <v>110</v>
      </c>
      <c r="K318" s="48" t="str">
        <f>+VLOOKUP(J318,'[6]งาน-โครงการ'!$A$2:$B$33,2,)</f>
        <v>งานสนับสนุนการบริหารจัดการทั่วไปด้านวิทยาศาสตร์สุขภาพ</v>
      </c>
      <c r="L318" s="110">
        <v>1000003</v>
      </c>
      <c r="M318" s="31" t="str">
        <f>+VLOOKUP(L318,[6]โครงการย่อย!$A$2:$B$66,2,)</f>
        <v>โครงการพัฒนาระบบบริหารและจัดการภายใน</v>
      </c>
      <c r="N318" s="110">
        <v>10000030071</v>
      </c>
      <c r="O318" s="38" t="str">
        <f>+VLOOKUP(N318,[6]กิจกรรม!$A$2:$B$1541,2,FALSE)</f>
        <v>โครงการสนับสนุนการประชุมคณะกรรมการต่างๆ ของมหาวิทยาลัย</v>
      </c>
      <c r="P318" s="32" t="s">
        <v>97</v>
      </c>
      <c r="Q318" s="11">
        <f>IFERROR((VLOOKUP(R318,[5]ความเชื่อมโยง!$A$20:$B$26,2,FALSE)),"")</f>
        <v>5</v>
      </c>
      <c r="R318" s="6" t="s">
        <v>635</v>
      </c>
      <c r="S318" s="11">
        <v>5</v>
      </c>
      <c r="T318" s="6" t="s">
        <v>635</v>
      </c>
      <c r="U318" s="13" t="str">
        <f>IFERROR((VLOOKUP(Q318,[1]ความเชื่อมโยง!$A$1:$F$10,6,FALSE)),"")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18" s="13" t="str">
        <f>IFERROR((VLOOKUP(Q318,ความเชื่อมโยง!$A$1:$G$10,7,1)),"")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18" s="54" t="s">
        <v>651</v>
      </c>
      <c r="X318" s="39" t="s">
        <v>133</v>
      </c>
      <c r="Y318" s="32" t="s">
        <v>16</v>
      </c>
      <c r="Z318" s="32" t="s">
        <v>20</v>
      </c>
      <c r="AA318" s="4"/>
      <c r="AB318" s="4"/>
      <c r="AC318" s="112"/>
      <c r="AD318" s="32" t="s">
        <v>1635</v>
      </c>
      <c r="AE318" s="113">
        <v>35</v>
      </c>
      <c r="AF318" s="113">
        <v>14</v>
      </c>
      <c r="AG318" s="47" t="s">
        <v>581</v>
      </c>
      <c r="AH318" s="47">
        <v>3</v>
      </c>
      <c r="AI318" s="113">
        <f t="shared" si="15"/>
        <v>1500</v>
      </c>
      <c r="AJ318" s="16">
        <v>1500</v>
      </c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61"/>
      <c r="BH318" s="58">
        <f t="shared" si="12"/>
        <v>1500</v>
      </c>
      <c r="BI318" s="62">
        <f t="shared" si="13"/>
        <v>0</v>
      </c>
    </row>
    <row r="319" spans="1:61" ht="21">
      <c r="A319" s="48">
        <v>10</v>
      </c>
      <c r="B319" s="48" t="str">
        <f>+VLOOKUP(A319,[6]หน่วยงานหลัก!$A$2:$B$20,2,FALSE)</f>
        <v>สำนักงานอธิการบดี</v>
      </c>
      <c r="C319" s="32">
        <v>1006</v>
      </c>
      <c r="D319" s="48" t="str">
        <f>+VLOOKUP(C319,[6]หน่วยงานย่อย!$A$2:$B$76,2,)</f>
        <v>กองการเจ้าหน้าที่</v>
      </c>
      <c r="E319" s="32">
        <v>2</v>
      </c>
      <c r="F319" s="50" t="str">
        <f>+VLOOKUP(E319,[6]แหล่งเงิน!$A$2:$B$3,2,)</f>
        <v>เงินรายได้</v>
      </c>
      <c r="G319" s="110" t="s">
        <v>12</v>
      </c>
      <c r="H319" s="32">
        <v>1</v>
      </c>
      <c r="I319" s="48" t="str">
        <f>VLOOKUP(H319,[6]กองทุน!$A$2:$B$14,2,)</f>
        <v>กองทุนบริหาร</v>
      </c>
      <c r="J319" s="110">
        <v>110</v>
      </c>
      <c r="K319" s="48" t="str">
        <f>+VLOOKUP(J319,'[6]งาน-โครงการ'!$A$2:$B$33,2,)</f>
        <v>งานสนับสนุนการบริหารจัดการทั่วไปด้านวิทยาศาสตร์สุขภาพ</v>
      </c>
      <c r="L319" s="110">
        <v>1000003</v>
      </c>
      <c r="M319" s="31" t="str">
        <f>+VLOOKUP(L319,[6]โครงการย่อย!$A$2:$B$66,2,)</f>
        <v>โครงการพัฒนาระบบบริหารและจัดการภายใน</v>
      </c>
      <c r="N319" s="110">
        <v>10000030071</v>
      </c>
      <c r="O319" s="38" t="str">
        <f>+VLOOKUP(N319,[6]กิจกรรม!$A$2:$B$1541,2,FALSE)</f>
        <v>โครงการสนับสนุนการประชุมคณะกรรมการต่างๆ ของมหาวิทยาลัย</v>
      </c>
      <c r="P319" s="32" t="s">
        <v>97</v>
      </c>
      <c r="Q319" s="11">
        <f>IFERROR((VLOOKUP(R319,[5]ความเชื่อมโยง!$A$20:$B$26,2,FALSE)),"")</f>
        <v>5</v>
      </c>
      <c r="R319" s="6" t="s">
        <v>635</v>
      </c>
      <c r="S319" s="11">
        <v>5</v>
      </c>
      <c r="T319" s="6" t="s">
        <v>635</v>
      </c>
      <c r="U319" s="13" t="str">
        <f>IFERROR((VLOOKUP(Q319,[1]ความเชื่อมโยง!$A$1:$F$10,6,FALSE)),"")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19" s="13" t="str">
        <f>IFERROR((VLOOKUP(Q319,ความเชื่อมโยง!$A$1:$G$10,7,1)),"")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19" s="54" t="s">
        <v>651</v>
      </c>
      <c r="X319" s="39" t="s">
        <v>133</v>
      </c>
      <c r="Y319" s="32" t="s">
        <v>16</v>
      </c>
      <c r="Z319" s="32" t="s">
        <v>20</v>
      </c>
      <c r="AA319" s="4"/>
      <c r="AB319" s="4"/>
      <c r="AC319" s="112"/>
      <c r="AD319" s="32" t="s">
        <v>1635</v>
      </c>
      <c r="AE319" s="113">
        <v>35</v>
      </c>
      <c r="AF319" s="113">
        <v>33</v>
      </c>
      <c r="AG319" s="47" t="s">
        <v>581</v>
      </c>
      <c r="AH319" s="47">
        <v>1</v>
      </c>
      <c r="AI319" s="113">
        <f t="shared" si="15"/>
        <v>1200</v>
      </c>
      <c r="AJ319" s="16">
        <v>1200</v>
      </c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61"/>
      <c r="BH319" s="58">
        <f t="shared" si="12"/>
        <v>1200</v>
      </c>
      <c r="BI319" s="62">
        <f t="shared" si="13"/>
        <v>0</v>
      </c>
    </row>
    <row r="320" spans="1:61" ht="21">
      <c r="A320" s="48">
        <v>10</v>
      </c>
      <c r="B320" s="48" t="str">
        <f>+VLOOKUP(A320,[6]หน่วยงานหลัก!$A$2:$B$20,2,FALSE)</f>
        <v>สำนักงานอธิการบดี</v>
      </c>
      <c r="C320" s="32">
        <v>1006</v>
      </c>
      <c r="D320" s="48" t="str">
        <f>+VLOOKUP(C320,[6]หน่วยงานย่อย!$A$2:$B$76,2,)</f>
        <v>กองการเจ้าหน้าที่</v>
      </c>
      <c r="E320" s="32">
        <v>1</v>
      </c>
      <c r="F320" s="50" t="str">
        <f>+VLOOKUP(E320,[6]แหล่งเงิน!$A$2:$B$3,2,)</f>
        <v>เงินงบประมาณแผ่นดิน</v>
      </c>
      <c r="G320" s="110" t="s">
        <v>11</v>
      </c>
      <c r="H320" s="32">
        <v>1</v>
      </c>
      <c r="I320" s="48" t="str">
        <f>VLOOKUP(H320,[6]กองทุน!$A$2:$B$14,2,)</f>
        <v>กองทุนบริหาร</v>
      </c>
      <c r="J320" s="110">
        <v>110</v>
      </c>
      <c r="K320" s="48" t="str">
        <f>+VLOOKUP(J320,'[6]งาน-โครงการ'!$A$2:$B$33,2,)</f>
        <v>งานสนับสนุนการบริหารจัดการทั่วไปด้านวิทยาศาสตร์สุขภาพ</v>
      </c>
      <c r="L320" s="110">
        <v>1000003</v>
      </c>
      <c r="M320" s="31" t="str">
        <f>+VLOOKUP(L320,[6]โครงการย่อย!$A$2:$B$66,2,)</f>
        <v>โครงการพัฒนาระบบบริหารและจัดการภายใน</v>
      </c>
      <c r="N320" s="110">
        <v>10000030071</v>
      </c>
      <c r="O320" s="38" t="str">
        <f>+VLOOKUP(N320,[6]กิจกรรม!$A$2:$B$1541,2,FALSE)</f>
        <v>โครงการสนับสนุนการประชุมคณะกรรมการต่างๆ ของมหาวิทยาลัย</v>
      </c>
      <c r="P320" s="32" t="s">
        <v>97</v>
      </c>
      <c r="Q320" s="11">
        <f>IFERROR((VLOOKUP(R320,[1]ความเชื่อมโยง!$A$20:$B$26,2,FALSE)),"")</f>
        <v>5</v>
      </c>
      <c r="R320" s="6" t="s">
        <v>635</v>
      </c>
      <c r="S320" s="11">
        <f>IFERROR((VLOOKUP(T320,[1]ความเชื่อมโยง!$A$29:$B$37,2,FALSE)),"")</f>
        <v>5</v>
      </c>
      <c r="T320" s="52" t="s">
        <v>635</v>
      </c>
      <c r="U320" s="13" t="str">
        <f>IFERROR((VLOOKUP(Q320,[1]ความเชื่อมโยง!$A$1:$F$10,6,FALSE)),"")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20" s="13" t="str">
        <f>IFERROR((VLOOKUP(Q320,ความเชื่อมโยง!$A$1:$G$10,7,1)),"")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20" s="54" t="s">
        <v>651</v>
      </c>
      <c r="X320" s="39" t="s">
        <v>908</v>
      </c>
      <c r="Y320" s="32" t="s">
        <v>16</v>
      </c>
      <c r="Z320" s="32" t="s">
        <v>23</v>
      </c>
      <c r="AA320" s="4"/>
      <c r="AB320" s="4"/>
      <c r="AC320" s="112"/>
      <c r="AD320" s="32" t="s">
        <v>24</v>
      </c>
      <c r="AE320" s="114">
        <v>0.5</v>
      </c>
      <c r="AF320" s="113">
        <v>2000</v>
      </c>
      <c r="AG320" s="47" t="s">
        <v>584</v>
      </c>
      <c r="AH320" s="47">
        <v>1</v>
      </c>
      <c r="AI320" s="113">
        <f t="shared" si="15"/>
        <v>1000</v>
      </c>
      <c r="AJ320" s="16">
        <v>1000</v>
      </c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61"/>
      <c r="BH320" s="58">
        <f t="shared" si="12"/>
        <v>1000</v>
      </c>
      <c r="BI320" s="62">
        <f t="shared" si="13"/>
        <v>0</v>
      </c>
    </row>
    <row r="321" spans="1:61" ht="21">
      <c r="A321" s="48">
        <v>10</v>
      </c>
      <c r="B321" s="48" t="str">
        <f>+VLOOKUP(A321,[6]หน่วยงานหลัก!$A$2:$B$20,2,FALSE)</f>
        <v>สำนักงานอธิการบดี</v>
      </c>
      <c r="C321" s="32">
        <v>1006</v>
      </c>
      <c r="D321" s="48" t="str">
        <f>+VLOOKUP(C321,[6]หน่วยงานย่อย!$A$2:$B$76,2,)</f>
        <v>กองการเจ้าหน้าที่</v>
      </c>
      <c r="E321" s="32">
        <v>2</v>
      </c>
      <c r="F321" s="50" t="str">
        <f>+VLOOKUP(E321,[6]แหล่งเงิน!$A$2:$B$3,2,)</f>
        <v>เงินรายได้</v>
      </c>
      <c r="G321" s="110" t="s">
        <v>12</v>
      </c>
      <c r="H321" s="32">
        <v>1</v>
      </c>
      <c r="I321" s="48" t="str">
        <f>VLOOKUP(H321,[6]กองทุน!$A$2:$B$14,2,)</f>
        <v>กองทุนบริหาร</v>
      </c>
      <c r="J321" s="110">
        <v>110</v>
      </c>
      <c r="K321" s="48" t="str">
        <f>+VLOOKUP(J321,'[6]งาน-โครงการ'!$A$2:$B$33,2,)</f>
        <v>งานสนับสนุนการบริหารจัดการทั่วไปด้านวิทยาศาสตร์สุขภาพ</v>
      </c>
      <c r="L321" s="110">
        <v>1000003</v>
      </c>
      <c r="M321" s="31" t="str">
        <f>+VLOOKUP(L321,[6]โครงการย่อย!$A$2:$B$66,2,)</f>
        <v>โครงการพัฒนาระบบบริหารและจัดการภายใน</v>
      </c>
      <c r="N321" s="110">
        <v>10000030071</v>
      </c>
      <c r="O321" s="38" t="str">
        <f>+VLOOKUP(N321,[6]กิจกรรม!$A$2:$B$1541,2,FALSE)</f>
        <v>โครงการสนับสนุนการประชุมคณะกรรมการต่างๆ ของมหาวิทยาลัย</v>
      </c>
      <c r="P321" s="117" t="s">
        <v>98</v>
      </c>
      <c r="Q321" s="11">
        <f>IFERROR((VLOOKUP(R321,[5]ความเชื่อมโยง!$A$20:$B$26,2,FALSE)),"")</f>
        <v>5</v>
      </c>
      <c r="R321" s="6" t="s">
        <v>635</v>
      </c>
      <c r="S321" s="11">
        <v>5</v>
      </c>
      <c r="T321" s="6" t="s">
        <v>635</v>
      </c>
      <c r="U321" s="13" t="str">
        <f>IFERROR((VLOOKUP(Q321,[1]ความเชื่อมโยง!$A$1:$F$10,6,FALSE)),"")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21" s="13" t="str">
        <f>IFERROR((VLOOKUP(Q321,ความเชื่อมโยง!$A$1:$G$10,7,1)),"")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21" s="118" t="s">
        <v>651</v>
      </c>
      <c r="X321" s="119" t="s">
        <v>133</v>
      </c>
      <c r="Y321" s="117" t="s">
        <v>16</v>
      </c>
      <c r="Z321" s="117" t="s">
        <v>28</v>
      </c>
      <c r="AA321" s="120"/>
      <c r="AB321" s="120"/>
      <c r="AC321" s="121"/>
      <c r="AD321" s="117" t="s">
        <v>909</v>
      </c>
      <c r="AE321" s="122">
        <v>3000</v>
      </c>
      <c r="AF321" s="123">
        <v>1</v>
      </c>
      <c r="AG321" s="124" t="s">
        <v>581</v>
      </c>
      <c r="AH321" s="123">
        <v>5</v>
      </c>
      <c r="AI321" s="27">
        <f>AH321*AF321*AE321</f>
        <v>15000</v>
      </c>
      <c r="AJ321" s="125">
        <v>15000</v>
      </c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61"/>
      <c r="BH321" s="58">
        <f t="shared" si="12"/>
        <v>15000</v>
      </c>
      <c r="BI321" s="62">
        <f t="shared" si="13"/>
        <v>0</v>
      </c>
    </row>
    <row r="322" spans="1:61" ht="21">
      <c r="A322" s="48">
        <v>10</v>
      </c>
      <c r="B322" s="48" t="str">
        <f>+VLOOKUP(A322,[6]หน่วยงานหลัก!$A$2:$B$20,2,FALSE)</f>
        <v>สำนักงานอธิการบดี</v>
      </c>
      <c r="C322" s="32">
        <v>1006</v>
      </c>
      <c r="D322" s="48" t="str">
        <f>+VLOOKUP(C322,[6]หน่วยงานย่อย!$A$2:$B$76,2,)</f>
        <v>กองการเจ้าหน้าที่</v>
      </c>
      <c r="E322" s="32">
        <v>2</v>
      </c>
      <c r="F322" s="50" t="str">
        <f>+VLOOKUP(E322,[6]แหล่งเงิน!$A$2:$B$3,2,)</f>
        <v>เงินรายได้</v>
      </c>
      <c r="G322" s="110" t="s">
        <v>12</v>
      </c>
      <c r="H322" s="32">
        <v>1</v>
      </c>
      <c r="I322" s="48" t="str">
        <f>VLOOKUP(H322,[6]กองทุน!$A$2:$B$14,2,)</f>
        <v>กองทุนบริหาร</v>
      </c>
      <c r="J322" s="110">
        <v>110</v>
      </c>
      <c r="K322" s="48" t="str">
        <f>+VLOOKUP(J322,'[6]งาน-โครงการ'!$A$2:$B$33,2,)</f>
        <v>งานสนับสนุนการบริหารจัดการทั่วไปด้านวิทยาศาสตร์สุขภาพ</v>
      </c>
      <c r="L322" s="110">
        <v>1000003</v>
      </c>
      <c r="M322" s="31" t="str">
        <f>+VLOOKUP(L322,[6]โครงการย่อย!$A$2:$B$66,2,)</f>
        <v>โครงการพัฒนาระบบบริหารและจัดการภายใน</v>
      </c>
      <c r="N322" s="110">
        <v>10000030071</v>
      </c>
      <c r="O322" s="38" t="str">
        <f>+VLOOKUP(N322,[6]กิจกรรม!$A$2:$B$1541,2,FALSE)</f>
        <v>โครงการสนับสนุนการประชุมคณะกรรมการต่างๆ ของมหาวิทยาลัย</v>
      </c>
      <c r="P322" s="117" t="s">
        <v>98</v>
      </c>
      <c r="Q322" s="11">
        <f>IFERROR((VLOOKUP(R322,[5]ความเชื่อมโยง!$A$20:$B$26,2,FALSE)),"")</f>
        <v>5</v>
      </c>
      <c r="R322" s="6" t="s">
        <v>635</v>
      </c>
      <c r="S322" s="11">
        <v>5</v>
      </c>
      <c r="T322" s="6" t="s">
        <v>635</v>
      </c>
      <c r="U322" s="13" t="str">
        <f>IFERROR((VLOOKUP(Q322,[1]ความเชื่อมโยง!$A$1:$F$10,6,FALSE)),"")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22" s="13" t="str">
        <f>IFERROR((VLOOKUP(Q322,ความเชื่อมโยง!$A$1:$G$10,7,1)),"")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22" s="118" t="s">
        <v>651</v>
      </c>
      <c r="X322" s="119" t="s">
        <v>133</v>
      </c>
      <c r="Y322" s="117" t="s">
        <v>16</v>
      </c>
      <c r="Z322" s="117" t="s">
        <v>28</v>
      </c>
      <c r="AA322" s="120"/>
      <c r="AB322" s="120"/>
      <c r="AC322" s="121"/>
      <c r="AD322" s="117" t="s">
        <v>914</v>
      </c>
      <c r="AE322" s="122">
        <v>2500</v>
      </c>
      <c r="AF322" s="123">
        <v>2</v>
      </c>
      <c r="AG322" s="124" t="s">
        <v>581</v>
      </c>
      <c r="AH322" s="123">
        <v>5</v>
      </c>
      <c r="AI322" s="27">
        <f t="shared" ref="AI322:AI334" si="16">AH322*AF322*AE322</f>
        <v>25000</v>
      </c>
      <c r="AJ322" s="125">
        <v>25000</v>
      </c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61"/>
      <c r="BH322" s="58">
        <f t="shared" si="12"/>
        <v>25000</v>
      </c>
      <c r="BI322" s="62">
        <f t="shared" si="13"/>
        <v>0</v>
      </c>
    </row>
    <row r="323" spans="1:61" ht="21">
      <c r="A323" s="48">
        <v>10</v>
      </c>
      <c r="B323" s="48" t="str">
        <f>+VLOOKUP(A323,[6]หน่วยงานหลัก!$A$2:$B$20,2,FALSE)</f>
        <v>สำนักงานอธิการบดี</v>
      </c>
      <c r="C323" s="32">
        <v>1006</v>
      </c>
      <c r="D323" s="48" t="str">
        <f>+VLOOKUP(C323,[6]หน่วยงานย่อย!$A$2:$B$76,2,)</f>
        <v>กองการเจ้าหน้าที่</v>
      </c>
      <c r="E323" s="32">
        <v>2</v>
      </c>
      <c r="F323" s="50" t="str">
        <f>+VLOOKUP(E323,[6]แหล่งเงิน!$A$2:$B$3,2,)</f>
        <v>เงินรายได้</v>
      </c>
      <c r="G323" s="110" t="s">
        <v>12</v>
      </c>
      <c r="H323" s="32">
        <v>1</v>
      </c>
      <c r="I323" s="48" t="str">
        <f>VLOOKUP(H323,[6]กองทุน!$A$2:$B$14,2,)</f>
        <v>กองทุนบริหาร</v>
      </c>
      <c r="J323" s="110">
        <v>110</v>
      </c>
      <c r="K323" s="48" t="str">
        <f>+VLOOKUP(J323,'[6]งาน-โครงการ'!$A$2:$B$33,2,)</f>
        <v>งานสนับสนุนการบริหารจัดการทั่วไปด้านวิทยาศาสตร์สุขภาพ</v>
      </c>
      <c r="L323" s="110">
        <v>1000003</v>
      </c>
      <c r="M323" s="31" t="str">
        <f>+VLOOKUP(L323,[6]โครงการย่อย!$A$2:$B$66,2,)</f>
        <v>โครงการพัฒนาระบบบริหารและจัดการภายใน</v>
      </c>
      <c r="N323" s="110">
        <v>10000030071</v>
      </c>
      <c r="O323" s="38" t="str">
        <f>+VLOOKUP(N323,[6]กิจกรรม!$A$2:$B$1541,2,FALSE)</f>
        <v>โครงการสนับสนุนการประชุมคณะกรรมการต่างๆ ของมหาวิทยาลัย</v>
      </c>
      <c r="P323" s="117" t="s">
        <v>98</v>
      </c>
      <c r="Q323" s="11">
        <f>IFERROR((VLOOKUP(R323,[5]ความเชื่อมโยง!$A$20:$B$26,2,FALSE)),"")</f>
        <v>5</v>
      </c>
      <c r="R323" s="6" t="s">
        <v>635</v>
      </c>
      <c r="S323" s="11">
        <v>5</v>
      </c>
      <c r="T323" s="6" t="s">
        <v>635</v>
      </c>
      <c r="U323" s="13" t="str">
        <f>IFERROR((VLOOKUP(Q323,[1]ความเชื่อมโยง!$A$1:$F$10,6,FALSE)),"")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23" s="13" t="str">
        <f>IFERROR((VLOOKUP(Q323,ความเชื่อมโยง!$A$1:$G$10,7,1)),"")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23" s="118" t="s">
        <v>651</v>
      </c>
      <c r="X323" s="119" t="s">
        <v>133</v>
      </c>
      <c r="Y323" s="117" t="s">
        <v>16</v>
      </c>
      <c r="Z323" s="117" t="s">
        <v>28</v>
      </c>
      <c r="AA323" s="120"/>
      <c r="AB323" s="120"/>
      <c r="AC323" s="121"/>
      <c r="AD323" s="117" t="s">
        <v>728</v>
      </c>
      <c r="AE323" s="122">
        <v>1000</v>
      </c>
      <c r="AF323" s="123">
        <v>4</v>
      </c>
      <c r="AG323" s="124" t="s">
        <v>581</v>
      </c>
      <c r="AH323" s="123">
        <v>5</v>
      </c>
      <c r="AI323" s="27">
        <f t="shared" si="16"/>
        <v>20000</v>
      </c>
      <c r="AJ323" s="125">
        <v>20000</v>
      </c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61"/>
      <c r="BH323" s="58">
        <f t="shared" si="12"/>
        <v>20000</v>
      </c>
      <c r="BI323" s="62">
        <f t="shared" si="13"/>
        <v>0</v>
      </c>
    </row>
    <row r="324" spans="1:61" ht="21">
      <c r="A324" s="48">
        <v>10</v>
      </c>
      <c r="B324" s="48" t="str">
        <f>+VLOOKUP(A324,[6]หน่วยงานหลัก!$A$2:$B$20,2,FALSE)</f>
        <v>สำนักงานอธิการบดี</v>
      </c>
      <c r="C324" s="32">
        <v>1006</v>
      </c>
      <c r="D324" s="48" t="str">
        <f>+VLOOKUP(C324,[6]หน่วยงานย่อย!$A$2:$B$76,2,)</f>
        <v>กองการเจ้าหน้าที่</v>
      </c>
      <c r="E324" s="32">
        <v>2</v>
      </c>
      <c r="F324" s="50" t="str">
        <f>+VLOOKUP(E324,[6]แหล่งเงิน!$A$2:$B$3,2,)</f>
        <v>เงินรายได้</v>
      </c>
      <c r="G324" s="110" t="s">
        <v>12</v>
      </c>
      <c r="H324" s="32">
        <v>1</v>
      </c>
      <c r="I324" s="48" t="str">
        <f>VLOOKUP(H324,[6]กองทุน!$A$2:$B$14,2,)</f>
        <v>กองทุนบริหาร</v>
      </c>
      <c r="J324" s="110">
        <v>110</v>
      </c>
      <c r="K324" s="48" t="str">
        <f>+VLOOKUP(J324,'[6]งาน-โครงการ'!$A$2:$B$33,2,)</f>
        <v>งานสนับสนุนการบริหารจัดการทั่วไปด้านวิทยาศาสตร์สุขภาพ</v>
      </c>
      <c r="L324" s="110">
        <v>1000003</v>
      </c>
      <c r="M324" s="31" t="str">
        <f>+VLOOKUP(L324,[6]โครงการย่อย!$A$2:$B$66,2,)</f>
        <v>โครงการพัฒนาระบบบริหารและจัดการภายใน</v>
      </c>
      <c r="N324" s="110">
        <v>10000030071</v>
      </c>
      <c r="O324" s="38" t="str">
        <f>+VLOOKUP(N324,[6]กิจกรรม!$A$2:$B$1541,2,FALSE)</f>
        <v>โครงการสนับสนุนการประชุมคณะกรรมการต่างๆ ของมหาวิทยาลัย</v>
      </c>
      <c r="P324" s="117" t="s">
        <v>98</v>
      </c>
      <c r="Q324" s="11">
        <f>IFERROR((VLOOKUP(R324,[5]ความเชื่อมโยง!$A$20:$B$26,2,FALSE)),"")</f>
        <v>5</v>
      </c>
      <c r="R324" s="6" t="s">
        <v>635</v>
      </c>
      <c r="S324" s="11">
        <v>5</v>
      </c>
      <c r="T324" s="6" t="s">
        <v>635</v>
      </c>
      <c r="U324" s="13" t="str">
        <f>IFERROR((VLOOKUP(Q324,[1]ความเชื่อมโยง!$A$1:$F$10,6,FALSE)),"")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24" s="13" t="str">
        <f>IFERROR((VLOOKUP(Q324,ความเชื่อมโยง!$A$1:$G$10,7,1)),"")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24" s="118" t="s">
        <v>651</v>
      </c>
      <c r="X324" s="119" t="s">
        <v>133</v>
      </c>
      <c r="Y324" s="117" t="s">
        <v>16</v>
      </c>
      <c r="Z324" s="117" t="s">
        <v>28</v>
      </c>
      <c r="AA324" s="120"/>
      <c r="AB324" s="120"/>
      <c r="AC324" s="121"/>
      <c r="AD324" s="117" t="s">
        <v>910</v>
      </c>
      <c r="AE324" s="123">
        <v>300</v>
      </c>
      <c r="AF324" s="123">
        <v>2</v>
      </c>
      <c r="AG324" s="124" t="s">
        <v>581</v>
      </c>
      <c r="AH324" s="123">
        <v>5</v>
      </c>
      <c r="AI324" s="27">
        <f t="shared" si="16"/>
        <v>3000</v>
      </c>
      <c r="AJ324" s="125">
        <v>3000</v>
      </c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61"/>
      <c r="BH324" s="58">
        <f t="shared" si="12"/>
        <v>3000</v>
      </c>
      <c r="BI324" s="62">
        <f t="shared" si="13"/>
        <v>0</v>
      </c>
    </row>
    <row r="325" spans="1:61" ht="21">
      <c r="A325" s="48">
        <v>10</v>
      </c>
      <c r="B325" s="48" t="str">
        <f>+VLOOKUP(A325,[6]หน่วยงานหลัก!$A$2:$B$20,2,FALSE)</f>
        <v>สำนักงานอธิการบดี</v>
      </c>
      <c r="C325" s="32">
        <v>1006</v>
      </c>
      <c r="D325" s="48" t="str">
        <f>+VLOOKUP(C325,[6]หน่วยงานย่อย!$A$2:$B$76,2,)</f>
        <v>กองการเจ้าหน้าที่</v>
      </c>
      <c r="E325" s="32">
        <v>2</v>
      </c>
      <c r="F325" s="50" t="str">
        <f>+VLOOKUP(E325,[6]แหล่งเงิน!$A$2:$B$3,2,)</f>
        <v>เงินรายได้</v>
      </c>
      <c r="G325" s="110" t="s">
        <v>12</v>
      </c>
      <c r="H325" s="32">
        <v>1</v>
      </c>
      <c r="I325" s="48" t="str">
        <f>VLOOKUP(H325,[6]กองทุน!$A$2:$B$14,2,)</f>
        <v>กองทุนบริหาร</v>
      </c>
      <c r="J325" s="110">
        <v>110</v>
      </c>
      <c r="K325" s="48" t="str">
        <f>+VLOOKUP(J325,'[6]งาน-โครงการ'!$A$2:$B$33,2,)</f>
        <v>งานสนับสนุนการบริหารจัดการทั่วไปด้านวิทยาศาสตร์สุขภาพ</v>
      </c>
      <c r="L325" s="110">
        <v>1000003</v>
      </c>
      <c r="M325" s="31" t="str">
        <f>+VLOOKUP(L325,[6]โครงการย่อย!$A$2:$B$66,2,)</f>
        <v>โครงการพัฒนาระบบบริหารและจัดการภายใน</v>
      </c>
      <c r="N325" s="110">
        <v>10000030071</v>
      </c>
      <c r="O325" s="38" t="str">
        <f>+VLOOKUP(N325,[6]กิจกรรม!$A$2:$B$1541,2,FALSE)</f>
        <v>โครงการสนับสนุนการประชุมคณะกรรมการต่างๆ ของมหาวิทยาลัย</v>
      </c>
      <c r="P325" s="117" t="s">
        <v>98</v>
      </c>
      <c r="Q325" s="11">
        <f>IFERROR((VLOOKUP(R325,[5]ความเชื่อมโยง!$A$20:$B$26,2,FALSE)),"")</f>
        <v>5</v>
      </c>
      <c r="R325" s="6" t="s">
        <v>635</v>
      </c>
      <c r="S325" s="11">
        <v>5</v>
      </c>
      <c r="T325" s="6" t="s">
        <v>635</v>
      </c>
      <c r="U325" s="13" t="str">
        <f>IFERROR((VLOOKUP(Q325,[1]ความเชื่อมโยง!$A$1:$F$10,6,FALSE)),"")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25" s="13" t="str">
        <f>IFERROR((VLOOKUP(Q325,ความเชื่อมโยง!$A$1:$G$10,7,1)),"")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25" s="118" t="s">
        <v>651</v>
      </c>
      <c r="X325" s="119" t="s">
        <v>133</v>
      </c>
      <c r="Y325" s="117" t="s">
        <v>16</v>
      </c>
      <c r="Z325" s="117" t="s">
        <v>20</v>
      </c>
      <c r="AA325" s="120"/>
      <c r="AB325" s="120"/>
      <c r="AC325" s="121"/>
      <c r="AD325" s="117" t="s">
        <v>1663</v>
      </c>
      <c r="AE325" s="122">
        <v>20000</v>
      </c>
      <c r="AF325" s="123">
        <v>3</v>
      </c>
      <c r="AG325" s="124" t="s">
        <v>581</v>
      </c>
      <c r="AH325" s="123">
        <v>5</v>
      </c>
      <c r="AI325" s="27">
        <f t="shared" si="16"/>
        <v>300000</v>
      </c>
      <c r="AJ325" s="125">
        <v>300000</v>
      </c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61"/>
      <c r="BH325" s="58">
        <f t="shared" si="12"/>
        <v>300000</v>
      </c>
      <c r="BI325" s="62">
        <f t="shared" si="13"/>
        <v>0</v>
      </c>
    </row>
    <row r="326" spans="1:61" ht="21">
      <c r="A326" s="48">
        <v>10</v>
      </c>
      <c r="B326" s="48" t="str">
        <f>+VLOOKUP(A326,[6]หน่วยงานหลัก!$A$2:$B$20,2,FALSE)</f>
        <v>สำนักงานอธิการบดี</v>
      </c>
      <c r="C326" s="32">
        <v>1006</v>
      </c>
      <c r="D326" s="48" t="str">
        <f>+VLOOKUP(C326,[6]หน่วยงานย่อย!$A$2:$B$76,2,)</f>
        <v>กองการเจ้าหน้าที่</v>
      </c>
      <c r="E326" s="32">
        <v>2</v>
      </c>
      <c r="F326" s="50" t="str">
        <f>+VLOOKUP(E326,[6]แหล่งเงิน!$A$2:$B$3,2,)</f>
        <v>เงินรายได้</v>
      </c>
      <c r="G326" s="110" t="s">
        <v>12</v>
      </c>
      <c r="H326" s="32">
        <v>1</v>
      </c>
      <c r="I326" s="48" t="str">
        <f>VLOOKUP(H326,[6]กองทุน!$A$2:$B$14,2,)</f>
        <v>กองทุนบริหาร</v>
      </c>
      <c r="J326" s="110">
        <v>110</v>
      </c>
      <c r="K326" s="48" t="str">
        <f>+VLOOKUP(J326,'[6]งาน-โครงการ'!$A$2:$B$33,2,)</f>
        <v>งานสนับสนุนการบริหารจัดการทั่วไปด้านวิทยาศาสตร์สุขภาพ</v>
      </c>
      <c r="L326" s="110">
        <v>1000003</v>
      </c>
      <c r="M326" s="31" t="str">
        <f>+VLOOKUP(L326,[6]โครงการย่อย!$A$2:$B$66,2,)</f>
        <v>โครงการพัฒนาระบบบริหารและจัดการภายใน</v>
      </c>
      <c r="N326" s="110">
        <v>10000030071</v>
      </c>
      <c r="O326" s="38" t="str">
        <f>+VLOOKUP(N326,[6]กิจกรรม!$A$2:$B$1541,2,FALSE)</f>
        <v>โครงการสนับสนุนการประชุมคณะกรรมการต่างๆ ของมหาวิทยาลัย</v>
      </c>
      <c r="P326" s="117" t="s">
        <v>98</v>
      </c>
      <c r="Q326" s="11">
        <f>IFERROR((VLOOKUP(R326,[5]ความเชื่อมโยง!$A$20:$B$26,2,FALSE)),"")</f>
        <v>5</v>
      </c>
      <c r="R326" s="6" t="s">
        <v>635</v>
      </c>
      <c r="S326" s="11">
        <v>5</v>
      </c>
      <c r="T326" s="6" t="s">
        <v>635</v>
      </c>
      <c r="U326" s="13" t="str">
        <f>IFERROR((VLOOKUP(Q326,[1]ความเชื่อมโยง!$A$1:$F$10,6,FALSE)),"")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26" s="13" t="str">
        <f>IFERROR((VLOOKUP(Q326,ความเชื่อมโยง!$A$1:$G$10,7,1)),"")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26" s="118" t="s">
        <v>651</v>
      </c>
      <c r="X326" s="119" t="s">
        <v>133</v>
      </c>
      <c r="Y326" s="117" t="s">
        <v>16</v>
      </c>
      <c r="Z326" s="117" t="s">
        <v>20</v>
      </c>
      <c r="AA326" s="120"/>
      <c r="AB326" s="120"/>
      <c r="AC326" s="121"/>
      <c r="AD326" s="117" t="s">
        <v>1665</v>
      </c>
      <c r="AE326" s="122">
        <v>12000</v>
      </c>
      <c r="AF326" s="123">
        <v>2</v>
      </c>
      <c r="AG326" s="124" t="s">
        <v>581</v>
      </c>
      <c r="AH326" s="123">
        <v>1</v>
      </c>
      <c r="AI326" s="27">
        <f t="shared" si="16"/>
        <v>24000</v>
      </c>
      <c r="AJ326" s="125">
        <v>24000</v>
      </c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61"/>
      <c r="BH326" s="58">
        <f t="shared" ref="BH326:BH389" si="17">ROUND(AE326*AF326*AH326,-2)</f>
        <v>24000</v>
      </c>
      <c r="BI326" s="62">
        <f t="shared" ref="BI326:BI389" si="18">AI326-BH326</f>
        <v>0</v>
      </c>
    </row>
    <row r="327" spans="1:61" ht="21">
      <c r="A327" s="48">
        <v>10</v>
      </c>
      <c r="B327" s="48" t="str">
        <f>+VLOOKUP(A327,[6]หน่วยงานหลัก!$A$2:$B$20,2,FALSE)</f>
        <v>สำนักงานอธิการบดี</v>
      </c>
      <c r="C327" s="32">
        <v>1006</v>
      </c>
      <c r="D327" s="48" t="str">
        <f>+VLOOKUP(C327,[6]หน่วยงานย่อย!$A$2:$B$76,2,)</f>
        <v>กองการเจ้าหน้าที่</v>
      </c>
      <c r="E327" s="32">
        <v>2</v>
      </c>
      <c r="F327" s="50" t="str">
        <f>+VLOOKUP(E327,[6]แหล่งเงิน!$A$2:$B$3,2,)</f>
        <v>เงินรายได้</v>
      </c>
      <c r="G327" s="110" t="s">
        <v>12</v>
      </c>
      <c r="H327" s="32">
        <v>1</v>
      </c>
      <c r="I327" s="48" t="str">
        <f>VLOOKUP(H327,[6]กองทุน!$A$2:$B$14,2,)</f>
        <v>กองทุนบริหาร</v>
      </c>
      <c r="J327" s="110">
        <v>110</v>
      </c>
      <c r="K327" s="48" t="str">
        <f>+VLOOKUP(J327,'[6]งาน-โครงการ'!$A$2:$B$33,2,)</f>
        <v>งานสนับสนุนการบริหารจัดการทั่วไปด้านวิทยาศาสตร์สุขภาพ</v>
      </c>
      <c r="L327" s="110">
        <v>1000003</v>
      </c>
      <c r="M327" s="31" t="str">
        <f>+VLOOKUP(L327,[6]โครงการย่อย!$A$2:$B$66,2,)</f>
        <v>โครงการพัฒนาระบบบริหารและจัดการภายใน</v>
      </c>
      <c r="N327" s="110">
        <v>10000030071</v>
      </c>
      <c r="O327" s="38" t="str">
        <f>+VLOOKUP(N327,[6]กิจกรรม!$A$2:$B$1541,2,FALSE)</f>
        <v>โครงการสนับสนุนการประชุมคณะกรรมการต่างๆ ของมหาวิทยาลัย</v>
      </c>
      <c r="P327" s="117" t="s">
        <v>98</v>
      </c>
      <c r="Q327" s="11">
        <f>IFERROR((VLOOKUP(R327,[5]ความเชื่อมโยง!$A$20:$B$26,2,FALSE)),"")</f>
        <v>5</v>
      </c>
      <c r="R327" s="6" t="s">
        <v>635</v>
      </c>
      <c r="S327" s="11">
        <v>5</v>
      </c>
      <c r="T327" s="6" t="s">
        <v>635</v>
      </c>
      <c r="U327" s="13" t="str">
        <f>IFERROR((VLOOKUP(Q327,[1]ความเชื่อมโยง!$A$1:$F$10,6,FALSE)),"")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27" s="13" t="str">
        <f>IFERROR((VLOOKUP(Q327,ความเชื่อมโยง!$A$1:$G$10,7,1)),"")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27" s="118" t="s">
        <v>651</v>
      </c>
      <c r="X327" s="119" t="s">
        <v>133</v>
      </c>
      <c r="Y327" s="117" t="s">
        <v>16</v>
      </c>
      <c r="Z327" s="117" t="s">
        <v>20</v>
      </c>
      <c r="AA327" s="120"/>
      <c r="AB327" s="120"/>
      <c r="AC327" s="121"/>
      <c r="AD327" s="117" t="s">
        <v>1635</v>
      </c>
      <c r="AE327" s="122">
        <v>35</v>
      </c>
      <c r="AF327" s="123">
        <v>9</v>
      </c>
      <c r="AG327" s="124" t="s">
        <v>581</v>
      </c>
      <c r="AH327" s="123">
        <v>8</v>
      </c>
      <c r="AI327" s="27">
        <f>ROUND(AH327*AF327*AE327,-2)</f>
        <v>2500</v>
      </c>
      <c r="AJ327" s="125">
        <v>2500</v>
      </c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61"/>
      <c r="BH327" s="58">
        <f t="shared" si="17"/>
        <v>2500</v>
      </c>
      <c r="BI327" s="62">
        <f t="shared" si="18"/>
        <v>0</v>
      </c>
    </row>
    <row r="328" spans="1:61" ht="21">
      <c r="A328" s="48">
        <v>10</v>
      </c>
      <c r="B328" s="48" t="str">
        <f>+VLOOKUP(A328,[6]หน่วยงานหลัก!$A$2:$B$20,2,FALSE)</f>
        <v>สำนักงานอธิการบดี</v>
      </c>
      <c r="C328" s="32">
        <v>1006</v>
      </c>
      <c r="D328" s="48" t="str">
        <f>+VLOOKUP(C328,[6]หน่วยงานย่อย!$A$2:$B$76,2,)</f>
        <v>กองการเจ้าหน้าที่</v>
      </c>
      <c r="E328" s="32">
        <v>2</v>
      </c>
      <c r="F328" s="50" t="str">
        <f>+VLOOKUP(E328,[6]แหล่งเงิน!$A$2:$B$3,2,)</f>
        <v>เงินรายได้</v>
      </c>
      <c r="G328" s="110" t="s">
        <v>12</v>
      </c>
      <c r="H328" s="32">
        <v>1</v>
      </c>
      <c r="I328" s="48" t="str">
        <f>VLOOKUP(H328,[6]กองทุน!$A$2:$B$14,2,)</f>
        <v>กองทุนบริหาร</v>
      </c>
      <c r="J328" s="110">
        <v>110</v>
      </c>
      <c r="K328" s="48" t="str">
        <f>+VLOOKUP(J328,'[6]งาน-โครงการ'!$A$2:$B$33,2,)</f>
        <v>งานสนับสนุนการบริหารจัดการทั่วไปด้านวิทยาศาสตร์สุขภาพ</v>
      </c>
      <c r="L328" s="110">
        <v>1000003</v>
      </c>
      <c r="M328" s="31" t="str">
        <f>+VLOOKUP(L328,[6]โครงการย่อย!$A$2:$B$66,2,)</f>
        <v>โครงการพัฒนาระบบบริหารและจัดการภายใน</v>
      </c>
      <c r="N328" s="110">
        <v>10000030071</v>
      </c>
      <c r="O328" s="38" t="str">
        <f>+VLOOKUP(N328,[6]กิจกรรม!$A$2:$B$1541,2,FALSE)</f>
        <v>โครงการสนับสนุนการประชุมคณะกรรมการต่างๆ ของมหาวิทยาลัย</v>
      </c>
      <c r="P328" s="117" t="s">
        <v>98</v>
      </c>
      <c r="Q328" s="11">
        <f>IFERROR((VLOOKUP(R328,[5]ความเชื่อมโยง!$A$20:$B$26,2,FALSE)),"")</f>
        <v>5</v>
      </c>
      <c r="R328" s="6" t="s">
        <v>635</v>
      </c>
      <c r="S328" s="11">
        <v>5</v>
      </c>
      <c r="T328" s="6" t="s">
        <v>635</v>
      </c>
      <c r="U328" s="13" t="str">
        <f>IFERROR((VLOOKUP(Q328,[1]ความเชื่อมโยง!$A$1:$F$10,6,FALSE)),"")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28" s="13" t="str">
        <f>IFERROR((VLOOKUP(Q328,ความเชื่อมโยง!$A$1:$G$10,7,1)),"")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28" s="118" t="s">
        <v>651</v>
      </c>
      <c r="X328" s="119" t="s">
        <v>133</v>
      </c>
      <c r="Y328" s="117" t="s">
        <v>16</v>
      </c>
      <c r="Z328" s="117" t="s">
        <v>20</v>
      </c>
      <c r="AA328" s="120"/>
      <c r="AB328" s="120"/>
      <c r="AC328" s="121"/>
      <c r="AD328" s="117" t="s">
        <v>1635</v>
      </c>
      <c r="AE328" s="122">
        <v>35</v>
      </c>
      <c r="AF328" s="123">
        <v>5</v>
      </c>
      <c r="AG328" s="124" t="s">
        <v>581</v>
      </c>
      <c r="AH328" s="123">
        <v>2</v>
      </c>
      <c r="AI328" s="27">
        <f>ROUND(AH328*AF328*AE328,-2)</f>
        <v>400</v>
      </c>
      <c r="AJ328" s="125">
        <v>350</v>
      </c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61"/>
      <c r="BH328" s="58">
        <f t="shared" si="17"/>
        <v>400</v>
      </c>
      <c r="BI328" s="62">
        <f t="shared" si="18"/>
        <v>0</v>
      </c>
    </row>
    <row r="329" spans="1:61" ht="21">
      <c r="A329" s="48">
        <v>10</v>
      </c>
      <c r="B329" s="48" t="str">
        <f>+VLOOKUP(A329,[6]หน่วยงานหลัก!$A$2:$B$20,2,FALSE)</f>
        <v>สำนักงานอธิการบดี</v>
      </c>
      <c r="C329" s="32">
        <v>1006</v>
      </c>
      <c r="D329" s="48" t="str">
        <f>+VLOOKUP(C329,[6]หน่วยงานย่อย!$A$2:$B$76,2,)</f>
        <v>กองการเจ้าหน้าที่</v>
      </c>
      <c r="E329" s="32">
        <v>2</v>
      </c>
      <c r="F329" s="50" t="str">
        <f>+VLOOKUP(E329,[6]แหล่งเงิน!$A$2:$B$3,2,)</f>
        <v>เงินรายได้</v>
      </c>
      <c r="G329" s="110" t="s">
        <v>12</v>
      </c>
      <c r="H329" s="32">
        <v>1</v>
      </c>
      <c r="I329" s="48" t="str">
        <f>VLOOKUP(H329,[6]กองทุน!$A$2:$B$14,2,)</f>
        <v>กองทุนบริหาร</v>
      </c>
      <c r="J329" s="110">
        <v>110</v>
      </c>
      <c r="K329" s="48" t="str">
        <f>+VLOOKUP(J329,'[6]งาน-โครงการ'!$A$2:$B$33,2,)</f>
        <v>งานสนับสนุนการบริหารจัดการทั่วไปด้านวิทยาศาสตร์สุขภาพ</v>
      </c>
      <c r="L329" s="110">
        <v>1000003</v>
      </c>
      <c r="M329" s="31" t="str">
        <f>+VLOOKUP(L329,[6]โครงการย่อย!$A$2:$B$66,2,)</f>
        <v>โครงการพัฒนาระบบบริหารและจัดการภายใน</v>
      </c>
      <c r="N329" s="110">
        <v>10000030071</v>
      </c>
      <c r="O329" s="38" t="str">
        <f>+VLOOKUP(N329,[6]กิจกรรม!$A$2:$B$1541,2,FALSE)</f>
        <v>โครงการสนับสนุนการประชุมคณะกรรมการต่างๆ ของมหาวิทยาลัย</v>
      </c>
      <c r="P329" s="117" t="s">
        <v>98</v>
      </c>
      <c r="Q329" s="11">
        <f>IFERROR((VLOOKUP(R329,[5]ความเชื่อมโยง!$A$20:$B$26,2,FALSE)),"")</f>
        <v>5</v>
      </c>
      <c r="R329" s="6" t="s">
        <v>635</v>
      </c>
      <c r="S329" s="11">
        <v>5</v>
      </c>
      <c r="T329" s="6" t="s">
        <v>635</v>
      </c>
      <c r="U329" s="13" t="str">
        <f>IFERROR((VLOOKUP(Q329,[1]ความเชื่อมโยง!$A$1:$F$10,6,FALSE)),"")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29" s="13" t="str">
        <f>IFERROR((VLOOKUP(Q329,ความเชื่อมโยง!$A$1:$G$10,7,1)),"")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29" s="118" t="s">
        <v>651</v>
      </c>
      <c r="X329" s="119" t="s">
        <v>133</v>
      </c>
      <c r="Y329" s="117" t="s">
        <v>16</v>
      </c>
      <c r="Z329" s="117" t="s">
        <v>20</v>
      </c>
      <c r="AA329" s="120"/>
      <c r="AB329" s="120"/>
      <c r="AC329" s="121"/>
      <c r="AD329" s="117" t="s">
        <v>1635</v>
      </c>
      <c r="AE329" s="122">
        <v>35</v>
      </c>
      <c r="AF329" s="123">
        <v>500</v>
      </c>
      <c r="AG329" s="124" t="s">
        <v>581</v>
      </c>
      <c r="AH329" s="123">
        <v>1</v>
      </c>
      <c r="AI329" s="27">
        <f t="shared" si="16"/>
        <v>17500</v>
      </c>
      <c r="AJ329" s="125">
        <v>17500</v>
      </c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61"/>
      <c r="BH329" s="58">
        <f t="shared" si="17"/>
        <v>17500</v>
      </c>
      <c r="BI329" s="62">
        <f t="shared" si="18"/>
        <v>0</v>
      </c>
    </row>
    <row r="330" spans="1:61" ht="21">
      <c r="A330" s="48">
        <v>10</v>
      </c>
      <c r="B330" s="48" t="str">
        <f>+VLOOKUP(A330,[6]หน่วยงานหลัก!$A$2:$B$20,2,FALSE)</f>
        <v>สำนักงานอธิการบดี</v>
      </c>
      <c r="C330" s="32">
        <v>1006</v>
      </c>
      <c r="D330" s="48" t="str">
        <f>+VLOOKUP(C330,[6]หน่วยงานย่อย!$A$2:$B$76,2,)</f>
        <v>กองการเจ้าหน้าที่</v>
      </c>
      <c r="E330" s="32">
        <v>2</v>
      </c>
      <c r="F330" s="50" t="str">
        <f>+VLOOKUP(E330,[6]แหล่งเงิน!$A$2:$B$3,2,)</f>
        <v>เงินรายได้</v>
      </c>
      <c r="G330" s="110" t="s">
        <v>12</v>
      </c>
      <c r="H330" s="32">
        <v>1</v>
      </c>
      <c r="I330" s="48" t="str">
        <f>VLOOKUP(H330,[6]กองทุน!$A$2:$B$14,2,)</f>
        <v>กองทุนบริหาร</v>
      </c>
      <c r="J330" s="110">
        <v>110</v>
      </c>
      <c r="K330" s="48" t="str">
        <f>+VLOOKUP(J330,'[6]งาน-โครงการ'!$A$2:$B$33,2,)</f>
        <v>งานสนับสนุนการบริหารจัดการทั่วไปด้านวิทยาศาสตร์สุขภาพ</v>
      </c>
      <c r="L330" s="110">
        <v>1000003</v>
      </c>
      <c r="M330" s="31" t="str">
        <f>+VLOOKUP(L330,[6]โครงการย่อย!$A$2:$B$66,2,)</f>
        <v>โครงการพัฒนาระบบบริหารและจัดการภายใน</v>
      </c>
      <c r="N330" s="110">
        <v>10000030071</v>
      </c>
      <c r="O330" s="38" t="str">
        <f>+VLOOKUP(N330,[6]กิจกรรม!$A$2:$B$1541,2,FALSE)</f>
        <v>โครงการสนับสนุนการประชุมคณะกรรมการต่างๆ ของมหาวิทยาลัย</v>
      </c>
      <c r="P330" s="117" t="s">
        <v>98</v>
      </c>
      <c r="Q330" s="11">
        <f>IFERROR((VLOOKUP(R330,[5]ความเชื่อมโยง!$A$20:$B$26,2,FALSE)),"")</f>
        <v>5</v>
      </c>
      <c r="R330" s="6" t="s">
        <v>635</v>
      </c>
      <c r="S330" s="11">
        <v>5</v>
      </c>
      <c r="T330" s="6" t="s">
        <v>635</v>
      </c>
      <c r="U330" s="13" t="str">
        <f>IFERROR((VLOOKUP(Q330,[1]ความเชื่อมโยง!$A$1:$F$10,6,FALSE)),"")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30" s="13" t="str">
        <f>IFERROR((VLOOKUP(Q330,ความเชื่อมโยง!$A$1:$G$10,7,1)),"")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30" s="118" t="s">
        <v>651</v>
      </c>
      <c r="X330" s="119" t="s">
        <v>133</v>
      </c>
      <c r="Y330" s="117" t="s">
        <v>16</v>
      </c>
      <c r="Z330" s="117" t="s">
        <v>20</v>
      </c>
      <c r="AA330" s="120"/>
      <c r="AB330" s="120"/>
      <c r="AC330" s="121"/>
      <c r="AD330" s="117" t="s">
        <v>912</v>
      </c>
      <c r="AE330" s="122">
        <v>120</v>
      </c>
      <c r="AF330" s="123">
        <v>9</v>
      </c>
      <c r="AG330" s="124" t="s">
        <v>581</v>
      </c>
      <c r="AH330" s="123">
        <v>5</v>
      </c>
      <c r="AI330" s="27">
        <f t="shared" si="16"/>
        <v>5400</v>
      </c>
      <c r="AJ330" s="125">
        <v>5400</v>
      </c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61"/>
      <c r="BH330" s="58">
        <f t="shared" si="17"/>
        <v>5400</v>
      </c>
      <c r="BI330" s="62">
        <f t="shared" si="18"/>
        <v>0</v>
      </c>
    </row>
    <row r="331" spans="1:61" ht="21">
      <c r="A331" s="48">
        <v>10</v>
      </c>
      <c r="B331" s="48" t="str">
        <f>+VLOOKUP(A331,[6]หน่วยงานหลัก!$A$2:$B$20,2,FALSE)</f>
        <v>สำนักงานอธิการบดี</v>
      </c>
      <c r="C331" s="32">
        <v>1006</v>
      </c>
      <c r="D331" s="48" t="str">
        <f>+VLOOKUP(C331,[6]หน่วยงานย่อย!$A$2:$B$76,2,)</f>
        <v>กองการเจ้าหน้าที่</v>
      </c>
      <c r="E331" s="32">
        <v>2</v>
      </c>
      <c r="F331" s="50" t="str">
        <f>+VLOOKUP(E331,[6]แหล่งเงิน!$A$2:$B$3,2,)</f>
        <v>เงินรายได้</v>
      </c>
      <c r="G331" s="110" t="s">
        <v>12</v>
      </c>
      <c r="H331" s="32">
        <v>1</v>
      </c>
      <c r="I331" s="48" t="str">
        <f>VLOOKUP(H331,[6]กองทุน!$A$2:$B$14,2,)</f>
        <v>กองทุนบริหาร</v>
      </c>
      <c r="J331" s="110">
        <v>110</v>
      </c>
      <c r="K331" s="48" t="str">
        <f>+VLOOKUP(J331,'[6]งาน-โครงการ'!$A$2:$B$33,2,)</f>
        <v>งานสนับสนุนการบริหารจัดการทั่วไปด้านวิทยาศาสตร์สุขภาพ</v>
      </c>
      <c r="L331" s="110">
        <v>1000003</v>
      </c>
      <c r="M331" s="31" t="str">
        <f>+VLOOKUP(L331,[6]โครงการย่อย!$A$2:$B$66,2,)</f>
        <v>โครงการพัฒนาระบบบริหารและจัดการภายใน</v>
      </c>
      <c r="N331" s="110">
        <v>10000030071</v>
      </c>
      <c r="O331" s="38" t="str">
        <f>+VLOOKUP(N331,[6]กิจกรรม!$A$2:$B$1541,2,FALSE)</f>
        <v>โครงการสนับสนุนการประชุมคณะกรรมการต่างๆ ของมหาวิทยาลัย</v>
      </c>
      <c r="P331" s="117" t="s">
        <v>98</v>
      </c>
      <c r="Q331" s="11">
        <f>IFERROR((VLOOKUP(R331,[5]ความเชื่อมโยง!$A$20:$B$26,2,FALSE)),"")</f>
        <v>5</v>
      </c>
      <c r="R331" s="6" t="s">
        <v>635</v>
      </c>
      <c r="S331" s="11">
        <v>5</v>
      </c>
      <c r="T331" s="6" t="s">
        <v>635</v>
      </c>
      <c r="U331" s="13" t="str">
        <f>IFERROR((VLOOKUP(Q331,[1]ความเชื่อมโยง!$A$1:$F$10,6,FALSE)),"")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31" s="13" t="str">
        <f>IFERROR((VLOOKUP(Q331,ความเชื่อมโยง!$A$1:$G$10,7,1)),"")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31" s="118" t="s">
        <v>651</v>
      </c>
      <c r="X331" s="119" t="s">
        <v>133</v>
      </c>
      <c r="Y331" s="117" t="s">
        <v>16</v>
      </c>
      <c r="Z331" s="117" t="s">
        <v>20</v>
      </c>
      <c r="AA331" s="120"/>
      <c r="AB331" s="120"/>
      <c r="AC331" s="121"/>
      <c r="AD331" s="117" t="s">
        <v>912</v>
      </c>
      <c r="AE331" s="122">
        <v>120</v>
      </c>
      <c r="AF331" s="123">
        <v>5</v>
      </c>
      <c r="AG331" s="124" t="s">
        <v>581</v>
      </c>
      <c r="AH331" s="123">
        <v>1</v>
      </c>
      <c r="AI331" s="27">
        <f t="shared" si="16"/>
        <v>600</v>
      </c>
      <c r="AJ331" s="125">
        <v>600</v>
      </c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61"/>
      <c r="BH331" s="58">
        <f t="shared" si="17"/>
        <v>600</v>
      </c>
      <c r="BI331" s="62">
        <f t="shared" si="18"/>
        <v>0</v>
      </c>
    </row>
    <row r="332" spans="1:61" ht="21">
      <c r="A332" s="48">
        <v>10</v>
      </c>
      <c r="B332" s="48" t="str">
        <f>+VLOOKUP(A332,[6]หน่วยงานหลัก!$A$2:$B$20,2,FALSE)</f>
        <v>สำนักงานอธิการบดี</v>
      </c>
      <c r="C332" s="32">
        <v>1006</v>
      </c>
      <c r="D332" s="48" t="str">
        <f>+VLOOKUP(C332,[6]หน่วยงานย่อย!$A$2:$B$76,2,)</f>
        <v>กองการเจ้าหน้าที่</v>
      </c>
      <c r="E332" s="32">
        <v>2</v>
      </c>
      <c r="F332" s="50" t="str">
        <f>+VLOOKUP(E332,[6]แหล่งเงิน!$A$2:$B$3,2,)</f>
        <v>เงินรายได้</v>
      </c>
      <c r="G332" s="110" t="s">
        <v>12</v>
      </c>
      <c r="H332" s="32">
        <v>1</v>
      </c>
      <c r="I332" s="48" t="str">
        <f>VLOOKUP(H332,[6]กองทุน!$A$2:$B$14,2,)</f>
        <v>กองทุนบริหาร</v>
      </c>
      <c r="J332" s="110">
        <v>110</v>
      </c>
      <c r="K332" s="48" t="str">
        <f>+VLOOKUP(J332,'[6]งาน-โครงการ'!$A$2:$B$33,2,)</f>
        <v>งานสนับสนุนการบริหารจัดการทั่วไปด้านวิทยาศาสตร์สุขภาพ</v>
      </c>
      <c r="L332" s="110">
        <v>1000003</v>
      </c>
      <c r="M332" s="31" t="str">
        <f>+VLOOKUP(L332,[6]โครงการย่อย!$A$2:$B$66,2,)</f>
        <v>โครงการพัฒนาระบบบริหารและจัดการภายใน</v>
      </c>
      <c r="N332" s="110">
        <v>10000030071</v>
      </c>
      <c r="O332" s="38" t="str">
        <f>+VLOOKUP(N332,[6]กิจกรรม!$A$2:$B$1541,2,FALSE)</f>
        <v>โครงการสนับสนุนการประชุมคณะกรรมการต่างๆ ของมหาวิทยาลัย</v>
      </c>
      <c r="P332" s="117" t="s">
        <v>98</v>
      </c>
      <c r="Q332" s="11">
        <f>IFERROR((VLOOKUP(R332,[5]ความเชื่อมโยง!$A$20:$B$26,2,FALSE)),"")</f>
        <v>5</v>
      </c>
      <c r="R332" s="6" t="s">
        <v>635</v>
      </c>
      <c r="S332" s="11">
        <v>5</v>
      </c>
      <c r="T332" s="6" t="s">
        <v>635</v>
      </c>
      <c r="U332" s="13" t="str">
        <f>IFERROR((VLOOKUP(Q332,[1]ความเชื่อมโยง!$A$1:$F$10,6,FALSE)),"")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32" s="13" t="str">
        <f>IFERROR((VLOOKUP(Q332,ความเชื่อมโยง!$A$1:$G$10,7,1)),"")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32" s="118" t="s">
        <v>651</v>
      </c>
      <c r="X332" s="119" t="s">
        <v>133</v>
      </c>
      <c r="Y332" s="117" t="s">
        <v>16</v>
      </c>
      <c r="Z332" s="117" t="s">
        <v>20</v>
      </c>
      <c r="AA332" s="120"/>
      <c r="AB332" s="120"/>
      <c r="AC332" s="121"/>
      <c r="AD332" s="117" t="s">
        <v>1635</v>
      </c>
      <c r="AE332" s="122">
        <v>1500</v>
      </c>
      <c r="AF332" s="123">
        <v>3</v>
      </c>
      <c r="AG332" s="124" t="s">
        <v>581</v>
      </c>
      <c r="AH332" s="123">
        <v>5</v>
      </c>
      <c r="AI332" s="27">
        <f t="shared" si="16"/>
        <v>22500</v>
      </c>
      <c r="AJ332" s="125">
        <v>22500</v>
      </c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61"/>
      <c r="BH332" s="58">
        <f t="shared" si="17"/>
        <v>22500</v>
      </c>
      <c r="BI332" s="62">
        <f t="shared" si="18"/>
        <v>0</v>
      </c>
    </row>
    <row r="333" spans="1:61" ht="21">
      <c r="A333" s="48">
        <v>10</v>
      </c>
      <c r="B333" s="48" t="str">
        <f>+VLOOKUP(A333,[6]หน่วยงานหลัก!$A$2:$B$20,2,FALSE)</f>
        <v>สำนักงานอธิการบดี</v>
      </c>
      <c r="C333" s="32">
        <v>1006</v>
      </c>
      <c r="D333" s="48" t="str">
        <f>+VLOOKUP(C333,[6]หน่วยงานย่อย!$A$2:$B$76,2,)</f>
        <v>กองการเจ้าหน้าที่</v>
      </c>
      <c r="E333" s="32">
        <v>1</v>
      </c>
      <c r="F333" s="50" t="str">
        <f>+VLOOKUP(E333,[6]แหล่งเงิน!$A$2:$B$3,2,)</f>
        <v>เงินงบประมาณแผ่นดิน</v>
      </c>
      <c r="G333" s="110" t="s">
        <v>11</v>
      </c>
      <c r="H333" s="32">
        <v>1</v>
      </c>
      <c r="I333" s="48" t="str">
        <f>VLOOKUP(H333,[6]กองทุน!$A$2:$B$14,2,)</f>
        <v>กองทุนบริหาร</v>
      </c>
      <c r="J333" s="110">
        <v>110</v>
      </c>
      <c r="K333" s="48" t="str">
        <f>+VLOOKUP(J333,'[6]งาน-โครงการ'!$A$2:$B$33,2,)</f>
        <v>งานสนับสนุนการบริหารจัดการทั่วไปด้านวิทยาศาสตร์สุขภาพ</v>
      </c>
      <c r="L333" s="110">
        <v>1000003</v>
      </c>
      <c r="M333" s="31" t="str">
        <f>+VLOOKUP(L333,[6]โครงการย่อย!$A$2:$B$66,2,)</f>
        <v>โครงการพัฒนาระบบบริหารและจัดการภายใน</v>
      </c>
      <c r="N333" s="110">
        <v>10000030071</v>
      </c>
      <c r="O333" s="38" t="str">
        <f>+VLOOKUP(N333,[6]กิจกรรม!$A$2:$B$1541,2,FALSE)</f>
        <v>โครงการสนับสนุนการประชุมคณะกรรมการต่างๆ ของมหาวิทยาลัย</v>
      </c>
      <c r="P333" s="117" t="s">
        <v>98</v>
      </c>
      <c r="Q333" s="11">
        <f>IFERROR((VLOOKUP(R333,[1]ความเชื่อมโยง!$A$20:$B$26,2,FALSE)),"")</f>
        <v>5</v>
      </c>
      <c r="R333" s="6" t="s">
        <v>635</v>
      </c>
      <c r="S333" s="11">
        <f>IFERROR((VLOOKUP(T333,[1]ความเชื่อมโยง!$A$29:$B$37,2,FALSE)),"")</f>
        <v>5</v>
      </c>
      <c r="T333" s="52" t="s">
        <v>635</v>
      </c>
      <c r="U333" s="13" t="str">
        <f>IFERROR((VLOOKUP(Q333,[1]ความเชื่อมโยง!$A$1:$F$10,6,FALSE)),"")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33" s="13" t="str">
        <f>IFERROR((VLOOKUP(Q333,ความเชื่อมโยง!$A$1:$G$10,7,1)),"")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33" s="118" t="s">
        <v>651</v>
      </c>
      <c r="X333" s="119" t="s">
        <v>908</v>
      </c>
      <c r="Y333" s="117" t="s">
        <v>16</v>
      </c>
      <c r="Z333" s="117" t="s">
        <v>23</v>
      </c>
      <c r="AA333" s="120"/>
      <c r="AB333" s="120"/>
      <c r="AC333" s="121"/>
      <c r="AD333" s="117" t="s">
        <v>24</v>
      </c>
      <c r="AE333" s="123">
        <v>0.5</v>
      </c>
      <c r="AF333" s="122">
        <v>7000</v>
      </c>
      <c r="AG333" s="124" t="s">
        <v>584</v>
      </c>
      <c r="AH333" s="123">
        <v>3</v>
      </c>
      <c r="AI333" s="27">
        <f t="shared" si="16"/>
        <v>10500</v>
      </c>
      <c r="AJ333" s="125">
        <v>10500</v>
      </c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61"/>
      <c r="BH333" s="58">
        <f t="shared" si="17"/>
        <v>10500</v>
      </c>
      <c r="BI333" s="62">
        <f t="shared" si="18"/>
        <v>0</v>
      </c>
    </row>
    <row r="334" spans="1:61" ht="21">
      <c r="A334" s="48">
        <v>10</v>
      </c>
      <c r="B334" s="48" t="str">
        <f>+VLOOKUP(A334,[6]หน่วยงานหลัก!$A$2:$B$20,2,FALSE)</f>
        <v>สำนักงานอธิการบดี</v>
      </c>
      <c r="C334" s="32">
        <v>1006</v>
      </c>
      <c r="D334" s="48" t="str">
        <f>+VLOOKUP(C334,[6]หน่วยงานย่อย!$A$2:$B$76,2,)</f>
        <v>กองการเจ้าหน้าที่</v>
      </c>
      <c r="E334" s="32">
        <v>2</v>
      </c>
      <c r="F334" s="50" t="str">
        <f>+VLOOKUP(E334,[6]แหล่งเงิน!$A$2:$B$3,2,)</f>
        <v>เงินรายได้</v>
      </c>
      <c r="G334" s="110" t="s">
        <v>12</v>
      </c>
      <c r="H334" s="32">
        <v>1</v>
      </c>
      <c r="I334" s="48" t="str">
        <f>VLOOKUP(H334,[6]กองทุน!$A$2:$B$14,2,)</f>
        <v>กองทุนบริหาร</v>
      </c>
      <c r="J334" s="110">
        <v>110</v>
      </c>
      <c r="K334" s="48" t="str">
        <f>+VLOOKUP(J334,'[6]งาน-โครงการ'!$A$2:$B$33,2,)</f>
        <v>งานสนับสนุนการบริหารจัดการทั่วไปด้านวิทยาศาสตร์สุขภาพ</v>
      </c>
      <c r="L334" s="110">
        <v>1000003</v>
      </c>
      <c r="M334" s="31" t="str">
        <f>+VLOOKUP(L334,[6]โครงการย่อย!$A$2:$B$66,2,)</f>
        <v>โครงการพัฒนาระบบบริหารและจัดการภายใน</v>
      </c>
      <c r="N334" s="110">
        <v>10000030071</v>
      </c>
      <c r="O334" s="38" t="str">
        <f>+VLOOKUP(N334,[6]กิจกรรม!$A$2:$B$1541,2,FALSE)</f>
        <v>โครงการสนับสนุนการประชุมคณะกรรมการต่างๆ ของมหาวิทยาลัย</v>
      </c>
      <c r="P334" s="117" t="s">
        <v>98</v>
      </c>
      <c r="Q334" s="11">
        <f>IFERROR((VLOOKUP(R334,[5]ความเชื่อมโยง!$A$20:$B$26,2,FALSE)),"")</f>
        <v>5</v>
      </c>
      <c r="R334" s="6" t="s">
        <v>635</v>
      </c>
      <c r="S334" s="11">
        <v>5</v>
      </c>
      <c r="T334" s="6" t="s">
        <v>635</v>
      </c>
      <c r="U334" s="13" t="str">
        <f>IFERROR((VLOOKUP(Q334,[1]ความเชื่อมโยง!$A$1:$F$10,6,FALSE)),"")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34" s="13" t="str">
        <f>IFERROR((VLOOKUP(Q334,ความเชื่อมโยง!$A$1:$G$10,7,1)),"")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34" s="118" t="s">
        <v>651</v>
      </c>
      <c r="X334" s="119" t="s">
        <v>133</v>
      </c>
      <c r="Y334" s="117" t="s">
        <v>16</v>
      </c>
      <c r="Z334" s="126" t="s">
        <v>20</v>
      </c>
      <c r="AA334" s="120"/>
      <c r="AB334" s="120"/>
      <c r="AC334" s="121"/>
      <c r="AD334" s="126" t="s">
        <v>1666</v>
      </c>
      <c r="AE334" s="122">
        <v>3000</v>
      </c>
      <c r="AF334" s="123">
        <v>1</v>
      </c>
      <c r="AG334" s="124" t="s">
        <v>667</v>
      </c>
      <c r="AH334" s="123">
        <v>3</v>
      </c>
      <c r="AI334" s="27">
        <f t="shared" si="16"/>
        <v>9000</v>
      </c>
      <c r="AJ334" s="125">
        <v>9000</v>
      </c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61"/>
      <c r="BH334" s="58">
        <f t="shared" si="17"/>
        <v>9000</v>
      </c>
      <c r="BI334" s="62">
        <f t="shared" si="18"/>
        <v>0</v>
      </c>
    </row>
    <row r="335" spans="1:61" ht="21">
      <c r="A335" s="48">
        <v>10</v>
      </c>
      <c r="B335" s="48" t="str">
        <f>+VLOOKUP(A335,[6]หน่วยงานหลัก!$A$2:$B$20,2,FALSE)</f>
        <v>สำนักงานอธิการบดี</v>
      </c>
      <c r="C335" s="32">
        <v>1006</v>
      </c>
      <c r="D335" s="48" t="str">
        <f>+VLOOKUP(C335,[6]หน่วยงานย่อย!$A$2:$B$76,2,)</f>
        <v>กองการเจ้าหน้าที่</v>
      </c>
      <c r="E335" s="32">
        <v>2</v>
      </c>
      <c r="F335" s="50" t="str">
        <f>+VLOOKUP(E335,[6]แหล่งเงิน!$A$2:$B$3,2,)</f>
        <v>เงินรายได้</v>
      </c>
      <c r="G335" s="110" t="s">
        <v>12</v>
      </c>
      <c r="H335" s="32">
        <v>1</v>
      </c>
      <c r="I335" s="48" t="str">
        <f>VLOOKUP(H335,[6]กองทุน!$A$2:$B$14,2,)</f>
        <v>กองทุนบริหาร</v>
      </c>
      <c r="J335" s="110">
        <v>110</v>
      </c>
      <c r="K335" s="48" t="str">
        <f>+VLOOKUP(J335,'[6]งาน-โครงการ'!$A$2:$B$33,2,)</f>
        <v>งานสนับสนุนการบริหารจัดการทั่วไปด้านวิทยาศาสตร์สุขภาพ</v>
      </c>
      <c r="L335" s="110">
        <v>1000003</v>
      </c>
      <c r="M335" s="31" t="str">
        <f>+VLOOKUP(L335,[6]โครงการย่อย!$A$2:$B$66,2,)</f>
        <v>โครงการพัฒนาระบบบริหารและจัดการภายใน</v>
      </c>
      <c r="N335" s="110">
        <v>10000030071</v>
      </c>
      <c r="O335" s="38" t="str">
        <f>+VLOOKUP(N335,[6]กิจกรรม!$A$2:$B$1541,2,FALSE)</f>
        <v>โครงการสนับสนุนการประชุมคณะกรรมการต่างๆ ของมหาวิทยาลัย</v>
      </c>
      <c r="P335" s="32" t="s">
        <v>99</v>
      </c>
      <c r="Q335" s="11">
        <f>IFERROR((VLOOKUP(R335,[5]ความเชื่อมโยง!$A$20:$B$26,2,FALSE)),"")</f>
        <v>5</v>
      </c>
      <c r="R335" s="6" t="s">
        <v>635</v>
      </c>
      <c r="S335" s="11">
        <v>5</v>
      </c>
      <c r="T335" s="6" t="s">
        <v>635</v>
      </c>
      <c r="U335" s="13" t="str">
        <f>IFERROR((VLOOKUP(Q335,[1]ความเชื่อมโยง!$A$1:$F$10,6,FALSE)),"")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35" s="13" t="str">
        <f>IFERROR((VLOOKUP(Q335,ความเชื่อมโยง!$A$1:$G$10,7,1)),"")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35" s="54" t="s">
        <v>651</v>
      </c>
      <c r="X335" s="39" t="s">
        <v>133</v>
      </c>
      <c r="Y335" s="32" t="s">
        <v>16</v>
      </c>
      <c r="Z335" s="32" t="s">
        <v>20</v>
      </c>
      <c r="AA335" s="4"/>
      <c r="AB335" s="4"/>
      <c r="AC335" s="112"/>
      <c r="AD335" s="32" t="s">
        <v>1635</v>
      </c>
      <c r="AE335" s="113">
        <v>35</v>
      </c>
      <c r="AF335" s="113">
        <v>17</v>
      </c>
      <c r="AG335" s="47" t="s">
        <v>581</v>
      </c>
      <c r="AH335" s="47">
        <v>2</v>
      </c>
      <c r="AI335" s="113">
        <f t="shared" ref="AI335:AI385" si="19">+ROUND(AE335*AF335*AH335,-2)</f>
        <v>1200</v>
      </c>
      <c r="AJ335" s="16"/>
      <c r="AK335" s="16"/>
      <c r="AL335" s="16"/>
      <c r="AM335" s="16"/>
      <c r="AN335" s="16"/>
      <c r="AO335" s="16"/>
      <c r="AP335" s="16"/>
      <c r="AQ335" s="16"/>
      <c r="AR335" s="16">
        <v>1200</v>
      </c>
      <c r="AS335" s="16"/>
      <c r="AT335" s="16"/>
      <c r="AU335" s="16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61"/>
      <c r="BH335" s="58">
        <f t="shared" si="17"/>
        <v>1200</v>
      </c>
      <c r="BI335" s="62">
        <f t="shared" si="18"/>
        <v>0</v>
      </c>
    </row>
    <row r="336" spans="1:61" ht="21">
      <c r="A336" s="48">
        <v>10</v>
      </c>
      <c r="B336" s="48" t="str">
        <f>+VLOOKUP(A336,[6]หน่วยงานหลัก!$A$2:$B$20,2,FALSE)</f>
        <v>สำนักงานอธิการบดี</v>
      </c>
      <c r="C336" s="32">
        <v>1006</v>
      </c>
      <c r="D336" s="48" t="str">
        <f>+VLOOKUP(C336,[6]หน่วยงานย่อย!$A$2:$B$76,2,)</f>
        <v>กองการเจ้าหน้าที่</v>
      </c>
      <c r="E336" s="32">
        <v>2</v>
      </c>
      <c r="F336" s="50" t="str">
        <f>+VLOOKUP(E336,[6]แหล่งเงิน!$A$2:$B$3,2,)</f>
        <v>เงินรายได้</v>
      </c>
      <c r="G336" s="110" t="s">
        <v>12</v>
      </c>
      <c r="H336" s="32">
        <v>1</v>
      </c>
      <c r="I336" s="48" t="str">
        <f>VLOOKUP(H336,[6]กองทุน!$A$2:$B$14,2,)</f>
        <v>กองทุนบริหาร</v>
      </c>
      <c r="J336" s="110">
        <v>110</v>
      </c>
      <c r="K336" s="48" t="str">
        <f>+VLOOKUP(J336,'[6]งาน-โครงการ'!$A$2:$B$33,2,)</f>
        <v>งานสนับสนุนการบริหารจัดการทั่วไปด้านวิทยาศาสตร์สุขภาพ</v>
      </c>
      <c r="L336" s="110">
        <v>1000003</v>
      </c>
      <c r="M336" s="31" t="str">
        <f>+VLOOKUP(L336,[6]โครงการย่อย!$A$2:$B$66,2,)</f>
        <v>โครงการพัฒนาระบบบริหารและจัดการภายใน</v>
      </c>
      <c r="N336" s="110">
        <v>10000030071</v>
      </c>
      <c r="O336" s="38" t="str">
        <f>+VLOOKUP(N336,[6]กิจกรรม!$A$2:$B$1541,2,FALSE)</f>
        <v>โครงการสนับสนุนการประชุมคณะกรรมการต่างๆ ของมหาวิทยาลัย</v>
      </c>
      <c r="P336" s="32" t="s">
        <v>99</v>
      </c>
      <c r="Q336" s="11">
        <f>IFERROR((VLOOKUP(R336,[5]ความเชื่อมโยง!$A$20:$B$26,2,FALSE)),"")</f>
        <v>5</v>
      </c>
      <c r="R336" s="6" t="s">
        <v>635</v>
      </c>
      <c r="S336" s="11">
        <v>5</v>
      </c>
      <c r="T336" s="6" t="s">
        <v>635</v>
      </c>
      <c r="U336" s="13" t="str">
        <f>IFERROR((VLOOKUP(Q336,[1]ความเชื่อมโยง!$A$1:$F$10,6,FALSE)),"")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36" s="13" t="str">
        <f>IFERROR((VLOOKUP(Q336,ความเชื่อมโยง!$A$1:$G$10,7,1)),"")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36" s="54" t="s">
        <v>651</v>
      </c>
      <c r="X336" s="39" t="s">
        <v>133</v>
      </c>
      <c r="Y336" s="32" t="s">
        <v>16</v>
      </c>
      <c r="Z336" s="32" t="s">
        <v>20</v>
      </c>
      <c r="AA336" s="4"/>
      <c r="AB336" s="4"/>
      <c r="AC336" s="112"/>
      <c r="AD336" s="32" t="s">
        <v>1635</v>
      </c>
      <c r="AE336" s="113">
        <v>35</v>
      </c>
      <c r="AF336" s="113">
        <v>49</v>
      </c>
      <c r="AG336" s="47" t="s">
        <v>581</v>
      </c>
      <c r="AH336" s="47">
        <v>1</v>
      </c>
      <c r="AI336" s="113">
        <f t="shared" si="19"/>
        <v>1700</v>
      </c>
      <c r="AJ336" s="16"/>
      <c r="AK336" s="16"/>
      <c r="AL336" s="16"/>
      <c r="AM336" s="16"/>
      <c r="AN336" s="16"/>
      <c r="AO336" s="16"/>
      <c r="AP336" s="16"/>
      <c r="AQ336" s="16"/>
      <c r="AR336" s="16">
        <v>1700</v>
      </c>
      <c r="AS336" s="16"/>
      <c r="AT336" s="16"/>
      <c r="AU336" s="16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61"/>
      <c r="BH336" s="58">
        <f t="shared" si="17"/>
        <v>1700</v>
      </c>
      <c r="BI336" s="62">
        <f t="shared" si="18"/>
        <v>0</v>
      </c>
    </row>
    <row r="337" spans="1:61" ht="21">
      <c r="A337" s="48">
        <v>10</v>
      </c>
      <c r="B337" s="48" t="str">
        <f>+VLOOKUP(A337,[6]หน่วยงานหลัก!$A$2:$B$20,2,FALSE)</f>
        <v>สำนักงานอธิการบดี</v>
      </c>
      <c r="C337" s="32">
        <v>1006</v>
      </c>
      <c r="D337" s="48" t="str">
        <f>+VLOOKUP(C337,[6]หน่วยงานย่อย!$A$2:$B$76,2,)</f>
        <v>กองการเจ้าหน้าที่</v>
      </c>
      <c r="E337" s="32">
        <v>2</v>
      </c>
      <c r="F337" s="50" t="str">
        <f>+VLOOKUP(E337,[6]แหล่งเงิน!$A$2:$B$3,2,)</f>
        <v>เงินรายได้</v>
      </c>
      <c r="G337" s="110" t="s">
        <v>12</v>
      </c>
      <c r="H337" s="32">
        <v>1</v>
      </c>
      <c r="I337" s="48" t="str">
        <f>VLOOKUP(H337,[6]กองทุน!$A$2:$B$14,2,)</f>
        <v>กองทุนบริหาร</v>
      </c>
      <c r="J337" s="110">
        <v>110</v>
      </c>
      <c r="K337" s="48" t="str">
        <f>+VLOOKUP(J337,'[6]งาน-โครงการ'!$A$2:$B$33,2,)</f>
        <v>งานสนับสนุนการบริหารจัดการทั่วไปด้านวิทยาศาสตร์สุขภาพ</v>
      </c>
      <c r="L337" s="110">
        <v>1000003</v>
      </c>
      <c r="M337" s="31" t="str">
        <f>+VLOOKUP(L337,[6]โครงการย่อย!$A$2:$B$66,2,)</f>
        <v>โครงการพัฒนาระบบบริหารและจัดการภายใน</v>
      </c>
      <c r="N337" s="110">
        <v>10000030071</v>
      </c>
      <c r="O337" s="38" t="str">
        <f>+VLOOKUP(N337,[6]กิจกรรม!$A$2:$B$1541,2,FALSE)</f>
        <v>โครงการสนับสนุนการประชุมคณะกรรมการต่างๆ ของมหาวิทยาลัย</v>
      </c>
      <c r="P337" s="32" t="s">
        <v>99</v>
      </c>
      <c r="Q337" s="11">
        <f>IFERROR((VLOOKUP(R337,[5]ความเชื่อมโยง!$A$20:$B$26,2,FALSE)),"")</f>
        <v>5</v>
      </c>
      <c r="R337" s="6" t="s">
        <v>635</v>
      </c>
      <c r="S337" s="11">
        <v>5</v>
      </c>
      <c r="T337" s="6" t="s">
        <v>635</v>
      </c>
      <c r="U337" s="13" t="str">
        <f>IFERROR((VLOOKUP(Q337,[1]ความเชื่อมโยง!$A$1:$F$10,6,FALSE)),"")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37" s="13" t="str">
        <f>IFERROR((VLOOKUP(Q337,ความเชื่อมโยง!$A$1:$G$10,7,1)),"")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37" s="54" t="s">
        <v>651</v>
      </c>
      <c r="X337" s="39" t="s">
        <v>133</v>
      </c>
      <c r="Y337" s="32" t="s">
        <v>16</v>
      </c>
      <c r="Z337" s="32" t="s">
        <v>20</v>
      </c>
      <c r="AA337" s="4"/>
      <c r="AB337" s="4"/>
      <c r="AC337" s="112"/>
      <c r="AD337" s="32" t="s">
        <v>1635</v>
      </c>
      <c r="AE337" s="113">
        <v>35</v>
      </c>
      <c r="AF337" s="113">
        <v>48</v>
      </c>
      <c r="AG337" s="47" t="s">
        <v>581</v>
      </c>
      <c r="AH337" s="47">
        <v>1</v>
      </c>
      <c r="AI337" s="113">
        <f t="shared" si="19"/>
        <v>1700</v>
      </c>
      <c r="AJ337" s="16"/>
      <c r="AK337" s="16"/>
      <c r="AL337" s="16"/>
      <c r="AM337" s="16"/>
      <c r="AN337" s="16"/>
      <c r="AO337" s="16"/>
      <c r="AP337" s="16"/>
      <c r="AQ337" s="16"/>
      <c r="AR337" s="16">
        <v>1700</v>
      </c>
      <c r="AS337" s="16"/>
      <c r="AT337" s="16"/>
      <c r="AU337" s="16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61"/>
      <c r="BH337" s="58">
        <f t="shared" si="17"/>
        <v>1700</v>
      </c>
      <c r="BI337" s="62">
        <f t="shared" si="18"/>
        <v>0</v>
      </c>
    </row>
    <row r="338" spans="1:61" ht="21">
      <c r="A338" s="48">
        <v>10</v>
      </c>
      <c r="B338" s="48" t="str">
        <f>+VLOOKUP(A338,[6]หน่วยงานหลัก!$A$2:$B$20,2,FALSE)</f>
        <v>สำนักงานอธิการบดี</v>
      </c>
      <c r="C338" s="32">
        <v>1006</v>
      </c>
      <c r="D338" s="48" t="str">
        <f>+VLOOKUP(C338,[6]หน่วยงานย่อย!$A$2:$B$76,2,)</f>
        <v>กองการเจ้าหน้าที่</v>
      </c>
      <c r="E338" s="32">
        <v>1</v>
      </c>
      <c r="F338" s="50" t="str">
        <f>+VLOOKUP(E338,[6]แหล่งเงิน!$A$2:$B$3,2,)</f>
        <v>เงินงบประมาณแผ่นดิน</v>
      </c>
      <c r="G338" s="110" t="s">
        <v>11</v>
      </c>
      <c r="H338" s="32">
        <v>1</v>
      </c>
      <c r="I338" s="48" t="str">
        <f>VLOOKUP(H338,[6]กองทุน!$A$2:$B$14,2,)</f>
        <v>กองทุนบริหาร</v>
      </c>
      <c r="J338" s="110">
        <v>110</v>
      </c>
      <c r="K338" s="48" t="str">
        <f>+VLOOKUP(J338,'[6]งาน-โครงการ'!$A$2:$B$33,2,)</f>
        <v>งานสนับสนุนการบริหารจัดการทั่วไปด้านวิทยาศาสตร์สุขภาพ</v>
      </c>
      <c r="L338" s="110">
        <v>1000003</v>
      </c>
      <c r="M338" s="31" t="str">
        <f>+VLOOKUP(L338,[6]โครงการย่อย!$A$2:$B$66,2,)</f>
        <v>โครงการพัฒนาระบบบริหารและจัดการภายใน</v>
      </c>
      <c r="N338" s="110">
        <v>10000030071</v>
      </c>
      <c r="O338" s="38" t="str">
        <f>+VLOOKUP(N338,[6]กิจกรรม!$A$2:$B$1541,2,FALSE)</f>
        <v>โครงการสนับสนุนการประชุมคณะกรรมการต่างๆ ของมหาวิทยาลัย</v>
      </c>
      <c r="P338" s="32" t="s">
        <v>99</v>
      </c>
      <c r="Q338" s="11">
        <f>IFERROR((VLOOKUP(R338,[1]ความเชื่อมโยง!$A$20:$B$26,2,FALSE)),"")</f>
        <v>5</v>
      </c>
      <c r="R338" s="6" t="s">
        <v>635</v>
      </c>
      <c r="S338" s="11">
        <f>IFERROR((VLOOKUP(T338,[1]ความเชื่อมโยง!$A$29:$B$37,2,FALSE)),"")</f>
        <v>5</v>
      </c>
      <c r="T338" s="52" t="s">
        <v>635</v>
      </c>
      <c r="U338" s="13" t="str">
        <f>IFERROR((VLOOKUP(Q338,[1]ความเชื่อมโยง!$A$1:$F$10,6,FALSE)),"")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38" s="13" t="str">
        <f>IFERROR((VLOOKUP(Q338,ความเชื่อมโยง!$A$1:$G$10,7,1)),"")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38" s="54" t="s">
        <v>651</v>
      </c>
      <c r="X338" s="39" t="s">
        <v>908</v>
      </c>
      <c r="Y338" s="32" t="s">
        <v>16</v>
      </c>
      <c r="Z338" s="32" t="s">
        <v>23</v>
      </c>
      <c r="AA338" s="4"/>
      <c r="AB338" s="4"/>
      <c r="AC338" s="112"/>
      <c r="AD338" s="32" t="s">
        <v>24</v>
      </c>
      <c r="AE338" s="114">
        <v>0.5</v>
      </c>
      <c r="AF338" s="113">
        <v>1700</v>
      </c>
      <c r="AG338" s="47" t="s">
        <v>584</v>
      </c>
      <c r="AH338" s="47">
        <v>1</v>
      </c>
      <c r="AI338" s="113">
        <f t="shared" si="19"/>
        <v>900</v>
      </c>
      <c r="AJ338" s="16"/>
      <c r="AK338" s="16"/>
      <c r="AL338" s="16"/>
      <c r="AM338" s="16"/>
      <c r="AN338" s="16"/>
      <c r="AO338" s="16"/>
      <c r="AP338" s="16"/>
      <c r="AQ338" s="16"/>
      <c r="AR338" s="16">
        <v>900</v>
      </c>
      <c r="AS338" s="16"/>
      <c r="AT338" s="16"/>
      <c r="AU338" s="16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61"/>
      <c r="BH338" s="58">
        <f t="shared" si="17"/>
        <v>900</v>
      </c>
      <c r="BI338" s="62">
        <f t="shared" si="18"/>
        <v>0</v>
      </c>
    </row>
    <row r="339" spans="1:61" ht="21">
      <c r="A339" s="48">
        <v>10</v>
      </c>
      <c r="B339" s="48" t="str">
        <f>+VLOOKUP(A339,[6]หน่วยงานหลัก!$A$2:$B$20,2,FALSE)</f>
        <v>สำนักงานอธิการบดี</v>
      </c>
      <c r="C339" s="32">
        <v>1006</v>
      </c>
      <c r="D339" s="48" t="str">
        <f>+VLOOKUP(C339,[6]หน่วยงานย่อย!$A$2:$B$76,2,)</f>
        <v>กองการเจ้าหน้าที่</v>
      </c>
      <c r="E339" s="32">
        <v>2</v>
      </c>
      <c r="F339" s="50" t="str">
        <f>+VLOOKUP(E339,[6]แหล่งเงิน!$A$2:$B$3,2,)</f>
        <v>เงินรายได้</v>
      </c>
      <c r="G339" s="110" t="s">
        <v>12</v>
      </c>
      <c r="H339" s="32">
        <v>1</v>
      </c>
      <c r="I339" s="48" t="str">
        <f>VLOOKUP(H339,[6]กองทุน!$A$2:$B$14,2,)</f>
        <v>กองทุนบริหาร</v>
      </c>
      <c r="J339" s="110">
        <v>110</v>
      </c>
      <c r="K339" s="48" t="str">
        <f>+VLOOKUP(J339,'[6]งาน-โครงการ'!$A$2:$B$33,2,)</f>
        <v>งานสนับสนุนการบริหารจัดการทั่วไปด้านวิทยาศาสตร์สุขภาพ</v>
      </c>
      <c r="L339" s="110">
        <v>1000003</v>
      </c>
      <c r="M339" s="31" t="str">
        <f>+VLOOKUP(L339,[6]โครงการย่อย!$A$2:$B$66,2,)</f>
        <v>โครงการพัฒนาระบบบริหารและจัดการภายใน</v>
      </c>
      <c r="N339" s="110">
        <v>10000030071</v>
      </c>
      <c r="O339" s="38" t="str">
        <f>+VLOOKUP(N339,[6]กิจกรรม!$A$2:$B$1541,2,FALSE)</f>
        <v>โครงการสนับสนุนการประชุมคณะกรรมการต่างๆ ของมหาวิทยาลัย</v>
      </c>
      <c r="P339" s="32" t="s">
        <v>100</v>
      </c>
      <c r="Q339" s="11">
        <f>IFERROR((VLOOKUP(R339,[5]ความเชื่อมโยง!$A$20:$B$26,2,FALSE)),"")</f>
        <v>5</v>
      </c>
      <c r="R339" s="6" t="s">
        <v>635</v>
      </c>
      <c r="S339" s="11">
        <v>5</v>
      </c>
      <c r="T339" s="6" t="s">
        <v>635</v>
      </c>
      <c r="U339" s="13" t="str">
        <f>IFERROR((VLOOKUP(Q339,[1]ความเชื่อมโยง!$A$1:$F$10,6,FALSE)),"")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39" s="13" t="str">
        <f>IFERROR((VLOOKUP(Q339,ความเชื่อมโยง!$A$1:$G$10,7,1)),"")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39" s="54" t="s">
        <v>651</v>
      </c>
      <c r="X339" s="39" t="s">
        <v>133</v>
      </c>
      <c r="Y339" s="32" t="s">
        <v>16</v>
      </c>
      <c r="Z339" s="32" t="s">
        <v>28</v>
      </c>
      <c r="AA339" s="4"/>
      <c r="AB339" s="4"/>
      <c r="AC339" s="112"/>
      <c r="AD339" s="32" t="s">
        <v>909</v>
      </c>
      <c r="AE339" s="113">
        <v>1500</v>
      </c>
      <c r="AF339" s="113">
        <v>1</v>
      </c>
      <c r="AG339" s="47" t="s">
        <v>581</v>
      </c>
      <c r="AH339" s="47">
        <v>25</v>
      </c>
      <c r="AI339" s="27">
        <f t="shared" si="19"/>
        <v>37500</v>
      </c>
      <c r="AJ339" s="16">
        <f>SUM(AI339)/3</f>
        <v>12500</v>
      </c>
      <c r="AK339" s="16"/>
      <c r="AL339" s="16"/>
      <c r="AM339" s="16">
        <v>12500</v>
      </c>
      <c r="AN339" s="16"/>
      <c r="AO339" s="16"/>
      <c r="AP339" s="16">
        <v>12500</v>
      </c>
      <c r="AQ339" s="16"/>
      <c r="AR339" s="16"/>
      <c r="AS339" s="16"/>
      <c r="AT339" s="16"/>
      <c r="AU339" s="16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61"/>
      <c r="BH339" s="58">
        <f t="shared" si="17"/>
        <v>37500</v>
      </c>
      <c r="BI339" s="62">
        <f t="shared" si="18"/>
        <v>0</v>
      </c>
    </row>
    <row r="340" spans="1:61" ht="21">
      <c r="A340" s="48">
        <v>10</v>
      </c>
      <c r="B340" s="48" t="str">
        <f>+VLOOKUP(A340,[6]หน่วยงานหลัก!$A$2:$B$20,2,FALSE)</f>
        <v>สำนักงานอธิการบดี</v>
      </c>
      <c r="C340" s="32">
        <v>1006</v>
      </c>
      <c r="D340" s="48" t="str">
        <f>+VLOOKUP(C340,[6]หน่วยงานย่อย!$A$2:$B$76,2,)</f>
        <v>กองการเจ้าหน้าที่</v>
      </c>
      <c r="E340" s="32">
        <v>2</v>
      </c>
      <c r="F340" s="50" t="str">
        <f>+VLOOKUP(E340,[6]แหล่งเงิน!$A$2:$B$3,2,)</f>
        <v>เงินรายได้</v>
      </c>
      <c r="G340" s="110" t="s">
        <v>12</v>
      </c>
      <c r="H340" s="32">
        <v>1</v>
      </c>
      <c r="I340" s="48" t="str">
        <f>VLOOKUP(H340,[6]กองทุน!$A$2:$B$14,2,)</f>
        <v>กองทุนบริหาร</v>
      </c>
      <c r="J340" s="110">
        <v>110</v>
      </c>
      <c r="K340" s="48" t="str">
        <f>+VLOOKUP(J340,'[6]งาน-โครงการ'!$A$2:$B$33,2,)</f>
        <v>งานสนับสนุนการบริหารจัดการทั่วไปด้านวิทยาศาสตร์สุขภาพ</v>
      </c>
      <c r="L340" s="110">
        <v>1000003</v>
      </c>
      <c r="M340" s="31" t="str">
        <f>+VLOOKUP(L340,[6]โครงการย่อย!$A$2:$B$66,2,)</f>
        <v>โครงการพัฒนาระบบบริหารและจัดการภายใน</v>
      </c>
      <c r="N340" s="110">
        <v>10000030071</v>
      </c>
      <c r="O340" s="38" t="str">
        <f>+VLOOKUP(N340,[6]กิจกรรม!$A$2:$B$1541,2,FALSE)</f>
        <v>โครงการสนับสนุนการประชุมคณะกรรมการต่างๆ ของมหาวิทยาลัย</v>
      </c>
      <c r="P340" s="32" t="s">
        <v>100</v>
      </c>
      <c r="Q340" s="11">
        <f>IFERROR((VLOOKUP(R340,[5]ความเชื่อมโยง!$A$20:$B$26,2,FALSE)),"")</f>
        <v>5</v>
      </c>
      <c r="R340" s="6" t="s">
        <v>635</v>
      </c>
      <c r="S340" s="11">
        <v>5</v>
      </c>
      <c r="T340" s="6" t="s">
        <v>635</v>
      </c>
      <c r="U340" s="13" t="str">
        <f>IFERROR((VLOOKUP(Q340,[1]ความเชื่อมโยง!$A$1:$F$10,6,FALSE)),"")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40" s="13" t="str">
        <f>IFERROR((VLOOKUP(Q340,ความเชื่อมโยง!$A$1:$G$10,7,1)),"")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40" s="54" t="s">
        <v>651</v>
      </c>
      <c r="X340" s="39" t="s">
        <v>133</v>
      </c>
      <c r="Y340" s="32" t="s">
        <v>16</v>
      </c>
      <c r="Z340" s="32" t="s">
        <v>28</v>
      </c>
      <c r="AA340" s="4"/>
      <c r="AB340" s="4"/>
      <c r="AC340" s="112"/>
      <c r="AD340" s="32" t="s">
        <v>916</v>
      </c>
      <c r="AE340" s="113">
        <v>1000</v>
      </c>
      <c r="AF340" s="113">
        <v>2</v>
      </c>
      <c r="AG340" s="47" t="s">
        <v>581</v>
      </c>
      <c r="AH340" s="47">
        <v>25</v>
      </c>
      <c r="AI340" s="27">
        <f t="shared" si="19"/>
        <v>50000</v>
      </c>
      <c r="AJ340" s="16">
        <f t="shared" ref="AJ340:AJ349" si="20">SUM(AI340)/3</f>
        <v>16666.666666666668</v>
      </c>
      <c r="AK340" s="16"/>
      <c r="AL340" s="16"/>
      <c r="AM340" s="16">
        <v>16666.666666666668</v>
      </c>
      <c r="AN340" s="16"/>
      <c r="AO340" s="16"/>
      <c r="AP340" s="16">
        <v>16666.666666666668</v>
      </c>
      <c r="AQ340" s="16"/>
      <c r="AR340" s="16"/>
      <c r="AS340" s="16"/>
      <c r="AT340" s="16"/>
      <c r="AU340" s="16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61"/>
      <c r="BH340" s="58">
        <f t="shared" si="17"/>
        <v>50000</v>
      </c>
      <c r="BI340" s="62">
        <f t="shared" si="18"/>
        <v>0</v>
      </c>
    </row>
    <row r="341" spans="1:61" ht="21">
      <c r="A341" s="48">
        <v>10</v>
      </c>
      <c r="B341" s="48" t="str">
        <f>+VLOOKUP(A341,[6]หน่วยงานหลัก!$A$2:$B$20,2,FALSE)</f>
        <v>สำนักงานอธิการบดี</v>
      </c>
      <c r="C341" s="32">
        <v>1006</v>
      </c>
      <c r="D341" s="32" t="str">
        <f>+VLOOKUP(C341,[6]หน่วยงานย่อย!$A$2:$B$76,2,)</f>
        <v>กองการเจ้าหน้าที่</v>
      </c>
      <c r="E341" s="32">
        <v>2</v>
      </c>
      <c r="F341" s="116" t="str">
        <f>+VLOOKUP(E341,[6]แหล่งเงิน!$A$2:$B$3,2,)</f>
        <v>เงินรายได้</v>
      </c>
      <c r="G341" s="110" t="s">
        <v>12</v>
      </c>
      <c r="H341" s="32">
        <v>1</v>
      </c>
      <c r="I341" s="32" t="str">
        <f>VLOOKUP(H341,[6]กองทุน!$A$2:$B$14,2,)</f>
        <v>กองทุนบริหาร</v>
      </c>
      <c r="J341" s="110">
        <v>110</v>
      </c>
      <c r="K341" s="32" t="str">
        <f>+VLOOKUP(J341,'[6]งาน-โครงการ'!$A$2:$B$33,2,)</f>
        <v>งานสนับสนุนการบริหารจัดการทั่วไปด้านวิทยาศาสตร์สุขภาพ</v>
      </c>
      <c r="L341" s="110">
        <v>1000003</v>
      </c>
      <c r="M341" s="31" t="str">
        <f>+VLOOKUP(L341,[6]โครงการย่อย!$A$2:$B$66,2,)</f>
        <v>โครงการพัฒนาระบบบริหารและจัดการภายใน</v>
      </c>
      <c r="N341" s="110">
        <v>10000030071</v>
      </c>
      <c r="O341" s="31" t="str">
        <f>+VLOOKUP(N341,[6]กิจกรรม!$A$2:$B$1541,2,FALSE)</f>
        <v>โครงการสนับสนุนการประชุมคณะกรรมการต่างๆ ของมหาวิทยาลัย</v>
      </c>
      <c r="P341" s="32" t="s">
        <v>100</v>
      </c>
      <c r="Q341" s="11">
        <f>IFERROR((VLOOKUP(R341,[5]ความเชื่อมโยง!$A$20:$B$26,2,FALSE)),"")</f>
        <v>5</v>
      </c>
      <c r="R341" s="6" t="s">
        <v>635</v>
      </c>
      <c r="S341" s="11">
        <v>5</v>
      </c>
      <c r="T341" s="6" t="s">
        <v>635</v>
      </c>
      <c r="U341" s="13" t="str">
        <f>IFERROR((VLOOKUP(Q341,[1]ความเชื่อมโยง!$A$1:$F$10,6,FALSE)),"")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41" s="13" t="str">
        <f>IFERROR((VLOOKUP(Q341,ความเชื่อมโยง!$A$1:$G$10,7,1)),"")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41" s="54" t="s">
        <v>651</v>
      </c>
      <c r="X341" s="39" t="s">
        <v>133</v>
      </c>
      <c r="Y341" s="32" t="s">
        <v>16</v>
      </c>
      <c r="Z341" s="32" t="s">
        <v>28</v>
      </c>
      <c r="AA341" s="4"/>
      <c r="AB341" s="4"/>
      <c r="AC341" s="112"/>
      <c r="AD341" s="32" t="s">
        <v>917</v>
      </c>
      <c r="AE341" s="113">
        <v>300</v>
      </c>
      <c r="AF341" s="113">
        <v>1</v>
      </c>
      <c r="AG341" s="47" t="s">
        <v>581</v>
      </c>
      <c r="AH341" s="47">
        <v>25</v>
      </c>
      <c r="AI341" s="27">
        <f t="shared" si="19"/>
        <v>7500</v>
      </c>
      <c r="AJ341" s="16">
        <f t="shared" si="20"/>
        <v>2500</v>
      </c>
      <c r="AK341" s="16"/>
      <c r="AL341" s="16"/>
      <c r="AM341" s="16">
        <v>2500</v>
      </c>
      <c r="AN341" s="16"/>
      <c r="AO341" s="16"/>
      <c r="AP341" s="16">
        <v>2500</v>
      </c>
      <c r="AQ341" s="16"/>
      <c r="AR341" s="16"/>
      <c r="AS341" s="16"/>
      <c r="AT341" s="16"/>
      <c r="AU341" s="16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61"/>
      <c r="BH341" s="58">
        <f t="shared" si="17"/>
        <v>7500</v>
      </c>
      <c r="BI341" s="62">
        <f t="shared" si="18"/>
        <v>0</v>
      </c>
    </row>
    <row r="342" spans="1:61" ht="21">
      <c r="A342" s="48">
        <v>10</v>
      </c>
      <c r="B342" s="48" t="str">
        <f>+VLOOKUP(A342,[6]หน่วยงานหลัก!$A$2:$B$20,2,FALSE)</f>
        <v>สำนักงานอธิการบดี</v>
      </c>
      <c r="C342" s="32">
        <v>1006</v>
      </c>
      <c r="D342" s="48" t="str">
        <f>+VLOOKUP(C342,[6]หน่วยงานย่อย!$A$2:$B$76,2,)</f>
        <v>กองการเจ้าหน้าที่</v>
      </c>
      <c r="E342" s="32">
        <v>2</v>
      </c>
      <c r="F342" s="50" t="str">
        <f>+VLOOKUP(E342,[6]แหล่งเงิน!$A$2:$B$3,2,)</f>
        <v>เงินรายได้</v>
      </c>
      <c r="G342" s="110" t="s">
        <v>12</v>
      </c>
      <c r="H342" s="32">
        <v>1</v>
      </c>
      <c r="I342" s="48" t="str">
        <f>VLOOKUP(H342,[6]กองทุน!$A$2:$B$14,2,)</f>
        <v>กองทุนบริหาร</v>
      </c>
      <c r="J342" s="110">
        <v>110</v>
      </c>
      <c r="K342" s="48" t="str">
        <f>+VLOOKUP(J342,'[6]งาน-โครงการ'!$A$2:$B$33,2,)</f>
        <v>งานสนับสนุนการบริหารจัดการทั่วไปด้านวิทยาศาสตร์สุขภาพ</v>
      </c>
      <c r="L342" s="110">
        <v>1000003</v>
      </c>
      <c r="M342" s="31" t="str">
        <f>+VLOOKUP(L342,[6]โครงการย่อย!$A$2:$B$66,2,)</f>
        <v>โครงการพัฒนาระบบบริหารและจัดการภายใน</v>
      </c>
      <c r="N342" s="110">
        <v>10000030071</v>
      </c>
      <c r="O342" s="38" t="str">
        <f>+VLOOKUP(N342,[6]กิจกรรม!$A$2:$B$1541,2,FALSE)</f>
        <v>โครงการสนับสนุนการประชุมคณะกรรมการต่างๆ ของมหาวิทยาลัย</v>
      </c>
      <c r="P342" s="32" t="s">
        <v>100</v>
      </c>
      <c r="Q342" s="11">
        <f>IFERROR((VLOOKUP(R342,[5]ความเชื่อมโยง!$A$20:$B$26,2,FALSE)),"")</f>
        <v>5</v>
      </c>
      <c r="R342" s="6" t="s">
        <v>635</v>
      </c>
      <c r="S342" s="11">
        <v>5</v>
      </c>
      <c r="T342" s="6" t="s">
        <v>635</v>
      </c>
      <c r="U342" s="13" t="str">
        <f>IFERROR((VLOOKUP(Q342,[1]ความเชื่อมโยง!$A$1:$F$10,6,FALSE)),"")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42" s="13" t="str">
        <f>IFERROR((VLOOKUP(Q342,ความเชื่อมโยง!$A$1:$G$10,7,1)),"")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42" s="54" t="s">
        <v>651</v>
      </c>
      <c r="X342" s="39" t="s">
        <v>133</v>
      </c>
      <c r="Y342" s="32" t="s">
        <v>16</v>
      </c>
      <c r="Z342" s="32" t="s">
        <v>28</v>
      </c>
      <c r="AA342" s="4"/>
      <c r="AB342" s="4"/>
      <c r="AC342" s="112"/>
      <c r="AD342" s="32" t="s">
        <v>918</v>
      </c>
      <c r="AE342" s="113">
        <v>2000</v>
      </c>
      <c r="AF342" s="113">
        <v>3</v>
      </c>
      <c r="AG342" s="47" t="s">
        <v>581</v>
      </c>
      <c r="AH342" s="47">
        <v>25</v>
      </c>
      <c r="AI342" s="27">
        <f t="shared" si="19"/>
        <v>150000</v>
      </c>
      <c r="AJ342" s="16">
        <f t="shared" si="20"/>
        <v>50000</v>
      </c>
      <c r="AK342" s="16"/>
      <c r="AL342" s="16"/>
      <c r="AM342" s="16">
        <v>50000</v>
      </c>
      <c r="AN342" s="16"/>
      <c r="AO342" s="16"/>
      <c r="AP342" s="16">
        <v>50000</v>
      </c>
      <c r="AQ342" s="16"/>
      <c r="AR342" s="16"/>
      <c r="AS342" s="16"/>
      <c r="AT342" s="16"/>
      <c r="AU342" s="16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61"/>
      <c r="BH342" s="58">
        <f t="shared" si="17"/>
        <v>150000</v>
      </c>
      <c r="BI342" s="62">
        <f t="shared" si="18"/>
        <v>0</v>
      </c>
    </row>
    <row r="343" spans="1:61" ht="21">
      <c r="A343" s="48">
        <v>10</v>
      </c>
      <c r="B343" s="48" t="str">
        <f>+VLOOKUP(A343,[6]หน่วยงานหลัก!$A$2:$B$20,2,FALSE)</f>
        <v>สำนักงานอธิการบดี</v>
      </c>
      <c r="C343" s="32">
        <v>1006</v>
      </c>
      <c r="D343" s="48" t="str">
        <f>+VLOOKUP(C343,[6]หน่วยงานย่อย!$A$2:$B$76,2,)</f>
        <v>กองการเจ้าหน้าที่</v>
      </c>
      <c r="E343" s="32">
        <v>2</v>
      </c>
      <c r="F343" s="50" t="str">
        <f>+VLOOKUP(E343,[6]แหล่งเงิน!$A$2:$B$3,2,)</f>
        <v>เงินรายได้</v>
      </c>
      <c r="G343" s="110" t="s">
        <v>12</v>
      </c>
      <c r="H343" s="32">
        <v>1</v>
      </c>
      <c r="I343" s="48" t="str">
        <f>VLOOKUP(H343,[6]กองทุน!$A$2:$B$14,2,)</f>
        <v>กองทุนบริหาร</v>
      </c>
      <c r="J343" s="110">
        <v>110</v>
      </c>
      <c r="K343" s="48" t="str">
        <f>+VLOOKUP(J343,'[6]งาน-โครงการ'!$A$2:$B$33,2,)</f>
        <v>งานสนับสนุนการบริหารจัดการทั่วไปด้านวิทยาศาสตร์สุขภาพ</v>
      </c>
      <c r="L343" s="110">
        <v>1000003</v>
      </c>
      <c r="M343" s="31" t="str">
        <f>+VLOOKUP(L343,[6]โครงการย่อย!$A$2:$B$66,2,)</f>
        <v>โครงการพัฒนาระบบบริหารและจัดการภายใน</v>
      </c>
      <c r="N343" s="110">
        <v>10000030071</v>
      </c>
      <c r="O343" s="38" t="str">
        <f>+VLOOKUP(N343,[6]กิจกรรม!$A$2:$B$1541,2,FALSE)</f>
        <v>โครงการสนับสนุนการประชุมคณะกรรมการต่างๆ ของมหาวิทยาลัย</v>
      </c>
      <c r="P343" s="32" t="s">
        <v>100</v>
      </c>
      <c r="Q343" s="11">
        <f>IFERROR((VLOOKUP(R343,[5]ความเชื่อมโยง!$A$20:$B$26,2,FALSE)),"")</f>
        <v>5</v>
      </c>
      <c r="R343" s="6" t="s">
        <v>635</v>
      </c>
      <c r="S343" s="11">
        <v>5</v>
      </c>
      <c r="T343" s="6" t="s">
        <v>635</v>
      </c>
      <c r="U343" s="13" t="str">
        <f>IFERROR((VLOOKUP(Q343,[1]ความเชื่อมโยง!$A$1:$F$10,6,FALSE)),"")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43" s="13" t="str">
        <f>IFERROR((VLOOKUP(Q343,ความเชื่อมโยง!$A$1:$G$10,7,1)),"")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43" s="54" t="s">
        <v>651</v>
      </c>
      <c r="X343" s="39" t="s">
        <v>133</v>
      </c>
      <c r="Y343" s="32" t="s">
        <v>16</v>
      </c>
      <c r="Z343" s="32" t="s">
        <v>28</v>
      </c>
      <c r="AA343" s="4"/>
      <c r="AB343" s="4"/>
      <c r="AC343" s="112"/>
      <c r="AD343" s="32" t="s">
        <v>919</v>
      </c>
      <c r="AE343" s="113">
        <v>3000</v>
      </c>
      <c r="AF343" s="113">
        <v>3</v>
      </c>
      <c r="AG343" s="47" t="s">
        <v>581</v>
      </c>
      <c r="AH343" s="47">
        <v>15</v>
      </c>
      <c r="AI343" s="27">
        <f t="shared" si="19"/>
        <v>135000</v>
      </c>
      <c r="AJ343" s="16">
        <f t="shared" si="20"/>
        <v>45000</v>
      </c>
      <c r="AK343" s="16"/>
      <c r="AL343" s="16"/>
      <c r="AM343" s="16">
        <v>45000</v>
      </c>
      <c r="AN343" s="16"/>
      <c r="AO343" s="16"/>
      <c r="AP343" s="16">
        <v>45000</v>
      </c>
      <c r="AQ343" s="16"/>
      <c r="AR343" s="16"/>
      <c r="AS343" s="16"/>
      <c r="AT343" s="16"/>
      <c r="AU343" s="16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61"/>
      <c r="BH343" s="58">
        <f t="shared" si="17"/>
        <v>135000</v>
      </c>
      <c r="BI343" s="62">
        <f t="shared" si="18"/>
        <v>0</v>
      </c>
    </row>
    <row r="344" spans="1:61" ht="21">
      <c r="A344" s="48">
        <v>10</v>
      </c>
      <c r="B344" s="48" t="str">
        <f>+VLOOKUP(A344,[6]หน่วยงานหลัก!$A$2:$B$20,2,FALSE)</f>
        <v>สำนักงานอธิการบดี</v>
      </c>
      <c r="C344" s="32">
        <v>1006</v>
      </c>
      <c r="D344" s="48" t="str">
        <f>+VLOOKUP(C344,[6]หน่วยงานย่อย!$A$2:$B$76,2,)</f>
        <v>กองการเจ้าหน้าที่</v>
      </c>
      <c r="E344" s="32">
        <v>2</v>
      </c>
      <c r="F344" s="50" t="str">
        <f>+VLOOKUP(E344,[6]แหล่งเงิน!$A$2:$B$3,2,)</f>
        <v>เงินรายได้</v>
      </c>
      <c r="G344" s="110" t="s">
        <v>12</v>
      </c>
      <c r="H344" s="32">
        <v>1</v>
      </c>
      <c r="I344" s="48" t="str">
        <f>VLOOKUP(H344,[6]กองทุน!$A$2:$B$14,2,)</f>
        <v>กองทุนบริหาร</v>
      </c>
      <c r="J344" s="110">
        <v>110</v>
      </c>
      <c r="K344" s="48" t="str">
        <f>+VLOOKUP(J344,'[6]งาน-โครงการ'!$A$2:$B$33,2,)</f>
        <v>งานสนับสนุนการบริหารจัดการทั่วไปด้านวิทยาศาสตร์สุขภาพ</v>
      </c>
      <c r="L344" s="110">
        <v>1000003</v>
      </c>
      <c r="M344" s="31" t="str">
        <f>+VLOOKUP(L344,[6]โครงการย่อย!$A$2:$B$66,2,)</f>
        <v>โครงการพัฒนาระบบบริหารและจัดการภายใน</v>
      </c>
      <c r="N344" s="110">
        <v>10000030071</v>
      </c>
      <c r="O344" s="38" t="str">
        <f>+VLOOKUP(N344,[6]กิจกรรม!$A$2:$B$1541,2,FALSE)</f>
        <v>โครงการสนับสนุนการประชุมคณะกรรมการต่างๆ ของมหาวิทยาลัย</v>
      </c>
      <c r="P344" s="32" t="s">
        <v>100</v>
      </c>
      <c r="Q344" s="11">
        <f>IFERROR((VLOOKUP(R344,[5]ความเชื่อมโยง!$A$20:$B$26,2,FALSE)),"")</f>
        <v>5</v>
      </c>
      <c r="R344" s="6" t="s">
        <v>635</v>
      </c>
      <c r="S344" s="11">
        <v>5</v>
      </c>
      <c r="T344" s="6" t="s">
        <v>635</v>
      </c>
      <c r="U344" s="13" t="str">
        <f>IFERROR((VLOOKUP(Q344,[1]ความเชื่อมโยง!$A$1:$F$10,6,FALSE)),"")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44" s="13" t="str">
        <f>IFERROR((VLOOKUP(Q344,ความเชื่อมโยง!$A$1:$G$10,7,1)),"")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44" s="54" t="s">
        <v>651</v>
      </c>
      <c r="X344" s="39" t="s">
        <v>133</v>
      </c>
      <c r="Y344" s="32" t="s">
        <v>16</v>
      </c>
      <c r="Z344" s="32" t="s">
        <v>28</v>
      </c>
      <c r="AA344" s="4"/>
      <c r="AB344" s="4"/>
      <c r="AC344" s="112"/>
      <c r="AD344" s="32" t="s">
        <v>920</v>
      </c>
      <c r="AE344" s="113">
        <v>5000</v>
      </c>
      <c r="AF344" s="113">
        <v>3</v>
      </c>
      <c r="AG344" s="47" t="s">
        <v>581</v>
      </c>
      <c r="AH344" s="47">
        <v>3</v>
      </c>
      <c r="AI344" s="27">
        <f t="shared" si="19"/>
        <v>45000</v>
      </c>
      <c r="AJ344" s="16">
        <f t="shared" si="20"/>
        <v>15000</v>
      </c>
      <c r="AK344" s="16"/>
      <c r="AL344" s="16"/>
      <c r="AM344" s="16">
        <v>15000</v>
      </c>
      <c r="AN344" s="16"/>
      <c r="AO344" s="16"/>
      <c r="AP344" s="16">
        <v>15000</v>
      </c>
      <c r="AQ344" s="16"/>
      <c r="AR344" s="16"/>
      <c r="AS344" s="16"/>
      <c r="AT344" s="16"/>
      <c r="AU344" s="16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61"/>
      <c r="BH344" s="58">
        <f t="shared" si="17"/>
        <v>45000</v>
      </c>
      <c r="BI344" s="62">
        <f t="shared" si="18"/>
        <v>0</v>
      </c>
    </row>
    <row r="345" spans="1:61" ht="21">
      <c r="A345" s="48">
        <v>10</v>
      </c>
      <c r="B345" s="48" t="str">
        <f>+VLOOKUP(A345,[6]หน่วยงานหลัก!$A$2:$B$20,2,FALSE)</f>
        <v>สำนักงานอธิการบดี</v>
      </c>
      <c r="C345" s="32">
        <v>1006</v>
      </c>
      <c r="D345" s="48" t="str">
        <f>+VLOOKUP(C345,[6]หน่วยงานย่อย!$A$2:$B$76,2,)</f>
        <v>กองการเจ้าหน้าที่</v>
      </c>
      <c r="E345" s="115">
        <v>2</v>
      </c>
      <c r="F345" s="50" t="str">
        <f>+VLOOKUP(E345,[6]แหล่งเงิน!$A$2:$B$3,2,)</f>
        <v>เงินรายได้</v>
      </c>
      <c r="G345" s="110" t="s">
        <v>12</v>
      </c>
      <c r="H345" s="32">
        <v>1</v>
      </c>
      <c r="I345" s="48" t="str">
        <f>VLOOKUP(H345,[6]กองทุน!$A$2:$B$14,2,)</f>
        <v>กองทุนบริหาร</v>
      </c>
      <c r="J345" s="110">
        <v>110</v>
      </c>
      <c r="K345" s="48" t="str">
        <f>+VLOOKUP(J345,'[6]งาน-โครงการ'!$A$2:$B$33,2,)</f>
        <v>งานสนับสนุนการบริหารจัดการทั่วไปด้านวิทยาศาสตร์สุขภาพ</v>
      </c>
      <c r="L345" s="110">
        <v>1000003</v>
      </c>
      <c r="M345" s="31" t="str">
        <f>+VLOOKUP(L345,[6]โครงการย่อย!$A$2:$B$66,2,)</f>
        <v>โครงการพัฒนาระบบบริหารและจัดการภายใน</v>
      </c>
      <c r="N345" s="110">
        <v>10000030071</v>
      </c>
      <c r="O345" s="38" t="str">
        <f>+VLOOKUP(N345,[6]กิจกรรม!$A$2:$B$1541,2,FALSE)</f>
        <v>โครงการสนับสนุนการประชุมคณะกรรมการต่างๆ ของมหาวิทยาลัย</v>
      </c>
      <c r="P345" s="32" t="s">
        <v>100</v>
      </c>
      <c r="Q345" s="11">
        <f>IFERROR((VLOOKUP(R345,[5]ความเชื่อมโยง!$A$20:$B$26,2,FALSE)),"")</f>
        <v>5</v>
      </c>
      <c r="R345" s="6" t="s">
        <v>635</v>
      </c>
      <c r="S345" s="11">
        <v>5</v>
      </c>
      <c r="T345" s="6" t="s">
        <v>635</v>
      </c>
      <c r="U345" s="13" t="str">
        <f>IFERROR((VLOOKUP(Q345,[1]ความเชื่อมโยง!$A$1:$F$10,6,FALSE)),"")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45" s="13" t="str">
        <f>IFERROR((VLOOKUP(Q345,ความเชื่อมโยง!$A$1:$G$10,7,1)),"")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45" s="54" t="s">
        <v>651</v>
      </c>
      <c r="X345" s="39" t="s">
        <v>133</v>
      </c>
      <c r="Y345" s="32" t="s">
        <v>16</v>
      </c>
      <c r="Z345" s="32" t="s">
        <v>20</v>
      </c>
      <c r="AA345" s="4"/>
      <c r="AB345" s="4"/>
      <c r="AC345" s="112"/>
      <c r="AD345" s="32" t="s">
        <v>600</v>
      </c>
      <c r="AE345" s="113">
        <v>6000</v>
      </c>
      <c r="AF345" s="113">
        <v>1</v>
      </c>
      <c r="AG345" s="47" t="s">
        <v>581</v>
      </c>
      <c r="AH345" s="47">
        <v>25</v>
      </c>
      <c r="AI345" s="27">
        <f t="shared" si="19"/>
        <v>150000</v>
      </c>
      <c r="AJ345" s="16">
        <f t="shared" si="20"/>
        <v>50000</v>
      </c>
      <c r="AK345" s="16"/>
      <c r="AL345" s="16"/>
      <c r="AM345" s="16">
        <v>50000</v>
      </c>
      <c r="AN345" s="16"/>
      <c r="AO345" s="16"/>
      <c r="AP345" s="16">
        <v>50000</v>
      </c>
      <c r="AQ345" s="16"/>
      <c r="AR345" s="16"/>
      <c r="AS345" s="16"/>
      <c r="AT345" s="16"/>
      <c r="AU345" s="16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61"/>
      <c r="BH345" s="58">
        <f t="shared" si="17"/>
        <v>150000</v>
      </c>
      <c r="BI345" s="62">
        <f t="shared" si="18"/>
        <v>0</v>
      </c>
    </row>
    <row r="346" spans="1:61" ht="21">
      <c r="A346" s="48">
        <v>10</v>
      </c>
      <c r="B346" s="48" t="str">
        <f>+VLOOKUP(A346,[6]หน่วยงานหลัก!$A$2:$B$20,2,FALSE)</f>
        <v>สำนักงานอธิการบดี</v>
      </c>
      <c r="C346" s="32">
        <v>1006</v>
      </c>
      <c r="D346" s="32" t="str">
        <f>+VLOOKUP(C346,[6]หน่วยงานย่อย!$A$2:$B$76,2,)</f>
        <v>กองการเจ้าหน้าที่</v>
      </c>
      <c r="E346" s="115">
        <v>2</v>
      </c>
      <c r="F346" s="50" t="str">
        <f>+VLOOKUP(E346,[6]แหล่งเงิน!$A$2:$B$3,2,)</f>
        <v>เงินรายได้</v>
      </c>
      <c r="G346" s="110" t="s">
        <v>12</v>
      </c>
      <c r="H346" s="32">
        <v>1</v>
      </c>
      <c r="I346" s="32" t="str">
        <f>VLOOKUP(H346,[6]กองทุน!$A$2:$B$14,2,)</f>
        <v>กองทุนบริหาร</v>
      </c>
      <c r="J346" s="110">
        <v>110</v>
      </c>
      <c r="K346" s="32" t="str">
        <f>+VLOOKUP(J346,'[6]งาน-โครงการ'!$A$2:$B$33,2,)</f>
        <v>งานสนับสนุนการบริหารจัดการทั่วไปด้านวิทยาศาสตร์สุขภาพ</v>
      </c>
      <c r="L346" s="110">
        <v>1000003</v>
      </c>
      <c r="M346" s="31" t="str">
        <f>+VLOOKUP(L346,[6]โครงการย่อย!$A$2:$B$66,2,)</f>
        <v>โครงการพัฒนาระบบบริหารและจัดการภายใน</v>
      </c>
      <c r="N346" s="110">
        <v>10000030071</v>
      </c>
      <c r="O346" s="31" t="str">
        <f>+VLOOKUP(N346,[6]กิจกรรม!$A$2:$B$1541,2,FALSE)</f>
        <v>โครงการสนับสนุนการประชุมคณะกรรมการต่างๆ ของมหาวิทยาลัย</v>
      </c>
      <c r="P346" s="32" t="s">
        <v>100</v>
      </c>
      <c r="Q346" s="11">
        <f>IFERROR((VLOOKUP(R346,[5]ความเชื่อมโยง!$A$20:$B$26,2,FALSE)),"")</f>
        <v>5</v>
      </c>
      <c r="R346" s="6" t="s">
        <v>635</v>
      </c>
      <c r="S346" s="11">
        <v>5</v>
      </c>
      <c r="T346" s="6" t="s">
        <v>635</v>
      </c>
      <c r="U346" s="13" t="str">
        <f>IFERROR((VLOOKUP(Q346,[1]ความเชื่อมโยง!$A$1:$F$10,6,FALSE)),"")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46" s="13" t="str">
        <f>IFERROR((VLOOKUP(Q346,ความเชื่อมโยง!$A$1:$G$10,7,1)),"")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46" s="54" t="s">
        <v>651</v>
      </c>
      <c r="X346" s="39" t="s">
        <v>133</v>
      </c>
      <c r="Y346" s="32" t="s">
        <v>16</v>
      </c>
      <c r="Z346" s="32" t="s">
        <v>20</v>
      </c>
      <c r="AA346" s="4"/>
      <c r="AB346" s="4"/>
      <c r="AC346" s="112"/>
      <c r="AD346" s="32" t="s">
        <v>600</v>
      </c>
      <c r="AE346" s="113">
        <v>1000</v>
      </c>
      <c r="AF346" s="113">
        <v>4</v>
      </c>
      <c r="AG346" s="47" t="s">
        <v>581</v>
      </c>
      <c r="AH346" s="47">
        <v>25</v>
      </c>
      <c r="AI346" s="27">
        <f t="shared" si="19"/>
        <v>100000</v>
      </c>
      <c r="AJ346" s="16">
        <f t="shared" si="20"/>
        <v>33333.333333333336</v>
      </c>
      <c r="AK346" s="16"/>
      <c r="AL346" s="16"/>
      <c r="AM346" s="16">
        <v>33333.333333333336</v>
      </c>
      <c r="AN346" s="16"/>
      <c r="AO346" s="16"/>
      <c r="AP346" s="16">
        <v>33333.333333333336</v>
      </c>
      <c r="AQ346" s="16"/>
      <c r="AR346" s="16"/>
      <c r="AS346" s="16"/>
      <c r="AT346" s="16"/>
      <c r="AU346" s="16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61"/>
      <c r="BH346" s="58">
        <f t="shared" si="17"/>
        <v>100000</v>
      </c>
      <c r="BI346" s="62">
        <f t="shared" si="18"/>
        <v>0</v>
      </c>
    </row>
    <row r="347" spans="1:61" ht="21">
      <c r="A347" s="48">
        <v>10</v>
      </c>
      <c r="B347" s="48" t="str">
        <f>+VLOOKUP(A347,[6]หน่วยงานหลัก!$A$2:$B$20,2,FALSE)</f>
        <v>สำนักงานอธิการบดี</v>
      </c>
      <c r="C347" s="32">
        <v>1006</v>
      </c>
      <c r="D347" s="48" t="str">
        <f>+VLOOKUP(C347,[6]หน่วยงานย่อย!$A$2:$B$76,2,)</f>
        <v>กองการเจ้าหน้าที่</v>
      </c>
      <c r="E347" s="32">
        <v>2</v>
      </c>
      <c r="F347" s="50" t="str">
        <f>+VLOOKUP(E347,[6]แหล่งเงิน!$A$2:$B$3,2,)</f>
        <v>เงินรายได้</v>
      </c>
      <c r="G347" s="110" t="s">
        <v>12</v>
      </c>
      <c r="H347" s="32">
        <v>1</v>
      </c>
      <c r="I347" s="48" t="str">
        <f>VLOOKUP(H347,[6]กองทุน!$A$2:$B$14,2,)</f>
        <v>กองทุนบริหาร</v>
      </c>
      <c r="J347" s="110">
        <v>110</v>
      </c>
      <c r="K347" s="48" t="str">
        <f>+VLOOKUP(J347,'[6]งาน-โครงการ'!$A$2:$B$33,2,)</f>
        <v>งานสนับสนุนการบริหารจัดการทั่วไปด้านวิทยาศาสตร์สุขภาพ</v>
      </c>
      <c r="L347" s="110">
        <v>1000003</v>
      </c>
      <c r="M347" s="31" t="str">
        <f>+VLOOKUP(L347,[6]โครงการย่อย!$A$2:$B$66,2,)</f>
        <v>โครงการพัฒนาระบบบริหารและจัดการภายใน</v>
      </c>
      <c r="N347" s="110">
        <v>10000030071</v>
      </c>
      <c r="O347" s="38" t="str">
        <f>+VLOOKUP(N347,[6]กิจกรรม!$A$2:$B$1541,2,FALSE)</f>
        <v>โครงการสนับสนุนการประชุมคณะกรรมการต่างๆ ของมหาวิทยาลัย</v>
      </c>
      <c r="P347" s="32" t="s">
        <v>100</v>
      </c>
      <c r="Q347" s="11">
        <f>IFERROR((VLOOKUP(R347,[5]ความเชื่อมโยง!$A$20:$B$26,2,FALSE)),"")</f>
        <v>5</v>
      </c>
      <c r="R347" s="6" t="s">
        <v>635</v>
      </c>
      <c r="S347" s="11">
        <v>5</v>
      </c>
      <c r="T347" s="6" t="s">
        <v>635</v>
      </c>
      <c r="U347" s="13" t="str">
        <f>IFERROR((VLOOKUP(Q347,[1]ความเชื่อมโยง!$A$1:$F$10,6,FALSE)),"")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47" s="13" t="str">
        <f>IFERROR((VLOOKUP(Q347,ความเชื่อมโยง!$A$1:$G$10,7,1)),"")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47" s="54" t="s">
        <v>651</v>
      </c>
      <c r="X347" s="39" t="s">
        <v>133</v>
      </c>
      <c r="Y347" s="32" t="s">
        <v>16</v>
      </c>
      <c r="Z347" s="32" t="s">
        <v>20</v>
      </c>
      <c r="AA347" s="4"/>
      <c r="AB347" s="4"/>
      <c r="AC347" s="112"/>
      <c r="AD347" s="32" t="s">
        <v>582</v>
      </c>
      <c r="AE347" s="113">
        <v>200</v>
      </c>
      <c r="AF347" s="113">
        <v>5</v>
      </c>
      <c r="AG347" s="47" t="s">
        <v>581</v>
      </c>
      <c r="AH347" s="47">
        <v>25</v>
      </c>
      <c r="AI347" s="27">
        <f t="shared" si="19"/>
        <v>25000</v>
      </c>
      <c r="AJ347" s="16">
        <f t="shared" si="20"/>
        <v>8333.3333333333339</v>
      </c>
      <c r="AK347" s="16"/>
      <c r="AL347" s="16"/>
      <c r="AM347" s="16">
        <v>8333.3333333333339</v>
      </c>
      <c r="AN347" s="16"/>
      <c r="AO347" s="16"/>
      <c r="AP347" s="16">
        <v>8333.3333333333339</v>
      </c>
      <c r="AQ347" s="16"/>
      <c r="AR347" s="16"/>
      <c r="AS347" s="16"/>
      <c r="AT347" s="16"/>
      <c r="AU347" s="16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61"/>
      <c r="BH347" s="58">
        <f t="shared" si="17"/>
        <v>25000</v>
      </c>
      <c r="BI347" s="62">
        <f t="shared" si="18"/>
        <v>0</v>
      </c>
    </row>
    <row r="348" spans="1:61" ht="21">
      <c r="A348" s="48">
        <v>10</v>
      </c>
      <c r="B348" s="48" t="str">
        <f>+VLOOKUP(A348,[6]หน่วยงานหลัก!$A$2:$B$20,2,FALSE)</f>
        <v>สำนักงานอธิการบดี</v>
      </c>
      <c r="C348" s="32">
        <v>1006</v>
      </c>
      <c r="D348" s="48" t="str">
        <f>+VLOOKUP(C348,[6]หน่วยงานย่อย!$A$2:$B$76,2,)</f>
        <v>กองการเจ้าหน้าที่</v>
      </c>
      <c r="E348" s="32">
        <v>2</v>
      </c>
      <c r="F348" s="50" t="str">
        <f>+VLOOKUP(E348,[6]แหล่งเงิน!$A$2:$B$3,2,)</f>
        <v>เงินรายได้</v>
      </c>
      <c r="G348" s="110" t="s">
        <v>12</v>
      </c>
      <c r="H348" s="32">
        <v>1</v>
      </c>
      <c r="I348" s="48" t="str">
        <f>VLOOKUP(H348,[6]กองทุน!$A$2:$B$14,2,)</f>
        <v>กองทุนบริหาร</v>
      </c>
      <c r="J348" s="110">
        <v>110</v>
      </c>
      <c r="K348" s="48" t="str">
        <f>+VLOOKUP(J348,'[6]งาน-โครงการ'!$A$2:$B$33,2,)</f>
        <v>งานสนับสนุนการบริหารจัดการทั่วไปด้านวิทยาศาสตร์สุขภาพ</v>
      </c>
      <c r="L348" s="110">
        <v>1000003</v>
      </c>
      <c r="M348" s="31" t="str">
        <f>+VLOOKUP(L348,[6]โครงการย่อย!$A$2:$B$66,2,)</f>
        <v>โครงการพัฒนาระบบบริหารและจัดการภายใน</v>
      </c>
      <c r="N348" s="110">
        <v>10000030071</v>
      </c>
      <c r="O348" s="38" t="str">
        <f>+VLOOKUP(N348,[6]กิจกรรม!$A$2:$B$1541,2,FALSE)</f>
        <v>โครงการสนับสนุนการประชุมคณะกรรมการต่างๆ ของมหาวิทยาลัย</v>
      </c>
      <c r="P348" s="32" t="s">
        <v>100</v>
      </c>
      <c r="Q348" s="11">
        <f>IFERROR((VLOOKUP(R348,[5]ความเชื่อมโยง!$A$20:$B$26,2,FALSE)),"")</f>
        <v>5</v>
      </c>
      <c r="R348" s="6" t="s">
        <v>635</v>
      </c>
      <c r="S348" s="11">
        <v>5</v>
      </c>
      <c r="T348" s="6" t="s">
        <v>635</v>
      </c>
      <c r="U348" s="13" t="str">
        <f>IFERROR((VLOOKUP(Q348,[1]ความเชื่อมโยง!$A$1:$F$10,6,FALSE)),"")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48" s="13" t="str">
        <f>IFERROR((VLOOKUP(Q348,ความเชื่อมโยง!$A$1:$G$10,7,1)),"")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48" s="54" t="s">
        <v>651</v>
      </c>
      <c r="X348" s="39" t="s">
        <v>133</v>
      </c>
      <c r="Y348" s="32" t="s">
        <v>16</v>
      </c>
      <c r="Z348" s="32" t="s">
        <v>20</v>
      </c>
      <c r="AA348" s="4"/>
      <c r="AB348" s="4"/>
      <c r="AC348" s="112"/>
      <c r="AD348" s="32" t="s">
        <v>1635</v>
      </c>
      <c r="AE348" s="113">
        <v>30</v>
      </c>
      <c r="AF348" s="113">
        <v>5</v>
      </c>
      <c r="AG348" s="47" t="s">
        <v>581</v>
      </c>
      <c r="AH348" s="47">
        <v>25</v>
      </c>
      <c r="AI348" s="27">
        <f t="shared" si="19"/>
        <v>3800</v>
      </c>
      <c r="AJ348" s="16">
        <f t="shared" si="20"/>
        <v>1266.6666666666667</v>
      </c>
      <c r="AK348" s="16"/>
      <c r="AL348" s="16"/>
      <c r="AM348" s="16">
        <v>1266.6666666666667</v>
      </c>
      <c r="AN348" s="16"/>
      <c r="AO348" s="16"/>
      <c r="AP348" s="16">
        <v>1266.6666666666667</v>
      </c>
      <c r="AQ348" s="16"/>
      <c r="AR348" s="16"/>
      <c r="AS348" s="16"/>
      <c r="AT348" s="16"/>
      <c r="AU348" s="16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61"/>
      <c r="BH348" s="58">
        <f t="shared" si="17"/>
        <v>3800</v>
      </c>
      <c r="BI348" s="62">
        <f t="shared" si="18"/>
        <v>0</v>
      </c>
    </row>
    <row r="349" spans="1:61" ht="21">
      <c r="A349" s="48">
        <v>10</v>
      </c>
      <c r="B349" s="48" t="str">
        <f>+VLOOKUP(A349,[6]หน่วยงานหลัก!$A$2:$B$20,2,FALSE)</f>
        <v>สำนักงานอธิการบดี</v>
      </c>
      <c r="C349" s="32">
        <v>1006</v>
      </c>
      <c r="D349" s="32" t="str">
        <f>+VLOOKUP(C349,[6]หน่วยงานย่อย!$A$2:$B$76,2,)</f>
        <v>กองการเจ้าหน้าที่</v>
      </c>
      <c r="E349" s="32">
        <v>1</v>
      </c>
      <c r="F349" s="116" t="str">
        <f>+VLOOKUP(E349,[6]แหล่งเงิน!$A$2:$B$3,2,)</f>
        <v>เงินงบประมาณแผ่นดิน</v>
      </c>
      <c r="G349" s="110" t="s">
        <v>11</v>
      </c>
      <c r="H349" s="32">
        <v>1</v>
      </c>
      <c r="I349" s="32" t="str">
        <f>VLOOKUP(H349,[6]กองทุน!$A$2:$B$14,2,)</f>
        <v>กองทุนบริหาร</v>
      </c>
      <c r="J349" s="110">
        <v>110</v>
      </c>
      <c r="K349" s="32" t="str">
        <f>+VLOOKUP(J349,'[6]งาน-โครงการ'!$A$2:$B$33,2,)</f>
        <v>งานสนับสนุนการบริหารจัดการทั่วไปด้านวิทยาศาสตร์สุขภาพ</v>
      </c>
      <c r="L349" s="110">
        <v>1000003</v>
      </c>
      <c r="M349" s="31" t="str">
        <f>+VLOOKUP(L349,[6]โครงการย่อย!$A$2:$B$66,2,)</f>
        <v>โครงการพัฒนาระบบบริหารและจัดการภายใน</v>
      </c>
      <c r="N349" s="110">
        <v>10000030071</v>
      </c>
      <c r="O349" s="31" t="str">
        <f>+VLOOKUP(N349,[6]กิจกรรม!$A$2:$B$1541,2,FALSE)</f>
        <v>โครงการสนับสนุนการประชุมคณะกรรมการต่างๆ ของมหาวิทยาลัย</v>
      </c>
      <c r="P349" s="32" t="s">
        <v>100</v>
      </c>
      <c r="Q349" s="11">
        <f>IFERROR((VLOOKUP(R349,[1]ความเชื่อมโยง!$A$20:$B$26,2,FALSE)),"")</f>
        <v>5</v>
      </c>
      <c r="R349" s="6" t="s">
        <v>635</v>
      </c>
      <c r="S349" s="11">
        <f>IFERROR((VLOOKUP(T349,[1]ความเชื่อมโยง!$A$29:$B$37,2,FALSE)),"")</f>
        <v>5</v>
      </c>
      <c r="T349" s="52" t="s">
        <v>635</v>
      </c>
      <c r="U349" s="13" t="str">
        <f>IFERROR((VLOOKUP(Q349,[1]ความเชื่อมโยง!$A$1:$F$10,6,FALSE)),"")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49" s="13" t="str">
        <f>IFERROR((VLOOKUP(Q349,ความเชื่อมโยง!$A$1:$G$10,7,1)),"")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49" s="54" t="s">
        <v>651</v>
      </c>
      <c r="X349" s="39" t="s">
        <v>908</v>
      </c>
      <c r="Y349" s="32" t="s">
        <v>16</v>
      </c>
      <c r="Z349" s="32" t="s">
        <v>23</v>
      </c>
      <c r="AA349" s="4"/>
      <c r="AB349" s="4"/>
      <c r="AC349" s="112"/>
      <c r="AD349" s="32" t="s">
        <v>921</v>
      </c>
      <c r="AE349" s="114">
        <v>0.5</v>
      </c>
      <c r="AF349" s="113">
        <v>300</v>
      </c>
      <c r="AG349" s="47" t="s">
        <v>584</v>
      </c>
      <c r="AH349" s="47">
        <v>25</v>
      </c>
      <c r="AI349" s="27">
        <f t="shared" si="19"/>
        <v>3800</v>
      </c>
      <c r="AJ349" s="16">
        <f t="shared" si="20"/>
        <v>1266.6666666666667</v>
      </c>
      <c r="AK349" s="16"/>
      <c r="AL349" s="16"/>
      <c r="AM349" s="16">
        <v>1266.6666666666667</v>
      </c>
      <c r="AN349" s="16"/>
      <c r="AO349" s="16"/>
      <c r="AP349" s="16">
        <v>1266.6666666666667</v>
      </c>
      <c r="AQ349" s="16"/>
      <c r="AR349" s="16"/>
      <c r="AS349" s="16"/>
      <c r="AT349" s="16"/>
      <c r="AU349" s="16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61"/>
      <c r="BH349" s="58">
        <f t="shared" si="17"/>
        <v>3800</v>
      </c>
      <c r="BI349" s="62">
        <f t="shared" si="18"/>
        <v>0</v>
      </c>
    </row>
    <row r="350" spans="1:61" ht="21">
      <c r="A350" s="48">
        <v>10</v>
      </c>
      <c r="B350" s="48" t="str">
        <f>+VLOOKUP(A350,[6]หน่วยงานหลัก!$A$2:$B$20,2,FALSE)</f>
        <v>สำนักงานอธิการบดี</v>
      </c>
      <c r="C350" s="32">
        <v>1006</v>
      </c>
      <c r="D350" s="48" t="str">
        <f>+VLOOKUP(C350,[6]หน่วยงานย่อย!$A$2:$B$76,2,)</f>
        <v>กองการเจ้าหน้าที่</v>
      </c>
      <c r="E350" s="32">
        <v>2</v>
      </c>
      <c r="F350" s="50" t="str">
        <f>+VLOOKUP(E350,[6]แหล่งเงิน!$A$2:$B$3,2,)</f>
        <v>เงินรายได้</v>
      </c>
      <c r="G350" s="110" t="s">
        <v>12</v>
      </c>
      <c r="H350" s="32">
        <v>1</v>
      </c>
      <c r="I350" s="48" t="str">
        <f>VLOOKUP(H350,[6]กองทุน!$A$2:$B$14,2,)</f>
        <v>กองทุนบริหาร</v>
      </c>
      <c r="J350" s="110">
        <v>110</v>
      </c>
      <c r="K350" s="48" t="str">
        <f>+VLOOKUP(J350,'[6]งาน-โครงการ'!$A$2:$B$33,2,)</f>
        <v>งานสนับสนุนการบริหารจัดการทั่วไปด้านวิทยาศาสตร์สุขภาพ</v>
      </c>
      <c r="L350" s="110">
        <v>1000003</v>
      </c>
      <c r="M350" s="31" t="str">
        <f>+VLOOKUP(L350,[6]โครงการย่อย!$A$2:$B$66,2,)</f>
        <v>โครงการพัฒนาระบบบริหารและจัดการภายใน</v>
      </c>
      <c r="N350" s="110">
        <v>10000030071</v>
      </c>
      <c r="O350" s="38" t="str">
        <f>+VLOOKUP(N350,[6]กิจกรรม!$A$2:$B$1541,2,FALSE)</f>
        <v>โครงการสนับสนุนการประชุมคณะกรรมการต่างๆ ของมหาวิทยาลัย</v>
      </c>
      <c r="P350" s="32" t="s">
        <v>101</v>
      </c>
      <c r="Q350" s="11">
        <f>IFERROR((VLOOKUP(R350,[5]ความเชื่อมโยง!$A$20:$B$26,2,FALSE)),"")</f>
        <v>5</v>
      </c>
      <c r="R350" s="6" t="s">
        <v>635</v>
      </c>
      <c r="S350" s="11">
        <v>5</v>
      </c>
      <c r="T350" s="6" t="s">
        <v>635</v>
      </c>
      <c r="U350" s="13" t="str">
        <f>IFERROR((VLOOKUP(Q350,[1]ความเชื่อมโยง!$A$1:$F$10,6,FALSE)),"")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50" s="13" t="str">
        <f>IFERROR((VLOOKUP(Q350,ความเชื่อมโยง!$A$1:$G$10,7,1)),"")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50" s="54" t="s">
        <v>651</v>
      </c>
      <c r="X350" s="39" t="s">
        <v>133</v>
      </c>
      <c r="Y350" s="32" t="s">
        <v>16</v>
      </c>
      <c r="Z350" s="32" t="s">
        <v>28</v>
      </c>
      <c r="AA350" s="4"/>
      <c r="AB350" s="4"/>
      <c r="AC350" s="112"/>
      <c r="AD350" s="32" t="s">
        <v>922</v>
      </c>
      <c r="AE350" s="113">
        <v>3000</v>
      </c>
      <c r="AF350" s="113">
        <v>1</v>
      </c>
      <c r="AG350" s="47" t="s">
        <v>581</v>
      </c>
      <c r="AH350" s="47">
        <v>6</v>
      </c>
      <c r="AI350" s="27">
        <f t="shared" si="19"/>
        <v>18000</v>
      </c>
      <c r="AJ350" s="16">
        <f>SUM(AI350)/6</f>
        <v>3000</v>
      </c>
      <c r="AK350" s="16"/>
      <c r="AL350" s="16">
        <v>3000</v>
      </c>
      <c r="AM350" s="16"/>
      <c r="AN350" s="16">
        <v>3000</v>
      </c>
      <c r="AO350" s="16"/>
      <c r="AP350" s="16">
        <v>3000</v>
      </c>
      <c r="AQ350" s="16"/>
      <c r="AR350" s="16">
        <v>3000</v>
      </c>
      <c r="AS350" s="16"/>
      <c r="AT350" s="16">
        <v>3000</v>
      </c>
      <c r="AU350" s="16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61"/>
      <c r="BH350" s="58">
        <f t="shared" si="17"/>
        <v>18000</v>
      </c>
      <c r="BI350" s="62">
        <f t="shared" si="18"/>
        <v>0</v>
      </c>
    </row>
    <row r="351" spans="1:61" ht="21">
      <c r="A351" s="48">
        <v>10</v>
      </c>
      <c r="B351" s="48" t="str">
        <f>+VLOOKUP(A351,[6]หน่วยงานหลัก!$A$2:$B$20,2,FALSE)</f>
        <v>สำนักงานอธิการบดี</v>
      </c>
      <c r="C351" s="32">
        <v>1006</v>
      </c>
      <c r="D351" s="48" t="str">
        <f>+VLOOKUP(C351,[6]หน่วยงานย่อย!$A$2:$B$76,2,)</f>
        <v>กองการเจ้าหน้าที่</v>
      </c>
      <c r="E351" s="32">
        <v>2</v>
      </c>
      <c r="F351" s="50" t="str">
        <f>+VLOOKUP(E351,[6]แหล่งเงิน!$A$2:$B$3,2,)</f>
        <v>เงินรายได้</v>
      </c>
      <c r="G351" s="110" t="s">
        <v>12</v>
      </c>
      <c r="H351" s="32">
        <v>1</v>
      </c>
      <c r="I351" s="48" t="str">
        <f>VLOOKUP(H351,[6]กองทุน!$A$2:$B$14,2,)</f>
        <v>กองทุนบริหาร</v>
      </c>
      <c r="J351" s="110">
        <v>110</v>
      </c>
      <c r="K351" s="48" t="str">
        <f>+VLOOKUP(J351,'[6]งาน-โครงการ'!$A$2:$B$33,2,)</f>
        <v>งานสนับสนุนการบริหารจัดการทั่วไปด้านวิทยาศาสตร์สุขภาพ</v>
      </c>
      <c r="L351" s="110">
        <v>1000003</v>
      </c>
      <c r="M351" s="31" t="str">
        <f>+VLOOKUP(L351,[6]โครงการย่อย!$A$2:$B$66,2,)</f>
        <v>โครงการพัฒนาระบบบริหารและจัดการภายใน</v>
      </c>
      <c r="N351" s="110">
        <v>10000030071</v>
      </c>
      <c r="O351" s="38" t="str">
        <f>+VLOOKUP(N351,[6]กิจกรรม!$A$2:$B$1541,2,FALSE)</f>
        <v>โครงการสนับสนุนการประชุมคณะกรรมการต่างๆ ของมหาวิทยาลัย</v>
      </c>
      <c r="P351" s="32" t="s">
        <v>101</v>
      </c>
      <c r="Q351" s="11">
        <f>IFERROR((VLOOKUP(R351,[5]ความเชื่อมโยง!$A$20:$B$26,2,FALSE)),"")</f>
        <v>5</v>
      </c>
      <c r="R351" s="6" t="s">
        <v>635</v>
      </c>
      <c r="S351" s="11">
        <v>5</v>
      </c>
      <c r="T351" s="6" t="s">
        <v>635</v>
      </c>
      <c r="U351" s="13" t="str">
        <f>IFERROR((VLOOKUP(Q351,[1]ความเชื่อมโยง!$A$1:$F$10,6,FALSE)),"")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51" s="13" t="str">
        <f>IFERROR((VLOOKUP(Q351,ความเชื่อมโยง!$A$1:$G$10,7,1)),"")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51" s="54" t="s">
        <v>651</v>
      </c>
      <c r="X351" s="39" t="s">
        <v>133</v>
      </c>
      <c r="Y351" s="32" t="s">
        <v>16</v>
      </c>
      <c r="Z351" s="32" t="s">
        <v>28</v>
      </c>
      <c r="AA351" s="4"/>
      <c r="AB351" s="4"/>
      <c r="AC351" s="112"/>
      <c r="AD351" s="32" t="s">
        <v>916</v>
      </c>
      <c r="AE351" s="113">
        <v>2000</v>
      </c>
      <c r="AF351" s="113">
        <v>11</v>
      </c>
      <c r="AG351" s="47" t="s">
        <v>581</v>
      </c>
      <c r="AH351" s="47">
        <v>6</v>
      </c>
      <c r="AI351" s="27">
        <f t="shared" si="19"/>
        <v>132000</v>
      </c>
      <c r="AJ351" s="16">
        <f t="shared" ref="AJ351:AJ358" si="21">SUM(AI351)/6</f>
        <v>22000</v>
      </c>
      <c r="AK351" s="16"/>
      <c r="AL351" s="16">
        <v>22000</v>
      </c>
      <c r="AM351" s="16"/>
      <c r="AN351" s="16">
        <v>22000</v>
      </c>
      <c r="AO351" s="16"/>
      <c r="AP351" s="16">
        <v>22000</v>
      </c>
      <c r="AQ351" s="16"/>
      <c r="AR351" s="16">
        <v>22000</v>
      </c>
      <c r="AS351" s="16"/>
      <c r="AT351" s="16">
        <v>22000</v>
      </c>
      <c r="AU351" s="16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61"/>
      <c r="BH351" s="58">
        <f t="shared" si="17"/>
        <v>132000</v>
      </c>
      <c r="BI351" s="62">
        <f t="shared" si="18"/>
        <v>0</v>
      </c>
    </row>
    <row r="352" spans="1:61" ht="21">
      <c r="A352" s="48">
        <v>10</v>
      </c>
      <c r="B352" s="48" t="str">
        <f>+VLOOKUP(A352,[6]หน่วยงานหลัก!$A$2:$B$20,2,FALSE)</f>
        <v>สำนักงานอธิการบดี</v>
      </c>
      <c r="C352" s="32">
        <v>1006</v>
      </c>
      <c r="D352" s="48" t="str">
        <f>+VLOOKUP(C352,[6]หน่วยงานย่อย!$A$2:$B$76,2,)</f>
        <v>กองการเจ้าหน้าที่</v>
      </c>
      <c r="E352" s="32">
        <v>2</v>
      </c>
      <c r="F352" s="50" t="str">
        <f>+VLOOKUP(E352,[6]แหล่งเงิน!$A$2:$B$3,2,)</f>
        <v>เงินรายได้</v>
      </c>
      <c r="G352" s="110" t="s">
        <v>12</v>
      </c>
      <c r="H352" s="32">
        <v>1</v>
      </c>
      <c r="I352" s="48" t="str">
        <f>VLOOKUP(H352,[6]กองทุน!$A$2:$B$14,2,)</f>
        <v>กองทุนบริหาร</v>
      </c>
      <c r="J352" s="110">
        <v>110</v>
      </c>
      <c r="K352" s="48" t="str">
        <f>+VLOOKUP(J352,'[6]งาน-โครงการ'!$A$2:$B$33,2,)</f>
        <v>งานสนับสนุนการบริหารจัดการทั่วไปด้านวิทยาศาสตร์สุขภาพ</v>
      </c>
      <c r="L352" s="110">
        <v>1000003</v>
      </c>
      <c r="M352" s="31" t="str">
        <f>+VLOOKUP(L352,[6]โครงการย่อย!$A$2:$B$66,2,)</f>
        <v>โครงการพัฒนาระบบบริหารและจัดการภายใน</v>
      </c>
      <c r="N352" s="110">
        <v>10000030071</v>
      </c>
      <c r="O352" s="38" t="str">
        <f>+VLOOKUP(N352,[6]กิจกรรม!$A$2:$B$1541,2,FALSE)</f>
        <v>โครงการสนับสนุนการประชุมคณะกรรมการต่างๆ ของมหาวิทยาลัย</v>
      </c>
      <c r="P352" s="32" t="s">
        <v>101</v>
      </c>
      <c r="Q352" s="11">
        <f>IFERROR((VLOOKUP(R352,[5]ความเชื่อมโยง!$A$20:$B$26,2,FALSE)),"")</f>
        <v>5</v>
      </c>
      <c r="R352" s="6" t="s">
        <v>635</v>
      </c>
      <c r="S352" s="11">
        <v>5</v>
      </c>
      <c r="T352" s="6" t="s">
        <v>635</v>
      </c>
      <c r="U352" s="13" t="str">
        <f>IFERROR((VLOOKUP(Q352,[1]ความเชื่อมโยง!$A$1:$F$10,6,FALSE)),"")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52" s="13" t="str">
        <f>IFERROR((VLOOKUP(Q352,ความเชื่อมโยง!$A$1:$G$10,7,1)),"")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52" s="54" t="s">
        <v>651</v>
      </c>
      <c r="X352" s="39" t="s">
        <v>133</v>
      </c>
      <c r="Y352" s="32" t="s">
        <v>16</v>
      </c>
      <c r="Z352" s="32" t="s">
        <v>28</v>
      </c>
      <c r="AA352" s="4"/>
      <c r="AB352" s="4"/>
      <c r="AC352" s="112"/>
      <c r="AD352" s="32" t="s">
        <v>917</v>
      </c>
      <c r="AE352" s="113">
        <v>1000</v>
      </c>
      <c r="AF352" s="113">
        <v>1</v>
      </c>
      <c r="AG352" s="47" t="s">
        <v>581</v>
      </c>
      <c r="AH352" s="47">
        <v>6</v>
      </c>
      <c r="AI352" s="27">
        <f t="shared" si="19"/>
        <v>6000</v>
      </c>
      <c r="AJ352" s="16">
        <f t="shared" si="21"/>
        <v>1000</v>
      </c>
      <c r="AK352" s="16"/>
      <c r="AL352" s="16">
        <v>1000</v>
      </c>
      <c r="AM352" s="16"/>
      <c r="AN352" s="16">
        <v>1000</v>
      </c>
      <c r="AO352" s="16"/>
      <c r="AP352" s="16">
        <v>1000</v>
      </c>
      <c r="AQ352" s="16"/>
      <c r="AR352" s="16">
        <v>1000</v>
      </c>
      <c r="AS352" s="16"/>
      <c r="AT352" s="16">
        <v>1000</v>
      </c>
      <c r="AU352" s="16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61"/>
      <c r="BH352" s="58">
        <f t="shared" si="17"/>
        <v>6000</v>
      </c>
      <c r="BI352" s="62">
        <f t="shared" si="18"/>
        <v>0</v>
      </c>
    </row>
    <row r="353" spans="1:61" ht="21">
      <c r="A353" s="48">
        <v>10</v>
      </c>
      <c r="B353" s="48" t="str">
        <f>+VLOOKUP(A353,[6]หน่วยงานหลัก!$A$2:$B$20,2,FALSE)</f>
        <v>สำนักงานอธิการบดี</v>
      </c>
      <c r="C353" s="32">
        <v>1006</v>
      </c>
      <c r="D353" s="48" t="str">
        <f>+VLOOKUP(C353,[6]หน่วยงานย่อย!$A$2:$B$76,2,)</f>
        <v>กองการเจ้าหน้าที่</v>
      </c>
      <c r="E353" s="32">
        <v>2</v>
      </c>
      <c r="F353" s="50" t="str">
        <f>+VLOOKUP(E353,[6]แหล่งเงิน!$A$2:$B$3,2,)</f>
        <v>เงินรายได้</v>
      </c>
      <c r="G353" s="110" t="s">
        <v>12</v>
      </c>
      <c r="H353" s="32">
        <v>1</v>
      </c>
      <c r="I353" s="48" t="str">
        <f>VLOOKUP(H353,[6]กองทุน!$A$2:$B$14,2,)</f>
        <v>กองทุนบริหาร</v>
      </c>
      <c r="J353" s="110">
        <v>110</v>
      </c>
      <c r="K353" s="48" t="str">
        <f>+VLOOKUP(J353,'[6]งาน-โครงการ'!$A$2:$B$33,2,)</f>
        <v>งานสนับสนุนการบริหารจัดการทั่วไปด้านวิทยาศาสตร์สุขภาพ</v>
      </c>
      <c r="L353" s="110">
        <v>1000003</v>
      </c>
      <c r="M353" s="31" t="str">
        <f>+VLOOKUP(L353,[6]โครงการย่อย!$A$2:$B$66,2,)</f>
        <v>โครงการพัฒนาระบบบริหารและจัดการภายใน</v>
      </c>
      <c r="N353" s="110">
        <v>10000030071</v>
      </c>
      <c r="O353" s="38" t="str">
        <f>+VLOOKUP(N353,[6]กิจกรรม!$A$2:$B$1541,2,FALSE)</f>
        <v>โครงการสนับสนุนการประชุมคณะกรรมการต่างๆ ของมหาวิทยาลัย</v>
      </c>
      <c r="P353" s="32" t="s">
        <v>101</v>
      </c>
      <c r="Q353" s="11">
        <f>IFERROR((VLOOKUP(R353,[5]ความเชื่อมโยง!$A$20:$B$26,2,FALSE)),"")</f>
        <v>5</v>
      </c>
      <c r="R353" s="6" t="s">
        <v>635</v>
      </c>
      <c r="S353" s="11">
        <v>5</v>
      </c>
      <c r="T353" s="6" t="s">
        <v>635</v>
      </c>
      <c r="U353" s="13" t="str">
        <f>IFERROR((VLOOKUP(Q353,[1]ความเชื่อมโยง!$A$1:$F$10,6,FALSE)),"")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53" s="13" t="str">
        <f>IFERROR((VLOOKUP(Q353,ความเชื่อมโยง!$A$1:$G$10,7,1)),"")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53" s="54" t="s">
        <v>651</v>
      </c>
      <c r="X353" s="39" t="s">
        <v>133</v>
      </c>
      <c r="Y353" s="32" t="s">
        <v>16</v>
      </c>
      <c r="Z353" s="32" t="s">
        <v>28</v>
      </c>
      <c r="AA353" s="4"/>
      <c r="AB353" s="4"/>
      <c r="AC353" s="112"/>
      <c r="AD353" s="32" t="s">
        <v>910</v>
      </c>
      <c r="AE353" s="113">
        <v>500</v>
      </c>
      <c r="AF353" s="113">
        <v>2</v>
      </c>
      <c r="AG353" s="47" t="s">
        <v>581</v>
      </c>
      <c r="AH353" s="47">
        <v>6</v>
      </c>
      <c r="AI353" s="27">
        <f t="shared" si="19"/>
        <v>6000</v>
      </c>
      <c r="AJ353" s="16">
        <f t="shared" si="21"/>
        <v>1000</v>
      </c>
      <c r="AK353" s="16"/>
      <c r="AL353" s="16">
        <v>1000</v>
      </c>
      <c r="AM353" s="16"/>
      <c r="AN353" s="16">
        <v>1000</v>
      </c>
      <c r="AO353" s="16"/>
      <c r="AP353" s="16">
        <v>1000</v>
      </c>
      <c r="AQ353" s="16"/>
      <c r="AR353" s="16">
        <v>1000</v>
      </c>
      <c r="AS353" s="16"/>
      <c r="AT353" s="16">
        <v>1000</v>
      </c>
      <c r="AU353" s="16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61"/>
      <c r="BH353" s="58">
        <f t="shared" si="17"/>
        <v>6000</v>
      </c>
      <c r="BI353" s="62">
        <f t="shared" si="18"/>
        <v>0</v>
      </c>
    </row>
    <row r="354" spans="1:61" ht="21">
      <c r="A354" s="48">
        <v>10</v>
      </c>
      <c r="B354" s="48" t="str">
        <f>+VLOOKUP(A354,[6]หน่วยงานหลัก!$A$2:$B$20,2,FALSE)</f>
        <v>สำนักงานอธิการบดี</v>
      </c>
      <c r="C354" s="32">
        <v>1006</v>
      </c>
      <c r="D354" s="32" t="str">
        <f>+VLOOKUP(C354,[6]หน่วยงานย่อย!$A$2:$B$76,2,)</f>
        <v>กองการเจ้าหน้าที่</v>
      </c>
      <c r="E354" s="115">
        <v>2</v>
      </c>
      <c r="F354" s="50" t="str">
        <f>+VLOOKUP(E354,[6]แหล่งเงิน!$A$2:$B$3,2,)</f>
        <v>เงินรายได้</v>
      </c>
      <c r="G354" s="110" t="s">
        <v>12</v>
      </c>
      <c r="H354" s="32">
        <v>1</v>
      </c>
      <c r="I354" s="32" t="str">
        <f>VLOOKUP(H354,[6]กองทุน!$A$2:$B$14,2,)</f>
        <v>กองทุนบริหาร</v>
      </c>
      <c r="J354" s="110">
        <v>110</v>
      </c>
      <c r="K354" s="32" t="str">
        <f>+VLOOKUP(J354,'[6]งาน-โครงการ'!$A$2:$B$33,2,)</f>
        <v>งานสนับสนุนการบริหารจัดการทั่วไปด้านวิทยาศาสตร์สุขภาพ</v>
      </c>
      <c r="L354" s="110">
        <v>1000003</v>
      </c>
      <c r="M354" s="31" t="str">
        <f>+VLOOKUP(L354,[6]โครงการย่อย!$A$2:$B$66,2,)</f>
        <v>โครงการพัฒนาระบบบริหารและจัดการภายใน</v>
      </c>
      <c r="N354" s="110">
        <v>10000030071</v>
      </c>
      <c r="O354" s="31" t="str">
        <f>+VLOOKUP(N354,[6]กิจกรรม!$A$2:$B$1541,2,FALSE)</f>
        <v>โครงการสนับสนุนการประชุมคณะกรรมการต่างๆ ของมหาวิทยาลัย</v>
      </c>
      <c r="P354" s="32" t="s">
        <v>101</v>
      </c>
      <c r="Q354" s="11">
        <f>IFERROR((VLOOKUP(R354,[5]ความเชื่อมโยง!$A$20:$B$26,2,FALSE)),"")</f>
        <v>5</v>
      </c>
      <c r="R354" s="6" t="s">
        <v>635</v>
      </c>
      <c r="S354" s="11">
        <v>5</v>
      </c>
      <c r="T354" s="6" t="s">
        <v>635</v>
      </c>
      <c r="U354" s="13" t="str">
        <f>IFERROR((VLOOKUP(Q354,[1]ความเชื่อมโยง!$A$1:$F$10,6,FALSE)),"")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54" s="13" t="str">
        <f>IFERROR((VLOOKUP(Q354,ความเชื่อมโยง!$A$1:$G$10,7,1)),"")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54" s="54" t="s">
        <v>651</v>
      </c>
      <c r="X354" s="39" t="s">
        <v>133</v>
      </c>
      <c r="Y354" s="32" t="s">
        <v>16</v>
      </c>
      <c r="Z354" s="32" t="s">
        <v>20</v>
      </c>
      <c r="AA354" s="4"/>
      <c r="AB354" s="4"/>
      <c r="AC354" s="112"/>
      <c r="AD354" s="32" t="s">
        <v>1667</v>
      </c>
      <c r="AE354" s="113">
        <v>500</v>
      </c>
      <c r="AF354" s="113">
        <v>11</v>
      </c>
      <c r="AG354" s="47" t="s">
        <v>581</v>
      </c>
      <c r="AH354" s="47">
        <v>6</v>
      </c>
      <c r="AI354" s="27">
        <f t="shared" si="19"/>
        <v>33000</v>
      </c>
      <c r="AJ354" s="16">
        <f t="shared" si="21"/>
        <v>5500</v>
      </c>
      <c r="AK354" s="16"/>
      <c r="AL354" s="16">
        <v>5500</v>
      </c>
      <c r="AM354" s="16"/>
      <c r="AN354" s="16">
        <v>5500</v>
      </c>
      <c r="AO354" s="16"/>
      <c r="AP354" s="16">
        <v>5500</v>
      </c>
      <c r="AQ354" s="16"/>
      <c r="AR354" s="16">
        <v>5500</v>
      </c>
      <c r="AS354" s="16"/>
      <c r="AT354" s="16">
        <v>5500</v>
      </c>
      <c r="AU354" s="16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61"/>
      <c r="BH354" s="58">
        <f t="shared" si="17"/>
        <v>33000</v>
      </c>
      <c r="BI354" s="62">
        <f t="shared" si="18"/>
        <v>0</v>
      </c>
    </row>
    <row r="355" spans="1:61" ht="21">
      <c r="A355" s="48">
        <v>10</v>
      </c>
      <c r="B355" s="48" t="str">
        <f>+VLOOKUP(A355,[6]หน่วยงานหลัก!$A$2:$B$20,2,FALSE)</f>
        <v>สำนักงานอธิการบดี</v>
      </c>
      <c r="C355" s="32">
        <v>1006</v>
      </c>
      <c r="D355" s="48" t="str">
        <f>+VLOOKUP(C355,[6]หน่วยงานย่อย!$A$2:$B$76,2,)</f>
        <v>กองการเจ้าหน้าที่</v>
      </c>
      <c r="E355" s="115">
        <v>2</v>
      </c>
      <c r="F355" s="50" t="str">
        <f>+VLOOKUP(E355,[6]แหล่งเงิน!$A$2:$B$3,2,)</f>
        <v>เงินรายได้</v>
      </c>
      <c r="G355" s="110" t="s">
        <v>12</v>
      </c>
      <c r="H355" s="32">
        <v>1</v>
      </c>
      <c r="I355" s="48" t="str">
        <f>VLOOKUP(H355,[6]กองทุน!$A$2:$B$14,2,)</f>
        <v>กองทุนบริหาร</v>
      </c>
      <c r="J355" s="110">
        <v>110</v>
      </c>
      <c r="K355" s="48" t="str">
        <f>+VLOOKUP(J355,'[6]งาน-โครงการ'!$A$2:$B$33,2,)</f>
        <v>งานสนับสนุนการบริหารจัดการทั่วไปด้านวิทยาศาสตร์สุขภาพ</v>
      </c>
      <c r="L355" s="110">
        <v>1000003</v>
      </c>
      <c r="M355" s="31" t="str">
        <f>+VLOOKUP(L355,[6]โครงการย่อย!$A$2:$B$66,2,)</f>
        <v>โครงการพัฒนาระบบบริหารและจัดการภายใน</v>
      </c>
      <c r="N355" s="110">
        <v>10000030071</v>
      </c>
      <c r="O355" s="38" t="str">
        <f>+VLOOKUP(N355,[6]กิจกรรม!$A$2:$B$1541,2,FALSE)</f>
        <v>โครงการสนับสนุนการประชุมคณะกรรมการต่างๆ ของมหาวิทยาลัย</v>
      </c>
      <c r="P355" s="32" t="s">
        <v>101</v>
      </c>
      <c r="Q355" s="11">
        <f>IFERROR((VLOOKUP(R355,[5]ความเชื่อมโยง!$A$20:$B$26,2,FALSE)),"")</f>
        <v>5</v>
      </c>
      <c r="R355" s="6" t="s">
        <v>635</v>
      </c>
      <c r="S355" s="11">
        <v>5</v>
      </c>
      <c r="T355" s="6" t="s">
        <v>635</v>
      </c>
      <c r="U355" s="13" t="str">
        <f>IFERROR((VLOOKUP(Q355,[1]ความเชื่อมโยง!$A$1:$F$10,6,FALSE)),"")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55" s="13" t="str">
        <f>IFERROR((VLOOKUP(Q355,ความเชื่อมโยง!$A$1:$G$10,7,1)),"")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55" s="54" t="s">
        <v>651</v>
      </c>
      <c r="X355" s="39" t="s">
        <v>133</v>
      </c>
      <c r="Y355" s="32" t="s">
        <v>16</v>
      </c>
      <c r="Z355" s="32" t="s">
        <v>20</v>
      </c>
      <c r="AA355" s="4"/>
      <c r="AB355" s="4"/>
      <c r="AC355" s="112"/>
      <c r="AD355" s="32" t="s">
        <v>1668</v>
      </c>
      <c r="AE355" s="113">
        <v>5000</v>
      </c>
      <c r="AF355" s="113">
        <v>1</v>
      </c>
      <c r="AG355" s="47" t="s">
        <v>581</v>
      </c>
      <c r="AH355" s="47">
        <v>6</v>
      </c>
      <c r="AI355" s="27">
        <f t="shared" si="19"/>
        <v>30000</v>
      </c>
      <c r="AJ355" s="16">
        <f t="shared" si="21"/>
        <v>5000</v>
      </c>
      <c r="AK355" s="16"/>
      <c r="AL355" s="16">
        <v>5000</v>
      </c>
      <c r="AM355" s="16"/>
      <c r="AN355" s="16">
        <v>5000</v>
      </c>
      <c r="AO355" s="16"/>
      <c r="AP355" s="16">
        <v>5000</v>
      </c>
      <c r="AQ355" s="16"/>
      <c r="AR355" s="16">
        <v>5000</v>
      </c>
      <c r="AS355" s="16"/>
      <c r="AT355" s="16">
        <v>5000</v>
      </c>
      <c r="AU355" s="16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61"/>
      <c r="BH355" s="58">
        <f t="shared" si="17"/>
        <v>30000</v>
      </c>
      <c r="BI355" s="62">
        <f t="shared" si="18"/>
        <v>0</v>
      </c>
    </row>
    <row r="356" spans="1:61" ht="21">
      <c r="A356" s="48">
        <v>10</v>
      </c>
      <c r="B356" s="48" t="str">
        <f>+VLOOKUP(A356,[6]หน่วยงานหลัก!$A$2:$B$20,2,FALSE)</f>
        <v>สำนักงานอธิการบดี</v>
      </c>
      <c r="C356" s="32">
        <v>1006</v>
      </c>
      <c r="D356" s="48" t="str">
        <f>+VLOOKUP(C356,[6]หน่วยงานย่อย!$A$2:$B$76,2,)</f>
        <v>กองการเจ้าหน้าที่</v>
      </c>
      <c r="E356" s="32">
        <v>2</v>
      </c>
      <c r="F356" s="50" t="str">
        <f>+VLOOKUP(E356,[6]แหล่งเงิน!$A$2:$B$3,2,)</f>
        <v>เงินรายได้</v>
      </c>
      <c r="G356" s="110" t="s">
        <v>12</v>
      </c>
      <c r="H356" s="32">
        <v>1</v>
      </c>
      <c r="I356" s="48" t="str">
        <f>VLOOKUP(H356,[6]กองทุน!$A$2:$B$14,2,)</f>
        <v>กองทุนบริหาร</v>
      </c>
      <c r="J356" s="110">
        <v>110</v>
      </c>
      <c r="K356" s="48" t="str">
        <f>+VLOOKUP(J356,'[6]งาน-โครงการ'!$A$2:$B$33,2,)</f>
        <v>งานสนับสนุนการบริหารจัดการทั่วไปด้านวิทยาศาสตร์สุขภาพ</v>
      </c>
      <c r="L356" s="110">
        <v>1000003</v>
      </c>
      <c r="M356" s="31" t="str">
        <f>+VLOOKUP(L356,[6]โครงการย่อย!$A$2:$B$66,2,)</f>
        <v>โครงการพัฒนาระบบบริหารและจัดการภายใน</v>
      </c>
      <c r="N356" s="110">
        <v>10000030071</v>
      </c>
      <c r="O356" s="38" t="str">
        <f>+VLOOKUP(N356,[6]กิจกรรม!$A$2:$B$1541,2,FALSE)</f>
        <v>โครงการสนับสนุนการประชุมคณะกรรมการต่างๆ ของมหาวิทยาลัย</v>
      </c>
      <c r="P356" s="32" t="s">
        <v>101</v>
      </c>
      <c r="Q356" s="11">
        <f>IFERROR((VLOOKUP(R356,[5]ความเชื่อมโยง!$A$20:$B$26,2,FALSE)),"")</f>
        <v>5</v>
      </c>
      <c r="R356" s="6" t="s">
        <v>635</v>
      </c>
      <c r="S356" s="11">
        <v>5</v>
      </c>
      <c r="T356" s="6" t="s">
        <v>635</v>
      </c>
      <c r="U356" s="13" t="str">
        <f>IFERROR((VLOOKUP(Q356,[1]ความเชื่อมโยง!$A$1:$F$10,6,FALSE)),"")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56" s="13" t="str">
        <f>IFERROR((VLOOKUP(Q356,ความเชื่อมโยง!$A$1:$G$10,7,1)),"")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56" s="54" t="s">
        <v>651</v>
      </c>
      <c r="X356" s="39" t="s">
        <v>133</v>
      </c>
      <c r="Y356" s="32" t="s">
        <v>16</v>
      </c>
      <c r="Z356" s="32" t="s">
        <v>20</v>
      </c>
      <c r="AA356" s="4"/>
      <c r="AB356" s="4"/>
      <c r="AC356" s="112"/>
      <c r="AD356" s="32" t="s">
        <v>582</v>
      </c>
      <c r="AE356" s="113">
        <v>200</v>
      </c>
      <c r="AF356" s="113">
        <v>14</v>
      </c>
      <c r="AG356" s="47" t="s">
        <v>581</v>
      </c>
      <c r="AH356" s="47">
        <v>6</v>
      </c>
      <c r="AI356" s="27">
        <f t="shared" si="19"/>
        <v>16800</v>
      </c>
      <c r="AJ356" s="16">
        <f t="shared" si="21"/>
        <v>2800</v>
      </c>
      <c r="AK356" s="16"/>
      <c r="AL356" s="16">
        <v>2800</v>
      </c>
      <c r="AM356" s="16"/>
      <c r="AN356" s="16">
        <v>2800</v>
      </c>
      <c r="AO356" s="16"/>
      <c r="AP356" s="16">
        <v>2800</v>
      </c>
      <c r="AQ356" s="16"/>
      <c r="AR356" s="16">
        <v>2800</v>
      </c>
      <c r="AS356" s="16"/>
      <c r="AT356" s="16">
        <v>2800</v>
      </c>
      <c r="AU356" s="16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61"/>
      <c r="BH356" s="58">
        <f t="shared" si="17"/>
        <v>16800</v>
      </c>
      <c r="BI356" s="62">
        <f t="shared" si="18"/>
        <v>0</v>
      </c>
    </row>
    <row r="357" spans="1:61" ht="21">
      <c r="A357" s="48">
        <v>10</v>
      </c>
      <c r="B357" s="48" t="str">
        <f>+VLOOKUP(A357,[6]หน่วยงานหลัก!$A$2:$B$20,2,FALSE)</f>
        <v>สำนักงานอธิการบดี</v>
      </c>
      <c r="C357" s="32">
        <v>1006</v>
      </c>
      <c r="D357" s="48" t="str">
        <f>+VLOOKUP(C357,[6]หน่วยงานย่อย!$A$2:$B$76,2,)</f>
        <v>กองการเจ้าหน้าที่</v>
      </c>
      <c r="E357" s="32">
        <v>2</v>
      </c>
      <c r="F357" s="50" t="str">
        <f>+VLOOKUP(E357,[6]แหล่งเงิน!$A$2:$B$3,2,)</f>
        <v>เงินรายได้</v>
      </c>
      <c r="G357" s="110" t="s">
        <v>12</v>
      </c>
      <c r="H357" s="32">
        <v>1</v>
      </c>
      <c r="I357" s="48" t="str">
        <f>VLOOKUP(H357,[6]กองทุน!$A$2:$B$14,2,)</f>
        <v>กองทุนบริหาร</v>
      </c>
      <c r="J357" s="110">
        <v>110</v>
      </c>
      <c r="K357" s="48" t="str">
        <f>+VLOOKUP(J357,'[6]งาน-โครงการ'!$A$2:$B$33,2,)</f>
        <v>งานสนับสนุนการบริหารจัดการทั่วไปด้านวิทยาศาสตร์สุขภาพ</v>
      </c>
      <c r="L357" s="110">
        <v>1000003</v>
      </c>
      <c r="M357" s="31" t="str">
        <f>+VLOOKUP(L357,[6]โครงการย่อย!$A$2:$B$66,2,)</f>
        <v>โครงการพัฒนาระบบบริหารและจัดการภายใน</v>
      </c>
      <c r="N357" s="110">
        <v>10000030071</v>
      </c>
      <c r="O357" s="38" t="str">
        <f>+VLOOKUP(N357,[6]กิจกรรม!$A$2:$B$1541,2,FALSE)</f>
        <v>โครงการสนับสนุนการประชุมคณะกรรมการต่างๆ ของมหาวิทยาลัย</v>
      </c>
      <c r="P357" s="32" t="s">
        <v>101</v>
      </c>
      <c r="Q357" s="11">
        <f>IFERROR((VLOOKUP(R357,[5]ความเชื่อมโยง!$A$20:$B$26,2,FALSE)),"")</f>
        <v>5</v>
      </c>
      <c r="R357" s="6" t="s">
        <v>635</v>
      </c>
      <c r="S357" s="11">
        <v>5</v>
      </c>
      <c r="T357" s="6" t="s">
        <v>635</v>
      </c>
      <c r="U357" s="13" t="str">
        <f>IFERROR((VLOOKUP(Q357,[1]ความเชื่อมโยง!$A$1:$F$10,6,FALSE)),"")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57" s="13" t="str">
        <f>IFERROR((VLOOKUP(Q357,ความเชื่อมโยง!$A$1:$G$10,7,1)),"")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57" s="54" t="s">
        <v>651</v>
      </c>
      <c r="X357" s="39" t="s">
        <v>133</v>
      </c>
      <c r="Y357" s="32" t="s">
        <v>16</v>
      </c>
      <c r="Z357" s="32" t="s">
        <v>20</v>
      </c>
      <c r="AA357" s="4"/>
      <c r="AB357" s="4"/>
      <c r="AC357" s="112"/>
      <c r="AD357" s="32" t="s">
        <v>1635</v>
      </c>
      <c r="AE357" s="113">
        <v>50</v>
      </c>
      <c r="AF357" s="113">
        <v>14</v>
      </c>
      <c r="AG357" s="47" t="s">
        <v>581</v>
      </c>
      <c r="AH357" s="47">
        <v>6</v>
      </c>
      <c r="AI357" s="27">
        <f t="shared" si="19"/>
        <v>4200</v>
      </c>
      <c r="AJ357" s="16">
        <f t="shared" si="21"/>
        <v>700</v>
      </c>
      <c r="AK357" s="16"/>
      <c r="AL357" s="16">
        <v>700</v>
      </c>
      <c r="AM357" s="16"/>
      <c r="AN357" s="16">
        <v>700</v>
      </c>
      <c r="AO357" s="16"/>
      <c r="AP357" s="16">
        <v>700</v>
      </c>
      <c r="AQ357" s="16"/>
      <c r="AR357" s="16">
        <v>700</v>
      </c>
      <c r="AS357" s="16"/>
      <c r="AT357" s="16">
        <v>700</v>
      </c>
      <c r="AU357" s="16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61"/>
      <c r="BH357" s="58">
        <f t="shared" si="17"/>
        <v>4200</v>
      </c>
      <c r="BI357" s="62">
        <f t="shared" si="18"/>
        <v>0</v>
      </c>
    </row>
    <row r="358" spans="1:61" ht="21">
      <c r="A358" s="48">
        <v>10</v>
      </c>
      <c r="B358" s="48" t="str">
        <f>+VLOOKUP(A358,[6]หน่วยงานหลัก!$A$2:$B$20,2,FALSE)</f>
        <v>สำนักงานอธิการบดี</v>
      </c>
      <c r="C358" s="32">
        <v>1006</v>
      </c>
      <c r="D358" s="32" t="str">
        <f>+VLOOKUP(C358,[6]หน่วยงานย่อย!$A$2:$B$76,2,)</f>
        <v>กองการเจ้าหน้าที่</v>
      </c>
      <c r="E358" s="32">
        <v>1</v>
      </c>
      <c r="F358" s="116" t="str">
        <f>+VLOOKUP(E358,[6]แหล่งเงิน!$A$2:$B$3,2,)</f>
        <v>เงินงบประมาณแผ่นดิน</v>
      </c>
      <c r="G358" s="110" t="s">
        <v>11</v>
      </c>
      <c r="H358" s="32">
        <v>1</v>
      </c>
      <c r="I358" s="32" t="str">
        <f>VLOOKUP(H358,[6]กองทุน!$A$2:$B$14,2,)</f>
        <v>กองทุนบริหาร</v>
      </c>
      <c r="J358" s="110">
        <v>110</v>
      </c>
      <c r="K358" s="32" t="str">
        <f>+VLOOKUP(J358,'[6]งาน-โครงการ'!$A$2:$B$33,2,)</f>
        <v>งานสนับสนุนการบริหารจัดการทั่วไปด้านวิทยาศาสตร์สุขภาพ</v>
      </c>
      <c r="L358" s="110">
        <v>1000003</v>
      </c>
      <c r="M358" s="31" t="str">
        <f>+VLOOKUP(L358,[6]โครงการย่อย!$A$2:$B$66,2,)</f>
        <v>โครงการพัฒนาระบบบริหารและจัดการภายใน</v>
      </c>
      <c r="N358" s="110">
        <v>10000030071</v>
      </c>
      <c r="O358" s="31" t="str">
        <f>+VLOOKUP(N358,[6]กิจกรรม!$A$2:$B$1541,2,FALSE)</f>
        <v>โครงการสนับสนุนการประชุมคณะกรรมการต่างๆ ของมหาวิทยาลัย</v>
      </c>
      <c r="P358" s="32" t="s">
        <v>101</v>
      </c>
      <c r="Q358" s="11">
        <f>IFERROR((VLOOKUP(R358,[1]ความเชื่อมโยง!$A$20:$B$26,2,FALSE)),"")</f>
        <v>5</v>
      </c>
      <c r="R358" s="6" t="s">
        <v>635</v>
      </c>
      <c r="S358" s="11">
        <f>IFERROR((VLOOKUP(T358,[1]ความเชื่อมโยง!$A$29:$B$37,2,FALSE)),"")</f>
        <v>5</v>
      </c>
      <c r="T358" s="52" t="s">
        <v>635</v>
      </c>
      <c r="U358" s="13" t="str">
        <f>IFERROR((VLOOKUP(Q358,[1]ความเชื่อมโยง!$A$1:$F$10,6,FALSE)),"")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58" s="13" t="str">
        <f>IFERROR((VLOOKUP(Q358,ความเชื่อมโยง!$A$1:$G$10,7,1)),"")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58" s="54" t="s">
        <v>651</v>
      </c>
      <c r="X358" s="39" t="s">
        <v>908</v>
      </c>
      <c r="Y358" s="32" t="s">
        <v>16</v>
      </c>
      <c r="Z358" s="32" t="s">
        <v>23</v>
      </c>
      <c r="AA358" s="4"/>
      <c r="AB358" s="4"/>
      <c r="AC358" s="112"/>
      <c r="AD358" s="32" t="s">
        <v>24</v>
      </c>
      <c r="AE358" s="114">
        <v>0.5</v>
      </c>
      <c r="AF358" s="113">
        <v>2500</v>
      </c>
      <c r="AG358" s="47" t="s">
        <v>584</v>
      </c>
      <c r="AH358" s="47">
        <v>6</v>
      </c>
      <c r="AI358" s="27">
        <f t="shared" si="19"/>
        <v>7500</v>
      </c>
      <c r="AJ358" s="16">
        <f t="shared" si="21"/>
        <v>1250</v>
      </c>
      <c r="AK358" s="16"/>
      <c r="AL358" s="16">
        <v>1250</v>
      </c>
      <c r="AM358" s="16"/>
      <c r="AN358" s="16">
        <v>1250</v>
      </c>
      <c r="AO358" s="16"/>
      <c r="AP358" s="16">
        <v>1250</v>
      </c>
      <c r="AQ358" s="16"/>
      <c r="AR358" s="16">
        <v>1250</v>
      </c>
      <c r="AS358" s="16"/>
      <c r="AT358" s="16">
        <v>1250</v>
      </c>
      <c r="AU358" s="16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61"/>
      <c r="BH358" s="58">
        <f t="shared" si="17"/>
        <v>7500</v>
      </c>
      <c r="BI358" s="62">
        <f t="shared" si="18"/>
        <v>0</v>
      </c>
    </row>
    <row r="359" spans="1:61" ht="21">
      <c r="A359" s="48">
        <v>10</v>
      </c>
      <c r="B359" s="48" t="str">
        <f>+VLOOKUP(A359,[6]หน่วยงานหลัก!$A$2:$B$20,2,FALSE)</f>
        <v>สำนักงานอธิการบดี</v>
      </c>
      <c r="C359" s="32">
        <v>1006</v>
      </c>
      <c r="D359" s="32" t="str">
        <f>+VLOOKUP(C359,[6]หน่วยงานย่อย!$A$2:$B$76,2,)</f>
        <v>กองการเจ้าหน้าที่</v>
      </c>
      <c r="E359" s="32">
        <v>2</v>
      </c>
      <c r="F359" s="116" t="str">
        <f>+VLOOKUP(E359,[6]แหล่งเงิน!$A$2:$B$3,2,)</f>
        <v>เงินรายได้</v>
      </c>
      <c r="G359" s="110" t="s">
        <v>12</v>
      </c>
      <c r="H359" s="32">
        <v>1</v>
      </c>
      <c r="I359" s="32" t="str">
        <f>VLOOKUP(H359,[6]กองทุน!$A$2:$B$14,2,)</f>
        <v>กองทุนบริหาร</v>
      </c>
      <c r="J359" s="110">
        <v>110</v>
      </c>
      <c r="K359" s="32" t="str">
        <f>+VLOOKUP(J359,'[6]งาน-โครงการ'!$A$2:$B$33,2,)</f>
        <v>งานสนับสนุนการบริหารจัดการทั่วไปด้านวิทยาศาสตร์สุขภาพ</v>
      </c>
      <c r="L359" s="110">
        <v>1000003</v>
      </c>
      <c r="M359" s="31" t="str">
        <f>+VLOOKUP(L359,[6]โครงการย่อย!$A$2:$B$66,2,)</f>
        <v>โครงการพัฒนาระบบบริหารและจัดการภายใน</v>
      </c>
      <c r="N359" s="110">
        <v>10000030071</v>
      </c>
      <c r="O359" s="31" t="str">
        <f>+VLOOKUP(N359,[6]กิจกรรม!$A$2:$B$1541,2,FALSE)</f>
        <v>โครงการสนับสนุนการประชุมคณะกรรมการต่างๆ ของมหาวิทยาลัย</v>
      </c>
      <c r="P359" s="32" t="s">
        <v>101</v>
      </c>
      <c r="Q359" s="11">
        <f>IFERROR((VLOOKUP(R359,[5]ความเชื่อมโยง!$A$20:$B$26,2,FALSE)),"")</f>
        <v>5</v>
      </c>
      <c r="R359" s="6" t="s">
        <v>635</v>
      </c>
      <c r="S359" s="11">
        <v>5</v>
      </c>
      <c r="T359" s="6" t="s">
        <v>635</v>
      </c>
      <c r="U359" s="13" t="str">
        <f>IFERROR((VLOOKUP(Q359,[1]ความเชื่อมโยง!$A$1:$F$10,6,FALSE)),"")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59" s="13" t="str">
        <f>IFERROR((VLOOKUP(Q359,ความเชื่อมโยง!$A$1:$G$10,7,1)),"")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59" s="54" t="s">
        <v>651</v>
      </c>
      <c r="X359" s="39" t="s">
        <v>133</v>
      </c>
      <c r="Y359" s="32" t="s">
        <v>16</v>
      </c>
      <c r="Z359" s="32" t="s">
        <v>20</v>
      </c>
      <c r="AA359" s="4"/>
      <c r="AB359" s="4"/>
      <c r="AC359" s="112"/>
      <c r="AD359" s="32" t="s">
        <v>582</v>
      </c>
      <c r="AE359" s="113">
        <v>150</v>
      </c>
      <c r="AF359" s="113">
        <v>3</v>
      </c>
      <c r="AG359" s="47" t="s">
        <v>581</v>
      </c>
      <c r="AH359" s="47">
        <v>3</v>
      </c>
      <c r="AI359" s="27">
        <f t="shared" si="19"/>
        <v>1400</v>
      </c>
      <c r="AJ359" s="16">
        <v>1400</v>
      </c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61"/>
      <c r="BH359" s="58">
        <f t="shared" si="17"/>
        <v>1400</v>
      </c>
      <c r="BI359" s="62">
        <f t="shared" si="18"/>
        <v>0</v>
      </c>
    </row>
    <row r="360" spans="1:61" ht="21">
      <c r="A360" s="48">
        <v>10</v>
      </c>
      <c r="B360" s="48" t="str">
        <f>+VLOOKUP(A360,[6]หน่วยงานหลัก!$A$2:$B$20,2,FALSE)</f>
        <v>สำนักงานอธิการบดี</v>
      </c>
      <c r="C360" s="32">
        <v>1006</v>
      </c>
      <c r="D360" s="48" t="str">
        <f>+VLOOKUP(C360,[6]หน่วยงานย่อย!$A$2:$B$76,2,)</f>
        <v>กองการเจ้าหน้าที่</v>
      </c>
      <c r="E360" s="32">
        <v>2</v>
      </c>
      <c r="F360" s="50" t="str">
        <f>+VLOOKUP(E360,[6]แหล่งเงิน!$A$2:$B$3,2,)</f>
        <v>เงินรายได้</v>
      </c>
      <c r="G360" s="110" t="s">
        <v>12</v>
      </c>
      <c r="H360" s="32">
        <v>1</v>
      </c>
      <c r="I360" s="48" t="str">
        <f>VLOOKUP(H360,[6]กองทุน!$A$2:$B$14,2,)</f>
        <v>กองทุนบริหาร</v>
      </c>
      <c r="J360" s="110">
        <v>110</v>
      </c>
      <c r="K360" s="48" t="str">
        <f>+VLOOKUP(J360,'[6]งาน-โครงการ'!$A$2:$B$33,2,)</f>
        <v>งานสนับสนุนการบริหารจัดการทั่วไปด้านวิทยาศาสตร์สุขภาพ</v>
      </c>
      <c r="L360" s="110">
        <v>1000003</v>
      </c>
      <c r="M360" s="31" t="str">
        <f>+VLOOKUP(L360,[6]โครงการย่อย!$A$2:$B$66,2,)</f>
        <v>โครงการพัฒนาระบบบริหารและจัดการภายใน</v>
      </c>
      <c r="N360" s="110">
        <v>10000030071</v>
      </c>
      <c r="O360" s="38" t="str">
        <f>+VLOOKUP(N360,[6]กิจกรรม!$A$2:$B$1541,2,FALSE)</f>
        <v>โครงการสนับสนุนการประชุมคณะกรรมการต่างๆ ของมหาวิทยาลัย</v>
      </c>
      <c r="P360" s="32" t="s">
        <v>102</v>
      </c>
      <c r="Q360" s="11">
        <f>IFERROR((VLOOKUP(R360,[5]ความเชื่อมโยง!$A$20:$B$26,2,FALSE)),"")</f>
        <v>5</v>
      </c>
      <c r="R360" s="6" t="s">
        <v>635</v>
      </c>
      <c r="S360" s="11">
        <v>5</v>
      </c>
      <c r="T360" s="6" t="s">
        <v>635</v>
      </c>
      <c r="U360" s="13" t="str">
        <f>IFERROR((VLOOKUP(Q360,[1]ความเชื่อมโยง!$A$1:$F$10,6,FALSE)),"")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60" s="13" t="str">
        <f>IFERROR((VLOOKUP(Q360,ความเชื่อมโยง!$A$1:$G$10,7,1)),"")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60" s="54" t="s">
        <v>651</v>
      </c>
      <c r="X360" s="39" t="s">
        <v>133</v>
      </c>
      <c r="Y360" s="32" t="s">
        <v>16</v>
      </c>
      <c r="Z360" s="32" t="s">
        <v>20</v>
      </c>
      <c r="AA360" s="4"/>
      <c r="AB360" s="4"/>
      <c r="AC360" s="112"/>
      <c r="AD360" s="32" t="s">
        <v>582</v>
      </c>
      <c r="AE360" s="113">
        <v>100</v>
      </c>
      <c r="AF360" s="113">
        <v>25</v>
      </c>
      <c r="AG360" s="47" t="s">
        <v>581</v>
      </c>
      <c r="AH360" s="47">
        <v>16</v>
      </c>
      <c r="AI360" s="27">
        <f t="shared" si="19"/>
        <v>40000</v>
      </c>
      <c r="AJ360" s="16">
        <f>SUM(AI360)/12</f>
        <v>3333.3333333333335</v>
      </c>
      <c r="AK360" s="16">
        <v>3333.3333333333335</v>
      </c>
      <c r="AL360" s="16">
        <v>3333.3333333333335</v>
      </c>
      <c r="AM360" s="16">
        <v>3333.3333333333335</v>
      </c>
      <c r="AN360" s="16">
        <v>3333.3333333333335</v>
      </c>
      <c r="AO360" s="16">
        <v>3333.3333333333335</v>
      </c>
      <c r="AP360" s="16">
        <v>3333.3333333333335</v>
      </c>
      <c r="AQ360" s="16">
        <v>3333.3333333333335</v>
      </c>
      <c r="AR360" s="16">
        <v>3333.3333333333335</v>
      </c>
      <c r="AS360" s="16">
        <v>3333.3333333333335</v>
      </c>
      <c r="AT360" s="16">
        <v>3333.3333333333335</v>
      </c>
      <c r="AU360" s="16">
        <v>3333.3333333333335</v>
      </c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61"/>
      <c r="BH360" s="58">
        <f t="shared" si="17"/>
        <v>40000</v>
      </c>
      <c r="BI360" s="62">
        <f t="shared" si="18"/>
        <v>0</v>
      </c>
    </row>
    <row r="361" spans="1:61" ht="21">
      <c r="A361" s="48">
        <v>10</v>
      </c>
      <c r="B361" s="48" t="str">
        <f>+VLOOKUP(A361,[6]หน่วยงานหลัก!$A$2:$B$20,2,FALSE)</f>
        <v>สำนักงานอธิการบดี</v>
      </c>
      <c r="C361" s="32">
        <v>1006</v>
      </c>
      <c r="D361" s="48" t="str">
        <f>+VLOOKUP(C361,[6]หน่วยงานย่อย!$A$2:$B$76,2,)</f>
        <v>กองการเจ้าหน้าที่</v>
      </c>
      <c r="E361" s="32">
        <v>2</v>
      </c>
      <c r="F361" s="50" t="str">
        <f>+VLOOKUP(E361,[6]แหล่งเงิน!$A$2:$B$3,2,)</f>
        <v>เงินรายได้</v>
      </c>
      <c r="G361" s="110" t="s">
        <v>12</v>
      </c>
      <c r="H361" s="32">
        <v>1</v>
      </c>
      <c r="I361" s="48" t="str">
        <f>VLOOKUP(H361,[6]กองทุน!$A$2:$B$14,2,)</f>
        <v>กองทุนบริหาร</v>
      </c>
      <c r="J361" s="110">
        <v>110</v>
      </c>
      <c r="K361" s="48" t="str">
        <f>+VLOOKUP(J361,'[6]งาน-โครงการ'!$A$2:$B$33,2,)</f>
        <v>งานสนับสนุนการบริหารจัดการทั่วไปด้านวิทยาศาสตร์สุขภาพ</v>
      </c>
      <c r="L361" s="110">
        <v>1000003</v>
      </c>
      <c r="M361" s="31" t="str">
        <f>+VLOOKUP(L361,[6]โครงการย่อย!$A$2:$B$66,2,)</f>
        <v>โครงการพัฒนาระบบบริหารและจัดการภายใน</v>
      </c>
      <c r="N361" s="110">
        <v>10000030071</v>
      </c>
      <c r="O361" s="38" t="str">
        <f>+VLOOKUP(N361,[6]กิจกรรม!$A$2:$B$1541,2,FALSE)</f>
        <v>โครงการสนับสนุนการประชุมคณะกรรมการต่างๆ ของมหาวิทยาลัย</v>
      </c>
      <c r="P361" s="32" t="s">
        <v>102</v>
      </c>
      <c r="Q361" s="11">
        <f>IFERROR((VLOOKUP(R361,[5]ความเชื่อมโยง!$A$20:$B$26,2,FALSE)),"")</f>
        <v>5</v>
      </c>
      <c r="R361" s="6" t="s">
        <v>635</v>
      </c>
      <c r="S361" s="11">
        <v>5</v>
      </c>
      <c r="T361" s="6" t="s">
        <v>635</v>
      </c>
      <c r="U361" s="13" t="str">
        <f>IFERROR((VLOOKUP(Q361,[1]ความเชื่อมโยง!$A$1:$F$10,6,FALSE)),"")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61" s="13" t="str">
        <f>IFERROR((VLOOKUP(Q361,ความเชื่อมโยง!$A$1:$G$10,7,1)),"")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61" s="54" t="s">
        <v>651</v>
      </c>
      <c r="X361" s="39" t="s">
        <v>133</v>
      </c>
      <c r="Y361" s="32" t="s">
        <v>16</v>
      </c>
      <c r="Z361" s="32" t="s">
        <v>20</v>
      </c>
      <c r="AA361" s="4"/>
      <c r="AB361" s="4"/>
      <c r="AC361" s="112"/>
      <c r="AD361" s="32" t="s">
        <v>1635</v>
      </c>
      <c r="AE361" s="113">
        <v>35</v>
      </c>
      <c r="AF361" s="113">
        <v>25</v>
      </c>
      <c r="AG361" s="47" t="s">
        <v>581</v>
      </c>
      <c r="AH361" s="47">
        <v>16</v>
      </c>
      <c r="AI361" s="27">
        <f t="shared" si="19"/>
        <v>14000</v>
      </c>
      <c r="AJ361" s="16">
        <f>SUM(AI361)/12</f>
        <v>1166.6666666666667</v>
      </c>
      <c r="AK361" s="16">
        <v>1166.6666666666667</v>
      </c>
      <c r="AL361" s="16">
        <v>1166.6666666666667</v>
      </c>
      <c r="AM361" s="16">
        <v>1166.6666666666667</v>
      </c>
      <c r="AN361" s="16">
        <v>1166.6666666666667</v>
      </c>
      <c r="AO361" s="16">
        <v>1166.6666666666667</v>
      </c>
      <c r="AP361" s="16">
        <v>1166.6666666666667</v>
      </c>
      <c r="AQ361" s="16">
        <v>1166.6666666666667</v>
      </c>
      <c r="AR361" s="16">
        <v>1166.6666666666667</v>
      </c>
      <c r="AS361" s="16">
        <v>1166.6666666666667</v>
      </c>
      <c r="AT361" s="16">
        <v>1166.6666666666667</v>
      </c>
      <c r="AU361" s="16">
        <v>1166.6666666666667</v>
      </c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61"/>
      <c r="BH361" s="58">
        <f t="shared" si="17"/>
        <v>14000</v>
      </c>
      <c r="BI361" s="62">
        <f t="shared" si="18"/>
        <v>0</v>
      </c>
    </row>
    <row r="362" spans="1:61" ht="21">
      <c r="A362" s="48">
        <v>10</v>
      </c>
      <c r="B362" s="48" t="str">
        <f>+VLOOKUP(A362,[6]หน่วยงานหลัก!$A$2:$B$20,2,FALSE)</f>
        <v>สำนักงานอธิการบดี</v>
      </c>
      <c r="C362" s="32">
        <v>1006</v>
      </c>
      <c r="D362" s="48" t="str">
        <f>+VLOOKUP(C362,[6]หน่วยงานย่อย!$A$2:$B$76,2,)</f>
        <v>กองการเจ้าหน้าที่</v>
      </c>
      <c r="E362" s="32">
        <v>2</v>
      </c>
      <c r="F362" s="50" t="str">
        <f>+VLOOKUP(E362,[6]แหล่งเงิน!$A$2:$B$3,2,)</f>
        <v>เงินรายได้</v>
      </c>
      <c r="G362" s="110" t="s">
        <v>12</v>
      </c>
      <c r="H362" s="32">
        <v>1</v>
      </c>
      <c r="I362" s="48" t="str">
        <f>VLOOKUP(H362,[6]กองทุน!$A$2:$B$14,2,)</f>
        <v>กองทุนบริหาร</v>
      </c>
      <c r="J362" s="110">
        <v>110</v>
      </c>
      <c r="K362" s="48" t="str">
        <f>+VLOOKUP(J362,'[6]งาน-โครงการ'!$A$2:$B$33,2,)</f>
        <v>งานสนับสนุนการบริหารจัดการทั่วไปด้านวิทยาศาสตร์สุขภาพ</v>
      </c>
      <c r="L362" s="110">
        <v>1000003</v>
      </c>
      <c r="M362" s="31" t="str">
        <f>+VLOOKUP(L362,[6]โครงการย่อย!$A$2:$B$66,2,)</f>
        <v>โครงการพัฒนาระบบบริหารและจัดการภายใน</v>
      </c>
      <c r="N362" s="110">
        <v>10000030071</v>
      </c>
      <c r="O362" s="38" t="str">
        <f>+VLOOKUP(N362,[6]กิจกรรม!$A$2:$B$1541,2,FALSE)</f>
        <v>โครงการสนับสนุนการประชุมคณะกรรมการต่างๆ ของมหาวิทยาลัย</v>
      </c>
      <c r="P362" s="32" t="s">
        <v>102</v>
      </c>
      <c r="Q362" s="11">
        <f>IFERROR((VLOOKUP(R362,[5]ความเชื่อมโยง!$A$20:$B$26,2,FALSE)),"")</f>
        <v>5</v>
      </c>
      <c r="R362" s="6" t="s">
        <v>635</v>
      </c>
      <c r="S362" s="11">
        <v>5</v>
      </c>
      <c r="T362" s="6" t="s">
        <v>635</v>
      </c>
      <c r="U362" s="13" t="str">
        <f>IFERROR((VLOOKUP(Q362,[1]ความเชื่อมโยง!$A$1:$F$10,6,FALSE)),"")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62" s="13" t="str">
        <f>IFERROR((VLOOKUP(Q362,ความเชื่อมโยง!$A$1:$G$10,7,1)),"")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62" s="54" t="s">
        <v>651</v>
      </c>
      <c r="X362" s="39" t="s">
        <v>908</v>
      </c>
      <c r="Y362" s="32" t="s">
        <v>16</v>
      </c>
      <c r="Z362" s="32" t="s">
        <v>23</v>
      </c>
      <c r="AA362" s="4"/>
      <c r="AB362" s="4"/>
      <c r="AC362" s="112"/>
      <c r="AD362" s="32" t="s">
        <v>24</v>
      </c>
      <c r="AE362" s="114">
        <v>0.5</v>
      </c>
      <c r="AF362" s="113">
        <v>3000</v>
      </c>
      <c r="AG362" s="47" t="s">
        <v>584</v>
      </c>
      <c r="AH362" s="47">
        <v>16</v>
      </c>
      <c r="AI362" s="18">
        <f t="shared" si="19"/>
        <v>24000</v>
      </c>
      <c r="AJ362" s="16">
        <f>SUM(AI362)/12</f>
        <v>2000</v>
      </c>
      <c r="AK362" s="16">
        <v>2000</v>
      </c>
      <c r="AL362" s="16">
        <v>2000</v>
      </c>
      <c r="AM362" s="16">
        <v>2000</v>
      </c>
      <c r="AN362" s="16">
        <v>2000</v>
      </c>
      <c r="AO362" s="16">
        <v>2000</v>
      </c>
      <c r="AP362" s="16">
        <v>2000</v>
      </c>
      <c r="AQ362" s="16">
        <v>2000</v>
      </c>
      <c r="AR362" s="16">
        <v>2000</v>
      </c>
      <c r="AS362" s="16">
        <v>2000</v>
      </c>
      <c r="AT362" s="16">
        <v>2000</v>
      </c>
      <c r="AU362" s="16">
        <v>2000</v>
      </c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61"/>
      <c r="BH362" s="58">
        <f t="shared" si="17"/>
        <v>24000</v>
      </c>
      <c r="BI362" s="62">
        <f t="shared" si="18"/>
        <v>0</v>
      </c>
    </row>
    <row r="363" spans="1:61" ht="21">
      <c r="A363" s="48">
        <v>10</v>
      </c>
      <c r="B363" s="48" t="str">
        <f>+VLOOKUP(A363,[6]หน่วยงานหลัก!$A$2:$B$20,2,FALSE)</f>
        <v>สำนักงานอธิการบดี</v>
      </c>
      <c r="C363" s="32">
        <v>1006</v>
      </c>
      <c r="D363" s="48" t="str">
        <f>+VLOOKUP(C363,[6]หน่วยงานย่อย!$A$2:$B$76,2,)</f>
        <v>กองการเจ้าหน้าที่</v>
      </c>
      <c r="E363" s="32">
        <v>2</v>
      </c>
      <c r="F363" s="50" t="str">
        <f>+VLOOKUP(E363,[6]แหล่งเงิน!$A$2:$B$3,2,)</f>
        <v>เงินรายได้</v>
      </c>
      <c r="G363" s="110" t="s">
        <v>12</v>
      </c>
      <c r="H363" s="32">
        <v>1</v>
      </c>
      <c r="I363" s="48" t="str">
        <f>VLOOKUP(H363,[6]กองทุน!$A$2:$B$14,2,)</f>
        <v>กองทุนบริหาร</v>
      </c>
      <c r="J363" s="110">
        <v>110</v>
      </c>
      <c r="K363" s="48" t="str">
        <f>+VLOOKUP(J363,'[6]งาน-โครงการ'!$A$2:$B$33,2,)</f>
        <v>งานสนับสนุนการบริหารจัดการทั่วไปด้านวิทยาศาสตร์สุขภาพ</v>
      </c>
      <c r="L363" s="110">
        <v>1000003</v>
      </c>
      <c r="M363" s="31" t="str">
        <f>+VLOOKUP(L363,[6]โครงการย่อย!$A$2:$B$66,2,)</f>
        <v>โครงการพัฒนาระบบบริหารและจัดการภายใน</v>
      </c>
      <c r="N363" s="110">
        <v>10000030071</v>
      </c>
      <c r="O363" s="38" t="str">
        <f>+VLOOKUP(N363,[6]กิจกรรม!$A$2:$B$1541,2,FALSE)</f>
        <v>โครงการสนับสนุนการประชุมคณะกรรมการต่างๆ ของมหาวิทยาลัย</v>
      </c>
      <c r="P363" s="32" t="s">
        <v>103</v>
      </c>
      <c r="Q363" s="11">
        <f>IFERROR((VLOOKUP(R363,[5]ความเชื่อมโยง!$A$20:$B$26,2,FALSE)),"")</f>
        <v>5</v>
      </c>
      <c r="R363" s="6" t="s">
        <v>635</v>
      </c>
      <c r="S363" s="11">
        <v>5</v>
      </c>
      <c r="T363" s="6" t="s">
        <v>635</v>
      </c>
      <c r="U363" s="13" t="str">
        <f>IFERROR((VLOOKUP(Q363,[1]ความเชื่อมโยง!$A$1:$F$10,6,FALSE)),"")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63" s="13" t="str">
        <f>IFERROR((VLOOKUP(Q363,ความเชื่อมโยง!$A$1:$G$10,7,1)),"")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63" s="54" t="s">
        <v>651</v>
      </c>
      <c r="X363" s="39" t="s">
        <v>133</v>
      </c>
      <c r="Y363" s="32" t="s">
        <v>16</v>
      </c>
      <c r="Z363" s="32" t="s">
        <v>20</v>
      </c>
      <c r="AA363" s="4"/>
      <c r="AB363" s="4"/>
      <c r="AC363" s="112"/>
      <c r="AD363" s="32" t="s">
        <v>582</v>
      </c>
      <c r="AE363" s="113">
        <v>100</v>
      </c>
      <c r="AF363" s="113">
        <v>22</v>
      </c>
      <c r="AG363" s="47" t="s">
        <v>581</v>
      </c>
      <c r="AH363" s="47">
        <v>3</v>
      </c>
      <c r="AI363" s="27">
        <f t="shared" si="19"/>
        <v>6600</v>
      </c>
      <c r="AJ363" s="16">
        <f>SUM(AI363)/3</f>
        <v>2200</v>
      </c>
      <c r="AK363" s="16"/>
      <c r="AL363" s="16"/>
      <c r="AM363" s="16">
        <v>2200</v>
      </c>
      <c r="AN363" s="16"/>
      <c r="AO363" s="16"/>
      <c r="AP363" s="16">
        <v>2200</v>
      </c>
      <c r="AQ363" s="16"/>
      <c r="AR363" s="16"/>
      <c r="AS363" s="16"/>
      <c r="AT363" s="16"/>
      <c r="AU363" s="16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61"/>
      <c r="BH363" s="58">
        <f t="shared" si="17"/>
        <v>6600</v>
      </c>
      <c r="BI363" s="62">
        <f t="shared" si="18"/>
        <v>0</v>
      </c>
    </row>
    <row r="364" spans="1:61" ht="21">
      <c r="A364" s="48">
        <v>10</v>
      </c>
      <c r="B364" s="48" t="str">
        <f>+VLOOKUP(A364,[6]หน่วยงานหลัก!$A$2:$B$20,2,FALSE)</f>
        <v>สำนักงานอธิการบดี</v>
      </c>
      <c r="C364" s="32">
        <v>1006</v>
      </c>
      <c r="D364" s="48" t="str">
        <f>+VLOOKUP(C364,[6]หน่วยงานย่อย!$A$2:$B$76,2,)</f>
        <v>กองการเจ้าหน้าที่</v>
      </c>
      <c r="E364" s="32">
        <v>2</v>
      </c>
      <c r="F364" s="50" t="str">
        <f>+VLOOKUP(E364,[6]แหล่งเงิน!$A$2:$B$3,2,)</f>
        <v>เงินรายได้</v>
      </c>
      <c r="G364" s="110" t="s">
        <v>12</v>
      </c>
      <c r="H364" s="32">
        <v>1</v>
      </c>
      <c r="I364" s="48" t="str">
        <f>VLOOKUP(H364,[6]กองทุน!$A$2:$B$14,2,)</f>
        <v>กองทุนบริหาร</v>
      </c>
      <c r="J364" s="110">
        <v>110</v>
      </c>
      <c r="K364" s="48" t="str">
        <f>+VLOOKUP(J364,'[6]งาน-โครงการ'!$A$2:$B$33,2,)</f>
        <v>งานสนับสนุนการบริหารจัดการทั่วไปด้านวิทยาศาสตร์สุขภาพ</v>
      </c>
      <c r="L364" s="110">
        <v>1000003</v>
      </c>
      <c r="M364" s="31" t="str">
        <f>+VLOOKUP(L364,[6]โครงการย่อย!$A$2:$B$66,2,)</f>
        <v>โครงการพัฒนาระบบบริหารและจัดการภายใน</v>
      </c>
      <c r="N364" s="110">
        <v>10000030071</v>
      </c>
      <c r="O364" s="38" t="str">
        <f>+VLOOKUP(N364,[6]กิจกรรม!$A$2:$B$1541,2,FALSE)</f>
        <v>โครงการสนับสนุนการประชุมคณะกรรมการต่างๆ ของมหาวิทยาลัย</v>
      </c>
      <c r="P364" s="32" t="s">
        <v>103</v>
      </c>
      <c r="Q364" s="11">
        <f>IFERROR((VLOOKUP(R364,[5]ความเชื่อมโยง!$A$20:$B$26,2,FALSE)),"")</f>
        <v>5</v>
      </c>
      <c r="R364" s="6" t="s">
        <v>635</v>
      </c>
      <c r="S364" s="11">
        <v>5</v>
      </c>
      <c r="T364" s="6" t="s">
        <v>635</v>
      </c>
      <c r="U364" s="13" t="str">
        <f>IFERROR((VLOOKUP(Q364,[1]ความเชื่อมโยง!$A$1:$F$10,6,FALSE)),"")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64" s="13" t="str">
        <f>IFERROR((VLOOKUP(Q364,ความเชื่อมโยง!$A$1:$G$10,7,1)),"")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64" s="54" t="s">
        <v>651</v>
      </c>
      <c r="X364" s="39" t="s">
        <v>133</v>
      </c>
      <c r="Y364" s="32" t="s">
        <v>16</v>
      </c>
      <c r="Z364" s="32" t="s">
        <v>20</v>
      </c>
      <c r="AA364" s="4"/>
      <c r="AB364" s="4"/>
      <c r="AC364" s="112"/>
      <c r="AD364" s="32" t="s">
        <v>1635</v>
      </c>
      <c r="AE364" s="113">
        <v>30</v>
      </c>
      <c r="AF364" s="113">
        <v>22</v>
      </c>
      <c r="AG364" s="47" t="s">
        <v>581</v>
      </c>
      <c r="AH364" s="47">
        <v>12</v>
      </c>
      <c r="AI364" s="27">
        <f t="shared" si="19"/>
        <v>7900</v>
      </c>
      <c r="AJ364" s="16">
        <f>SUM(AI364)/12</f>
        <v>658.33333333333337</v>
      </c>
      <c r="AK364" s="16">
        <v>658.33333333333337</v>
      </c>
      <c r="AL364" s="16">
        <v>658.33333333333337</v>
      </c>
      <c r="AM364" s="16">
        <v>658.33333333333337</v>
      </c>
      <c r="AN364" s="16">
        <v>658.33333333333337</v>
      </c>
      <c r="AO364" s="16">
        <v>658.33333333333337</v>
      </c>
      <c r="AP364" s="16">
        <v>658.33333333333337</v>
      </c>
      <c r="AQ364" s="16">
        <v>658.33333333333337</v>
      </c>
      <c r="AR364" s="16">
        <v>658.33333333333337</v>
      </c>
      <c r="AS364" s="16">
        <v>658.33333333333337</v>
      </c>
      <c r="AT364" s="16">
        <v>658.33333333333337</v>
      </c>
      <c r="AU364" s="16">
        <v>658.33333333333337</v>
      </c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61"/>
      <c r="BH364" s="58">
        <f t="shared" si="17"/>
        <v>7900</v>
      </c>
      <c r="BI364" s="62">
        <f t="shared" si="18"/>
        <v>0</v>
      </c>
    </row>
    <row r="365" spans="1:61" ht="21">
      <c r="A365" s="48">
        <v>10</v>
      </c>
      <c r="B365" s="48" t="str">
        <f>+VLOOKUP(A365,[6]หน่วยงานหลัก!$A$2:$B$20,2,FALSE)</f>
        <v>สำนักงานอธิการบดี</v>
      </c>
      <c r="C365" s="32">
        <v>1006</v>
      </c>
      <c r="D365" s="48" t="str">
        <f>+VLOOKUP(C365,[6]หน่วยงานย่อย!$A$2:$B$76,2,)</f>
        <v>กองการเจ้าหน้าที่</v>
      </c>
      <c r="E365" s="32">
        <v>2</v>
      </c>
      <c r="F365" s="50" t="str">
        <f>+VLOOKUP(E365,[6]แหล่งเงิน!$A$2:$B$3,2,)</f>
        <v>เงินรายได้</v>
      </c>
      <c r="G365" s="110" t="s">
        <v>12</v>
      </c>
      <c r="H365" s="32">
        <v>1</v>
      </c>
      <c r="I365" s="48" t="str">
        <f>VLOOKUP(H365,[6]กองทุน!$A$2:$B$14,2,)</f>
        <v>กองทุนบริหาร</v>
      </c>
      <c r="J365" s="110">
        <v>110</v>
      </c>
      <c r="K365" s="48" t="str">
        <f>+VLOOKUP(J365,'[6]งาน-โครงการ'!$A$2:$B$33,2,)</f>
        <v>งานสนับสนุนการบริหารจัดการทั่วไปด้านวิทยาศาสตร์สุขภาพ</v>
      </c>
      <c r="L365" s="110">
        <v>1000003</v>
      </c>
      <c r="M365" s="31" t="str">
        <f>+VLOOKUP(L365,[6]โครงการย่อย!$A$2:$B$66,2,)</f>
        <v>โครงการพัฒนาระบบบริหารและจัดการภายใน</v>
      </c>
      <c r="N365" s="110">
        <v>10000030071</v>
      </c>
      <c r="O365" s="38" t="str">
        <f>+VLOOKUP(N365,[6]กิจกรรม!$A$2:$B$1541,2,FALSE)</f>
        <v>โครงการสนับสนุนการประชุมคณะกรรมการต่างๆ ของมหาวิทยาลัย</v>
      </c>
      <c r="P365" s="32" t="s">
        <v>103</v>
      </c>
      <c r="Q365" s="11">
        <f>IFERROR((VLOOKUP(R365,[5]ความเชื่อมโยง!$A$20:$B$26,2,FALSE)),"")</f>
        <v>5</v>
      </c>
      <c r="R365" s="6" t="s">
        <v>635</v>
      </c>
      <c r="S365" s="11">
        <v>5</v>
      </c>
      <c r="T365" s="6" t="s">
        <v>635</v>
      </c>
      <c r="U365" s="13" t="str">
        <f>IFERROR((VLOOKUP(Q365,[1]ความเชื่อมโยง!$A$1:$F$10,6,FALSE)),"")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65" s="13" t="str">
        <f>IFERROR((VLOOKUP(Q365,ความเชื่อมโยง!$A$1:$G$10,7,1)),"")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65" s="54" t="s">
        <v>651</v>
      </c>
      <c r="X365" s="39" t="s">
        <v>908</v>
      </c>
      <c r="Y365" s="32" t="s">
        <v>16</v>
      </c>
      <c r="Z365" s="32" t="s">
        <v>23</v>
      </c>
      <c r="AA365" s="4"/>
      <c r="AB365" s="4"/>
      <c r="AC365" s="112"/>
      <c r="AD365" s="32" t="s">
        <v>24</v>
      </c>
      <c r="AE365" s="114">
        <v>0.5</v>
      </c>
      <c r="AF365" s="113">
        <v>500</v>
      </c>
      <c r="AG365" s="47" t="s">
        <v>584</v>
      </c>
      <c r="AH365" s="47">
        <v>12</v>
      </c>
      <c r="AI365" s="18">
        <f t="shared" si="19"/>
        <v>3000</v>
      </c>
      <c r="AJ365" s="16">
        <f>SUM(AI365)/12</f>
        <v>250</v>
      </c>
      <c r="AK365" s="16">
        <v>250</v>
      </c>
      <c r="AL365" s="16">
        <v>250</v>
      </c>
      <c r="AM365" s="16">
        <v>250</v>
      </c>
      <c r="AN365" s="16">
        <v>250</v>
      </c>
      <c r="AO365" s="16">
        <v>250</v>
      </c>
      <c r="AP365" s="16">
        <v>250</v>
      </c>
      <c r="AQ365" s="16">
        <v>250</v>
      </c>
      <c r="AR365" s="16">
        <v>250</v>
      </c>
      <c r="AS365" s="16">
        <v>250</v>
      </c>
      <c r="AT365" s="16">
        <v>250</v>
      </c>
      <c r="AU365" s="16">
        <v>250</v>
      </c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61"/>
      <c r="BH365" s="58">
        <f t="shared" si="17"/>
        <v>3000</v>
      </c>
      <c r="BI365" s="62">
        <f t="shared" si="18"/>
        <v>0</v>
      </c>
    </row>
    <row r="366" spans="1:61" ht="21">
      <c r="A366" s="48">
        <v>10</v>
      </c>
      <c r="B366" s="48" t="str">
        <f>+VLOOKUP(A366,[6]หน่วยงานหลัก!$A$2:$B$20,2,FALSE)</f>
        <v>สำนักงานอธิการบดี</v>
      </c>
      <c r="C366" s="32">
        <v>1006</v>
      </c>
      <c r="D366" s="48" t="str">
        <f>+VLOOKUP(C366,[6]หน่วยงานย่อย!$A$2:$B$76,2,)</f>
        <v>กองการเจ้าหน้าที่</v>
      </c>
      <c r="E366" s="32">
        <v>2</v>
      </c>
      <c r="F366" s="50" t="str">
        <f>+VLOOKUP(E366,[6]แหล่งเงิน!$A$2:$B$3,2,)</f>
        <v>เงินรายได้</v>
      </c>
      <c r="G366" s="110" t="s">
        <v>12</v>
      </c>
      <c r="H366" s="32">
        <v>1</v>
      </c>
      <c r="I366" s="48" t="str">
        <f>VLOOKUP(H366,[6]กองทุน!$A$2:$B$14,2,)</f>
        <v>กองทุนบริหาร</v>
      </c>
      <c r="J366" s="110">
        <v>110</v>
      </c>
      <c r="K366" s="48" t="str">
        <f>+VLOOKUP(J366,'[6]งาน-โครงการ'!$A$2:$B$33,2,)</f>
        <v>งานสนับสนุนการบริหารจัดการทั่วไปด้านวิทยาศาสตร์สุขภาพ</v>
      </c>
      <c r="L366" s="110">
        <v>1000003</v>
      </c>
      <c r="M366" s="31" t="str">
        <f>+VLOOKUP(L366,[6]โครงการย่อย!$A$2:$B$66,2,)</f>
        <v>โครงการพัฒนาระบบบริหารและจัดการภายใน</v>
      </c>
      <c r="N366" s="110">
        <v>10000030071</v>
      </c>
      <c r="O366" s="38" t="str">
        <f>+VLOOKUP(N366,[6]กิจกรรม!$A$2:$B$1541,2,FALSE)</f>
        <v>โครงการสนับสนุนการประชุมคณะกรรมการต่างๆ ของมหาวิทยาลัย</v>
      </c>
      <c r="P366" s="32" t="s">
        <v>104</v>
      </c>
      <c r="Q366" s="11">
        <f>IFERROR((VLOOKUP(R366,[5]ความเชื่อมโยง!$A$20:$B$26,2,FALSE)),"")</f>
        <v>5</v>
      </c>
      <c r="R366" s="6" t="s">
        <v>635</v>
      </c>
      <c r="S366" s="11">
        <v>5</v>
      </c>
      <c r="T366" s="6" t="s">
        <v>635</v>
      </c>
      <c r="U366" s="13" t="str">
        <f>IFERROR((VLOOKUP(Q366,[1]ความเชื่อมโยง!$A$1:$F$10,6,FALSE)),"")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66" s="13" t="str">
        <f>IFERROR((VLOOKUP(Q366,ความเชื่อมโยง!$A$1:$G$10,7,1)),"")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66" s="54" t="s">
        <v>651</v>
      </c>
      <c r="X366" s="39" t="s">
        <v>133</v>
      </c>
      <c r="Y366" s="32" t="s">
        <v>16</v>
      </c>
      <c r="Z366" s="32" t="s">
        <v>20</v>
      </c>
      <c r="AA366" s="4"/>
      <c r="AB366" s="4"/>
      <c r="AC366" s="112"/>
      <c r="AD366" s="32" t="s">
        <v>1635</v>
      </c>
      <c r="AE366" s="113">
        <v>30</v>
      </c>
      <c r="AF366" s="113">
        <v>30</v>
      </c>
      <c r="AG366" s="47" t="s">
        <v>581</v>
      </c>
      <c r="AH366" s="47">
        <v>12</v>
      </c>
      <c r="AI366" s="27">
        <f t="shared" si="19"/>
        <v>10800</v>
      </c>
      <c r="AJ366" s="16">
        <f>SUM(AI366)/12</f>
        <v>900</v>
      </c>
      <c r="AK366" s="16">
        <v>900</v>
      </c>
      <c r="AL366" s="16">
        <v>900</v>
      </c>
      <c r="AM366" s="16">
        <v>900</v>
      </c>
      <c r="AN366" s="16">
        <v>900</v>
      </c>
      <c r="AO366" s="16">
        <v>900</v>
      </c>
      <c r="AP366" s="16">
        <v>900</v>
      </c>
      <c r="AQ366" s="16">
        <v>900</v>
      </c>
      <c r="AR366" s="16">
        <v>900</v>
      </c>
      <c r="AS366" s="16">
        <v>900</v>
      </c>
      <c r="AT366" s="16">
        <v>900</v>
      </c>
      <c r="AU366" s="16">
        <v>900</v>
      </c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61"/>
      <c r="BH366" s="58">
        <f t="shared" si="17"/>
        <v>10800</v>
      </c>
      <c r="BI366" s="62">
        <f t="shared" si="18"/>
        <v>0</v>
      </c>
    </row>
    <row r="367" spans="1:61" ht="21">
      <c r="A367" s="48">
        <v>10</v>
      </c>
      <c r="B367" s="48" t="str">
        <f>+VLOOKUP(A367,[6]หน่วยงานหลัก!$A$2:$B$20,2,FALSE)</f>
        <v>สำนักงานอธิการบดี</v>
      </c>
      <c r="C367" s="32">
        <v>1006</v>
      </c>
      <c r="D367" s="48" t="str">
        <f>+VLOOKUP(C367,[6]หน่วยงานย่อย!$A$2:$B$76,2,)</f>
        <v>กองการเจ้าหน้าที่</v>
      </c>
      <c r="E367" s="32">
        <v>1</v>
      </c>
      <c r="F367" s="50" t="str">
        <f>+VLOOKUP(E367,[6]แหล่งเงิน!$A$2:$B$3,2,)</f>
        <v>เงินงบประมาณแผ่นดิน</v>
      </c>
      <c r="G367" s="110" t="s">
        <v>11</v>
      </c>
      <c r="H367" s="32">
        <v>1</v>
      </c>
      <c r="I367" s="48" t="str">
        <f>VLOOKUP(H367,[6]กองทุน!$A$2:$B$14,2,)</f>
        <v>กองทุนบริหาร</v>
      </c>
      <c r="J367" s="110">
        <v>110</v>
      </c>
      <c r="K367" s="48" t="str">
        <f>+VLOOKUP(J367,'[6]งาน-โครงการ'!$A$2:$B$33,2,)</f>
        <v>งานสนับสนุนการบริหารจัดการทั่วไปด้านวิทยาศาสตร์สุขภาพ</v>
      </c>
      <c r="L367" s="110">
        <v>1000003</v>
      </c>
      <c r="M367" s="31" t="str">
        <f>+VLOOKUP(L367,[6]โครงการย่อย!$A$2:$B$66,2,)</f>
        <v>โครงการพัฒนาระบบบริหารและจัดการภายใน</v>
      </c>
      <c r="N367" s="110">
        <v>10000030071</v>
      </c>
      <c r="O367" s="38" t="str">
        <f>+VLOOKUP(N367,[6]กิจกรรม!$A$2:$B$1541,2,FALSE)</f>
        <v>โครงการสนับสนุนการประชุมคณะกรรมการต่างๆ ของมหาวิทยาลัย</v>
      </c>
      <c r="P367" s="32" t="s">
        <v>104</v>
      </c>
      <c r="Q367" s="11">
        <f>IFERROR((VLOOKUP(R367,[1]ความเชื่อมโยง!$A$20:$B$26,2,FALSE)),"")</f>
        <v>5</v>
      </c>
      <c r="R367" s="6" t="s">
        <v>635</v>
      </c>
      <c r="S367" s="11">
        <f>IFERROR((VLOOKUP(T367,[1]ความเชื่อมโยง!$A$29:$B$37,2,FALSE)),"")</f>
        <v>5</v>
      </c>
      <c r="T367" s="52" t="s">
        <v>635</v>
      </c>
      <c r="U367" s="13" t="str">
        <f>IFERROR((VLOOKUP(Q367,[1]ความเชื่อมโยง!$A$1:$F$10,6,FALSE)),"")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67" s="13" t="str">
        <f>IFERROR((VLOOKUP(Q367,ความเชื่อมโยง!$A$1:$G$10,7,1)),"")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67" s="54" t="s">
        <v>651</v>
      </c>
      <c r="X367" s="39" t="s">
        <v>908</v>
      </c>
      <c r="Y367" s="32" t="s">
        <v>16</v>
      </c>
      <c r="Z367" s="32" t="s">
        <v>23</v>
      </c>
      <c r="AA367" s="4"/>
      <c r="AB367" s="4"/>
      <c r="AC367" s="112"/>
      <c r="AD367" s="32" t="s">
        <v>24</v>
      </c>
      <c r="AE367" s="114">
        <v>0.5</v>
      </c>
      <c r="AF367" s="113">
        <v>500</v>
      </c>
      <c r="AG367" s="47" t="s">
        <v>584</v>
      </c>
      <c r="AH367" s="47">
        <v>12</v>
      </c>
      <c r="AI367" s="27">
        <f t="shared" si="19"/>
        <v>3000</v>
      </c>
      <c r="AJ367" s="16">
        <f>SUM(AI367)/12</f>
        <v>250</v>
      </c>
      <c r="AK367" s="16">
        <v>250</v>
      </c>
      <c r="AL367" s="16">
        <v>250</v>
      </c>
      <c r="AM367" s="16">
        <v>250</v>
      </c>
      <c r="AN367" s="16">
        <v>250</v>
      </c>
      <c r="AO367" s="16">
        <v>250</v>
      </c>
      <c r="AP367" s="16">
        <v>250</v>
      </c>
      <c r="AQ367" s="16">
        <v>250</v>
      </c>
      <c r="AR367" s="16">
        <v>250</v>
      </c>
      <c r="AS367" s="16">
        <v>250</v>
      </c>
      <c r="AT367" s="16">
        <v>250</v>
      </c>
      <c r="AU367" s="16">
        <v>250</v>
      </c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61"/>
      <c r="BH367" s="58">
        <f t="shared" si="17"/>
        <v>3000</v>
      </c>
      <c r="BI367" s="62">
        <f t="shared" si="18"/>
        <v>0</v>
      </c>
    </row>
    <row r="368" spans="1:61" ht="21">
      <c r="A368" s="48">
        <v>10</v>
      </c>
      <c r="B368" s="48" t="str">
        <f>+VLOOKUP(A368,[6]หน่วยงานหลัก!$A$2:$B$20,2,FALSE)</f>
        <v>สำนักงานอธิการบดี</v>
      </c>
      <c r="C368" s="32">
        <v>1006</v>
      </c>
      <c r="D368" s="48" t="str">
        <f>+VLOOKUP(C368,[6]หน่วยงานย่อย!$A$2:$B$76,2,)</f>
        <v>กองการเจ้าหน้าที่</v>
      </c>
      <c r="E368" s="32">
        <v>2</v>
      </c>
      <c r="F368" s="50" t="str">
        <f>+VLOOKUP(E368,[6]แหล่งเงิน!$A$2:$B$3,2,)</f>
        <v>เงินรายได้</v>
      </c>
      <c r="G368" s="110" t="s">
        <v>12</v>
      </c>
      <c r="H368" s="32">
        <v>1</v>
      </c>
      <c r="I368" s="48" t="str">
        <f>VLOOKUP(H368,[6]กองทุน!$A$2:$B$14,2,)</f>
        <v>กองทุนบริหาร</v>
      </c>
      <c r="J368" s="110">
        <v>110</v>
      </c>
      <c r="K368" s="48" t="str">
        <f>+VLOOKUP(J368,'[6]งาน-โครงการ'!$A$2:$B$33,2,)</f>
        <v>งานสนับสนุนการบริหารจัดการทั่วไปด้านวิทยาศาสตร์สุขภาพ</v>
      </c>
      <c r="L368" s="110">
        <v>1000003</v>
      </c>
      <c r="M368" s="31" t="str">
        <f>+VLOOKUP(L368,[6]โครงการย่อย!$A$2:$B$66,2,)</f>
        <v>โครงการพัฒนาระบบบริหารและจัดการภายใน</v>
      </c>
      <c r="N368" s="110">
        <v>10000030071</v>
      </c>
      <c r="O368" s="38" t="str">
        <f>+VLOOKUP(N368,[6]กิจกรรม!$A$2:$B$1541,2,FALSE)</f>
        <v>โครงการสนับสนุนการประชุมคณะกรรมการต่างๆ ของมหาวิทยาลัย</v>
      </c>
      <c r="P368" s="32" t="s">
        <v>105</v>
      </c>
      <c r="Q368" s="11">
        <f>IFERROR((VLOOKUP(R368,[5]ความเชื่อมโยง!$A$20:$B$26,2,FALSE)),"")</f>
        <v>5</v>
      </c>
      <c r="R368" s="6" t="s">
        <v>635</v>
      </c>
      <c r="S368" s="11">
        <v>5</v>
      </c>
      <c r="T368" s="6" t="s">
        <v>635</v>
      </c>
      <c r="U368" s="13" t="str">
        <f>IFERROR((VLOOKUP(Q368,[1]ความเชื่อมโยง!$A$1:$F$10,6,FALSE)),"")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68" s="13" t="str">
        <f>IFERROR((VLOOKUP(Q368,ความเชื่อมโยง!$A$1:$G$10,7,1)),"")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68" s="54" t="s">
        <v>651</v>
      </c>
      <c r="X368" s="39" t="s">
        <v>133</v>
      </c>
      <c r="Y368" s="32" t="s">
        <v>16</v>
      </c>
      <c r="Z368" s="32" t="s">
        <v>28</v>
      </c>
      <c r="AA368" s="4"/>
      <c r="AB368" s="4"/>
      <c r="AC368" s="112"/>
      <c r="AD368" s="32" t="s">
        <v>922</v>
      </c>
      <c r="AE368" s="113">
        <v>1000</v>
      </c>
      <c r="AF368" s="113">
        <v>1</v>
      </c>
      <c r="AG368" s="47" t="s">
        <v>581</v>
      </c>
      <c r="AH368" s="47">
        <v>3</v>
      </c>
      <c r="AI368" s="27">
        <f t="shared" si="19"/>
        <v>3000</v>
      </c>
      <c r="AJ368" s="16">
        <f t="shared" ref="AJ368:AJ373" si="22">SUM(AI368)/3</f>
        <v>1000</v>
      </c>
      <c r="AK368" s="16"/>
      <c r="AL368" s="16"/>
      <c r="AM368" s="16">
        <v>1000</v>
      </c>
      <c r="AN368" s="16"/>
      <c r="AO368" s="16"/>
      <c r="AP368" s="16">
        <v>1000</v>
      </c>
      <c r="AQ368" s="16"/>
      <c r="AR368" s="16"/>
      <c r="AS368" s="16"/>
      <c r="AT368" s="16"/>
      <c r="AU368" s="16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61"/>
      <c r="BH368" s="58">
        <f t="shared" si="17"/>
        <v>3000</v>
      </c>
      <c r="BI368" s="62">
        <f t="shared" si="18"/>
        <v>0</v>
      </c>
    </row>
    <row r="369" spans="1:61" ht="21">
      <c r="A369" s="48">
        <v>10</v>
      </c>
      <c r="B369" s="48" t="str">
        <f>+VLOOKUP(A369,[6]หน่วยงานหลัก!$A$2:$B$20,2,FALSE)</f>
        <v>สำนักงานอธิการบดี</v>
      </c>
      <c r="C369" s="32">
        <v>1006</v>
      </c>
      <c r="D369" s="48" t="str">
        <f>+VLOOKUP(C369,[6]หน่วยงานย่อย!$A$2:$B$76,2,)</f>
        <v>กองการเจ้าหน้าที่</v>
      </c>
      <c r="E369" s="32">
        <v>2</v>
      </c>
      <c r="F369" s="50" t="str">
        <f>+VLOOKUP(E369,[6]แหล่งเงิน!$A$2:$B$3,2,)</f>
        <v>เงินรายได้</v>
      </c>
      <c r="G369" s="110" t="s">
        <v>12</v>
      </c>
      <c r="H369" s="32">
        <v>1</v>
      </c>
      <c r="I369" s="48" t="str">
        <f>VLOOKUP(H369,[6]กองทุน!$A$2:$B$14,2,)</f>
        <v>กองทุนบริหาร</v>
      </c>
      <c r="J369" s="110">
        <v>110</v>
      </c>
      <c r="K369" s="48" t="str">
        <f>+VLOOKUP(J369,'[6]งาน-โครงการ'!$A$2:$B$33,2,)</f>
        <v>งานสนับสนุนการบริหารจัดการทั่วไปด้านวิทยาศาสตร์สุขภาพ</v>
      </c>
      <c r="L369" s="110">
        <v>1000003</v>
      </c>
      <c r="M369" s="31" t="str">
        <f>+VLOOKUP(L369,[6]โครงการย่อย!$A$2:$B$66,2,)</f>
        <v>โครงการพัฒนาระบบบริหารและจัดการภายใน</v>
      </c>
      <c r="N369" s="110">
        <v>10000030071</v>
      </c>
      <c r="O369" s="38" t="str">
        <f>+VLOOKUP(N369,[6]กิจกรรม!$A$2:$B$1541,2,FALSE)</f>
        <v>โครงการสนับสนุนการประชุมคณะกรรมการต่างๆ ของมหาวิทยาลัย</v>
      </c>
      <c r="P369" s="32" t="s">
        <v>105</v>
      </c>
      <c r="Q369" s="11">
        <f>IFERROR((VLOOKUP(R369,[5]ความเชื่อมโยง!$A$20:$B$26,2,FALSE)),"")</f>
        <v>5</v>
      </c>
      <c r="R369" s="6" t="s">
        <v>635</v>
      </c>
      <c r="S369" s="11">
        <v>5</v>
      </c>
      <c r="T369" s="6" t="s">
        <v>635</v>
      </c>
      <c r="U369" s="13" t="str">
        <f>IFERROR((VLOOKUP(Q369,[1]ความเชื่อมโยง!$A$1:$F$10,6,FALSE)),"")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69" s="13" t="str">
        <f>IFERROR((VLOOKUP(Q369,ความเชื่อมโยง!$A$1:$G$10,7,1)),"")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69" s="54" t="s">
        <v>651</v>
      </c>
      <c r="X369" s="39" t="s">
        <v>133</v>
      </c>
      <c r="Y369" s="32" t="s">
        <v>16</v>
      </c>
      <c r="Z369" s="32" t="s">
        <v>28</v>
      </c>
      <c r="AA369" s="4"/>
      <c r="AB369" s="4"/>
      <c r="AC369" s="112"/>
      <c r="AD369" s="32" t="s">
        <v>916</v>
      </c>
      <c r="AE369" s="113">
        <v>500</v>
      </c>
      <c r="AF369" s="113">
        <v>7</v>
      </c>
      <c r="AG369" s="47" t="s">
        <v>581</v>
      </c>
      <c r="AH369" s="47">
        <v>3</v>
      </c>
      <c r="AI369" s="27">
        <f t="shared" si="19"/>
        <v>10500</v>
      </c>
      <c r="AJ369" s="16">
        <f t="shared" si="22"/>
        <v>3500</v>
      </c>
      <c r="AK369" s="16"/>
      <c r="AL369" s="16"/>
      <c r="AM369" s="16">
        <v>3500</v>
      </c>
      <c r="AN369" s="16"/>
      <c r="AO369" s="16"/>
      <c r="AP369" s="16">
        <v>3500</v>
      </c>
      <c r="AQ369" s="16"/>
      <c r="AR369" s="16"/>
      <c r="AS369" s="16"/>
      <c r="AT369" s="16"/>
      <c r="AU369" s="16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61"/>
      <c r="BH369" s="58">
        <f t="shared" si="17"/>
        <v>10500</v>
      </c>
      <c r="BI369" s="62">
        <f t="shared" si="18"/>
        <v>0</v>
      </c>
    </row>
    <row r="370" spans="1:61" ht="21">
      <c r="A370" s="48">
        <v>10</v>
      </c>
      <c r="B370" s="48" t="str">
        <f>+VLOOKUP(A370,[6]หน่วยงานหลัก!$A$2:$B$20,2,FALSE)</f>
        <v>สำนักงานอธิการบดี</v>
      </c>
      <c r="C370" s="32">
        <v>1006</v>
      </c>
      <c r="D370" s="32" t="str">
        <f>+VLOOKUP(C370,[6]หน่วยงานย่อย!$A$2:$B$76,2,)</f>
        <v>กองการเจ้าหน้าที่</v>
      </c>
      <c r="E370" s="32">
        <v>2</v>
      </c>
      <c r="F370" s="116" t="str">
        <f>+VLOOKUP(E370,[6]แหล่งเงิน!$A$2:$B$3,2,)</f>
        <v>เงินรายได้</v>
      </c>
      <c r="G370" s="110" t="s">
        <v>12</v>
      </c>
      <c r="H370" s="32">
        <v>1</v>
      </c>
      <c r="I370" s="32" t="str">
        <f>VLOOKUP(H370,[6]กองทุน!$A$2:$B$14,2,)</f>
        <v>กองทุนบริหาร</v>
      </c>
      <c r="J370" s="110">
        <v>110</v>
      </c>
      <c r="K370" s="32" t="str">
        <f>+VLOOKUP(J370,'[6]งาน-โครงการ'!$A$2:$B$33,2,)</f>
        <v>งานสนับสนุนการบริหารจัดการทั่วไปด้านวิทยาศาสตร์สุขภาพ</v>
      </c>
      <c r="L370" s="110">
        <v>1000003</v>
      </c>
      <c r="M370" s="31" t="str">
        <f>+VLOOKUP(L370,[6]โครงการย่อย!$A$2:$B$66,2,)</f>
        <v>โครงการพัฒนาระบบบริหารและจัดการภายใน</v>
      </c>
      <c r="N370" s="110">
        <v>10000030071</v>
      </c>
      <c r="O370" s="31" t="str">
        <f>+VLOOKUP(N370,[6]กิจกรรม!$A$2:$B$1541,2,FALSE)</f>
        <v>โครงการสนับสนุนการประชุมคณะกรรมการต่างๆ ของมหาวิทยาลัย</v>
      </c>
      <c r="P370" s="32" t="s">
        <v>105</v>
      </c>
      <c r="Q370" s="11">
        <f>IFERROR((VLOOKUP(R370,[5]ความเชื่อมโยง!$A$20:$B$26,2,FALSE)),"")</f>
        <v>5</v>
      </c>
      <c r="R370" s="6" t="s">
        <v>635</v>
      </c>
      <c r="S370" s="11">
        <v>5</v>
      </c>
      <c r="T370" s="6" t="s">
        <v>635</v>
      </c>
      <c r="U370" s="13" t="str">
        <f>IFERROR((VLOOKUP(Q370,[1]ความเชื่อมโยง!$A$1:$F$10,6,FALSE)),"")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70" s="13" t="str">
        <f>IFERROR((VLOOKUP(Q370,ความเชื่อมโยง!$A$1:$G$10,7,1)),"")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70" s="54" t="s">
        <v>651</v>
      </c>
      <c r="X370" s="39" t="s">
        <v>133</v>
      </c>
      <c r="Y370" s="32" t="s">
        <v>16</v>
      </c>
      <c r="Z370" s="32" t="s">
        <v>28</v>
      </c>
      <c r="AA370" s="4"/>
      <c r="AB370" s="4"/>
      <c r="AC370" s="112"/>
      <c r="AD370" s="32" t="s">
        <v>917</v>
      </c>
      <c r="AE370" s="113">
        <v>300</v>
      </c>
      <c r="AF370" s="113">
        <v>1</v>
      </c>
      <c r="AG370" s="47" t="s">
        <v>581</v>
      </c>
      <c r="AH370" s="47">
        <v>3</v>
      </c>
      <c r="AI370" s="27">
        <f t="shared" si="19"/>
        <v>900</v>
      </c>
      <c r="AJ370" s="16">
        <f t="shared" si="22"/>
        <v>300</v>
      </c>
      <c r="AK370" s="16"/>
      <c r="AL370" s="16"/>
      <c r="AM370" s="16">
        <v>300</v>
      </c>
      <c r="AN370" s="16"/>
      <c r="AO370" s="16"/>
      <c r="AP370" s="16">
        <v>300</v>
      </c>
      <c r="AQ370" s="16"/>
      <c r="AR370" s="16"/>
      <c r="AS370" s="16"/>
      <c r="AT370" s="16"/>
      <c r="AU370" s="16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61"/>
      <c r="BH370" s="58">
        <f t="shared" si="17"/>
        <v>900</v>
      </c>
      <c r="BI370" s="62">
        <f t="shared" si="18"/>
        <v>0</v>
      </c>
    </row>
    <row r="371" spans="1:61" ht="21">
      <c r="A371" s="48">
        <v>10</v>
      </c>
      <c r="B371" s="48" t="str">
        <f>+VLOOKUP(A371,[6]หน่วยงานหลัก!$A$2:$B$20,2,FALSE)</f>
        <v>สำนักงานอธิการบดี</v>
      </c>
      <c r="C371" s="32">
        <v>1006</v>
      </c>
      <c r="D371" s="48" t="str">
        <f>+VLOOKUP(C371,[6]หน่วยงานย่อย!$A$2:$B$76,2,)</f>
        <v>กองการเจ้าหน้าที่</v>
      </c>
      <c r="E371" s="32">
        <v>2</v>
      </c>
      <c r="F371" s="50" t="str">
        <f>+VLOOKUP(E371,[6]แหล่งเงิน!$A$2:$B$3,2,)</f>
        <v>เงินรายได้</v>
      </c>
      <c r="G371" s="110" t="s">
        <v>12</v>
      </c>
      <c r="H371" s="32">
        <v>1</v>
      </c>
      <c r="I371" s="48" t="str">
        <f>VLOOKUP(H371,[6]กองทุน!$A$2:$B$14,2,)</f>
        <v>กองทุนบริหาร</v>
      </c>
      <c r="J371" s="110">
        <v>110</v>
      </c>
      <c r="K371" s="48" t="str">
        <f>+VLOOKUP(J371,'[6]งาน-โครงการ'!$A$2:$B$33,2,)</f>
        <v>งานสนับสนุนการบริหารจัดการทั่วไปด้านวิทยาศาสตร์สุขภาพ</v>
      </c>
      <c r="L371" s="110">
        <v>1000003</v>
      </c>
      <c r="M371" s="31" t="str">
        <f>+VLOOKUP(L371,[6]โครงการย่อย!$A$2:$B$66,2,)</f>
        <v>โครงการพัฒนาระบบบริหารและจัดการภายใน</v>
      </c>
      <c r="N371" s="110">
        <v>10000030071</v>
      </c>
      <c r="O371" s="38" t="str">
        <f>+VLOOKUP(N371,[6]กิจกรรม!$A$2:$B$1541,2,FALSE)</f>
        <v>โครงการสนับสนุนการประชุมคณะกรรมการต่างๆ ของมหาวิทยาลัย</v>
      </c>
      <c r="P371" s="32" t="s">
        <v>105</v>
      </c>
      <c r="Q371" s="11">
        <f>IFERROR((VLOOKUP(R371,[5]ความเชื่อมโยง!$A$20:$B$26,2,FALSE)),"")</f>
        <v>5</v>
      </c>
      <c r="R371" s="6" t="s">
        <v>635</v>
      </c>
      <c r="S371" s="11">
        <v>5</v>
      </c>
      <c r="T371" s="6" t="s">
        <v>635</v>
      </c>
      <c r="U371" s="13" t="str">
        <f>IFERROR((VLOOKUP(Q371,[1]ความเชื่อมโยง!$A$1:$F$10,6,FALSE)),"")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71" s="13" t="str">
        <f>IFERROR((VLOOKUP(Q371,ความเชื่อมโยง!$A$1:$G$10,7,1)),"")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71" s="54" t="s">
        <v>651</v>
      </c>
      <c r="X371" s="39" t="s">
        <v>133</v>
      </c>
      <c r="Y371" s="32" t="s">
        <v>16</v>
      </c>
      <c r="Z371" s="32" t="s">
        <v>28</v>
      </c>
      <c r="AA371" s="4"/>
      <c r="AB371" s="4"/>
      <c r="AC371" s="112"/>
      <c r="AD371" s="32" t="s">
        <v>910</v>
      </c>
      <c r="AE371" s="113">
        <v>200</v>
      </c>
      <c r="AF371" s="113">
        <v>2</v>
      </c>
      <c r="AG371" s="47" t="s">
        <v>581</v>
      </c>
      <c r="AH371" s="47">
        <v>3</v>
      </c>
      <c r="AI371" s="27">
        <f t="shared" si="19"/>
        <v>1200</v>
      </c>
      <c r="AJ371" s="16">
        <f t="shared" si="22"/>
        <v>400</v>
      </c>
      <c r="AK371" s="16"/>
      <c r="AL371" s="16"/>
      <c r="AM371" s="16">
        <v>400</v>
      </c>
      <c r="AN371" s="16"/>
      <c r="AO371" s="16"/>
      <c r="AP371" s="16">
        <v>400</v>
      </c>
      <c r="AQ371" s="16"/>
      <c r="AR371" s="16"/>
      <c r="AS371" s="16"/>
      <c r="AT371" s="16"/>
      <c r="AU371" s="16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61"/>
      <c r="BH371" s="58">
        <f t="shared" si="17"/>
        <v>1200</v>
      </c>
      <c r="BI371" s="62">
        <f t="shared" si="18"/>
        <v>0</v>
      </c>
    </row>
    <row r="372" spans="1:61" ht="21">
      <c r="A372" s="48">
        <v>10</v>
      </c>
      <c r="B372" s="48" t="str">
        <f>+VLOOKUP(A372,[6]หน่วยงานหลัก!$A$2:$B$20,2,FALSE)</f>
        <v>สำนักงานอธิการบดี</v>
      </c>
      <c r="C372" s="32">
        <v>1006</v>
      </c>
      <c r="D372" s="48" t="str">
        <f>+VLOOKUP(C372,[6]หน่วยงานย่อย!$A$2:$B$76,2,)</f>
        <v>กองการเจ้าหน้าที่</v>
      </c>
      <c r="E372" s="32">
        <v>2</v>
      </c>
      <c r="F372" s="50" t="str">
        <f>+VLOOKUP(E372,[6]แหล่งเงิน!$A$2:$B$3,2,)</f>
        <v>เงินรายได้</v>
      </c>
      <c r="G372" s="110" t="s">
        <v>12</v>
      </c>
      <c r="H372" s="32">
        <v>1</v>
      </c>
      <c r="I372" s="48" t="str">
        <f>VLOOKUP(H372,[6]กองทุน!$A$2:$B$14,2,)</f>
        <v>กองทุนบริหาร</v>
      </c>
      <c r="J372" s="110">
        <v>110</v>
      </c>
      <c r="K372" s="48" t="str">
        <f>+VLOOKUP(J372,'[6]งาน-โครงการ'!$A$2:$B$33,2,)</f>
        <v>งานสนับสนุนการบริหารจัดการทั่วไปด้านวิทยาศาสตร์สุขภาพ</v>
      </c>
      <c r="L372" s="110">
        <v>1000003</v>
      </c>
      <c r="M372" s="31" t="str">
        <f>+VLOOKUP(L372,[6]โครงการย่อย!$A$2:$B$66,2,)</f>
        <v>โครงการพัฒนาระบบบริหารและจัดการภายใน</v>
      </c>
      <c r="N372" s="110">
        <v>10000030071</v>
      </c>
      <c r="O372" s="38" t="str">
        <f>+VLOOKUP(N372,[6]กิจกรรม!$A$2:$B$1541,2,FALSE)</f>
        <v>โครงการสนับสนุนการประชุมคณะกรรมการต่างๆ ของมหาวิทยาลัย</v>
      </c>
      <c r="P372" s="32" t="s">
        <v>105</v>
      </c>
      <c r="Q372" s="11">
        <f>IFERROR((VLOOKUP(R372,[5]ความเชื่อมโยง!$A$20:$B$26,2,FALSE)),"")</f>
        <v>5</v>
      </c>
      <c r="R372" s="6" t="s">
        <v>635</v>
      </c>
      <c r="S372" s="11">
        <v>5</v>
      </c>
      <c r="T372" s="6" t="s">
        <v>635</v>
      </c>
      <c r="U372" s="13" t="str">
        <f>IFERROR((VLOOKUP(Q372,[1]ความเชื่อมโยง!$A$1:$F$10,6,FALSE)),"")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72" s="13" t="str">
        <f>IFERROR((VLOOKUP(Q372,ความเชื่อมโยง!$A$1:$G$10,7,1)),"")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72" s="54" t="s">
        <v>651</v>
      </c>
      <c r="X372" s="39" t="s">
        <v>133</v>
      </c>
      <c r="Y372" s="32" t="s">
        <v>16</v>
      </c>
      <c r="Z372" s="32" t="s">
        <v>20</v>
      </c>
      <c r="AA372" s="4"/>
      <c r="AB372" s="4"/>
      <c r="AC372" s="112"/>
      <c r="AD372" s="32" t="s">
        <v>1635</v>
      </c>
      <c r="AE372" s="113">
        <v>35</v>
      </c>
      <c r="AF372" s="113">
        <v>10</v>
      </c>
      <c r="AG372" s="47" t="s">
        <v>581</v>
      </c>
      <c r="AH372" s="47">
        <v>3</v>
      </c>
      <c r="AI372" s="27">
        <f t="shared" si="19"/>
        <v>1100</v>
      </c>
      <c r="AJ372" s="16">
        <f t="shared" si="22"/>
        <v>366.66666666666669</v>
      </c>
      <c r="AK372" s="16"/>
      <c r="AL372" s="16"/>
      <c r="AM372" s="16">
        <v>366.66666666666669</v>
      </c>
      <c r="AN372" s="16"/>
      <c r="AO372" s="16"/>
      <c r="AP372" s="16">
        <v>366.66666666666669</v>
      </c>
      <c r="AQ372" s="16"/>
      <c r="AR372" s="16"/>
      <c r="AS372" s="16"/>
      <c r="AT372" s="16"/>
      <c r="AU372" s="16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61"/>
      <c r="BH372" s="58">
        <f t="shared" si="17"/>
        <v>1100</v>
      </c>
      <c r="BI372" s="62">
        <f t="shared" si="18"/>
        <v>0</v>
      </c>
    </row>
    <row r="373" spans="1:61" ht="21">
      <c r="A373" s="48">
        <v>10</v>
      </c>
      <c r="B373" s="48" t="str">
        <f>+VLOOKUP(A373,[6]หน่วยงานหลัก!$A$2:$B$20,2,FALSE)</f>
        <v>สำนักงานอธิการบดี</v>
      </c>
      <c r="C373" s="32">
        <v>1006</v>
      </c>
      <c r="D373" s="48" t="str">
        <f>+VLOOKUP(C373,[6]หน่วยงานย่อย!$A$2:$B$76,2,)</f>
        <v>กองการเจ้าหน้าที่</v>
      </c>
      <c r="E373" s="32">
        <v>1</v>
      </c>
      <c r="F373" s="50" t="str">
        <f>+VLOOKUP(E373,[6]แหล่งเงิน!$A$2:$B$3,2,)</f>
        <v>เงินงบประมาณแผ่นดิน</v>
      </c>
      <c r="G373" s="110" t="s">
        <v>11</v>
      </c>
      <c r="H373" s="32">
        <v>1</v>
      </c>
      <c r="I373" s="48" t="str">
        <f>VLOOKUP(H373,[6]กองทุน!$A$2:$B$14,2,)</f>
        <v>กองทุนบริหาร</v>
      </c>
      <c r="J373" s="110">
        <v>110</v>
      </c>
      <c r="K373" s="48" t="str">
        <f>+VLOOKUP(J373,'[6]งาน-โครงการ'!$A$2:$B$33,2,)</f>
        <v>งานสนับสนุนการบริหารจัดการทั่วไปด้านวิทยาศาสตร์สุขภาพ</v>
      </c>
      <c r="L373" s="110">
        <v>1000003</v>
      </c>
      <c r="M373" s="31" t="str">
        <f>+VLOOKUP(L373,[6]โครงการย่อย!$A$2:$B$66,2,)</f>
        <v>โครงการพัฒนาระบบบริหารและจัดการภายใน</v>
      </c>
      <c r="N373" s="110">
        <v>10000030071</v>
      </c>
      <c r="O373" s="38" t="str">
        <f>+VLOOKUP(N373,[6]กิจกรรม!$A$2:$B$1541,2,FALSE)</f>
        <v>โครงการสนับสนุนการประชุมคณะกรรมการต่างๆ ของมหาวิทยาลัย</v>
      </c>
      <c r="P373" s="32" t="s">
        <v>105</v>
      </c>
      <c r="Q373" s="11">
        <f>IFERROR((VLOOKUP(R373,[1]ความเชื่อมโยง!$A$20:$B$26,2,FALSE)),"")</f>
        <v>5</v>
      </c>
      <c r="R373" s="6" t="s">
        <v>635</v>
      </c>
      <c r="S373" s="11">
        <f>IFERROR((VLOOKUP(T373,[1]ความเชื่อมโยง!$A$29:$B$37,2,FALSE)),"")</f>
        <v>5</v>
      </c>
      <c r="T373" s="52" t="s">
        <v>635</v>
      </c>
      <c r="U373" s="13" t="str">
        <f>IFERROR((VLOOKUP(Q373,[1]ความเชื่อมโยง!$A$1:$F$10,6,FALSE)),"")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73" s="13" t="str">
        <f>IFERROR((VLOOKUP(Q373,ความเชื่อมโยง!$A$1:$G$10,7,1)),"")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73" s="54" t="s">
        <v>651</v>
      </c>
      <c r="X373" s="39" t="s">
        <v>908</v>
      </c>
      <c r="Y373" s="32" t="s">
        <v>16</v>
      </c>
      <c r="Z373" s="32" t="s">
        <v>23</v>
      </c>
      <c r="AA373" s="4"/>
      <c r="AB373" s="4"/>
      <c r="AC373" s="112"/>
      <c r="AD373" s="32" t="s">
        <v>24</v>
      </c>
      <c r="AE373" s="114">
        <v>0.5</v>
      </c>
      <c r="AF373" s="113">
        <v>700</v>
      </c>
      <c r="AG373" s="47" t="s">
        <v>584</v>
      </c>
      <c r="AH373" s="47">
        <v>3</v>
      </c>
      <c r="AI373" s="27">
        <f t="shared" si="19"/>
        <v>1100</v>
      </c>
      <c r="AJ373" s="16">
        <f t="shared" si="22"/>
        <v>366.66666666666669</v>
      </c>
      <c r="AK373" s="16"/>
      <c r="AL373" s="16"/>
      <c r="AM373" s="16">
        <v>366.66666666666669</v>
      </c>
      <c r="AN373" s="16"/>
      <c r="AO373" s="16"/>
      <c r="AP373" s="16">
        <v>366.66666666666669</v>
      </c>
      <c r="AQ373" s="16"/>
      <c r="AR373" s="16"/>
      <c r="AS373" s="16"/>
      <c r="AT373" s="16"/>
      <c r="AU373" s="16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61"/>
      <c r="BH373" s="58">
        <f t="shared" si="17"/>
        <v>1100</v>
      </c>
      <c r="BI373" s="62">
        <f t="shared" si="18"/>
        <v>0</v>
      </c>
    </row>
    <row r="374" spans="1:61" ht="21">
      <c r="A374" s="48">
        <v>10</v>
      </c>
      <c r="B374" s="48" t="str">
        <f>+VLOOKUP(A374,[6]หน่วยงานหลัก!$A$2:$B$20,2,FALSE)</f>
        <v>สำนักงานอธิการบดี</v>
      </c>
      <c r="C374" s="32">
        <v>1006</v>
      </c>
      <c r="D374" s="48" t="str">
        <f>+VLOOKUP(C374,[6]หน่วยงานย่อย!$A$2:$B$76,2,)</f>
        <v>กองการเจ้าหน้าที่</v>
      </c>
      <c r="E374" s="32">
        <v>2</v>
      </c>
      <c r="F374" s="50" t="str">
        <f>+VLOOKUP(E374,[6]แหล่งเงิน!$A$2:$B$3,2,)</f>
        <v>เงินรายได้</v>
      </c>
      <c r="G374" s="110" t="s">
        <v>12</v>
      </c>
      <c r="H374" s="32">
        <v>1</v>
      </c>
      <c r="I374" s="48" t="str">
        <f>VLOOKUP(H374,[6]กองทุน!$A$2:$B$14,2,)</f>
        <v>กองทุนบริหาร</v>
      </c>
      <c r="J374" s="110">
        <v>110</v>
      </c>
      <c r="K374" s="48" t="str">
        <f>+VLOOKUP(J374,'[6]งาน-โครงการ'!$A$2:$B$33,2,)</f>
        <v>งานสนับสนุนการบริหารจัดการทั่วไปด้านวิทยาศาสตร์สุขภาพ</v>
      </c>
      <c r="L374" s="110">
        <v>1000003</v>
      </c>
      <c r="M374" s="31" t="str">
        <f>+VLOOKUP(L374,[6]โครงการย่อย!$A$2:$B$66,2,)</f>
        <v>โครงการพัฒนาระบบบริหารและจัดการภายใน</v>
      </c>
      <c r="N374" s="110">
        <v>10000030071</v>
      </c>
      <c r="O374" s="38" t="str">
        <f>+VLOOKUP(N374,[6]กิจกรรม!$A$2:$B$1541,2,FALSE)</f>
        <v>โครงการสนับสนุนการประชุมคณะกรรมการต่างๆ ของมหาวิทยาลัย</v>
      </c>
      <c r="P374" s="32" t="s">
        <v>106</v>
      </c>
      <c r="Q374" s="11">
        <f>IFERROR((VLOOKUP(R374,[5]ความเชื่อมโยง!$A$20:$B$26,2,FALSE)),"")</f>
        <v>5</v>
      </c>
      <c r="R374" s="6" t="s">
        <v>635</v>
      </c>
      <c r="S374" s="11">
        <v>5</v>
      </c>
      <c r="T374" s="6" t="s">
        <v>635</v>
      </c>
      <c r="U374" s="13" t="str">
        <f>IFERROR((VLOOKUP(Q374,[1]ความเชื่อมโยง!$A$1:$F$10,6,FALSE)),"")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74" s="13" t="str">
        <f>IFERROR((VLOOKUP(Q374,ความเชื่อมโยง!$A$1:$G$10,7,1)),"")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74" s="54" t="s">
        <v>651</v>
      </c>
      <c r="X374" s="39" t="s">
        <v>133</v>
      </c>
      <c r="Y374" s="32" t="s">
        <v>16</v>
      </c>
      <c r="Z374" s="32" t="s">
        <v>28</v>
      </c>
      <c r="AA374" s="4"/>
      <c r="AB374" s="4"/>
      <c r="AC374" s="112"/>
      <c r="AD374" s="32" t="s">
        <v>922</v>
      </c>
      <c r="AE374" s="113">
        <v>1000</v>
      </c>
      <c r="AF374" s="113">
        <v>1</v>
      </c>
      <c r="AG374" s="47" t="s">
        <v>581</v>
      </c>
      <c r="AH374" s="47">
        <v>4</v>
      </c>
      <c r="AI374" s="27">
        <f t="shared" si="19"/>
        <v>4000</v>
      </c>
      <c r="AJ374" s="16"/>
      <c r="AK374" s="16">
        <v>4000</v>
      </c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61"/>
      <c r="BH374" s="58">
        <f t="shared" si="17"/>
        <v>4000</v>
      </c>
      <c r="BI374" s="62">
        <f t="shared" si="18"/>
        <v>0</v>
      </c>
    </row>
    <row r="375" spans="1:61" ht="21">
      <c r="A375" s="48">
        <v>10</v>
      </c>
      <c r="B375" s="48" t="str">
        <f>+VLOOKUP(A375,[6]หน่วยงานหลัก!$A$2:$B$20,2,FALSE)</f>
        <v>สำนักงานอธิการบดี</v>
      </c>
      <c r="C375" s="32">
        <v>1006</v>
      </c>
      <c r="D375" s="32" t="str">
        <f>+VLOOKUP(C375,[6]หน่วยงานย่อย!$A$2:$B$76,2,)</f>
        <v>กองการเจ้าหน้าที่</v>
      </c>
      <c r="E375" s="32">
        <v>2</v>
      </c>
      <c r="F375" s="116" t="str">
        <f>+VLOOKUP(E375,[6]แหล่งเงิน!$A$2:$B$3,2,)</f>
        <v>เงินรายได้</v>
      </c>
      <c r="G375" s="110" t="s">
        <v>12</v>
      </c>
      <c r="H375" s="32">
        <v>1</v>
      </c>
      <c r="I375" s="32" t="str">
        <f>VLOOKUP(H375,[6]กองทุน!$A$2:$B$14,2,)</f>
        <v>กองทุนบริหาร</v>
      </c>
      <c r="J375" s="110">
        <v>110</v>
      </c>
      <c r="K375" s="32" t="str">
        <f>+VLOOKUP(J375,'[6]งาน-โครงการ'!$A$2:$B$33,2,)</f>
        <v>งานสนับสนุนการบริหารจัดการทั่วไปด้านวิทยาศาสตร์สุขภาพ</v>
      </c>
      <c r="L375" s="110">
        <v>1000003</v>
      </c>
      <c r="M375" s="31" t="str">
        <f>+VLOOKUP(L375,[6]โครงการย่อย!$A$2:$B$66,2,)</f>
        <v>โครงการพัฒนาระบบบริหารและจัดการภายใน</v>
      </c>
      <c r="N375" s="110">
        <v>10000030071</v>
      </c>
      <c r="O375" s="31" t="str">
        <f>+VLOOKUP(N375,[6]กิจกรรม!$A$2:$B$1541,2,FALSE)</f>
        <v>โครงการสนับสนุนการประชุมคณะกรรมการต่างๆ ของมหาวิทยาลัย</v>
      </c>
      <c r="P375" s="32" t="s">
        <v>106</v>
      </c>
      <c r="Q375" s="11">
        <f>IFERROR((VLOOKUP(R375,[5]ความเชื่อมโยง!$A$20:$B$26,2,FALSE)),"")</f>
        <v>5</v>
      </c>
      <c r="R375" s="6" t="s">
        <v>635</v>
      </c>
      <c r="S375" s="11">
        <v>5</v>
      </c>
      <c r="T375" s="6" t="s">
        <v>635</v>
      </c>
      <c r="U375" s="13" t="str">
        <f>IFERROR((VLOOKUP(Q375,[1]ความเชื่อมโยง!$A$1:$F$10,6,FALSE)),"")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75" s="13" t="str">
        <f>IFERROR((VLOOKUP(Q375,ความเชื่อมโยง!$A$1:$G$10,7,1)),"")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75" s="54" t="s">
        <v>651</v>
      </c>
      <c r="X375" s="39" t="s">
        <v>133</v>
      </c>
      <c r="Y375" s="32" t="s">
        <v>16</v>
      </c>
      <c r="Z375" s="32" t="s">
        <v>28</v>
      </c>
      <c r="AA375" s="4"/>
      <c r="AB375" s="4"/>
      <c r="AC375" s="112"/>
      <c r="AD375" s="32" t="s">
        <v>916</v>
      </c>
      <c r="AE375" s="113">
        <v>500</v>
      </c>
      <c r="AF375" s="113">
        <v>6</v>
      </c>
      <c r="AG375" s="47" t="s">
        <v>581</v>
      </c>
      <c r="AH375" s="47">
        <v>4</v>
      </c>
      <c r="AI375" s="27">
        <f t="shared" si="19"/>
        <v>12000</v>
      </c>
      <c r="AJ375" s="16"/>
      <c r="AK375" s="16">
        <v>12000</v>
      </c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61"/>
      <c r="BH375" s="58">
        <f t="shared" si="17"/>
        <v>12000</v>
      </c>
      <c r="BI375" s="62">
        <f t="shared" si="18"/>
        <v>0</v>
      </c>
    </row>
    <row r="376" spans="1:61" ht="21">
      <c r="A376" s="48">
        <v>10</v>
      </c>
      <c r="B376" s="48" t="str">
        <f>+VLOOKUP(A376,[6]หน่วยงานหลัก!$A$2:$B$20,2,FALSE)</f>
        <v>สำนักงานอธิการบดี</v>
      </c>
      <c r="C376" s="32">
        <v>1006</v>
      </c>
      <c r="D376" s="48" t="str">
        <f>+VLOOKUP(C376,[6]หน่วยงานย่อย!$A$2:$B$76,2,)</f>
        <v>กองการเจ้าหน้าที่</v>
      </c>
      <c r="E376" s="32">
        <v>2</v>
      </c>
      <c r="F376" s="50" t="str">
        <f>+VLOOKUP(E376,[6]แหล่งเงิน!$A$2:$B$3,2,)</f>
        <v>เงินรายได้</v>
      </c>
      <c r="G376" s="110" t="s">
        <v>12</v>
      </c>
      <c r="H376" s="32">
        <v>1</v>
      </c>
      <c r="I376" s="48" t="str">
        <f>VLOOKUP(H376,[6]กองทุน!$A$2:$B$14,2,)</f>
        <v>กองทุนบริหาร</v>
      </c>
      <c r="J376" s="110">
        <v>110</v>
      </c>
      <c r="K376" s="48" t="str">
        <f>+VLOOKUP(J376,'[6]งาน-โครงการ'!$A$2:$B$33,2,)</f>
        <v>งานสนับสนุนการบริหารจัดการทั่วไปด้านวิทยาศาสตร์สุขภาพ</v>
      </c>
      <c r="L376" s="110">
        <v>1000003</v>
      </c>
      <c r="M376" s="31" t="str">
        <f>+VLOOKUP(L376,[6]โครงการย่อย!$A$2:$B$66,2,)</f>
        <v>โครงการพัฒนาระบบบริหารและจัดการภายใน</v>
      </c>
      <c r="N376" s="110">
        <v>10000030071</v>
      </c>
      <c r="O376" s="38" t="str">
        <f>+VLOOKUP(N376,[6]กิจกรรม!$A$2:$B$1541,2,FALSE)</f>
        <v>โครงการสนับสนุนการประชุมคณะกรรมการต่างๆ ของมหาวิทยาลัย</v>
      </c>
      <c r="P376" s="32" t="s">
        <v>106</v>
      </c>
      <c r="Q376" s="11">
        <f>IFERROR((VLOOKUP(R376,[5]ความเชื่อมโยง!$A$20:$B$26,2,FALSE)),"")</f>
        <v>5</v>
      </c>
      <c r="R376" s="6" t="s">
        <v>635</v>
      </c>
      <c r="S376" s="11">
        <v>5</v>
      </c>
      <c r="T376" s="6" t="s">
        <v>635</v>
      </c>
      <c r="U376" s="13" t="str">
        <f>IFERROR((VLOOKUP(Q376,[1]ความเชื่อมโยง!$A$1:$F$10,6,FALSE)),"")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76" s="13" t="str">
        <f>IFERROR((VLOOKUP(Q376,ความเชื่อมโยง!$A$1:$G$10,7,1)),"")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76" s="54" t="s">
        <v>651</v>
      </c>
      <c r="X376" s="39" t="s">
        <v>133</v>
      </c>
      <c r="Y376" s="32" t="s">
        <v>16</v>
      </c>
      <c r="Z376" s="32" t="s">
        <v>28</v>
      </c>
      <c r="AA376" s="4"/>
      <c r="AB376" s="4"/>
      <c r="AC376" s="112"/>
      <c r="AD376" s="32" t="s">
        <v>917</v>
      </c>
      <c r="AE376" s="113">
        <v>300</v>
      </c>
      <c r="AF376" s="113">
        <v>1</v>
      </c>
      <c r="AG376" s="47" t="s">
        <v>581</v>
      </c>
      <c r="AH376" s="47">
        <v>5</v>
      </c>
      <c r="AI376" s="27">
        <f t="shared" si="19"/>
        <v>1500</v>
      </c>
      <c r="AJ376" s="16"/>
      <c r="AK376" s="16">
        <v>1500</v>
      </c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61"/>
      <c r="BH376" s="58">
        <f t="shared" si="17"/>
        <v>1500</v>
      </c>
      <c r="BI376" s="62">
        <f t="shared" si="18"/>
        <v>0</v>
      </c>
    </row>
    <row r="377" spans="1:61" ht="21">
      <c r="A377" s="48">
        <v>10</v>
      </c>
      <c r="B377" s="48" t="str">
        <f>+VLOOKUP(A377,[6]หน่วยงานหลัก!$A$2:$B$20,2,FALSE)</f>
        <v>สำนักงานอธิการบดี</v>
      </c>
      <c r="C377" s="32">
        <v>1006</v>
      </c>
      <c r="D377" s="48" t="str">
        <f>+VLOOKUP(C377,[6]หน่วยงานย่อย!$A$2:$B$76,2,)</f>
        <v>กองการเจ้าหน้าที่</v>
      </c>
      <c r="E377" s="32">
        <v>2</v>
      </c>
      <c r="F377" s="50" t="str">
        <f>+VLOOKUP(E377,[6]แหล่งเงิน!$A$2:$B$3,2,)</f>
        <v>เงินรายได้</v>
      </c>
      <c r="G377" s="110" t="s">
        <v>12</v>
      </c>
      <c r="H377" s="32">
        <v>1</v>
      </c>
      <c r="I377" s="48" t="str">
        <f>VLOOKUP(H377,[6]กองทุน!$A$2:$B$14,2,)</f>
        <v>กองทุนบริหาร</v>
      </c>
      <c r="J377" s="110">
        <v>110</v>
      </c>
      <c r="K377" s="48" t="str">
        <f>+VLOOKUP(J377,'[6]งาน-โครงการ'!$A$2:$B$33,2,)</f>
        <v>งานสนับสนุนการบริหารจัดการทั่วไปด้านวิทยาศาสตร์สุขภาพ</v>
      </c>
      <c r="L377" s="110">
        <v>1000003</v>
      </c>
      <c r="M377" s="31" t="str">
        <f>+VLOOKUP(L377,[6]โครงการย่อย!$A$2:$B$66,2,)</f>
        <v>โครงการพัฒนาระบบบริหารและจัดการภายใน</v>
      </c>
      <c r="N377" s="110">
        <v>10000030071</v>
      </c>
      <c r="O377" s="38" t="str">
        <f>+VLOOKUP(N377,[6]กิจกรรม!$A$2:$B$1541,2,FALSE)</f>
        <v>โครงการสนับสนุนการประชุมคณะกรรมการต่างๆ ของมหาวิทยาลัย</v>
      </c>
      <c r="P377" s="32" t="s">
        <v>106</v>
      </c>
      <c r="Q377" s="11">
        <f>IFERROR((VLOOKUP(R377,[5]ความเชื่อมโยง!$A$20:$B$26,2,FALSE)),"")</f>
        <v>5</v>
      </c>
      <c r="R377" s="6" t="s">
        <v>635</v>
      </c>
      <c r="S377" s="11">
        <v>5</v>
      </c>
      <c r="T377" s="6" t="s">
        <v>635</v>
      </c>
      <c r="U377" s="13" t="str">
        <f>IFERROR((VLOOKUP(Q377,[1]ความเชื่อมโยง!$A$1:$F$10,6,FALSE)),"")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77" s="13" t="str">
        <f>IFERROR((VLOOKUP(Q377,ความเชื่อมโยง!$A$1:$G$10,7,1)),"")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77" s="54" t="s">
        <v>651</v>
      </c>
      <c r="X377" s="39" t="s">
        <v>133</v>
      </c>
      <c r="Y377" s="32" t="s">
        <v>16</v>
      </c>
      <c r="Z377" s="32" t="s">
        <v>28</v>
      </c>
      <c r="AA377" s="4"/>
      <c r="AB377" s="4"/>
      <c r="AC377" s="112"/>
      <c r="AD377" s="32" t="s">
        <v>910</v>
      </c>
      <c r="AE377" s="113">
        <v>200</v>
      </c>
      <c r="AF377" s="113">
        <v>1</v>
      </c>
      <c r="AG377" s="47" t="s">
        <v>581</v>
      </c>
      <c r="AH377" s="47">
        <v>5</v>
      </c>
      <c r="AI377" s="27">
        <f t="shared" si="19"/>
        <v>1000</v>
      </c>
      <c r="AJ377" s="16"/>
      <c r="AK377" s="16">
        <v>1000</v>
      </c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61"/>
      <c r="BH377" s="58">
        <f t="shared" si="17"/>
        <v>1000</v>
      </c>
      <c r="BI377" s="62">
        <f t="shared" si="18"/>
        <v>0</v>
      </c>
    </row>
    <row r="378" spans="1:61" ht="21">
      <c r="A378" s="48">
        <v>10</v>
      </c>
      <c r="B378" s="48" t="str">
        <f>+VLOOKUP(A378,[6]หน่วยงานหลัก!$A$2:$B$20,2,FALSE)</f>
        <v>สำนักงานอธิการบดี</v>
      </c>
      <c r="C378" s="32">
        <v>1006</v>
      </c>
      <c r="D378" s="48" t="str">
        <f>+VLOOKUP(C378,[6]หน่วยงานย่อย!$A$2:$B$76,2,)</f>
        <v>กองการเจ้าหน้าที่</v>
      </c>
      <c r="E378" s="32">
        <v>2</v>
      </c>
      <c r="F378" s="50" t="str">
        <f>+VLOOKUP(E378,[6]แหล่งเงิน!$A$2:$B$3,2,)</f>
        <v>เงินรายได้</v>
      </c>
      <c r="G378" s="110" t="s">
        <v>12</v>
      </c>
      <c r="H378" s="32">
        <v>1</v>
      </c>
      <c r="I378" s="48" t="str">
        <f>VLOOKUP(H378,[6]กองทุน!$A$2:$B$14,2,)</f>
        <v>กองทุนบริหาร</v>
      </c>
      <c r="J378" s="110">
        <v>110</v>
      </c>
      <c r="K378" s="48" t="str">
        <f>+VLOOKUP(J378,'[6]งาน-โครงการ'!$A$2:$B$33,2,)</f>
        <v>งานสนับสนุนการบริหารจัดการทั่วไปด้านวิทยาศาสตร์สุขภาพ</v>
      </c>
      <c r="L378" s="110">
        <v>1000003</v>
      </c>
      <c r="M378" s="31" t="str">
        <f>+VLOOKUP(L378,[6]โครงการย่อย!$A$2:$B$66,2,)</f>
        <v>โครงการพัฒนาระบบบริหารและจัดการภายใน</v>
      </c>
      <c r="N378" s="110">
        <v>10000030071</v>
      </c>
      <c r="O378" s="38" t="str">
        <f>+VLOOKUP(N378,[6]กิจกรรม!$A$2:$B$1541,2,FALSE)</f>
        <v>โครงการสนับสนุนการประชุมคณะกรรมการต่างๆ ของมหาวิทยาลัย</v>
      </c>
      <c r="P378" s="32" t="s">
        <v>106</v>
      </c>
      <c r="Q378" s="11">
        <f>IFERROR((VLOOKUP(R378,[5]ความเชื่อมโยง!$A$20:$B$26,2,FALSE)),"")</f>
        <v>5</v>
      </c>
      <c r="R378" s="6" t="s">
        <v>635</v>
      </c>
      <c r="S378" s="11">
        <v>5</v>
      </c>
      <c r="T378" s="6" t="s">
        <v>635</v>
      </c>
      <c r="U378" s="13" t="str">
        <f>IFERROR((VLOOKUP(Q378,[1]ความเชื่อมโยง!$A$1:$F$10,6,FALSE)),"")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78" s="13" t="str">
        <f>IFERROR((VLOOKUP(Q378,ความเชื่อมโยง!$A$1:$G$10,7,1)),"")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78" s="54" t="s">
        <v>651</v>
      </c>
      <c r="X378" s="39" t="s">
        <v>133</v>
      </c>
      <c r="Y378" s="32" t="s">
        <v>16</v>
      </c>
      <c r="Z378" s="32" t="s">
        <v>20</v>
      </c>
      <c r="AA378" s="4"/>
      <c r="AB378" s="4"/>
      <c r="AC378" s="112"/>
      <c r="AD378" s="32" t="s">
        <v>1635</v>
      </c>
      <c r="AE378" s="113">
        <v>35</v>
      </c>
      <c r="AF378" s="113">
        <v>10</v>
      </c>
      <c r="AG378" s="47" t="s">
        <v>581</v>
      </c>
      <c r="AH378" s="47">
        <v>12</v>
      </c>
      <c r="AI378" s="27">
        <f t="shared" si="19"/>
        <v>4200</v>
      </c>
      <c r="AJ378" s="16"/>
      <c r="AK378" s="16">
        <v>4200</v>
      </c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61"/>
      <c r="BH378" s="58">
        <f t="shared" si="17"/>
        <v>4200</v>
      </c>
      <c r="BI378" s="62">
        <f t="shared" si="18"/>
        <v>0</v>
      </c>
    </row>
    <row r="379" spans="1:61" ht="21">
      <c r="A379" s="48">
        <v>10</v>
      </c>
      <c r="B379" s="48" t="str">
        <f>+VLOOKUP(A379,[6]หน่วยงานหลัก!$A$2:$B$20,2,FALSE)</f>
        <v>สำนักงานอธิการบดี</v>
      </c>
      <c r="C379" s="32">
        <v>1006</v>
      </c>
      <c r="D379" s="48" t="str">
        <f>+VLOOKUP(C379,[6]หน่วยงานย่อย!$A$2:$B$76,2,)</f>
        <v>กองการเจ้าหน้าที่</v>
      </c>
      <c r="E379" s="32">
        <v>2</v>
      </c>
      <c r="F379" s="50" t="str">
        <f>+VLOOKUP(E379,[6]แหล่งเงิน!$A$2:$B$3,2,)</f>
        <v>เงินรายได้</v>
      </c>
      <c r="G379" s="110" t="s">
        <v>12</v>
      </c>
      <c r="H379" s="32">
        <v>1</v>
      </c>
      <c r="I379" s="48" t="str">
        <f>VLOOKUP(H379,[6]กองทุน!$A$2:$B$14,2,)</f>
        <v>กองทุนบริหาร</v>
      </c>
      <c r="J379" s="110">
        <v>110</v>
      </c>
      <c r="K379" s="48" t="str">
        <f>+VLOOKUP(J379,'[6]งาน-โครงการ'!$A$2:$B$33,2,)</f>
        <v>งานสนับสนุนการบริหารจัดการทั่วไปด้านวิทยาศาสตร์สุขภาพ</v>
      </c>
      <c r="L379" s="110">
        <v>1000003</v>
      </c>
      <c r="M379" s="31" t="str">
        <f>+VLOOKUP(L379,[6]โครงการย่อย!$A$2:$B$66,2,)</f>
        <v>โครงการพัฒนาระบบบริหารและจัดการภายใน</v>
      </c>
      <c r="N379" s="110">
        <v>10000030071</v>
      </c>
      <c r="O379" s="38" t="str">
        <f>+VLOOKUP(N379,[6]กิจกรรม!$A$2:$B$1541,2,FALSE)</f>
        <v>โครงการสนับสนุนการประชุมคณะกรรมการต่างๆ ของมหาวิทยาลัย</v>
      </c>
      <c r="P379" s="32" t="s">
        <v>106</v>
      </c>
      <c r="Q379" s="11">
        <f>IFERROR((VLOOKUP(R379,[5]ความเชื่อมโยง!$A$20:$B$26,2,FALSE)),"")</f>
        <v>5</v>
      </c>
      <c r="R379" s="6" t="s">
        <v>635</v>
      </c>
      <c r="S379" s="11">
        <v>5</v>
      </c>
      <c r="T379" s="6" t="s">
        <v>635</v>
      </c>
      <c r="U379" s="13" t="str">
        <f>IFERROR((VLOOKUP(Q379,[1]ความเชื่อมโยง!$A$1:$F$10,6,FALSE)),"")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79" s="13" t="str">
        <f>IFERROR((VLOOKUP(Q379,ความเชื่อมโยง!$A$1:$G$10,7,1)),"")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79" s="54" t="s">
        <v>651</v>
      </c>
      <c r="X379" s="39" t="s">
        <v>908</v>
      </c>
      <c r="Y379" s="32" t="s">
        <v>16</v>
      </c>
      <c r="Z379" s="32" t="s">
        <v>23</v>
      </c>
      <c r="AA379" s="4"/>
      <c r="AB379" s="4"/>
      <c r="AC379" s="112"/>
      <c r="AD379" s="32" t="s">
        <v>24</v>
      </c>
      <c r="AE379" s="47">
        <v>700</v>
      </c>
      <c r="AF379" s="113">
        <v>0.5</v>
      </c>
      <c r="AG379" s="47" t="s">
        <v>584</v>
      </c>
      <c r="AH379" s="47">
        <v>5</v>
      </c>
      <c r="AI379" s="18">
        <f t="shared" si="19"/>
        <v>1800</v>
      </c>
      <c r="AJ379" s="16"/>
      <c r="AK379" s="16">
        <v>1800</v>
      </c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61"/>
      <c r="BH379" s="58">
        <f t="shared" si="17"/>
        <v>1800</v>
      </c>
      <c r="BI379" s="62">
        <f t="shared" si="18"/>
        <v>0</v>
      </c>
    </row>
    <row r="380" spans="1:61" ht="21">
      <c r="A380" s="48">
        <v>10</v>
      </c>
      <c r="B380" s="48" t="str">
        <f>+VLOOKUP(A380,[6]หน่วยงานหลัก!$A$2:$B$20,2,FALSE)</f>
        <v>สำนักงานอธิการบดี</v>
      </c>
      <c r="C380" s="32">
        <v>1006</v>
      </c>
      <c r="D380" s="48" t="str">
        <f>+VLOOKUP(C380,[6]หน่วยงานย่อย!$A$2:$B$76,2,)</f>
        <v>กองการเจ้าหน้าที่</v>
      </c>
      <c r="E380" s="32">
        <v>2</v>
      </c>
      <c r="F380" s="50" t="str">
        <f>+VLOOKUP(E380,[6]แหล่งเงิน!$A$2:$B$3,2,)</f>
        <v>เงินรายได้</v>
      </c>
      <c r="G380" s="110" t="s">
        <v>12</v>
      </c>
      <c r="H380" s="32">
        <v>1</v>
      </c>
      <c r="I380" s="48" t="str">
        <f>VLOOKUP(H380,[6]กองทุน!$A$2:$B$14,2,)</f>
        <v>กองทุนบริหาร</v>
      </c>
      <c r="J380" s="110">
        <v>110</v>
      </c>
      <c r="K380" s="48" t="str">
        <f>+VLOOKUP(J380,'[6]งาน-โครงการ'!$A$2:$B$33,2,)</f>
        <v>งานสนับสนุนการบริหารจัดการทั่วไปด้านวิทยาศาสตร์สุขภาพ</v>
      </c>
      <c r="L380" s="110">
        <v>1000003</v>
      </c>
      <c r="M380" s="31" t="str">
        <f>+VLOOKUP(L380,[6]โครงการย่อย!$A$2:$B$66,2,)</f>
        <v>โครงการพัฒนาระบบบริหารและจัดการภายใน</v>
      </c>
      <c r="N380" s="110">
        <v>10000030071</v>
      </c>
      <c r="O380" s="38" t="str">
        <f>+VLOOKUP(N380,[6]กิจกรรม!$A$2:$B$1541,2,FALSE)</f>
        <v>โครงการสนับสนุนการประชุมคณะกรรมการต่างๆ ของมหาวิทยาลัย</v>
      </c>
      <c r="P380" s="32" t="s">
        <v>107</v>
      </c>
      <c r="Q380" s="11">
        <f>IFERROR((VLOOKUP(R380,[5]ความเชื่อมโยง!$A$20:$B$26,2,FALSE)),"")</f>
        <v>5</v>
      </c>
      <c r="R380" s="6" t="s">
        <v>635</v>
      </c>
      <c r="S380" s="11">
        <v>5</v>
      </c>
      <c r="T380" s="6" t="s">
        <v>635</v>
      </c>
      <c r="U380" s="13" t="str">
        <f>IFERROR((VLOOKUP(Q380,[1]ความเชื่อมโยง!$A$1:$F$10,6,FALSE)),"")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80" s="13" t="str">
        <f>IFERROR((VLOOKUP(Q380,ความเชื่อมโยง!$A$1:$G$10,7,1)),"")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80" s="54" t="s">
        <v>651</v>
      </c>
      <c r="X380" s="39" t="s">
        <v>133</v>
      </c>
      <c r="Y380" s="32" t="s">
        <v>16</v>
      </c>
      <c r="Z380" s="32" t="s">
        <v>28</v>
      </c>
      <c r="AA380" s="4"/>
      <c r="AB380" s="4"/>
      <c r="AC380" s="112"/>
      <c r="AD380" s="32" t="s">
        <v>923</v>
      </c>
      <c r="AE380" s="127">
        <v>1000</v>
      </c>
      <c r="AF380" s="113">
        <v>90</v>
      </c>
      <c r="AG380" s="47" t="s">
        <v>581</v>
      </c>
      <c r="AH380" s="47">
        <v>1</v>
      </c>
      <c r="AI380" s="27">
        <f t="shared" si="19"/>
        <v>90000</v>
      </c>
      <c r="AJ380" s="16"/>
      <c r="AK380" s="16">
        <v>90000</v>
      </c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61"/>
      <c r="BH380" s="58">
        <f t="shared" si="17"/>
        <v>90000</v>
      </c>
      <c r="BI380" s="62">
        <f t="shared" si="18"/>
        <v>0</v>
      </c>
    </row>
    <row r="381" spans="1:61" ht="21">
      <c r="A381" s="48">
        <v>10</v>
      </c>
      <c r="B381" s="48" t="str">
        <f>+VLOOKUP(A381,[6]หน่วยงานหลัก!$A$2:$B$20,2,FALSE)</f>
        <v>สำนักงานอธิการบดี</v>
      </c>
      <c r="C381" s="32">
        <v>1006</v>
      </c>
      <c r="D381" s="48" t="str">
        <f>+VLOOKUP(C381,[6]หน่วยงานย่อย!$A$2:$B$76,2,)</f>
        <v>กองการเจ้าหน้าที่</v>
      </c>
      <c r="E381" s="32">
        <v>2</v>
      </c>
      <c r="F381" s="50" t="str">
        <f>+VLOOKUP(E381,[6]แหล่งเงิน!$A$2:$B$3,2,)</f>
        <v>เงินรายได้</v>
      </c>
      <c r="G381" s="110" t="s">
        <v>12</v>
      </c>
      <c r="H381" s="32">
        <v>1</v>
      </c>
      <c r="I381" s="48" t="str">
        <f>VLOOKUP(H381,[6]กองทุน!$A$2:$B$14,2,)</f>
        <v>กองทุนบริหาร</v>
      </c>
      <c r="J381" s="110">
        <v>110</v>
      </c>
      <c r="K381" s="48" t="str">
        <f>+VLOOKUP(J381,'[6]งาน-โครงการ'!$A$2:$B$33,2,)</f>
        <v>งานสนับสนุนการบริหารจัดการทั่วไปด้านวิทยาศาสตร์สุขภาพ</v>
      </c>
      <c r="L381" s="110">
        <v>1000003</v>
      </c>
      <c r="M381" s="31" t="str">
        <f>+VLOOKUP(L381,[6]โครงการย่อย!$A$2:$B$66,2,)</f>
        <v>โครงการพัฒนาระบบบริหารและจัดการภายใน</v>
      </c>
      <c r="N381" s="110">
        <v>10000030071</v>
      </c>
      <c r="O381" s="38" t="str">
        <f>+VLOOKUP(N381,[6]กิจกรรม!$A$2:$B$1541,2,FALSE)</f>
        <v>โครงการสนับสนุนการประชุมคณะกรรมการต่างๆ ของมหาวิทยาลัย</v>
      </c>
      <c r="P381" s="32" t="s">
        <v>108</v>
      </c>
      <c r="Q381" s="11">
        <f>IFERROR((VLOOKUP(R381,[5]ความเชื่อมโยง!$A$20:$B$26,2,FALSE)),"")</f>
        <v>5</v>
      </c>
      <c r="R381" s="6" t="s">
        <v>635</v>
      </c>
      <c r="S381" s="11">
        <v>5</v>
      </c>
      <c r="T381" s="6" t="s">
        <v>635</v>
      </c>
      <c r="U381" s="13" t="str">
        <f>IFERROR((VLOOKUP(Q381,[1]ความเชื่อมโยง!$A$1:$F$10,6,FALSE)),"")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81" s="13" t="str">
        <f>IFERROR((VLOOKUP(Q381,ความเชื่อมโยง!$A$1:$G$10,7,1)),"")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81" s="54" t="s">
        <v>651</v>
      </c>
      <c r="X381" s="39" t="s">
        <v>133</v>
      </c>
      <c r="Y381" s="32" t="s">
        <v>16</v>
      </c>
      <c r="Z381" s="32" t="s">
        <v>20</v>
      </c>
      <c r="AA381" s="4"/>
      <c r="AB381" s="4"/>
      <c r="AC381" s="112"/>
      <c r="AD381" s="32" t="s">
        <v>1635</v>
      </c>
      <c r="AE381" s="47">
        <v>30</v>
      </c>
      <c r="AF381" s="113">
        <v>5</v>
      </c>
      <c r="AG381" s="47" t="s">
        <v>581</v>
      </c>
      <c r="AH381" s="47">
        <v>30</v>
      </c>
      <c r="AI381" s="27">
        <f t="shared" si="19"/>
        <v>4500</v>
      </c>
      <c r="AJ381" s="16"/>
      <c r="AK381" s="16">
        <v>4500</v>
      </c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61"/>
      <c r="BH381" s="58">
        <f t="shared" si="17"/>
        <v>4500</v>
      </c>
      <c r="BI381" s="62">
        <f t="shared" si="18"/>
        <v>0</v>
      </c>
    </row>
    <row r="382" spans="1:61" ht="21">
      <c r="A382" s="48">
        <v>10</v>
      </c>
      <c r="B382" s="48" t="str">
        <f>+VLOOKUP(A382,[6]หน่วยงานหลัก!$A$2:$B$20,2,FALSE)</f>
        <v>สำนักงานอธิการบดี</v>
      </c>
      <c r="C382" s="32">
        <v>1006</v>
      </c>
      <c r="D382" s="48" t="str">
        <f>+VLOOKUP(C382,[6]หน่วยงานย่อย!$A$2:$B$76,2,)</f>
        <v>กองการเจ้าหน้าที่</v>
      </c>
      <c r="E382" s="32">
        <v>2</v>
      </c>
      <c r="F382" s="50" t="str">
        <f>+VLOOKUP(E382,[6]แหล่งเงิน!$A$2:$B$3,2,)</f>
        <v>เงินรายได้</v>
      </c>
      <c r="G382" s="110" t="s">
        <v>12</v>
      </c>
      <c r="H382" s="32">
        <v>6</v>
      </c>
      <c r="I382" s="48" t="str">
        <f>VLOOKUP(H382,[6]กองทุน!$A$2:$B$14,2,)</f>
        <v>กองทุนพัฒนาบุคลากร</v>
      </c>
      <c r="J382" s="110">
        <v>110</v>
      </c>
      <c r="K382" s="48" t="str">
        <f>+VLOOKUP(J382,'[6]งาน-โครงการ'!$A$2:$B$33,2,)</f>
        <v>งานสนับสนุนการบริหารจัดการทั่วไปด้านวิทยาศาสตร์สุขภาพ</v>
      </c>
      <c r="L382" s="110">
        <v>1000005</v>
      </c>
      <c r="M382" s="31" t="str">
        <f>+VLOOKUP(L382,[6]โครงการย่อย!$A$2:$B$66,2,)</f>
        <v>โครงการพัฒนาระบบบริหารทรัพยากรมนุษย์</v>
      </c>
      <c r="N382" s="110">
        <v>10000050005</v>
      </c>
      <c r="O382" s="38" t="str">
        <f>+VLOOKUP(N382,[6]กิจกรรม!$A$2:$B$1541,2,FALSE)</f>
        <v>โครงการเสริมสร้างสวัสดิการและสวัสดิภาพของบุคลากร</v>
      </c>
      <c r="P382" s="32" t="s">
        <v>81</v>
      </c>
      <c r="Q382" s="11">
        <f>IFERROR((VLOOKUP(R382,[5]ความเชื่อมโยง!$A$20:$B$26,2,FALSE)),"")</f>
        <v>5</v>
      </c>
      <c r="R382" s="6" t="s">
        <v>635</v>
      </c>
      <c r="S382" s="11">
        <v>5</v>
      </c>
      <c r="T382" s="6" t="s">
        <v>635</v>
      </c>
      <c r="U382" s="13" t="str">
        <f>IFERROR((VLOOKUP(Q382,[1]ความเชื่อมโยง!$A$1:$F$10,6,FALSE)),"")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82" s="13" t="str">
        <f>IFERROR((VLOOKUP(Q382,ความเชื่อมโยง!$A$1:$G$10,7,1)),"")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82" s="54" t="s">
        <v>651</v>
      </c>
      <c r="X382" s="32" t="s">
        <v>646</v>
      </c>
      <c r="Y382" s="32" t="s">
        <v>16</v>
      </c>
      <c r="Z382" s="32" t="s">
        <v>28</v>
      </c>
      <c r="AA382" s="4"/>
      <c r="AB382" s="4"/>
      <c r="AC382" s="112"/>
      <c r="AD382" s="32" t="s">
        <v>580</v>
      </c>
      <c r="AE382" s="113">
        <v>1200</v>
      </c>
      <c r="AF382" s="113">
        <v>4</v>
      </c>
      <c r="AG382" s="47" t="s">
        <v>591</v>
      </c>
      <c r="AH382" s="47">
        <v>1</v>
      </c>
      <c r="AI382" s="27">
        <f t="shared" si="19"/>
        <v>4800</v>
      </c>
      <c r="AJ382" s="16"/>
      <c r="AK382" s="16">
        <v>4800</v>
      </c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61"/>
      <c r="BH382" s="58">
        <f t="shared" si="17"/>
        <v>4800</v>
      </c>
      <c r="BI382" s="62">
        <f t="shared" si="18"/>
        <v>0</v>
      </c>
    </row>
    <row r="383" spans="1:61" ht="21">
      <c r="A383" s="48">
        <v>10</v>
      </c>
      <c r="B383" s="48" t="str">
        <f>+VLOOKUP(A383,[6]หน่วยงานหลัก!$A$2:$B$20,2,FALSE)</f>
        <v>สำนักงานอธิการบดี</v>
      </c>
      <c r="C383" s="32">
        <v>1006</v>
      </c>
      <c r="D383" s="48" t="str">
        <f>+VLOOKUP(C383,[6]หน่วยงานย่อย!$A$2:$B$76,2,)</f>
        <v>กองการเจ้าหน้าที่</v>
      </c>
      <c r="E383" s="32">
        <v>2</v>
      </c>
      <c r="F383" s="50" t="str">
        <f>+VLOOKUP(E383,[6]แหล่งเงิน!$A$2:$B$3,2,)</f>
        <v>เงินรายได้</v>
      </c>
      <c r="G383" s="110" t="s">
        <v>12</v>
      </c>
      <c r="H383" s="32">
        <v>6</v>
      </c>
      <c r="I383" s="48" t="str">
        <f>VLOOKUP(H383,[6]กองทุน!$A$2:$B$14,2,)</f>
        <v>กองทุนพัฒนาบุคลากร</v>
      </c>
      <c r="J383" s="110">
        <v>110</v>
      </c>
      <c r="K383" s="48" t="str">
        <f>+VLOOKUP(J383,'[6]งาน-โครงการ'!$A$2:$B$33,2,)</f>
        <v>งานสนับสนุนการบริหารจัดการทั่วไปด้านวิทยาศาสตร์สุขภาพ</v>
      </c>
      <c r="L383" s="110">
        <v>1000005</v>
      </c>
      <c r="M383" s="31" t="str">
        <f>+VLOOKUP(L383,[6]โครงการย่อย!$A$2:$B$66,2,)</f>
        <v>โครงการพัฒนาระบบบริหารทรัพยากรมนุษย์</v>
      </c>
      <c r="N383" s="110">
        <v>10000050005</v>
      </c>
      <c r="O383" s="38" t="str">
        <f>+VLOOKUP(N383,[6]กิจกรรม!$A$2:$B$1541,2,FALSE)</f>
        <v>โครงการเสริมสร้างสวัสดิการและสวัสดิภาพของบุคลากร</v>
      </c>
      <c r="P383" s="32" t="s">
        <v>81</v>
      </c>
      <c r="Q383" s="11">
        <f>IFERROR((VLOOKUP(R383,[5]ความเชื่อมโยง!$A$20:$B$26,2,FALSE)),"")</f>
        <v>5</v>
      </c>
      <c r="R383" s="6" t="s">
        <v>635</v>
      </c>
      <c r="S383" s="11">
        <v>5</v>
      </c>
      <c r="T383" s="6" t="s">
        <v>635</v>
      </c>
      <c r="U383" s="13" t="str">
        <f>IFERROR((VLOOKUP(Q383,[1]ความเชื่อมโยง!$A$1:$F$10,6,FALSE)),"")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83" s="13" t="str">
        <f>IFERROR((VLOOKUP(Q383,ความเชื่อมโยง!$A$1:$G$10,7,1)),"")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83" s="54" t="s">
        <v>651</v>
      </c>
      <c r="X383" s="32" t="s">
        <v>646</v>
      </c>
      <c r="Y383" s="32" t="s">
        <v>16</v>
      </c>
      <c r="Z383" s="32" t="s">
        <v>20</v>
      </c>
      <c r="AA383" s="4"/>
      <c r="AB383" s="4"/>
      <c r="AC383" s="112"/>
      <c r="AD383" s="32" t="s">
        <v>1669</v>
      </c>
      <c r="AE383" s="113">
        <v>6000</v>
      </c>
      <c r="AF383" s="113">
        <v>2</v>
      </c>
      <c r="AG383" s="47" t="s">
        <v>581</v>
      </c>
      <c r="AH383" s="47">
        <v>1</v>
      </c>
      <c r="AI383" s="27">
        <f t="shared" si="19"/>
        <v>12000</v>
      </c>
      <c r="AJ383" s="16"/>
      <c r="AK383" s="16">
        <v>12000</v>
      </c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61"/>
      <c r="BH383" s="58">
        <f t="shared" si="17"/>
        <v>12000</v>
      </c>
      <c r="BI383" s="62">
        <f t="shared" si="18"/>
        <v>0</v>
      </c>
    </row>
    <row r="384" spans="1:61" ht="21">
      <c r="A384" s="48">
        <v>10</v>
      </c>
      <c r="B384" s="48" t="str">
        <f>+VLOOKUP(A384,[6]หน่วยงานหลัก!$A$2:$B$20,2,FALSE)</f>
        <v>สำนักงานอธิการบดี</v>
      </c>
      <c r="C384" s="32">
        <v>1006</v>
      </c>
      <c r="D384" s="48" t="str">
        <f>+VLOOKUP(C384,[6]หน่วยงานย่อย!$A$2:$B$76,2,)</f>
        <v>กองการเจ้าหน้าที่</v>
      </c>
      <c r="E384" s="32">
        <v>2</v>
      </c>
      <c r="F384" s="50" t="str">
        <f>+VLOOKUP(E384,[6]แหล่งเงิน!$A$2:$B$3,2,)</f>
        <v>เงินรายได้</v>
      </c>
      <c r="G384" s="110" t="s">
        <v>12</v>
      </c>
      <c r="H384" s="32">
        <v>6</v>
      </c>
      <c r="I384" s="48" t="str">
        <f>VLOOKUP(H384,[6]กองทุน!$A$2:$B$14,2,)</f>
        <v>กองทุนพัฒนาบุคลากร</v>
      </c>
      <c r="J384" s="110">
        <v>110</v>
      </c>
      <c r="K384" s="48" t="str">
        <f>+VLOOKUP(J384,'[6]งาน-โครงการ'!$A$2:$B$33,2,)</f>
        <v>งานสนับสนุนการบริหารจัดการทั่วไปด้านวิทยาศาสตร์สุขภาพ</v>
      </c>
      <c r="L384" s="110">
        <v>1000005</v>
      </c>
      <c r="M384" s="31" t="str">
        <f>+VLOOKUP(L384,[6]โครงการย่อย!$A$2:$B$66,2,)</f>
        <v>โครงการพัฒนาระบบบริหารทรัพยากรมนุษย์</v>
      </c>
      <c r="N384" s="110">
        <v>10000050005</v>
      </c>
      <c r="O384" s="38" t="str">
        <f>+VLOOKUP(N384,[6]กิจกรรม!$A$2:$B$1541,2,FALSE)</f>
        <v>โครงการเสริมสร้างสวัสดิการและสวัสดิภาพของบุคลากร</v>
      </c>
      <c r="P384" s="32" t="s">
        <v>81</v>
      </c>
      <c r="Q384" s="11">
        <f>IFERROR((VLOOKUP(R384,[5]ความเชื่อมโยง!$A$20:$B$26,2,FALSE)),"")</f>
        <v>5</v>
      </c>
      <c r="R384" s="6" t="s">
        <v>635</v>
      </c>
      <c r="S384" s="11">
        <v>5</v>
      </c>
      <c r="T384" s="6" t="s">
        <v>635</v>
      </c>
      <c r="U384" s="13" t="str">
        <f>IFERROR((VLOOKUP(Q384,[1]ความเชื่อมโยง!$A$1:$F$10,6,FALSE)),"")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84" s="13" t="str">
        <f>IFERROR((VLOOKUP(Q384,ความเชื่อมโยง!$A$1:$G$10,7,1)),"")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84" s="54" t="s">
        <v>651</v>
      </c>
      <c r="X384" s="32" t="s">
        <v>646</v>
      </c>
      <c r="Y384" s="32" t="s">
        <v>16</v>
      </c>
      <c r="Z384" s="32" t="s">
        <v>20</v>
      </c>
      <c r="AA384" s="4"/>
      <c r="AB384" s="4"/>
      <c r="AC384" s="112"/>
      <c r="AD384" s="32" t="s">
        <v>1670</v>
      </c>
      <c r="AE384" s="113">
        <v>800</v>
      </c>
      <c r="AF384" s="113">
        <v>2</v>
      </c>
      <c r="AG384" s="47" t="s">
        <v>581</v>
      </c>
      <c r="AH384" s="47">
        <v>1</v>
      </c>
      <c r="AI384" s="27">
        <f t="shared" si="19"/>
        <v>1600</v>
      </c>
      <c r="AJ384" s="16"/>
      <c r="AK384" s="16">
        <v>1600</v>
      </c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61"/>
      <c r="BH384" s="58">
        <f t="shared" si="17"/>
        <v>1600</v>
      </c>
      <c r="BI384" s="62">
        <f t="shared" si="18"/>
        <v>0</v>
      </c>
    </row>
    <row r="385" spans="1:61" ht="21">
      <c r="A385" s="48">
        <v>10</v>
      </c>
      <c r="B385" s="48" t="str">
        <f>+VLOOKUP(A385,[6]หน่วยงานหลัก!$A$2:$B$20,2,FALSE)</f>
        <v>สำนักงานอธิการบดี</v>
      </c>
      <c r="C385" s="32">
        <v>1006</v>
      </c>
      <c r="D385" s="48" t="str">
        <f>+VLOOKUP(C385,[6]หน่วยงานย่อย!$A$2:$B$76,2,)</f>
        <v>กองการเจ้าหน้าที่</v>
      </c>
      <c r="E385" s="32">
        <v>2</v>
      </c>
      <c r="F385" s="50" t="str">
        <f>+VLOOKUP(E385,[6]แหล่งเงิน!$A$2:$B$3,2,)</f>
        <v>เงินรายได้</v>
      </c>
      <c r="G385" s="110" t="s">
        <v>12</v>
      </c>
      <c r="H385" s="32">
        <v>6</v>
      </c>
      <c r="I385" s="48" t="str">
        <f>VLOOKUP(H385,[6]กองทุน!$A$2:$B$14,2,)</f>
        <v>กองทุนพัฒนาบุคลากร</v>
      </c>
      <c r="J385" s="110">
        <v>110</v>
      </c>
      <c r="K385" s="48" t="str">
        <f>+VLOOKUP(J385,'[6]งาน-โครงการ'!$A$2:$B$33,2,)</f>
        <v>งานสนับสนุนการบริหารจัดการทั่วไปด้านวิทยาศาสตร์สุขภาพ</v>
      </c>
      <c r="L385" s="110">
        <v>1000005</v>
      </c>
      <c r="M385" s="31" t="str">
        <f>+VLOOKUP(L385,[6]โครงการย่อย!$A$2:$B$66,2,)</f>
        <v>โครงการพัฒนาระบบบริหารทรัพยากรมนุษย์</v>
      </c>
      <c r="N385" s="110">
        <v>10000050005</v>
      </c>
      <c r="O385" s="38" t="str">
        <f>+VLOOKUP(N385,[6]กิจกรรม!$A$2:$B$1541,2,FALSE)</f>
        <v>โครงการเสริมสร้างสวัสดิการและสวัสดิภาพของบุคลากร</v>
      </c>
      <c r="P385" s="32" t="s">
        <v>81</v>
      </c>
      <c r="Q385" s="11">
        <f>IFERROR((VLOOKUP(R385,[5]ความเชื่อมโยง!$A$20:$B$26,2,FALSE)),"")</f>
        <v>5</v>
      </c>
      <c r="R385" s="6" t="s">
        <v>635</v>
      </c>
      <c r="S385" s="11">
        <v>5</v>
      </c>
      <c r="T385" s="6" t="s">
        <v>635</v>
      </c>
      <c r="U385" s="13" t="str">
        <f>IFERROR((VLOOKUP(Q385,[1]ความเชื่อมโยง!$A$1:$F$10,6,FALSE)),"")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85" s="13" t="str">
        <f>IFERROR((VLOOKUP(Q385,ความเชื่อมโยง!$A$1:$G$10,7,1)),"")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385" s="54" t="s">
        <v>651</v>
      </c>
      <c r="X385" s="32" t="s">
        <v>646</v>
      </c>
      <c r="Y385" s="32" t="s">
        <v>16</v>
      </c>
      <c r="Z385" s="32" t="s">
        <v>20</v>
      </c>
      <c r="AA385" s="4"/>
      <c r="AB385" s="4"/>
      <c r="AC385" s="112"/>
      <c r="AD385" s="32" t="s">
        <v>1635</v>
      </c>
      <c r="AE385" s="113">
        <v>35</v>
      </c>
      <c r="AF385" s="113">
        <v>300</v>
      </c>
      <c r="AG385" s="47" t="s">
        <v>581</v>
      </c>
      <c r="AH385" s="47">
        <v>1</v>
      </c>
      <c r="AI385" s="27">
        <f t="shared" si="19"/>
        <v>10500</v>
      </c>
      <c r="AJ385" s="16"/>
      <c r="AK385" s="16">
        <v>10500</v>
      </c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61"/>
      <c r="BH385" s="58">
        <f t="shared" si="17"/>
        <v>10500</v>
      </c>
      <c r="BI385" s="62">
        <f t="shared" si="18"/>
        <v>0</v>
      </c>
    </row>
    <row r="386" spans="1:61" s="4" customFormat="1" ht="21">
      <c r="A386" s="48">
        <v>10</v>
      </c>
      <c r="B386" s="48" t="str">
        <f>+VLOOKUP(A386,[6]หน่วยงานหลัก!$A$2:$B$20,2,FALSE)</f>
        <v>สำนักงานอธิการบดี</v>
      </c>
      <c r="C386" s="32">
        <v>1006</v>
      </c>
      <c r="D386" s="32" t="str">
        <f>+VLOOKUP(C386,[6]หน่วยงานย่อย!$A$2:$B$76,2,)</f>
        <v>กองการเจ้าหน้าที่</v>
      </c>
      <c r="E386" s="32">
        <v>2</v>
      </c>
      <c r="F386" s="116" t="str">
        <f>+VLOOKUP(E386,[6]แหล่งเงิน!$A$2:$B$3,2,)</f>
        <v>เงินรายได้</v>
      </c>
      <c r="G386" s="110" t="s">
        <v>12</v>
      </c>
      <c r="H386" s="32">
        <v>1</v>
      </c>
      <c r="I386" s="32" t="str">
        <f>VLOOKUP(H386,[6]กองทุน!$A$2:$B$14,2,)</f>
        <v>กองทุนบริหาร</v>
      </c>
      <c r="J386" s="110">
        <v>110</v>
      </c>
      <c r="K386" s="32" t="str">
        <f>+VLOOKUP(J386,'[6]งาน-โครงการ'!$A$2:$B$33,2,)</f>
        <v>งานสนับสนุนการบริหารจัดการทั่วไปด้านวิทยาศาสตร์สุขภาพ</v>
      </c>
      <c r="L386" s="110">
        <v>1000005</v>
      </c>
      <c r="M386" s="31" t="str">
        <f>+VLOOKUP(L386,[6]โครงการย่อย!$A$2:$B$66,2,)</f>
        <v>โครงการพัฒนาระบบบริหารทรัพยากรมนุษย์</v>
      </c>
      <c r="N386" s="110">
        <v>10000050001</v>
      </c>
      <c r="O386" s="31" t="str">
        <f>+VLOOKUP(N386,[6]กิจกรรม!$A$2:$B$1541,2,FALSE)</f>
        <v>โครงการเชิดชูเกียรติบุคลากร</v>
      </c>
      <c r="P386" s="32" t="s">
        <v>110</v>
      </c>
      <c r="Q386" s="11">
        <f>IFERROR((VLOOKUP(R386,[1]ความเชื่อมโยง!$A$20:$B$26,2,FALSE)),"")</f>
        <v>6</v>
      </c>
      <c r="R386" s="6" t="s">
        <v>644</v>
      </c>
      <c r="S386" s="11">
        <f>IFERROR((VLOOKUP(T386,[1]ความเชื่อมโยง!$A$29:$B$37,2,FALSE)),"")</f>
        <v>6</v>
      </c>
      <c r="T386" s="6" t="s">
        <v>644</v>
      </c>
      <c r="U386" s="13" t="str">
        <f>IFERROR((VLOOKUP(Q386,[1]ความเชื่อมโยง!$A$1:$F$10,6,FALSE)),"")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86" s="13" t="str">
        <f>IFERROR((VLOOKUP(Q386,ความเชื่อมโยง!$A$1:$G$10,7,1)),"")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86" s="54" t="s">
        <v>651</v>
      </c>
      <c r="X386" s="39" t="s">
        <v>133</v>
      </c>
      <c r="Y386" s="32" t="s">
        <v>16</v>
      </c>
      <c r="Z386" s="128" t="s">
        <v>28</v>
      </c>
      <c r="AC386" s="112"/>
      <c r="AD386" s="129" t="s">
        <v>924</v>
      </c>
      <c r="AE386" s="130">
        <v>3000</v>
      </c>
      <c r="AF386" s="130">
        <v>20</v>
      </c>
      <c r="AG386" s="131" t="s">
        <v>581</v>
      </c>
      <c r="AH386" s="132">
        <v>1</v>
      </c>
      <c r="AI386" s="132">
        <v>60000</v>
      </c>
      <c r="AJ386" s="16"/>
      <c r="AK386" s="16"/>
      <c r="AL386" s="16"/>
      <c r="AM386" s="16"/>
      <c r="AN386" s="16"/>
      <c r="AO386" s="16"/>
      <c r="AP386" s="16"/>
      <c r="AQ386" s="16"/>
      <c r="AR386" s="16">
        <v>60000</v>
      </c>
      <c r="AS386" s="16"/>
      <c r="AT386" s="16"/>
      <c r="AU386" s="16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61"/>
      <c r="BH386" s="58">
        <f t="shared" si="17"/>
        <v>60000</v>
      </c>
      <c r="BI386" s="62">
        <f t="shared" si="18"/>
        <v>0</v>
      </c>
    </row>
    <row r="387" spans="1:61" ht="21">
      <c r="A387" s="48">
        <v>10</v>
      </c>
      <c r="B387" s="48" t="str">
        <f>+VLOOKUP(A387,[6]หน่วยงานหลัก!$A$2:$B$20,2,FALSE)</f>
        <v>สำนักงานอธิการบดี</v>
      </c>
      <c r="C387" s="32">
        <v>1006</v>
      </c>
      <c r="D387" s="48" t="str">
        <f>+VLOOKUP(C387,[6]หน่วยงานย่อย!$A$2:$B$76,2,)</f>
        <v>กองการเจ้าหน้าที่</v>
      </c>
      <c r="E387" s="32">
        <v>2</v>
      </c>
      <c r="F387" s="50" t="str">
        <f>+VLOOKUP(E387,[6]แหล่งเงิน!$A$2:$B$3,2,)</f>
        <v>เงินรายได้</v>
      </c>
      <c r="G387" s="110" t="s">
        <v>12</v>
      </c>
      <c r="H387" s="32">
        <v>1</v>
      </c>
      <c r="I387" s="48" t="str">
        <f>VLOOKUP(H387,[6]กองทุน!$A$2:$B$14,2,)</f>
        <v>กองทุนบริหาร</v>
      </c>
      <c r="J387" s="110">
        <v>110</v>
      </c>
      <c r="K387" s="48" t="str">
        <f>+VLOOKUP(J387,'[6]งาน-โครงการ'!$A$2:$B$33,2,)</f>
        <v>งานสนับสนุนการบริหารจัดการทั่วไปด้านวิทยาศาสตร์สุขภาพ</v>
      </c>
      <c r="L387" s="110">
        <v>1000005</v>
      </c>
      <c r="M387" s="31" t="str">
        <f>+VLOOKUP(L387,[6]โครงการย่อย!$A$2:$B$66,2,)</f>
        <v>โครงการพัฒนาระบบบริหารทรัพยากรมนุษย์</v>
      </c>
      <c r="N387" s="110">
        <v>10000050001</v>
      </c>
      <c r="O387" s="38" t="str">
        <f>+VLOOKUP(N387,[6]กิจกรรม!$A$2:$B$1541,2,FALSE)</f>
        <v>โครงการเชิดชูเกียรติบุคลากร</v>
      </c>
      <c r="P387" s="32" t="s">
        <v>110</v>
      </c>
      <c r="Q387" s="11">
        <f>IFERROR((VLOOKUP(R387,[1]ความเชื่อมโยง!$A$20:$B$26,2,FALSE)),"")</f>
        <v>6</v>
      </c>
      <c r="R387" s="6" t="s">
        <v>644</v>
      </c>
      <c r="S387" s="11">
        <f>IFERROR((VLOOKUP(T387,[1]ความเชื่อมโยง!$A$29:$B$37,2,FALSE)),"")</f>
        <v>6</v>
      </c>
      <c r="T387" s="6" t="s">
        <v>644</v>
      </c>
      <c r="U387" s="13" t="str">
        <f>IFERROR((VLOOKUP(Q387,[1]ความเชื่อมโยง!$A$1:$F$10,6,FALSE)),"")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87" s="13" t="str">
        <f>IFERROR((VLOOKUP(Q387,ความเชื่อมโยง!$A$1:$G$10,7,1)),"")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87" s="54" t="s">
        <v>651</v>
      </c>
      <c r="X387" s="39" t="s">
        <v>133</v>
      </c>
      <c r="Y387" s="32" t="s">
        <v>16</v>
      </c>
      <c r="Z387" s="128" t="s">
        <v>28</v>
      </c>
      <c r="AA387" s="4"/>
      <c r="AB387" s="4"/>
      <c r="AC387" s="112"/>
      <c r="AD387" s="129" t="s">
        <v>925</v>
      </c>
      <c r="AE387" s="130">
        <v>3000</v>
      </c>
      <c r="AF387" s="130">
        <v>10</v>
      </c>
      <c r="AG387" s="131" t="s">
        <v>581</v>
      </c>
      <c r="AH387" s="132">
        <v>1</v>
      </c>
      <c r="AI387" s="132">
        <v>30000</v>
      </c>
      <c r="AJ387" s="16"/>
      <c r="AK387" s="16"/>
      <c r="AL387" s="16"/>
      <c r="AM387" s="16"/>
      <c r="AN387" s="16"/>
      <c r="AO387" s="16"/>
      <c r="AP387" s="16"/>
      <c r="AQ387" s="16"/>
      <c r="AR387" s="16">
        <v>30000</v>
      </c>
      <c r="AS387" s="16"/>
      <c r="AT387" s="16"/>
      <c r="AU387" s="16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61"/>
      <c r="BH387" s="58">
        <f t="shared" si="17"/>
        <v>30000</v>
      </c>
      <c r="BI387" s="62">
        <f t="shared" si="18"/>
        <v>0</v>
      </c>
    </row>
    <row r="388" spans="1:61" ht="21">
      <c r="A388" s="48">
        <v>10</v>
      </c>
      <c r="B388" s="48" t="str">
        <f>+VLOOKUP(A388,[6]หน่วยงานหลัก!$A$2:$B$20,2,FALSE)</f>
        <v>สำนักงานอธิการบดี</v>
      </c>
      <c r="C388" s="32">
        <v>1006</v>
      </c>
      <c r="D388" s="48" t="str">
        <f>+VLOOKUP(C388,[6]หน่วยงานย่อย!$A$2:$B$76,2,)</f>
        <v>กองการเจ้าหน้าที่</v>
      </c>
      <c r="E388" s="32">
        <v>2</v>
      </c>
      <c r="F388" s="50" t="str">
        <f>+VLOOKUP(E388,[6]แหล่งเงิน!$A$2:$B$3,2,)</f>
        <v>เงินรายได้</v>
      </c>
      <c r="G388" s="110" t="s">
        <v>12</v>
      </c>
      <c r="H388" s="32">
        <v>1</v>
      </c>
      <c r="I388" s="48" t="str">
        <f>VLOOKUP(H388,[6]กองทุน!$A$2:$B$14,2,)</f>
        <v>กองทุนบริหาร</v>
      </c>
      <c r="J388" s="110">
        <v>110</v>
      </c>
      <c r="K388" s="48" t="str">
        <f>+VLOOKUP(J388,'[6]งาน-โครงการ'!$A$2:$B$33,2,)</f>
        <v>งานสนับสนุนการบริหารจัดการทั่วไปด้านวิทยาศาสตร์สุขภาพ</v>
      </c>
      <c r="L388" s="110">
        <v>1000005</v>
      </c>
      <c r="M388" s="31" t="str">
        <f>+VLOOKUP(L388,[6]โครงการย่อย!$A$2:$B$66,2,)</f>
        <v>โครงการพัฒนาระบบบริหารทรัพยากรมนุษย์</v>
      </c>
      <c r="N388" s="110">
        <v>10000050001</v>
      </c>
      <c r="O388" s="38" t="str">
        <f>+VLOOKUP(N388,[6]กิจกรรม!$A$2:$B$1541,2,FALSE)</f>
        <v>โครงการเชิดชูเกียรติบุคลากร</v>
      </c>
      <c r="P388" s="32" t="s">
        <v>110</v>
      </c>
      <c r="Q388" s="11">
        <f>IFERROR((VLOOKUP(R388,[1]ความเชื่อมโยง!$A$20:$B$26,2,FALSE)),"")</f>
        <v>6</v>
      </c>
      <c r="R388" s="6" t="s">
        <v>644</v>
      </c>
      <c r="S388" s="11">
        <f>IFERROR((VLOOKUP(T388,[1]ความเชื่อมโยง!$A$29:$B$37,2,FALSE)),"")</f>
        <v>6</v>
      </c>
      <c r="T388" s="6" t="s">
        <v>644</v>
      </c>
      <c r="U388" s="13" t="str">
        <f>IFERROR((VLOOKUP(Q388,[1]ความเชื่อมโยง!$A$1:$F$10,6,FALSE)),"")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88" s="13" t="str">
        <f>IFERROR((VLOOKUP(Q388,ความเชื่อมโยง!$A$1:$G$10,7,1)),"")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88" s="54" t="s">
        <v>651</v>
      </c>
      <c r="X388" s="39" t="s">
        <v>133</v>
      </c>
      <c r="Y388" s="32" t="s">
        <v>16</v>
      </c>
      <c r="Z388" s="128" t="s">
        <v>20</v>
      </c>
      <c r="AA388" s="4"/>
      <c r="AB388" s="4"/>
      <c r="AC388" s="112"/>
      <c r="AD388" s="129" t="s">
        <v>1635</v>
      </c>
      <c r="AE388" s="130">
        <v>200</v>
      </c>
      <c r="AF388" s="130">
        <v>10</v>
      </c>
      <c r="AG388" s="131" t="s">
        <v>581</v>
      </c>
      <c r="AH388" s="132">
        <v>1</v>
      </c>
      <c r="AI388" s="132">
        <f>SUM(AE388*AF388)</f>
        <v>2000</v>
      </c>
      <c r="AJ388" s="16"/>
      <c r="AK388" s="16"/>
      <c r="AL388" s="16"/>
      <c r="AM388" s="16"/>
      <c r="AN388" s="16"/>
      <c r="AO388" s="16"/>
      <c r="AP388" s="16"/>
      <c r="AQ388" s="16"/>
      <c r="AR388" s="16">
        <v>30000</v>
      </c>
      <c r="AS388" s="16"/>
      <c r="AT388" s="16"/>
      <c r="AU388" s="16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61"/>
      <c r="BH388" s="58">
        <f t="shared" si="17"/>
        <v>2000</v>
      </c>
      <c r="BI388" s="62">
        <f t="shared" si="18"/>
        <v>0</v>
      </c>
    </row>
    <row r="389" spans="1:61" ht="21">
      <c r="A389" s="48">
        <v>10</v>
      </c>
      <c r="B389" s="48" t="str">
        <f>+VLOOKUP(A389,[6]หน่วยงานหลัก!$A$2:$B$20,2,FALSE)</f>
        <v>สำนักงานอธิการบดี</v>
      </c>
      <c r="C389" s="32">
        <v>1006</v>
      </c>
      <c r="D389" s="48" t="str">
        <f>+VLOOKUP(C389,[6]หน่วยงานย่อย!$A$2:$B$76,2,)</f>
        <v>กองการเจ้าหน้าที่</v>
      </c>
      <c r="E389" s="32">
        <v>2</v>
      </c>
      <c r="F389" s="50" t="str">
        <f>+VLOOKUP(E389,[6]แหล่งเงิน!$A$2:$B$3,2,)</f>
        <v>เงินรายได้</v>
      </c>
      <c r="G389" s="110" t="s">
        <v>12</v>
      </c>
      <c r="H389" s="32">
        <v>1</v>
      </c>
      <c r="I389" s="48" t="str">
        <f>VLOOKUP(H389,[6]กองทุน!$A$2:$B$14,2,)</f>
        <v>กองทุนบริหาร</v>
      </c>
      <c r="J389" s="110">
        <v>110</v>
      </c>
      <c r="K389" s="48" t="str">
        <f>+VLOOKUP(J389,'[6]งาน-โครงการ'!$A$2:$B$33,2,)</f>
        <v>งานสนับสนุนการบริหารจัดการทั่วไปด้านวิทยาศาสตร์สุขภาพ</v>
      </c>
      <c r="L389" s="110">
        <v>1000005</v>
      </c>
      <c r="M389" s="31" t="str">
        <f>+VLOOKUP(L389,[6]โครงการย่อย!$A$2:$B$66,2,)</f>
        <v>โครงการพัฒนาระบบบริหารทรัพยากรมนุษย์</v>
      </c>
      <c r="N389" s="110">
        <v>10000050001</v>
      </c>
      <c r="O389" s="38" t="str">
        <f>+VLOOKUP(N389,[6]กิจกรรม!$A$2:$B$1541,2,FALSE)</f>
        <v>โครงการเชิดชูเกียรติบุคลากร</v>
      </c>
      <c r="P389" s="32" t="s">
        <v>110</v>
      </c>
      <c r="Q389" s="11">
        <f>IFERROR((VLOOKUP(R389,[1]ความเชื่อมโยง!$A$20:$B$26,2,FALSE)),"")</f>
        <v>6</v>
      </c>
      <c r="R389" s="6" t="s">
        <v>644</v>
      </c>
      <c r="S389" s="11">
        <f>IFERROR((VLOOKUP(T389,[1]ความเชื่อมโยง!$A$29:$B$37,2,FALSE)),"")</f>
        <v>6</v>
      </c>
      <c r="T389" s="6" t="s">
        <v>644</v>
      </c>
      <c r="U389" s="13" t="str">
        <f>IFERROR((VLOOKUP(Q389,[1]ความเชื่อมโยง!$A$1:$F$10,6,FALSE)),"")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89" s="13" t="str">
        <f>IFERROR((VLOOKUP(Q389,ความเชื่อมโยง!$A$1:$G$10,7,1)),"")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89" s="54" t="s">
        <v>651</v>
      </c>
      <c r="X389" s="39" t="s">
        <v>133</v>
      </c>
      <c r="Y389" s="32" t="s">
        <v>16</v>
      </c>
      <c r="Z389" s="128" t="s">
        <v>20</v>
      </c>
      <c r="AA389" s="4"/>
      <c r="AB389" s="4"/>
      <c r="AC389" s="112"/>
      <c r="AD389" s="129" t="s">
        <v>1635</v>
      </c>
      <c r="AE389" s="130">
        <v>35</v>
      </c>
      <c r="AF389" s="130">
        <v>18</v>
      </c>
      <c r="AG389" s="131" t="s">
        <v>581</v>
      </c>
      <c r="AH389" s="132">
        <v>6</v>
      </c>
      <c r="AI389" s="27">
        <f>ROUND(AH389*AF389*AE389,-2)</f>
        <v>3800</v>
      </c>
      <c r="AJ389" s="16"/>
      <c r="AK389" s="16"/>
      <c r="AL389" s="16"/>
      <c r="AM389" s="16"/>
      <c r="AN389" s="16"/>
      <c r="AO389" s="16"/>
      <c r="AP389" s="16"/>
      <c r="AQ389" s="16"/>
      <c r="AR389" s="16">
        <v>3240</v>
      </c>
      <c r="AS389" s="16"/>
      <c r="AT389" s="16"/>
      <c r="AU389" s="16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61"/>
      <c r="BH389" s="58">
        <f t="shared" si="17"/>
        <v>3800</v>
      </c>
      <c r="BI389" s="62">
        <f t="shared" si="18"/>
        <v>0</v>
      </c>
    </row>
    <row r="390" spans="1:61" ht="21">
      <c r="A390" s="48">
        <v>10</v>
      </c>
      <c r="B390" s="48" t="str">
        <f>+VLOOKUP(A390,[6]หน่วยงานหลัก!$A$2:$B$20,2,FALSE)</f>
        <v>สำนักงานอธิการบดี</v>
      </c>
      <c r="C390" s="32">
        <v>1006</v>
      </c>
      <c r="D390" s="48" t="str">
        <f>+VLOOKUP(C390,[6]หน่วยงานย่อย!$A$2:$B$76,2,)</f>
        <v>กองการเจ้าหน้าที่</v>
      </c>
      <c r="E390" s="32">
        <v>2</v>
      </c>
      <c r="F390" s="50" t="str">
        <f>+VLOOKUP(E390,[6]แหล่งเงิน!$A$2:$B$3,2,)</f>
        <v>เงินรายได้</v>
      </c>
      <c r="G390" s="110" t="s">
        <v>12</v>
      </c>
      <c r="H390" s="32">
        <v>1</v>
      </c>
      <c r="I390" s="48" t="str">
        <f>VLOOKUP(H390,[6]กองทุน!$A$2:$B$14,2,)</f>
        <v>กองทุนบริหาร</v>
      </c>
      <c r="J390" s="110">
        <v>110</v>
      </c>
      <c r="K390" s="48" t="str">
        <f>+VLOOKUP(J390,'[6]งาน-โครงการ'!$A$2:$B$33,2,)</f>
        <v>งานสนับสนุนการบริหารจัดการทั่วไปด้านวิทยาศาสตร์สุขภาพ</v>
      </c>
      <c r="L390" s="110">
        <v>1000005</v>
      </c>
      <c r="M390" s="31" t="str">
        <f>+VLOOKUP(L390,[6]โครงการย่อย!$A$2:$B$66,2,)</f>
        <v>โครงการพัฒนาระบบบริหารทรัพยากรมนุษย์</v>
      </c>
      <c r="N390" s="110">
        <v>10000050001</v>
      </c>
      <c r="O390" s="38" t="str">
        <f>+VLOOKUP(N390,[6]กิจกรรม!$A$2:$B$1541,2,FALSE)</f>
        <v>โครงการเชิดชูเกียรติบุคลากร</v>
      </c>
      <c r="P390" s="32" t="s">
        <v>110</v>
      </c>
      <c r="Q390" s="11">
        <f>IFERROR((VLOOKUP(R390,[1]ความเชื่อมโยง!$A$20:$B$26,2,FALSE)),"")</f>
        <v>6</v>
      </c>
      <c r="R390" s="6" t="s">
        <v>644</v>
      </c>
      <c r="S390" s="11">
        <f>IFERROR((VLOOKUP(T390,[1]ความเชื่อมโยง!$A$29:$B$37,2,FALSE)),"")</f>
        <v>6</v>
      </c>
      <c r="T390" s="6" t="s">
        <v>644</v>
      </c>
      <c r="U390" s="13" t="str">
        <f>IFERROR((VLOOKUP(Q390,[1]ความเชื่อมโยง!$A$1:$F$10,6,FALSE)),"")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90" s="13" t="str">
        <f>IFERROR((VLOOKUP(Q390,ความเชื่อมโยง!$A$1:$G$10,7,1)),"")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90" s="54" t="s">
        <v>651</v>
      </c>
      <c r="X390" s="39" t="s">
        <v>908</v>
      </c>
      <c r="Y390" s="32" t="s">
        <v>16</v>
      </c>
      <c r="Z390" s="112" t="s">
        <v>20</v>
      </c>
      <c r="AA390" s="4"/>
      <c r="AB390" s="4"/>
      <c r="AC390" s="112"/>
      <c r="AD390" s="129" t="s">
        <v>1635</v>
      </c>
      <c r="AE390" s="130">
        <v>35</v>
      </c>
      <c r="AF390" s="130">
        <v>200</v>
      </c>
      <c r="AG390" s="131" t="s">
        <v>581</v>
      </c>
      <c r="AH390" s="132">
        <v>1</v>
      </c>
      <c r="AI390" s="132">
        <v>6000</v>
      </c>
      <c r="AJ390" s="16"/>
      <c r="AK390" s="16"/>
      <c r="AL390" s="16"/>
      <c r="AM390" s="16"/>
      <c r="AN390" s="16"/>
      <c r="AO390" s="16"/>
      <c r="AP390" s="16"/>
      <c r="AQ390" s="16"/>
      <c r="AR390" s="16">
        <v>6000</v>
      </c>
      <c r="AS390" s="16"/>
      <c r="AT390" s="16"/>
      <c r="AU390" s="16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61"/>
      <c r="BH390" s="58">
        <f t="shared" ref="BH390:BH453" si="23">ROUND(AE390*AF390*AH390,-2)</f>
        <v>7000</v>
      </c>
      <c r="BI390" s="62">
        <f t="shared" ref="BI390:BI453" si="24">AI390-BH390</f>
        <v>-1000</v>
      </c>
    </row>
    <row r="391" spans="1:61" ht="21">
      <c r="A391" s="48">
        <v>10</v>
      </c>
      <c r="B391" s="48" t="str">
        <f>+VLOOKUP(A391,[6]หน่วยงานหลัก!$A$2:$B$20,2,FALSE)</f>
        <v>สำนักงานอธิการบดี</v>
      </c>
      <c r="C391" s="32">
        <v>1006</v>
      </c>
      <c r="D391" s="48" t="str">
        <f>+VLOOKUP(C391,[6]หน่วยงานย่อย!$A$2:$B$76,2,)</f>
        <v>กองการเจ้าหน้าที่</v>
      </c>
      <c r="E391" s="32">
        <v>2</v>
      </c>
      <c r="F391" s="50" t="str">
        <f>+VLOOKUP(E391,[6]แหล่งเงิน!$A$2:$B$3,2,)</f>
        <v>เงินรายได้</v>
      </c>
      <c r="G391" s="110" t="s">
        <v>12</v>
      </c>
      <c r="H391" s="32">
        <v>1</v>
      </c>
      <c r="I391" s="48" t="str">
        <f>VLOOKUP(H391,[6]กองทุน!$A$2:$B$14,2,)</f>
        <v>กองทุนบริหาร</v>
      </c>
      <c r="J391" s="110">
        <v>110</v>
      </c>
      <c r="K391" s="48" t="str">
        <f>+VLOOKUP(J391,'[6]งาน-โครงการ'!$A$2:$B$33,2,)</f>
        <v>งานสนับสนุนการบริหารจัดการทั่วไปด้านวิทยาศาสตร์สุขภาพ</v>
      </c>
      <c r="L391" s="110">
        <v>1000005</v>
      </c>
      <c r="M391" s="31" t="str">
        <f>+VLOOKUP(L391,[6]โครงการย่อย!$A$2:$B$66,2,)</f>
        <v>โครงการพัฒนาระบบบริหารทรัพยากรมนุษย์</v>
      </c>
      <c r="N391" s="110">
        <v>10000050001</v>
      </c>
      <c r="O391" s="38" t="str">
        <f>+VLOOKUP(N391,[6]กิจกรรม!$A$2:$B$1541,2,FALSE)</f>
        <v>โครงการเชิดชูเกียรติบุคลากร</v>
      </c>
      <c r="P391" s="32" t="s">
        <v>110</v>
      </c>
      <c r="Q391" s="11">
        <f>IFERROR((VLOOKUP(R391,[1]ความเชื่อมโยง!$A$20:$B$26,2,FALSE)),"")</f>
        <v>6</v>
      </c>
      <c r="R391" s="6" t="s">
        <v>644</v>
      </c>
      <c r="S391" s="11">
        <f>IFERROR((VLOOKUP(T391,[1]ความเชื่อมโยง!$A$29:$B$37,2,FALSE)),"")</f>
        <v>6</v>
      </c>
      <c r="T391" s="6" t="s">
        <v>644</v>
      </c>
      <c r="U391" s="13" t="str">
        <f>IFERROR((VLOOKUP(Q391,[1]ความเชื่อมโยง!$A$1:$F$10,6,FALSE)),"")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91" s="13" t="str">
        <f>IFERROR((VLOOKUP(Q391,ความเชื่อมโยง!$A$1:$G$10,7,1)),"")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91" s="54" t="s">
        <v>651</v>
      </c>
      <c r="X391" s="39" t="s">
        <v>908</v>
      </c>
      <c r="Y391" s="32" t="s">
        <v>16</v>
      </c>
      <c r="Z391" s="112" t="s">
        <v>20</v>
      </c>
      <c r="AA391" s="4"/>
      <c r="AB391" s="4"/>
      <c r="AC391" s="112"/>
      <c r="AD391" s="129" t="s">
        <v>1635</v>
      </c>
      <c r="AE391" s="130">
        <v>50</v>
      </c>
      <c r="AF391" s="130">
        <v>20</v>
      </c>
      <c r="AG391" s="131" t="s">
        <v>581</v>
      </c>
      <c r="AH391" s="132">
        <v>2</v>
      </c>
      <c r="AI391" s="132">
        <v>1000</v>
      </c>
      <c r="AJ391" s="16"/>
      <c r="AK391" s="16"/>
      <c r="AL391" s="16"/>
      <c r="AM391" s="16"/>
      <c r="AN391" s="16"/>
      <c r="AO391" s="16"/>
      <c r="AP391" s="16"/>
      <c r="AQ391" s="16"/>
      <c r="AR391" s="16">
        <v>1000</v>
      </c>
      <c r="AS391" s="16"/>
      <c r="AT391" s="16"/>
      <c r="AU391" s="16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61"/>
      <c r="BH391" s="58">
        <f t="shared" si="23"/>
        <v>2000</v>
      </c>
      <c r="BI391" s="62">
        <f t="shared" si="24"/>
        <v>-1000</v>
      </c>
    </row>
    <row r="392" spans="1:61" ht="21">
      <c r="A392" s="48">
        <v>10</v>
      </c>
      <c r="B392" s="48" t="str">
        <f>+VLOOKUP(A392,[6]หน่วยงานหลัก!$A$2:$B$20,2,FALSE)</f>
        <v>สำนักงานอธิการบดี</v>
      </c>
      <c r="C392" s="32">
        <v>1006</v>
      </c>
      <c r="D392" s="32" t="str">
        <f>+VLOOKUP(C392,[6]หน่วยงานย่อย!$A$2:$B$76,2,)</f>
        <v>กองการเจ้าหน้าที่</v>
      </c>
      <c r="E392" s="32">
        <v>2</v>
      </c>
      <c r="F392" s="116" t="str">
        <f>+VLOOKUP(E392,[6]แหล่งเงิน!$A$2:$B$3,2,)</f>
        <v>เงินรายได้</v>
      </c>
      <c r="G392" s="110" t="s">
        <v>12</v>
      </c>
      <c r="H392" s="32">
        <v>1</v>
      </c>
      <c r="I392" s="32" t="str">
        <f>VLOOKUP(H392,[6]กองทุน!$A$2:$B$14,2,)</f>
        <v>กองทุนบริหาร</v>
      </c>
      <c r="J392" s="110">
        <v>110</v>
      </c>
      <c r="K392" s="32" t="str">
        <f>+VLOOKUP(J392,'[6]งาน-โครงการ'!$A$2:$B$33,2,)</f>
        <v>งานสนับสนุนการบริหารจัดการทั่วไปด้านวิทยาศาสตร์สุขภาพ</v>
      </c>
      <c r="L392" s="110">
        <v>1000005</v>
      </c>
      <c r="M392" s="31" t="str">
        <f>+VLOOKUP(L392,[6]โครงการย่อย!$A$2:$B$66,2,)</f>
        <v>โครงการพัฒนาระบบบริหารทรัพยากรมนุษย์</v>
      </c>
      <c r="N392" s="110">
        <v>10000050001</v>
      </c>
      <c r="O392" s="31" t="str">
        <f>+VLOOKUP(N392,[6]กิจกรรม!$A$2:$B$1541,2,FALSE)</f>
        <v>โครงการเชิดชูเกียรติบุคลากร</v>
      </c>
      <c r="P392" s="32" t="s">
        <v>110</v>
      </c>
      <c r="Q392" s="11">
        <f>IFERROR((VLOOKUP(R392,[1]ความเชื่อมโยง!$A$20:$B$26,2,FALSE)),"")</f>
        <v>6</v>
      </c>
      <c r="R392" s="6" t="s">
        <v>644</v>
      </c>
      <c r="S392" s="11">
        <f>IFERROR((VLOOKUP(T392,[1]ความเชื่อมโยง!$A$29:$B$37,2,FALSE)),"")</f>
        <v>6</v>
      </c>
      <c r="T392" s="6" t="s">
        <v>644</v>
      </c>
      <c r="U392" s="13" t="str">
        <f>IFERROR((VLOOKUP(Q392,[1]ความเชื่อมโยง!$A$1:$F$10,6,FALSE)),"")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92" s="13" t="str">
        <f>IFERROR((VLOOKUP(Q392,ความเชื่อมโยง!$A$1:$G$10,7,1)),"")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92" s="54" t="s">
        <v>651</v>
      </c>
      <c r="X392" s="39" t="s">
        <v>908</v>
      </c>
      <c r="Y392" s="32" t="s">
        <v>16</v>
      </c>
      <c r="Z392" s="128" t="s">
        <v>23</v>
      </c>
      <c r="AA392" s="4"/>
      <c r="AB392" s="4"/>
      <c r="AC392" s="112"/>
      <c r="AD392" s="129" t="s">
        <v>24</v>
      </c>
      <c r="AE392" s="130">
        <v>0.5</v>
      </c>
      <c r="AF392" s="130">
        <v>5000</v>
      </c>
      <c r="AG392" s="131" t="s">
        <v>584</v>
      </c>
      <c r="AH392" s="132">
        <v>1</v>
      </c>
      <c r="AI392" s="132">
        <v>2500</v>
      </c>
      <c r="AJ392" s="16"/>
      <c r="AK392" s="16"/>
      <c r="AL392" s="16"/>
      <c r="AM392" s="16"/>
      <c r="AN392" s="16"/>
      <c r="AO392" s="16"/>
      <c r="AP392" s="16"/>
      <c r="AQ392" s="16"/>
      <c r="AR392" s="16">
        <v>2500</v>
      </c>
      <c r="AS392" s="16"/>
      <c r="AT392" s="16"/>
      <c r="AU392" s="16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61"/>
      <c r="BH392" s="58">
        <f t="shared" si="23"/>
        <v>2500</v>
      </c>
      <c r="BI392" s="62">
        <f t="shared" si="24"/>
        <v>0</v>
      </c>
    </row>
    <row r="393" spans="1:61" ht="21">
      <c r="A393" s="48">
        <v>10</v>
      </c>
      <c r="B393" s="48" t="str">
        <f>+VLOOKUP(A393,[6]หน่วยงานหลัก!$A$2:$B$20,2,FALSE)</f>
        <v>สำนักงานอธิการบดี</v>
      </c>
      <c r="C393" s="32">
        <v>1006</v>
      </c>
      <c r="D393" s="48" t="str">
        <f>+VLOOKUP(C393,[6]หน่วยงานย่อย!$A$2:$B$76,2,)</f>
        <v>กองการเจ้าหน้าที่</v>
      </c>
      <c r="E393" s="32">
        <v>2</v>
      </c>
      <c r="F393" s="50" t="str">
        <f>+VLOOKUP(E393,[6]แหล่งเงิน!$A$2:$B$3,2,)</f>
        <v>เงินรายได้</v>
      </c>
      <c r="G393" s="110" t="s">
        <v>12</v>
      </c>
      <c r="H393" s="32">
        <v>1</v>
      </c>
      <c r="I393" s="48" t="str">
        <f>VLOOKUP(H393,[6]กองทุน!$A$2:$B$14,2,)</f>
        <v>กองทุนบริหาร</v>
      </c>
      <c r="J393" s="110">
        <v>110</v>
      </c>
      <c r="K393" s="48" t="str">
        <f>+VLOOKUP(J393,'[6]งาน-โครงการ'!$A$2:$B$33,2,)</f>
        <v>งานสนับสนุนการบริหารจัดการทั่วไปด้านวิทยาศาสตร์สุขภาพ</v>
      </c>
      <c r="L393" s="110">
        <v>1000005</v>
      </c>
      <c r="M393" s="31" t="str">
        <f>+VLOOKUP(L393,[6]โครงการย่อย!$A$2:$B$66,2,)</f>
        <v>โครงการพัฒนาระบบบริหารทรัพยากรมนุษย์</v>
      </c>
      <c r="N393" s="110">
        <v>10000050001</v>
      </c>
      <c r="O393" s="38" t="str">
        <f>+VLOOKUP(N393,[6]กิจกรรม!$A$2:$B$1541,2,FALSE)</f>
        <v>โครงการเชิดชูเกียรติบุคลากร</v>
      </c>
      <c r="P393" s="32" t="s">
        <v>110</v>
      </c>
      <c r="Q393" s="11">
        <f>IFERROR((VLOOKUP(R393,[1]ความเชื่อมโยง!$A$20:$B$26,2,FALSE)),"")</f>
        <v>6</v>
      </c>
      <c r="R393" s="6" t="s">
        <v>644</v>
      </c>
      <c r="S393" s="11">
        <f>IFERROR((VLOOKUP(T393,[1]ความเชื่อมโยง!$A$29:$B$37,2,FALSE)),"")</f>
        <v>6</v>
      </c>
      <c r="T393" s="6" t="s">
        <v>644</v>
      </c>
      <c r="U393" s="13" t="str">
        <f>IFERROR((VLOOKUP(Q393,[1]ความเชื่อมโยง!$A$1:$F$10,6,FALSE)),"")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93" s="13" t="str">
        <f>IFERROR((VLOOKUP(Q393,ความเชื่อมโยง!$A$1:$G$10,7,1)),"")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93" s="54" t="s">
        <v>651</v>
      </c>
      <c r="X393" s="39" t="s">
        <v>908</v>
      </c>
      <c r="Y393" s="32" t="s">
        <v>16</v>
      </c>
      <c r="Z393" s="6" t="s">
        <v>20</v>
      </c>
      <c r="AA393" s="4"/>
      <c r="AB393" s="4"/>
      <c r="AC393" s="112"/>
      <c r="AD393" s="129" t="s">
        <v>926</v>
      </c>
      <c r="AE393" s="130">
        <v>2000</v>
      </c>
      <c r="AF393" s="130">
        <v>10</v>
      </c>
      <c r="AG393" s="131" t="s">
        <v>603</v>
      </c>
      <c r="AH393" s="132">
        <v>1</v>
      </c>
      <c r="AI393" s="132">
        <v>20000</v>
      </c>
      <c r="AJ393" s="16"/>
      <c r="AK393" s="16"/>
      <c r="AL393" s="16"/>
      <c r="AM393" s="16"/>
      <c r="AN393" s="16"/>
      <c r="AO393" s="16"/>
      <c r="AP393" s="16"/>
      <c r="AQ393" s="16"/>
      <c r="AR393" s="16">
        <v>20000</v>
      </c>
      <c r="AS393" s="16"/>
      <c r="AT393" s="16"/>
      <c r="AU393" s="16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61"/>
      <c r="BH393" s="58">
        <f t="shared" si="23"/>
        <v>20000</v>
      </c>
      <c r="BI393" s="62">
        <f t="shared" si="24"/>
        <v>0</v>
      </c>
    </row>
    <row r="394" spans="1:61" ht="21">
      <c r="A394" s="48">
        <v>10</v>
      </c>
      <c r="B394" s="48" t="str">
        <f>+VLOOKUP(A394,[6]หน่วยงานหลัก!$A$2:$B$20,2,FALSE)</f>
        <v>สำนักงานอธิการบดี</v>
      </c>
      <c r="C394" s="32">
        <v>1006</v>
      </c>
      <c r="D394" s="48" t="str">
        <f>+VLOOKUP(C394,[6]หน่วยงานย่อย!$A$2:$B$76,2,)</f>
        <v>กองการเจ้าหน้าที่</v>
      </c>
      <c r="E394" s="32">
        <v>2</v>
      </c>
      <c r="F394" s="50" t="str">
        <f>+VLOOKUP(E394,[6]แหล่งเงิน!$A$2:$B$3,2,)</f>
        <v>เงินรายได้</v>
      </c>
      <c r="G394" s="110" t="s">
        <v>12</v>
      </c>
      <c r="H394" s="32">
        <v>1</v>
      </c>
      <c r="I394" s="48" t="str">
        <f>VLOOKUP(H394,[6]กองทุน!$A$2:$B$14,2,)</f>
        <v>กองทุนบริหาร</v>
      </c>
      <c r="J394" s="110">
        <v>110</v>
      </c>
      <c r="K394" s="48" t="str">
        <f>+VLOOKUP(J394,'[6]งาน-โครงการ'!$A$2:$B$33,2,)</f>
        <v>งานสนับสนุนการบริหารจัดการทั่วไปด้านวิทยาศาสตร์สุขภาพ</v>
      </c>
      <c r="L394" s="110">
        <v>1000005</v>
      </c>
      <c r="M394" s="31" t="str">
        <f>+VLOOKUP(L394,[6]โครงการย่อย!$A$2:$B$66,2,)</f>
        <v>โครงการพัฒนาระบบบริหารทรัพยากรมนุษย์</v>
      </c>
      <c r="N394" s="110">
        <v>10000050001</v>
      </c>
      <c r="O394" s="38" t="str">
        <f>+VLOOKUP(N394,[6]กิจกรรม!$A$2:$B$1541,2,FALSE)</f>
        <v>โครงการเชิดชูเกียรติบุคลากร</v>
      </c>
      <c r="P394" s="32" t="s">
        <v>110</v>
      </c>
      <c r="Q394" s="11">
        <f>IFERROR((VLOOKUP(R394,[1]ความเชื่อมโยง!$A$20:$B$26,2,FALSE)),"")</f>
        <v>6</v>
      </c>
      <c r="R394" s="6" t="s">
        <v>644</v>
      </c>
      <c r="S394" s="11">
        <f>IFERROR((VLOOKUP(T394,[1]ความเชื่อมโยง!$A$29:$B$37,2,FALSE)),"")</f>
        <v>6</v>
      </c>
      <c r="T394" s="6" t="s">
        <v>644</v>
      </c>
      <c r="U394" s="13" t="str">
        <f>IFERROR((VLOOKUP(Q394,[1]ความเชื่อมโยง!$A$1:$F$10,6,FALSE)),"")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94" s="13" t="str">
        <f>IFERROR((VLOOKUP(Q394,ความเชื่อมโยง!$A$1:$G$10,7,1)),"")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94" s="54" t="s">
        <v>651</v>
      </c>
      <c r="X394" s="39" t="s">
        <v>908</v>
      </c>
      <c r="Y394" s="32" t="s">
        <v>16</v>
      </c>
      <c r="Z394" s="6" t="s">
        <v>20</v>
      </c>
      <c r="AA394" s="4"/>
      <c r="AB394" s="4"/>
      <c r="AC394" s="112"/>
      <c r="AD394" s="129" t="s">
        <v>927</v>
      </c>
      <c r="AE394" s="130">
        <v>385</v>
      </c>
      <c r="AF394" s="130">
        <v>80</v>
      </c>
      <c r="AG394" s="131" t="s">
        <v>928</v>
      </c>
      <c r="AH394" s="132">
        <v>1</v>
      </c>
      <c r="AI394" s="132">
        <v>28000</v>
      </c>
      <c r="AJ394" s="16"/>
      <c r="AK394" s="16"/>
      <c r="AL394" s="16"/>
      <c r="AM394" s="16"/>
      <c r="AN394" s="16"/>
      <c r="AO394" s="16"/>
      <c r="AP394" s="16"/>
      <c r="AQ394" s="16"/>
      <c r="AR394" s="16">
        <v>28000</v>
      </c>
      <c r="AS394" s="16"/>
      <c r="AT394" s="16"/>
      <c r="AU394" s="16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61"/>
      <c r="BH394" s="58">
        <f t="shared" si="23"/>
        <v>30800</v>
      </c>
      <c r="BI394" s="62">
        <f t="shared" si="24"/>
        <v>-2800</v>
      </c>
    </row>
    <row r="395" spans="1:61" ht="21">
      <c r="A395" s="48">
        <v>10</v>
      </c>
      <c r="B395" s="48" t="str">
        <f>+VLOOKUP(A395,[6]หน่วยงานหลัก!$A$2:$B$20,2,FALSE)</f>
        <v>สำนักงานอธิการบดี</v>
      </c>
      <c r="C395" s="32">
        <v>1006</v>
      </c>
      <c r="D395" s="48" t="str">
        <f>+VLOOKUP(C395,[6]หน่วยงานย่อย!$A$2:$B$76,2,)</f>
        <v>กองการเจ้าหน้าที่</v>
      </c>
      <c r="E395" s="32">
        <v>2</v>
      </c>
      <c r="F395" s="50" t="str">
        <f>+VLOOKUP(E395,[6]แหล่งเงิน!$A$2:$B$3,2,)</f>
        <v>เงินรายได้</v>
      </c>
      <c r="G395" s="110" t="s">
        <v>12</v>
      </c>
      <c r="H395" s="32">
        <v>1</v>
      </c>
      <c r="I395" s="48" t="str">
        <f>VLOOKUP(H395,[6]กองทุน!$A$2:$B$14,2,)</f>
        <v>กองทุนบริหาร</v>
      </c>
      <c r="J395" s="110">
        <v>110</v>
      </c>
      <c r="K395" s="48" t="str">
        <f>+VLOOKUP(J395,'[6]งาน-โครงการ'!$A$2:$B$33,2,)</f>
        <v>งานสนับสนุนการบริหารจัดการทั่วไปด้านวิทยาศาสตร์สุขภาพ</v>
      </c>
      <c r="L395" s="110">
        <v>1000005</v>
      </c>
      <c r="M395" s="31" t="str">
        <f>+VLOOKUP(L395,[6]โครงการย่อย!$A$2:$B$66,2,)</f>
        <v>โครงการพัฒนาระบบบริหารทรัพยากรมนุษย์</v>
      </c>
      <c r="N395" s="110">
        <v>10000050001</v>
      </c>
      <c r="O395" s="38" t="str">
        <f>+VLOOKUP(N395,[6]กิจกรรม!$A$2:$B$1541,2,FALSE)</f>
        <v>โครงการเชิดชูเกียรติบุคลากร</v>
      </c>
      <c r="P395" s="32" t="s">
        <v>110</v>
      </c>
      <c r="Q395" s="11">
        <f>IFERROR((VLOOKUP(R395,[1]ความเชื่อมโยง!$A$20:$B$26,2,FALSE)),"")</f>
        <v>6</v>
      </c>
      <c r="R395" s="6" t="s">
        <v>644</v>
      </c>
      <c r="S395" s="11">
        <f>IFERROR((VLOOKUP(T395,[1]ความเชื่อมโยง!$A$29:$B$37,2,FALSE)),"")</f>
        <v>6</v>
      </c>
      <c r="T395" s="6" t="s">
        <v>644</v>
      </c>
      <c r="U395" s="13" t="str">
        <f>IFERROR((VLOOKUP(Q395,[1]ความเชื่อมโยง!$A$1:$F$10,6,FALSE)),"")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95" s="13" t="str">
        <f>IFERROR((VLOOKUP(Q395,ความเชื่อมโยง!$A$1:$G$10,7,1)),"")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95" s="54" t="s">
        <v>651</v>
      </c>
      <c r="X395" s="39" t="s">
        <v>133</v>
      </c>
      <c r="Y395" s="32" t="s">
        <v>16</v>
      </c>
      <c r="Z395" s="39" t="s">
        <v>20</v>
      </c>
      <c r="AA395" s="4"/>
      <c r="AB395" s="4"/>
      <c r="AC395" s="112"/>
      <c r="AD395" s="129" t="s">
        <v>929</v>
      </c>
      <c r="AE395" s="130">
        <v>3500</v>
      </c>
      <c r="AF395" s="130">
        <v>1</v>
      </c>
      <c r="AG395" s="131" t="s">
        <v>583</v>
      </c>
      <c r="AH395" s="132">
        <v>1</v>
      </c>
      <c r="AI395" s="132">
        <v>3500</v>
      </c>
      <c r="AJ395" s="16"/>
      <c r="AK395" s="16"/>
      <c r="AL395" s="16"/>
      <c r="AM395" s="16"/>
      <c r="AN395" s="16"/>
      <c r="AO395" s="16"/>
      <c r="AP395" s="16"/>
      <c r="AQ395" s="16"/>
      <c r="AR395" s="16">
        <v>3500</v>
      </c>
      <c r="AS395" s="16"/>
      <c r="AT395" s="16"/>
      <c r="AU395" s="16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61"/>
      <c r="BH395" s="58">
        <f t="shared" si="23"/>
        <v>3500</v>
      </c>
      <c r="BI395" s="62">
        <f t="shared" si="24"/>
        <v>0</v>
      </c>
    </row>
    <row r="396" spans="1:61" ht="21">
      <c r="A396" s="48">
        <v>10</v>
      </c>
      <c r="B396" s="48" t="str">
        <f>+VLOOKUP(A396,[6]หน่วยงานหลัก!$A$2:$B$20,2,FALSE)</f>
        <v>สำนักงานอธิการบดี</v>
      </c>
      <c r="C396" s="32">
        <v>1006</v>
      </c>
      <c r="D396" s="32" t="str">
        <f>+VLOOKUP(C396,[6]หน่วยงานย่อย!$A$2:$B$76,2,)</f>
        <v>กองการเจ้าหน้าที่</v>
      </c>
      <c r="E396" s="32">
        <v>2</v>
      </c>
      <c r="F396" s="116" t="str">
        <f>+VLOOKUP(E396,[6]แหล่งเงิน!$A$2:$B$3,2,)</f>
        <v>เงินรายได้</v>
      </c>
      <c r="G396" s="110" t="s">
        <v>12</v>
      </c>
      <c r="H396" s="32">
        <v>1</v>
      </c>
      <c r="I396" s="32" t="str">
        <f>VLOOKUP(H396,[6]กองทุน!$A$2:$B$14,2,)</f>
        <v>กองทุนบริหาร</v>
      </c>
      <c r="J396" s="110">
        <v>110</v>
      </c>
      <c r="K396" s="32" t="str">
        <f>+VLOOKUP(J396,'[6]งาน-โครงการ'!$A$2:$B$33,2,)</f>
        <v>งานสนับสนุนการบริหารจัดการทั่วไปด้านวิทยาศาสตร์สุขภาพ</v>
      </c>
      <c r="L396" s="110">
        <v>1000005</v>
      </c>
      <c r="M396" s="31" t="str">
        <f>+VLOOKUP(L396,[6]โครงการย่อย!$A$2:$B$66,2,)</f>
        <v>โครงการพัฒนาระบบบริหารทรัพยากรมนุษย์</v>
      </c>
      <c r="N396" s="110">
        <v>10000050001</v>
      </c>
      <c r="O396" s="31" t="str">
        <f>+VLOOKUP(N396,[6]กิจกรรม!$A$2:$B$1541,2,FALSE)</f>
        <v>โครงการเชิดชูเกียรติบุคลากร</v>
      </c>
      <c r="P396" s="32" t="s">
        <v>110</v>
      </c>
      <c r="Q396" s="11">
        <f>IFERROR((VLOOKUP(R396,[1]ความเชื่อมโยง!$A$20:$B$26,2,FALSE)),"")</f>
        <v>6</v>
      </c>
      <c r="R396" s="6" t="s">
        <v>644</v>
      </c>
      <c r="S396" s="11">
        <f>IFERROR((VLOOKUP(T396,[1]ความเชื่อมโยง!$A$29:$B$37,2,FALSE)),"")</f>
        <v>6</v>
      </c>
      <c r="T396" s="6" t="s">
        <v>644</v>
      </c>
      <c r="U396" s="13" t="str">
        <f>IFERROR((VLOOKUP(Q396,[1]ความเชื่อมโยง!$A$1:$F$10,6,FALSE)),"")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96" s="13" t="str">
        <f>IFERROR((VLOOKUP(Q396,ความเชื่อมโยง!$A$1:$G$10,7,1)),"")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96" s="54" t="s">
        <v>651</v>
      </c>
      <c r="X396" s="39" t="s">
        <v>133</v>
      </c>
      <c r="Y396" s="32" t="s">
        <v>16</v>
      </c>
      <c r="Z396" s="39" t="s">
        <v>20</v>
      </c>
      <c r="AA396" s="4"/>
      <c r="AB396" s="4"/>
      <c r="AC396" s="112"/>
      <c r="AD396" s="129" t="s">
        <v>930</v>
      </c>
      <c r="AE396" s="130">
        <v>1000</v>
      </c>
      <c r="AF396" s="130">
        <v>1</v>
      </c>
      <c r="AG396" s="131" t="s">
        <v>583</v>
      </c>
      <c r="AH396" s="132">
        <v>1</v>
      </c>
      <c r="AI396" s="132">
        <v>1000</v>
      </c>
      <c r="AJ396" s="16"/>
      <c r="AK396" s="16"/>
      <c r="AL396" s="16"/>
      <c r="AM396" s="16"/>
      <c r="AN396" s="16"/>
      <c r="AO396" s="16"/>
      <c r="AP396" s="16"/>
      <c r="AQ396" s="16"/>
      <c r="AR396" s="16">
        <v>1000</v>
      </c>
      <c r="AS396" s="16"/>
      <c r="AT396" s="16"/>
      <c r="AU396" s="16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61"/>
      <c r="BH396" s="58">
        <f t="shared" si="23"/>
        <v>1000</v>
      </c>
      <c r="BI396" s="62">
        <f t="shared" si="24"/>
        <v>0</v>
      </c>
    </row>
    <row r="397" spans="1:61" ht="21">
      <c r="A397" s="48">
        <v>10</v>
      </c>
      <c r="B397" s="48" t="str">
        <f>+VLOOKUP(A397,[6]หน่วยงานหลัก!$A$2:$B$20,2,FALSE)</f>
        <v>สำนักงานอธิการบดี</v>
      </c>
      <c r="C397" s="32">
        <v>1006</v>
      </c>
      <c r="D397" s="32" t="str">
        <f>+VLOOKUP(C397,[6]หน่วยงานย่อย!$A$2:$B$76,2,)</f>
        <v>กองการเจ้าหน้าที่</v>
      </c>
      <c r="E397" s="32">
        <v>2</v>
      </c>
      <c r="F397" s="116" t="str">
        <f>+VLOOKUP(E397,[6]แหล่งเงิน!$A$2:$B$3,2,)</f>
        <v>เงินรายได้</v>
      </c>
      <c r="G397" s="110" t="s">
        <v>12</v>
      </c>
      <c r="H397" s="32">
        <v>1</v>
      </c>
      <c r="I397" s="32" t="str">
        <f>VLOOKUP(H397,[6]กองทุน!$A$2:$B$14,2,)</f>
        <v>กองทุนบริหาร</v>
      </c>
      <c r="J397" s="110">
        <v>110</v>
      </c>
      <c r="K397" s="32" t="str">
        <f>+VLOOKUP(J397,'[6]งาน-โครงการ'!$A$2:$B$33,2,)</f>
        <v>งานสนับสนุนการบริหารจัดการทั่วไปด้านวิทยาศาสตร์สุขภาพ</v>
      </c>
      <c r="L397" s="110">
        <v>1000005</v>
      </c>
      <c r="M397" s="31" t="str">
        <f>+VLOOKUP(L397,[6]โครงการย่อย!$A$2:$B$66,2,)</f>
        <v>โครงการพัฒนาระบบบริหารทรัพยากรมนุษย์</v>
      </c>
      <c r="N397" s="110">
        <v>10000050001</v>
      </c>
      <c r="O397" s="31" t="str">
        <f>+VLOOKUP(N397,[6]กิจกรรม!$A$2:$B$1541,2,FALSE)</f>
        <v>โครงการเชิดชูเกียรติบุคลากร</v>
      </c>
      <c r="P397" s="32" t="s">
        <v>110</v>
      </c>
      <c r="Q397" s="11">
        <f>IFERROR((VLOOKUP(R397,[1]ความเชื่อมโยง!$A$20:$B$26,2,FALSE)),"")</f>
        <v>6</v>
      </c>
      <c r="R397" s="6" t="s">
        <v>644</v>
      </c>
      <c r="S397" s="11">
        <f>IFERROR((VLOOKUP(T397,[1]ความเชื่อมโยง!$A$29:$B$37,2,FALSE)),"")</f>
        <v>6</v>
      </c>
      <c r="T397" s="6" t="s">
        <v>644</v>
      </c>
      <c r="U397" s="13" t="str">
        <f>IFERROR((VLOOKUP(Q397,[1]ความเชื่อมโยง!$A$1:$F$10,6,FALSE)),"")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97" s="13" t="str">
        <f>IFERROR((VLOOKUP(Q397,ความเชื่อมโยง!$A$1:$G$10,7,1)),"")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97" s="54" t="s">
        <v>651</v>
      </c>
      <c r="X397" s="39" t="s">
        <v>908</v>
      </c>
      <c r="Y397" s="32" t="s">
        <v>16</v>
      </c>
      <c r="Z397" s="6" t="s">
        <v>20</v>
      </c>
      <c r="AA397" s="4"/>
      <c r="AB397" s="4"/>
      <c r="AC397" s="112"/>
      <c r="AD397" s="129" t="s">
        <v>931</v>
      </c>
      <c r="AE397" s="130">
        <v>4000</v>
      </c>
      <c r="AF397" s="130">
        <v>1</v>
      </c>
      <c r="AG397" s="131" t="s">
        <v>583</v>
      </c>
      <c r="AH397" s="132">
        <v>1</v>
      </c>
      <c r="AI397" s="132">
        <v>4000</v>
      </c>
      <c r="AJ397" s="16"/>
      <c r="AK397" s="16"/>
      <c r="AL397" s="16"/>
      <c r="AM397" s="16"/>
      <c r="AN397" s="16"/>
      <c r="AO397" s="16"/>
      <c r="AP397" s="16"/>
      <c r="AQ397" s="16"/>
      <c r="AR397" s="16">
        <v>4000</v>
      </c>
      <c r="AS397" s="16"/>
      <c r="AT397" s="16"/>
      <c r="AU397" s="16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61"/>
      <c r="BH397" s="58">
        <f t="shared" si="23"/>
        <v>4000</v>
      </c>
      <c r="BI397" s="62">
        <f t="shared" si="24"/>
        <v>0</v>
      </c>
    </row>
    <row r="398" spans="1:61" s="4" customFormat="1" ht="21">
      <c r="A398" s="48">
        <v>10</v>
      </c>
      <c r="B398" s="48" t="str">
        <f>+VLOOKUP(A398,[6]หน่วยงานหลัก!$A$2:$B$20,2,FALSE)</f>
        <v>สำนักงานอธิการบดี</v>
      </c>
      <c r="C398" s="32">
        <v>1006</v>
      </c>
      <c r="D398" s="48" t="str">
        <f>+VLOOKUP(C398,[6]หน่วยงานย่อย!$A$2:$B$76,2,)</f>
        <v>กองการเจ้าหน้าที่</v>
      </c>
      <c r="E398" s="32">
        <v>2</v>
      </c>
      <c r="F398" s="50" t="str">
        <f>+VLOOKUP(E398,[6]แหล่งเงิน!$A$2:$B$3,2,)</f>
        <v>เงินรายได้</v>
      </c>
      <c r="G398" s="110" t="s">
        <v>12</v>
      </c>
      <c r="H398" s="32">
        <v>1</v>
      </c>
      <c r="I398" s="48" t="str">
        <f>VLOOKUP(H398,[6]กองทุน!$A$2:$B$14,2,)</f>
        <v>กองทุนบริหาร</v>
      </c>
      <c r="J398" s="110">
        <v>110</v>
      </c>
      <c r="K398" s="48" t="str">
        <f>+VLOOKUP(J398,'[6]งาน-โครงการ'!$A$2:$B$33,2,)</f>
        <v>งานสนับสนุนการบริหารจัดการทั่วไปด้านวิทยาศาสตร์สุขภาพ</v>
      </c>
      <c r="L398" s="110">
        <v>1000005</v>
      </c>
      <c r="M398" s="31" t="str">
        <f>+VLOOKUP(L398,[6]โครงการย่อย!$A$2:$B$66,2,)</f>
        <v>โครงการพัฒนาระบบบริหารทรัพยากรมนุษย์</v>
      </c>
      <c r="N398" s="110">
        <v>10000050011</v>
      </c>
      <c r="O398" s="38" t="str">
        <f>+VLOOKUP(N398,[6]กิจกรรม!$A$2:$B$1541,2,FALSE)</f>
        <v>โครงการแลกเปลี่ยนประสบการณ์การทำงานก่อนเกษียณอายุราชการ</v>
      </c>
      <c r="P398" s="32" t="s">
        <v>112</v>
      </c>
      <c r="Q398" s="11">
        <v>6</v>
      </c>
      <c r="R398" s="6" t="s">
        <v>644</v>
      </c>
      <c r="S398" s="11">
        <v>6</v>
      </c>
      <c r="T398" s="6" t="s">
        <v>644</v>
      </c>
      <c r="U398" s="13" t="str">
        <f>IFERROR((VLOOKUP(Q398,[1]ความเชื่อมโยง!$A$1:$F$10,6,FALSE)),"")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98" s="13" t="str">
        <f>IFERROR((VLOOKUP(Q398,ความเชื่อมโยง!$A$1:$G$10,7,1)),"")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98" s="54" t="s">
        <v>651</v>
      </c>
      <c r="X398" s="39" t="s">
        <v>133</v>
      </c>
      <c r="Y398" s="32" t="s">
        <v>16</v>
      </c>
      <c r="Z398" s="133" t="s">
        <v>20</v>
      </c>
      <c r="AC398" s="112"/>
      <c r="AD398" s="133" t="s">
        <v>1671</v>
      </c>
      <c r="AE398" s="134">
        <v>15000</v>
      </c>
      <c r="AF398" s="135">
        <v>1</v>
      </c>
      <c r="AG398" s="136" t="s">
        <v>667</v>
      </c>
      <c r="AH398" s="136">
        <v>1</v>
      </c>
      <c r="AI398" s="113">
        <f t="shared" ref="AI398:AI461" si="25">+ROUND(AE398*AF398*AH398,-2)</f>
        <v>15000</v>
      </c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>
        <v>15000</v>
      </c>
      <c r="AU398" s="16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61"/>
      <c r="BH398" s="58">
        <f t="shared" si="23"/>
        <v>15000</v>
      </c>
      <c r="BI398" s="62">
        <f t="shared" si="24"/>
        <v>0</v>
      </c>
    </row>
    <row r="399" spans="1:61" s="4" customFormat="1" ht="21">
      <c r="A399" s="48">
        <v>10</v>
      </c>
      <c r="B399" s="48" t="str">
        <f>+VLOOKUP(A399,[6]หน่วยงานหลัก!$A$2:$B$20,2,FALSE)</f>
        <v>สำนักงานอธิการบดี</v>
      </c>
      <c r="C399" s="32">
        <v>1006</v>
      </c>
      <c r="D399" s="48" t="str">
        <f>+VLOOKUP(C399,[6]หน่วยงานย่อย!$A$2:$B$76,2,)</f>
        <v>กองการเจ้าหน้าที่</v>
      </c>
      <c r="E399" s="32">
        <v>2</v>
      </c>
      <c r="F399" s="50" t="str">
        <f>+VLOOKUP(E399,[6]แหล่งเงิน!$A$2:$B$3,2,)</f>
        <v>เงินรายได้</v>
      </c>
      <c r="G399" s="110" t="s">
        <v>12</v>
      </c>
      <c r="H399" s="32">
        <v>1</v>
      </c>
      <c r="I399" s="48" t="str">
        <f>VLOOKUP(H399,[6]กองทุน!$A$2:$B$14,2,)</f>
        <v>กองทุนบริหาร</v>
      </c>
      <c r="J399" s="110">
        <v>110</v>
      </c>
      <c r="K399" s="48" t="str">
        <f>+VLOOKUP(J399,'[6]งาน-โครงการ'!$A$2:$B$33,2,)</f>
        <v>งานสนับสนุนการบริหารจัดการทั่วไปด้านวิทยาศาสตร์สุขภาพ</v>
      </c>
      <c r="L399" s="110">
        <v>1000005</v>
      </c>
      <c r="M399" s="31" t="str">
        <f>+VLOOKUP(L399,[6]โครงการย่อย!$A$2:$B$66,2,)</f>
        <v>โครงการพัฒนาระบบบริหารทรัพยากรมนุษย์</v>
      </c>
      <c r="N399" s="110">
        <v>10000050011</v>
      </c>
      <c r="O399" s="38" t="str">
        <f>+VLOOKUP(N399,[6]กิจกรรม!$A$2:$B$1541,2,FALSE)</f>
        <v>โครงการแลกเปลี่ยนประสบการณ์การทำงานก่อนเกษียณอายุราชการ</v>
      </c>
      <c r="P399" s="32" t="s">
        <v>112</v>
      </c>
      <c r="Q399" s="11">
        <v>6</v>
      </c>
      <c r="R399" s="6" t="s">
        <v>644</v>
      </c>
      <c r="S399" s="11">
        <v>6</v>
      </c>
      <c r="T399" s="6" t="s">
        <v>644</v>
      </c>
      <c r="U399" s="13" t="str">
        <f>IFERROR((VLOOKUP(Q399,[1]ความเชื่อมโยง!$A$1:$F$10,6,FALSE)),"")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399" s="13" t="str">
        <f>IFERROR((VLOOKUP(Q399,ความเชื่อมโยง!$A$1:$G$10,7,1)),"")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399" s="54" t="s">
        <v>651</v>
      </c>
      <c r="X399" s="39" t="s">
        <v>133</v>
      </c>
      <c r="Y399" s="32" t="s">
        <v>16</v>
      </c>
      <c r="Z399" s="133" t="s">
        <v>20</v>
      </c>
      <c r="AC399" s="112"/>
      <c r="AD399" s="133" t="s">
        <v>1635</v>
      </c>
      <c r="AE399" s="113">
        <v>35</v>
      </c>
      <c r="AF399" s="135">
        <v>30</v>
      </c>
      <c r="AG399" s="136" t="s">
        <v>581</v>
      </c>
      <c r="AH399" s="136">
        <v>2</v>
      </c>
      <c r="AI399" s="113">
        <f>SUM(AE399*AF399*AH399)</f>
        <v>2100</v>
      </c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>
        <v>2100</v>
      </c>
      <c r="AU399" s="16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61"/>
      <c r="BH399" s="58">
        <f t="shared" si="23"/>
        <v>2100</v>
      </c>
      <c r="BI399" s="62">
        <f t="shared" si="24"/>
        <v>0</v>
      </c>
    </row>
    <row r="400" spans="1:61" s="4" customFormat="1" ht="21">
      <c r="A400" s="48">
        <v>10</v>
      </c>
      <c r="B400" s="48" t="str">
        <f>+VLOOKUP(A400,[6]หน่วยงานหลัก!$A$2:$B$20,2,FALSE)</f>
        <v>สำนักงานอธิการบดี</v>
      </c>
      <c r="C400" s="32">
        <v>1006</v>
      </c>
      <c r="D400" s="48" t="str">
        <f>+VLOOKUP(C400,[6]หน่วยงานย่อย!$A$2:$B$76,2,)</f>
        <v>กองการเจ้าหน้าที่</v>
      </c>
      <c r="E400" s="32">
        <v>2</v>
      </c>
      <c r="F400" s="50" t="str">
        <f>+VLOOKUP(E400,[6]แหล่งเงิน!$A$2:$B$3,2,)</f>
        <v>เงินรายได้</v>
      </c>
      <c r="G400" s="110" t="s">
        <v>12</v>
      </c>
      <c r="H400" s="32">
        <v>1</v>
      </c>
      <c r="I400" s="48" t="str">
        <f>VLOOKUP(H400,[6]กองทุน!$A$2:$B$14,2,)</f>
        <v>กองทุนบริหาร</v>
      </c>
      <c r="J400" s="110">
        <v>110</v>
      </c>
      <c r="K400" s="48" t="str">
        <f>+VLOOKUP(J400,'[6]งาน-โครงการ'!$A$2:$B$33,2,)</f>
        <v>งานสนับสนุนการบริหารจัดการทั่วไปด้านวิทยาศาสตร์สุขภาพ</v>
      </c>
      <c r="L400" s="110">
        <v>1000005</v>
      </c>
      <c r="M400" s="31" t="str">
        <f>+VLOOKUP(L400,[6]โครงการย่อย!$A$2:$B$66,2,)</f>
        <v>โครงการพัฒนาระบบบริหารทรัพยากรมนุษย์</v>
      </c>
      <c r="N400" s="110">
        <v>10000050011</v>
      </c>
      <c r="O400" s="38" t="str">
        <f>+VLOOKUP(N400,[6]กิจกรรม!$A$2:$B$1541,2,FALSE)</f>
        <v>โครงการแลกเปลี่ยนประสบการณ์การทำงานก่อนเกษียณอายุราชการ</v>
      </c>
      <c r="P400" s="32" t="s">
        <v>112</v>
      </c>
      <c r="Q400" s="11">
        <v>6</v>
      </c>
      <c r="R400" s="6" t="s">
        <v>644</v>
      </c>
      <c r="S400" s="11">
        <v>6</v>
      </c>
      <c r="T400" s="52" t="s">
        <v>644</v>
      </c>
      <c r="U400" s="13" t="str">
        <f>IFERROR((VLOOKUP(Q400,[1]ความเชื่อมโยง!$A$1:$F$10,6,FALSE)),"")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00" s="13" t="str">
        <f>IFERROR((VLOOKUP(Q400,ความเชื่อมโยง!$A$1:$G$10,7,1)),"")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00" s="54" t="s">
        <v>651</v>
      </c>
      <c r="X400" s="39" t="s">
        <v>133</v>
      </c>
      <c r="Y400" s="32" t="s">
        <v>16</v>
      </c>
      <c r="Z400" s="133" t="s">
        <v>20</v>
      </c>
      <c r="AC400" s="112"/>
      <c r="AD400" s="133" t="s">
        <v>932</v>
      </c>
      <c r="AE400" s="134">
        <v>6000</v>
      </c>
      <c r="AF400" s="135">
        <v>1</v>
      </c>
      <c r="AG400" s="136" t="s">
        <v>667</v>
      </c>
      <c r="AH400" s="136">
        <v>1</v>
      </c>
      <c r="AI400" s="113">
        <f t="shared" si="25"/>
        <v>6000</v>
      </c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>
        <v>6000</v>
      </c>
      <c r="AU400" s="16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61"/>
      <c r="BH400" s="58">
        <f t="shared" si="23"/>
        <v>6000</v>
      </c>
      <c r="BI400" s="62">
        <f t="shared" si="24"/>
        <v>0</v>
      </c>
    </row>
    <row r="401" spans="1:61" s="4" customFormat="1" ht="21">
      <c r="A401" s="48">
        <v>10</v>
      </c>
      <c r="B401" s="48" t="str">
        <f>+VLOOKUP(A401,[6]หน่วยงานหลัก!$A$2:$B$20,2,FALSE)</f>
        <v>สำนักงานอธิการบดี</v>
      </c>
      <c r="C401" s="32">
        <v>1006</v>
      </c>
      <c r="D401" s="32" t="str">
        <f>+VLOOKUP(C401,[6]หน่วยงานย่อย!$A$2:$B$76,2,)</f>
        <v>กองการเจ้าหน้าที่</v>
      </c>
      <c r="E401" s="32">
        <v>2</v>
      </c>
      <c r="F401" s="116" t="str">
        <f>+VLOOKUP(E401,[6]แหล่งเงิน!$A$2:$B$3,2,)</f>
        <v>เงินรายได้</v>
      </c>
      <c r="G401" s="110" t="s">
        <v>12</v>
      </c>
      <c r="H401" s="32">
        <v>1</v>
      </c>
      <c r="I401" s="32" t="str">
        <f>VLOOKUP(H401,[6]กองทุน!$A$2:$B$14,2,)</f>
        <v>กองทุนบริหาร</v>
      </c>
      <c r="J401" s="110">
        <v>110</v>
      </c>
      <c r="K401" s="32" t="str">
        <f>+VLOOKUP(J401,'[6]งาน-โครงการ'!$A$2:$B$33,2,)</f>
        <v>งานสนับสนุนการบริหารจัดการทั่วไปด้านวิทยาศาสตร์สุขภาพ</v>
      </c>
      <c r="L401" s="110">
        <v>1000005</v>
      </c>
      <c r="M401" s="31" t="str">
        <f>+VLOOKUP(L401,[6]โครงการย่อย!$A$2:$B$66,2,)</f>
        <v>โครงการพัฒนาระบบบริหารทรัพยากรมนุษย์</v>
      </c>
      <c r="N401" s="110">
        <v>10000050011</v>
      </c>
      <c r="O401" s="31" t="str">
        <f>+VLOOKUP(N401,[6]กิจกรรม!$A$2:$B$1541,2,FALSE)</f>
        <v>โครงการแลกเปลี่ยนประสบการณ์การทำงานก่อนเกษียณอายุราชการ</v>
      </c>
      <c r="P401" s="32" t="s">
        <v>112</v>
      </c>
      <c r="Q401" s="11">
        <v>6</v>
      </c>
      <c r="R401" s="6" t="s">
        <v>644</v>
      </c>
      <c r="S401" s="11">
        <v>6</v>
      </c>
      <c r="T401" s="52" t="s">
        <v>644</v>
      </c>
      <c r="U401" s="13" t="str">
        <f>IFERROR((VLOOKUP(Q401,[1]ความเชื่อมโยง!$A$1:$F$10,6,FALSE)),"")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01" s="13" t="str">
        <f>IFERROR((VLOOKUP(Q401,ความเชื่อมโยง!$A$1:$G$10,7,1)),"")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01" s="54" t="s">
        <v>651</v>
      </c>
      <c r="X401" s="39" t="s">
        <v>133</v>
      </c>
      <c r="Y401" s="32" t="s">
        <v>16</v>
      </c>
      <c r="Z401" s="133" t="s">
        <v>28</v>
      </c>
      <c r="AC401" s="112"/>
      <c r="AD401" s="133" t="s">
        <v>933</v>
      </c>
      <c r="AE401" s="134">
        <v>6000</v>
      </c>
      <c r="AF401" s="135">
        <v>1</v>
      </c>
      <c r="AG401" s="136" t="s">
        <v>667</v>
      </c>
      <c r="AH401" s="136">
        <v>1</v>
      </c>
      <c r="AI401" s="113">
        <f t="shared" si="25"/>
        <v>6000</v>
      </c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>
        <v>6000</v>
      </c>
      <c r="AU401" s="16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61"/>
      <c r="BH401" s="58">
        <f t="shared" si="23"/>
        <v>6000</v>
      </c>
      <c r="BI401" s="62">
        <f t="shared" si="24"/>
        <v>0</v>
      </c>
    </row>
    <row r="402" spans="1:61" s="4" customFormat="1" ht="21">
      <c r="A402" s="48">
        <v>10</v>
      </c>
      <c r="B402" s="48" t="str">
        <f>+VLOOKUP(A402,[6]หน่วยงานหลัก!$A$2:$B$20,2,FALSE)</f>
        <v>สำนักงานอธิการบดี</v>
      </c>
      <c r="C402" s="32">
        <v>1006</v>
      </c>
      <c r="D402" s="48" t="str">
        <f>+VLOOKUP(C402,[6]หน่วยงานย่อย!$A$2:$B$76,2,)</f>
        <v>กองการเจ้าหน้าที่</v>
      </c>
      <c r="E402" s="32">
        <v>2</v>
      </c>
      <c r="F402" s="50" t="str">
        <f>+VLOOKUP(E402,[6]แหล่งเงิน!$A$2:$B$3,2,)</f>
        <v>เงินรายได้</v>
      </c>
      <c r="G402" s="110" t="s">
        <v>12</v>
      </c>
      <c r="H402" s="32">
        <v>1</v>
      </c>
      <c r="I402" s="48" t="str">
        <f>VLOOKUP(H402,[6]กองทุน!$A$2:$B$14,2,)</f>
        <v>กองทุนบริหาร</v>
      </c>
      <c r="J402" s="110">
        <v>110</v>
      </c>
      <c r="K402" s="48" t="str">
        <f>+VLOOKUP(J402,'[6]งาน-โครงการ'!$A$2:$B$33,2,)</f>
        <v>งานสนับสนุนการบริหารจัดการทั่วไปด้านวิทยาศาสตร์สุขภาพ</v>
      </c>
      <c r="L402" s="110">
        <v>1000005</v>
      </c>
      <c r="M402" s="31" t="str">
        <f>+VLOOKUP(L402,[6]โครงการย่อย!$A$2:$B$66,2,)</f>
        <v>โครงการพัฒนาระบบบริหารทรัพยากรมนุษย์</v>
      </c>
      <c r="N402" s="110">
        <v>10000050011</v>
      </c>
      <c r="O402" s="38" t="str">
        <f>+VLOOKUP(N402,[6]กิจกรรม!$A$2:$B$1541,2,FALSE)</f>
        <v>โครงการแลกเปลี่ยนประสบการณ์การทำงานก่อนเกษียณอายุราชการ</v>
      </c>
      <c r="P402" s="32" t="s">
        <v>112</v>
      </c>
      <c r="Q402" s="11">
        <v>6</v>
      </c>
      <c r="R402" s="6" t="s">
        <v>644</v>
      </c>
      <c r="S402" s="11">
        <v>6</v>
      </c>
      <c r="T402" s="52" t="s">
        <v>644</v>
      </c>
      <c r="U402" s="13" t="str">
        <f>IFERROR((VLOOKUP(Q402,[1]ความเชื่อมโยง!$A$1:$F$10,6,FALSE)),"")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02" s="13" t="str">
        <f>IFERROR((VLOOKUP(Q402,ความเชื่อมโยง!$A$1:$G$10,7,1)),"")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02" s="54" t="s">
        <v>651</v>
      </c>
      <c r="X402" s="39" t="s">
        <v>133</v>
      </c>
      <c r="Y402" s="32" t="s">
        <v>16</v>
      </c>
      <c r="Z402" s="133" t="s">
        <v>28</v>
      </c>
      <c r="AC402" s="112"/>
      <c r="AD402" s="133" t="s">
        <v>915</v>
      </c>
      <c r="AE402" s="134">
        <v>2500</v>
      </c>
      <c r="AF402" s="135">
        <v>1</v>
      </c>
      <c r="AG402" s="136" t="s">
        <v>667</v>
      </c>
      <c r="AH402" s="136">
        <v>1</v>
      </c>
      <c r="AI402" s="113">
        <f t="shared" si="25"/>
        <v>2500</v>
      </c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>
        <v>2500</v>
      </c>
      <c r="AU402" s="16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61"/>
      <c r="BH402" s="58">
        <f t="shared" si="23"/>
        <v>2500</v>
      </c>
      <c r="BI402" s="62">
        <f t="shared" si="24"/>
        <v>0</v>
      </c>
    </row>
    <row r="403" spans="1:61" s="4" customFormat="1" ht="21">
      <c r="A403" s="48">
        <v>10</v>
      </c>
      <c r="B403" s="48" t="str">
        <f>+VLOOKUP(A403,[6]หน่วยงานหลัก!$A$2:$B$20,2,FALSE)</f>
        <v>สำนักงานอธิการบดี</v>
      </c>
      <c r="C403" s="32">
        <v>1006</v>
      </c>
      <c r="D403" s="48" t="str">
        <f>+VLOOKUP(C403,[6]หน่วยงานย่อย!$A$2:$B$76,2,)</f>
        <v>กองการเจ้าหน้าที่</v>
      </c>
      <c r="E403" s="32">
        <v>2</v>
      </c>
      <c r="F403" s="50" t="str">
        <f>+VLOOKUP(E403,[6]แหล่งเงิน!$A$2:$B$3,2,)</f>
        <v>เงินรายได้</v>
      </c>
      <c r="G403" s="110" t="s">
        <v>12</v>
      </c>
      <c r="H403" s="32">
        <v>1</v>
      </c>
      <c r="I403" s="48" t="str">
        <f>VLOOKUP(H403,[6]กองทุน!$A$2:$B$14,2,)</f>
        <v>กองทุนบริหาร</v>
      </c>
      <c r="J403" s="110">
        <v>110</v>
      </c>
      <c r="K403" s="48" t="str">
        <f>+VLOOKUP(J403,'[6]งาน-โครงการ'!$A$2:$B$33,2,)</f>
        <v>งานสนับสนุนการบริหารจัดการทั่วไปด้านวิทยาศาสตร์สุขภาพ</v>
      </c>
      <c r="L403" s="110">
        <v>1000005</v>
      </c>
      <c r="M403" s="31" t="str">
        <f>+VLOOKUP(L403,[6]โครงการย่อย!$A$2:$B$66,2,)</f>
        <v>โครงการพัฒนาระบบบริหารทรัพยากรมนุษย์</v>
      </c>
      <c r="N403" s="110">
        <v>10000050011</v>
      </c>
      <c r="O403" s="38" t="str">
        <f>+VLOOKUP(N403,[6]กิจกรรม!$A$2:$B$1541,2,FALSE)</f>
        <v>โครงการแลกเปลี่ยนประสบการณ์การทำงานก่อนเกษียณอายุราชการ</v>
      </c>
      <c r="P403" s="32" t="s">
        <v>112</v>
      </c>
      <c r="Q403" s="11">
        <v>6</v>
      </c>
      <c r="R403" s="6" t="s">
        <v>644</v>
      </c>
      <c r="S403" s="11">
        <v>6</v>
      </c>
      <c r="T403" s="52" t="s">
        <v>644</v>
      </c>
      <c r="U403" s="13" t="str">
        <f>IFERROR((VLOOKUP(Q403,[1]ความเชื่อมโยง!$A$1:$F$10,6,FALSE)),"")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03" s="13" t="str">
        <f>IFERROR((VLOOKUP(Q403,ความเชื่อมโยง!$A$1:$G$10,7,1)),"")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03" s="54" t="s">
        <v>651</v>
      </c>
      <c r="X403" s="39" t="s">
        <v>133</v>
      </c>
      <c r="Y403" s="32" t="s">
        <v>16</v>
      </c>
      <c r="Z403" s="133" t="s">
        <v>20</v>
      </c>
      <c r="AC403" s="112"/>
      <c r="AD403" s="133" t="s">
        <v>934</v>
      </c>
      <c r="AE403" s="134">
        <v>8000</v>
      </c>
      <c r="AF403" s="135">
        <v>1</v>
      </c>
      <c r="AG403" s="136" t="s">
        <v>667</v>
      </c>
      <c r="AH403" s="136">
        <v>1</v>
      </c>
      <c r="AI403" s="113">
        <f t="shared" si="25"/>
        <v>8000</v>
      </c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>
        <v>8000</v>
      </c>
      <c r="AU403" s="16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61"/>
      <c r="BH403" s="58">
        <f t="shared" si="23"/>
        <v>8000</v>
      </c>
      <c r="BI403" s="62">
        <f t="shared" si="24"/>
        <v>0</v>
      </c>
    </row>
    <row r="404" spans="1:61" s="4" customFormat="1" ht="21">
      <c r="A404" s="48">
        <v>10</v>
      </c>
      <c r="B404" s="48" t="str">
        <f>+VLOOKUP(A404,[6]หน่วยงานหลัก!$A$2:$B$20,2,FALSE)</f>
        <v>สำนักงานอธิการบดี</v>
      </c>
      <c r="C404" s="32">
        <v>1006</v>
      </c>
      <c r="D404" s="48" t="str">
        <f>+VLOOKUP(C404,[6]หน่วยงานย่อย!$A$2:$B$76,2,)</f>
        <v>กองการเจ้าหน้าที่</v>
      </c>
      <c r="E404" s="32">
        <v>2</v>
      </c>
      <c r="F404" s="50" t="str">
        <f>+VLOOKUP(E404,[6]แหล่งเงิน!$A$2:$B$3,2,)</f>
        <v>เงินรายได้</v>
      </c>
      <c r="G404" s="110" t="s">
        <v>12</v>
      </c>
      <c r="H404" s="32">
        <v>1</v>
      </c>
      <c r="I404" s="48" t="str">
        <f>VLOOKUP(H404,[6]กองทุน!$A$2:$B$14,2,)</f>
        <v>กองทุนบริหาร</v>
      </c>
      <c r="J404" s="110">
        <v>110</v>
      </c>
      <c r="K404" s="48" t="str">
        <f>+VLOOKUP(J404,'[6]งาน-โครงการ'!$A$2:$B$33,2,)</f>
        <v>งานสนับสนุนการบริหารจัดการทั่วไปด้านวิทยาศาสตร์สุขภาพ</v>
      </c>
      <c r="L404" s="110">
        <v>1000005</v>
      </c>
      <c r="M404" s="31" t="str">
        <f>+VLOOKUP(L404,[6]โครงการย่อย!$A$2:$B$66,2,)</f>
        <v>โครงการพัฒนาระบบบริหารทรัพยากรมนุษย์</v>
      </c>
      <c r="N404" s="110">
        <v>10000050011</v>
      </c>
      <c r="O404" s="38" t="str">
        <f>+VLOOKUP(N404,[6]กิจกรรม!$A$2:$B$1541,2,FALSE)</f>
        <v>โครงการแลกเปลี่ยนประสบการณ์การทำงานก่อนเกษียณอายุราชการ</v>
      </c>
      <c r="P404" s="32" t="s">
        <v>112</v>
      </c>
      <c r="Q404" s="11">
        <v>6</v>
      </c>
      <c r="R404" s="6" t="s">
        <v>644</v>
      </c>
      <c r="S404" s="11">
        <v>6</v>
      </c>
      <c r="T404" s="52" t="s">
        <v>644</v>
      </c>
      <c r="U404" s="13" t="str">
        <f>IFERROR((VLOOKUP(Q404,[1]ความเชื่อมโยง!$A$1:$F$10,6,FALSE)),"")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04" s="13" t="str">
        <f>IFERROR((VLOOKUP(Q404,ความเชื่อมโยง!$A$1:$G$10,7,1)),"")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04" s="54" t="s">
        <v>651</v>
      </c>
      <c r="X404" s="39" t="s">
        <v>133</v>
      </c>
      <c r="Y404" s="32" t="s">
        <v>16</v>
      </c>
      <c r="Z404" s="133" t="s">
        <v>20</v>
      </c>
      <c r="AC404" s="112"/>
      <c r="AD404" s="133" t="s">
        <v>1672</v>
      </c>
      <c r="AE404" s="134">
        <v>60000</v>
      </c>
      <c r="AF404" s="135">
        <v>1</v>
      </c>
      <c r="AG404" s="136" t="s">
        <v>667</v>
      </c>
      <c r="AH404" s="136">
        <v>1</v>
      </c>
      <c r="AI404" s="113">
        <f t="shared" si="25"/>
        <v>60000</v>
      </c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>
        <v>60000</v>
      </c>
      <c r="AU404" s="16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61"/>
      <c r="BH404" s="58">
        <f t="shared" si="23"/>
        <v>60000</v>
      </c>
      <c r="BI404" s="62">
        <f t="shared" si="24"/>
        <v>0</v>
      </c>
    </row>
    <row r="405" spans="1:61" s="4" customFormat="1" ht="21">
      <c r="A405" s="48">
        <v>10</v>
      </c>
      <c r="B405" s="48" t="str">
        <f>+VLOOKUP(A405,[6]หน่วยงานหลัก!$A$2:$B$20,2,FALSE)</f>
        <v>สำนักงานอธิการบดี</v>
      </c>
      <c r="C405" s="32">
        <v>1006</v>
      </c>
      <c r="D405" s="48" t="str">
        <f>+VLOOKUP(C405,[6]หน่วยงานย่อย!$A$2:$B$76,2,)</f>
        <v>กองการเจ้าหน้าที่</v>
      </c>
      <c r="E405" s="32">
        <v>2</v>
      </c>
      <c r="F405" s="50" t="str">
        <f>+VLOOKUP(E405,[6]แหล่งเงิน!$A$2:$B$3,2,)</f>
        <v>เงินรายได้</v>
      </c>
      <c r="G405" s="110" t="s">
        <v>12</v>
      </c>
      <c r="H405" s="32">
        <v>1</v>
      </c>
      <c r="I405" s="48" t="str">
        <f>VLOOKUP(H405,[6]กองทุน!$A$2:$B$14,2,)</f>
        <v>กองทุนบริหาร</v>
      </c>
      <c r="J405" s="110">
        <v>110</v>
      </c>
      <c r="K405" s="48" t="str">
        <f>+VLOOKUP(J405,'[6]งาน-โครงการ'!$A$2:$B$33,2,)</f>
        <v>งานสนับสนุนการบริหารจัดการทั่วไปด้านวิทยาศาสตร์สุขภาพ</v>
      </c>
      <c r="L405" s="110">
        <v>1000005</v>
      </c>
      <c r="M405" s="31" t="str">
        <f>+VLOOKUP(L405,[6]โครงการย่อย!$A$2:$B$66,2,)</f>
        <v>โครงการพัฒนาระบบบริหารทรัพยากรมนุษย์</v>
      </c>
      <c r="N405" s="110">
        <v>10000050011</v>
      </c>
      <c r="O405" s="38" t="str">
        <f>+VLOOKUP(N405,[6]กิจกรรม!$A$2:$B$1541,2,FALSE)</f>
        <v>โครงการแลกเปลี่ยนประสบการณ์การทำงานก่อนเกษียณอายุราชการ</v>
      </c>
      <c r="P405" s="32" t="s">
        <v>112</v>
      </c>
      <c r="Q405" s="11">
        <v>6</v>
      </c>
      <c r="R405" s="6" t="s">
        <v>644</v>
      </c>
      <c r="S405" s="11">
        <v>6</v>
      </c>
      <c r="T405" s="52" t="s">
        <v>644</v>
      </c>
      <c r="U405" s="13" t="str">
        <f>IFERROR((VLOOKUP(Q405,[1]ความเชื่อมโยง!$A$1:$F$10,6,FALSE)),"")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05" s="13" t="str">
        <f>IFERROR((VLOOKUP(Q405,ความเชื่อมโยง!$A$1:$G$10,7,1)),"")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05" s="54" t="s">
        <v>651</v>
      </c>
      <c r="X405" s="39" t="s">
        <v>133</v>
      </c>
      <c r="Y405" s="32" t="s">
        <v>16</v>
      </c>
      <c r="Z405" s="133" t="s">
        <v>20</v>
      </c>
      <c r="AC405" s="112"/>
      <c r="AD405" s="133" t="s">
        <v>1673</v>
      </c>
      <c r="AE405" s="134">
        <v>6000</v>
      </c>
      <c r="AF405" s="135">
        <v>1</v>
      </c>
      <c r="AG405" s="136" t="s">
        <v>667</v>
      </c>
      <c r="AH405" s="136">
        <v>1</v>
      </c>
      <c r="AI405" s="113">
        <f t="shared" si="25"/>
        <v>6000</v>
      </c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>
        <v>6000</v>
      </c>
      <c r="AU405" s="16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61"/>
      <c r="BH405" s="58">
        <f t="shared" si="23"/>
        <v>6000</v>
      </c>
      <c r="BI405" s="62">
        <f t="shared" si="24"/>
        <v>0</v>
      </c>
    </row>
    <row r="406" spans="1:61" s="4" customFormat="1" ht="21">
      <c r="A406" s="48">
        <v>10</v>
      </c>
      <c r="B406" s="48" t="str">
        <f>+VLOOKUP(A406,[6]หน่วยงานหลัก!$A$2:$B$20,2,FALSE)</f>
        <v>สำนักงานอธิการบดี</v>
      </c>
      <c r="C406" s="32">
        <v>1006</v>
      </c>
      <c r="D406" s="32" t="str">
        <f>+VLOOKUP(C406,[6]หน่วยงานย่อย!$A$2:$B$76,2,)</f>
        <v>กองการเจ้าหน้าที่</v>
      </c>
      <c r="E406" s="32">
        <v>2</v>
      </c>
      <c r="F406" s="116" t="str">
        <f>+VLOOKUP(E406,[6]แหล่งเงิน!$A$2:$B$3,2,)</f>
        <v>เงินรายได้</v>
      </c>
      <c r="G406" s="110" t="s">
        <v>12</v>
      </c>
      <c r="H406" s="32">
        <v>1</v>
      </c>
      <c r="I406" s="32" t="str">
        <f>VLOOKUP(H406,[6]กองทุน!$A$2:$B$14,2,)</f>
        <v>กองทุนบริหาร</v>
      </c>
      <c r="J406" s="110">
        <v>110</v>
      </c>
      <c r="K406" s="32" t="str">
        <f>+VLOOKUP(J406,'[6]งาน-โครงการ'!$A$2:$B$33,2,)</f>
        <v>งานสนับสนุนการบริหารจัดการทั่วไปด้านวิทยาศาสตร์สุขภาพ</v>
      </c>
      <c r="L406" s="110">
        <v>1000005</v>
      </c>
      <c r="M406" s="31" t="str">
        <f>+VLOOKUP(L406,[6]โครงการย่อย!$A$2:$B$66,2,)</f>
        <v>โครงการพัฒนาระบบบริหารทรัพยากรมนุษย์</v>
      </c>
      <c r="N406" s="110">
        <v>10000050011</v>
      </c>
      <c r="O406" s="31" t="str">
        <f>+VLOOKUP(N406,[6]กิจกรรม!$A$2:$B$1541,2,FALSE)</f>
        <v>โครงการแลกเปลี่ยนประสบการณ์การทำงานก่อนเกษียณอายุราชการ</v>
      </c>
      <c r="P406" s="32" t="s">
        <v>112</v>
      </c>
      <c r="Q406" s="11">
        <v>6</v>
      </c>
      <c r="R406" s="6" t="s">
        <v>644</v>
      </c>
      <c r="S406" s="11">
        <v>6</v>
      </c>
      <c r="T406" s="52" t="s">
        <v>644</v>
      </c>
      <c r="U406" s="13" t="str">
        <f>IFERROR((VLOOKUP(Q406,[1]ความเชื่อมโยง!$A$1:$F$10,6,FALSE)),"")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06" s="13" t="str">
        <f>IFERROR((VLOOKUP(Q406,ความเชื่อมโยง!$A$1:$G$10,7,1)),"")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06" s="54" t="s">
        <v>651</v>
      </c>
      <c r="X406" s="39" t="s">
        <v>133</v>
      </c>
      <c r="Y406" s="32" t="s">
        <v>16</v>
      </c>
      <c r="Z406" s="133" t="s">
        <v>23</v>
      </c>
      <c r="AC406" s="112"/>
      <c r="AD406" s="133" t="s">
        <v>935</v>
      </c>
      <c r="AE406" s="134">
        <v>200</v>
      </c>
      <c r="AF406" s="135">
        <v>200</v>
      </c>
      <c r="AG406" s="136" t="s">
        <v>589</v>
      </c>
      <c r="AH406" s="136">
        <v>1</v>
      </c>
      <c r="AI406" s="113">
        <f t="shared" si="25"/>
        <v>40000</v>
      </c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>
        <v>40000</v>
      </c>
      <c r="AU406" s="16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61"/>
      <c r="BH406" s="58">
        <f t="shared" si="23"/>
        <v>40000</v>
      </c>
      <c r="BI406" s="62">
        <f t="shared" si="24"/>
        <v>0</v>
      </c>
    </row>
    <row r="407" spans="1:61" s="4" customFormat="1" ht="21">
      <c r="A407" s="48">
        <v>10</v>
      </c>
      <c r="B407" s="48" t="str">
        <f>+VLOOKUP(A407,[6]หน่วยงานหลัก!$A$2:$B$20,2,FALSE)</f>
        <v>สำนักงานอธิการบดี</v>
      </c>
      <c r="C407" s="32">
        <v>1006</v>
      </c>
      <c r="D407" s="48" t="str">
        <f>+VLOOKUP(C407,[6]หน่วยงานย่อย!$A$2:$B$76,2,)</f>
        <v>กองการเจ้าหน้าที่</v>
      </c>
      <c r="E407" s="32">
        <v>2</v>
      </c>
      <c r="F407" s="50" t="str">
        <f>+VLOOKUP(E407,[6]แหล่งเงิน!$A$2:$B$3,2,)</f>
        <v>เงินรายได้</v>
      </c>
      <c r="G407" s="110" t="s">
        <v>12</v>
      </c>
      <c r="H407" s="32">
        <v>1</v>
      </c>
      <c r="I407" s="48" t="str">
        <f>VLOOKUP(H407,[6]กองทุน!$A$2:$B$14,2,)</f>
        <v>กองทุนบริหาร</v>
      </c>
      <c r="J407" s="110">
        <v>110</v>
      </c>
      <c r="K407" s="48" t="str">
        <f>+VLOOKUP(J407,'[6]งาน-โครงการ'!$A$2:$B$33,2,)</f>
        <v>งานสนับสนุนการบริหารจัดการทั่วไปด้านวิทยาศาสตร์สุขภาพ</v>
      </c>
      <c r="L407" s="110">
        <v>1000005</v>
      </c>
      <c r="M407" s="31" t="str">
        <f>+VLOOKUP(L407,[6]โครงการย่อย!$A$2:$B$66,2,)</f>
        <v>โครงการพัฒนาระบบบริหารทรัพยากรมนุษย์</v>
      </c>
      <c r="N407" s="110">
        <v>10000050011</v>
      </c>
      <c r="O407" s="38" t="str">
        <f>+VLOOKUP(N407,[6]กิจกรรม!$A$2:$B$1541,2,FALSE)</f>
        <v>โครงการแลกเปลี่ยนประสบการณ์การทำงานก่อนเกษียณอายุราชการ</v>
      </c>
      <c r="P407" s="32" t="s">
        <v>112</v>
      </c>
      <c r="Q407" s="11">
        <v>6</v>
      </c>
      <c r="R407" s="6" t="s">
        <v>644</v>
      </c>
      <c r="S407" s="11">
        <v>6</v>
      </c>
      <c r="T407" s="52" t="s">
        <v>644</v>
      </c>
      <c r="U407" s="13" t="str">
        <f>IFERROR((VLOOKUP(Q407,[1]ความเชื่อมโยง!$A$1:$F$10,6,FALSE)),"")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07" s="13" t="str">
        <f>IFERROR((VLOOKUP(Q407,ความเชื่อมโยง!$A$1:$G$10,7,1)),"")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07" s="54" t="s">
        <v>651</v>
      </c>
      <c r="X407" s="39" t="s">
        <v>908</v>
      </c>
      <c r="Y407" s="32" t="s">
        <v>16</v>
      </c>
      <c r="Z407" s="6" t="s">
        <v>23</v>
      </c>
      <c r="AC407" s="112"/>
      <c r="AD407" s="133" t="s">
        <v>936</v>
      </c>
      <c r="AE407" s="134">
        <v>2000</v>
      </c>
      <c r="AF407" s="135">
        <v>12</v>
      </c>
      <c r="AG407" s="136" t="s">
        <v>603</v>
      </c>
      <c r="AH407" s="136">
        <v>1</v>
      </c>
      <c r="AI407" s="113">
        <f t="shared" si="25"/>
        <v>24000</v>
      </c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>
        <v>24000</v>
      </c>
      <c r="AU407" s="16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61"/>
      <c r="BH407" s="58">
        <f t="shared" si="23"/>
        <v>24000</v>
      </c>
      <c r="BI407" s="62">
        <f t="shared" si="24"/>
        <v>0</v>
      </c>
    </row>
    <row r="408" spans="1:61" s="4" customFormat="1" ht="21">
      <c r="A408" s="48">
        <v>10</v>
      </c>
      <c r="B408" s="48" t="str">
        <f>+VLOOKUP(A408,[6]หน่วยงานหลัก!$A$2:$B$20,2,FALSE)</f>
        <v>สำนักงานอธิการบดี</v>
      </c>
      <c r="C408" s="32">
        <v>1006</v>
      </c>
      <c r="D408" s="48" t="str">
        <f>+VLOOKUP(C408,[6]หน่วยงานย่อย!$A$2:$B$76,2,)</f>
        <v>กองการเจ้าหน้าที่</v>
      </c>
      <c r="E408" s="32">
        <v>2</v>
      </c>
      <c r="F408" s="50" t="str">
        <f>+VLOOKUP(E408,[6]แหล่งเงิน!$A$2:$B$3,2,)</f>
        <v>เงินรายได้</v>
      </c>
      <c r="G408" s="110" t="s">
        <v>12</v>
      </c>
      <c r="H408" s="32">
        <v>1</v>
      </c>
      <c r="I408" s="48" t="str">
        <f>VLOOKUP(H408,[6]กองทุน!$A$2:$B$14,2,)</f>
        <v>กองทุนบริหาร</v>
      </c>
      <c r="J408" s="110">
        <v>110</v>
      </c>
      <c r="K408" s="48" t="str">
        <f>+VLOOKUP(J408,'[6]งาน-โครงการ'!$A$2:$B$33,2,)</f>
        <v>งานสนับสนุนการบริหารจัดการทั่วไปด้านวิทยาศาสตร์สุขภาพ</v>
      </c>
      <c r="L408" s="110">
        <v>1000005</v>
      </c>
      <c r="M408" s="31" t="str">
        <f>+VLOOKUP(L408,[6]โครงการย่อย!$A$2:$B$66,2,)</f>
        <v>โครงการพัฒนาระบบบริหารทรัพยากรมนุษย์</v>
      </c>
      <c r="N408" s="110">
        <v>10000050011</v>
      </c>
      <c r="O408" s="38" t="str">
        <f>+VLOOKUP(N408,[6]กิจกรรม!$A$2:$B$1541,2,FALSE)</f>
        <v>โครงการแลกเปลี่ยนประสบการณ์การทำงานก่อนเกษียณอายุราชการ</v>
      </c>
      <c r="P408" s="32" t="s">
        <v>112</v>
      </c>
      <c r="Q408" s="11">
        <v>6</v>
      </c>
      <c r="R408" s="6" t="s">
        <v>644</v>
      </c>
      <c r="S408" s="11">
        <v>6</v>
      </c>
      <c r="T408" s="52" t="s">
        <v>644</v>
      </c>
      <c r="U408" s="13" t="str">
        <f>IFERROR((VLOOKUP(Q408,[1]ความเชื่อมโยง!$A$1:$F$10,6,FALSE)),"")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08" s="13" t="str">
        <f>IFERROR((VLOOKUP(Q408,ความเชื่อมโยง!$A$1:$G$10,7,1)),"")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08" s="54" t="s">
        <v>651</v>
      </c>
      <c r="X408" s="39" t="s">
        <v>908</v>
      </c>
      <c r="Y408" s="32" t="s">
        <v>16</v>
      </c>
      <c r="Z408" s="6" t="s">
        <v>23</v>
      </c>
      <c r="AC408" s="112"/>
      <c r="AD408" s="133" t="s">
        <v>937</v>
      </c>
      <c r="AE408" s="134">
        <v>2000</v>
      </c>
      <c r="AF408" s="135">
        <v>12</v>
      </c>
      <c r="AG408" s="136" t="s">
        <v>603</v>
      </c>
      <c r="AH408" s="136">
        <v>1</v>
      </c>
      <c r="AI408" s="113">
        <f t="shared" si="25"/>
        <v>24000</v>
      </c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>
        <v>24000</v>
      </c>
      <c r="AU408" s="16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61"/>
      <c r="BH408" s="58">
        <f t="shared" si="23"/>
        <v>24000</v>
      </c>
      <c r="BI408" s="62">
        <f t="shared" si="24"/>
        <v>0</v>
      </c>
    </row>
    <row r="409" spans="1:61" s="4" customFormat="1" ht="21">
      <c r="A409" s="48">
        <v>10</v>
      </c>
      <c r="B409" s="48" t="str">
        <f>+VLOOKUP(A409,[6]หน่วยงานหลัก!$A$2:$B$20,2,FALSE)</f>
        <v>สำนักงานอธิการบดี</v>
      </c>
      <c r="C409" s="32">
        <v>1006</v>
      </c>
      <c r="D409" s="48" t="str">
        <f>+VLOOKUP(C409,[6]หน่วยงานย่อย!$A$2:$B$76,2,)</f>
        <v>กองการเจ้าหน้าที่</v>
      </c>
      <c r="E409" s="32">
        <v>2</v>
      </c>
      <c r="F409" s="50" t="str">
        <f>+VLOOKUP(E409,[6]แหล่งเงิน!$A$2:$B$3,2,)</f>
        <v>เงินรายได้</v>
      </c>
      <c r="G409" s="110" t="s">
        <v>12</v>
      </c>
      <c r="H409" s="32">
        <v>1</v>
      </c>
      <c r="I409" s="48" t="str">
        <f>VLOOKUP(H409,[6]กองทุน!$A$2:$B$14,2,)</f>
        <v>กองทุนบริหาร</v>
      </c>
      <c r="J409" s="110">
        <v>110</v>
      </c>
      <c r="K409" s="48" t="str">
        <f>+VLOOKUP(J409,'[6]งาน-โครงการ'!$A$2:$B$33,2,)</f>
        <v>งานสนับสนุนการบริหารจัดการทั่วไปด้านวิทยาศาสตร์สุขภาพ</v>
      </c>
      <c r="L409" s="110">
        <v>1000005</v>
      </c>
      <c r="M409" s="31" t="str">
        <f>+VLOOKUP(L409,[6]โครงการย่อย!$A$2:$B$66,2,)</f>
        <v>โครงการพัฒนาระบบบริหารทรัพยากรมนุษย์</v>
      </c>
      <c r="N409" s="110">
        <v>10000050011</v>
      </c>
      <c r="O409" s="38" t="str">
        <f>+VLOOKUP(N409,[6]กิจกรรม!$A$2:$B$1541,2,FALSE)</f>
        <v>โครงการแลกเปลี่ยนประสบการณ์การทำงานก่อนเกษียณอายุราชการ</v>
      </c>
      <c r="P409" s="32" t="s">
        <v>112</v>
      </c>
      <c r="Q409" s="11">
        <v>6</v>
      </c>
      <c r="R409" s="6" t="s">
        <v>644</v>
      </c>
      <c r="S409" s="11">
        <v>6</v>
      </c>
      <c r="T409" s="52" t="s">
        <v>644</v>
      </c>
      <c r="U409" s="13" t="str">
        <f>IFERROR((VLOOKUP(Q409,[1]ความเชื่อมโยง!$A$1:$F$10,6,FALSE)),"")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09" s="13" t="str">
        <f>IFERROR((VLOOKUP(Q409,ความเชื่อมโยง!$A$1:$G$10,7,1)),"")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09" s="54" t="s">
        <v>651</v>
      </c>
      <c r="X409" s="39" t="s">
        <v>133</v>
      </c>
      <c r="Y409" s="32" t="s">
        <v>16</v>
      </c>
      <c r="Z409" s="133" t="s">
        <v>23</v>
      </c>
      <c r="AC409" s="112"/>
      <c r="AD409" s="133" t="s">
        <v>938</v>
      </c>
      <c r="AE409" s="134">
        <v>350</v>
      </c>
      <c r="AF409" s="135">
        <v>12</v>
      </c>
      <c r="AG409" s="136" t="s">
        <v>667</v>
      </c>
      <c r="AH409" s="136">
        <v>1</v>
      </c>
      <c r="AI409" s="113">
        <f t="shared" si="25"/>
        <v>4200</v>
      </c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>
        <v>4200</v>
      </c>
      <c r="AU409" s="16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61"/>
      <c r="BH409" s="58">
        <f t="shared" si="23"/>
        <v>4200</v>
      </c>
      <c r="BI409" s="62">
        <f t="shared" si="24"/>
        <v>0</v>
      </c>
    </row>
    <row r="410" spans="1:61" s="4" customFormat="1" ht="21">
      <c r="A410" s="48">
        <v>10</v>
      </c>
      <c r="B410" s="48" t="str">
        <f>+VLOOKUP(A410,[6]หน่วยงานหลัก!$A$2:$B$20,2,FALSE)</f>
        <v>สำนักงานอธิการบดี</v>
      </c>
      <c r="C410" s="32">
        <v>1006</v>
      </c>
      <c r="D410" s="48" t="str">
        <f>+VLOOKUP(C410,[6]หน่วยงานย่อย!$A$2:$B$76,2,)</f>
        <v>กองการเจ้าหน้าที่</v>
      </c>
      <c r="E410" s="32">
        <v>2</v>
      </c>
      <c r="F410" s="50" t="str">
        <f>+VLOOKUP(E410,[6]แหล่งเงิน!$A$2:$B$3,2,)</f>
        <v>เงินรายได้</v>
      </c>
      <c r="G410" s="110" t="s">
        <v>12</v>
      </c>
      <c r="H410" s="32">
        <v>1</v>
      </c>
      <c r="I410" s="48" t="str">
        <f>VLOOKUP(H410,[6]กองทุน!$A$2:$B$14,2,)</f>
        <v>กองทุนบริหาร</v>
      </c>
      <c r="J410" s="110">
        <v>110</v>
      </c>
      <c r="K410" s="48" t="str">
        <f>+VLOOKUP(J410,'[6]งาน-โครงการ'!$A$2:$B$33,2,)</f>
        <v>งานสนับสนุนการบริหารจัดการทั่วไปด้านวิทยาศาสตร์สุขภาพ</v>
      </c>
      <c r="L410" s="110">
        <v>1000005</v>
      </c>
      <c r="M410" s="31" t="str">
        <f>+VLOOKUP(L410,[6]โครงการย่อย!$A$2:$B$66,2,)</f>
        <v>โครงการพัฒนาระบบบริหารทรัพยากรมนุษย์</v>
      </c>
      <c r="N410" s="110">
        <v>10000050011</v>
      </c>
      <c r="O410" s="38" t="str">
        <f>+VLOOKUP(N410,[6]กิจกรรม!$A$2:$B$1541,2,FALSE)</f>
        <v>โครงการแลกเปลี่ยนประสบการณ์การทำงานก่อนเกษียณอายุราชการ</v>
      </c>
      <c r="P410" s="32" t="s">
        <v>112</v>
      </c>
      <c r="Q410" s="11">
        <v>6</v>
      </c>
      <c r="R410" s="6" t="s">
        <v>644</v>
      </c>
      <c r="S410" s="11">
        <v>6</v>
      </c>
      <c r="T410" s="52" t="s">
        <v>644</v>
      </c>
      <c r="U410" s="13" t="str">
        <f>IFERROR((VLOOKUP(Q410,[1]ความเชื่อมโยง!$A$1:$F$10,6,FALSE)),"")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10" s="13" t="str">
        <f>IFERROR((VLOOKUP(Q410,ความเชื่อมโยง!$A$1:$G$10,7,1)),"")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10" s="54" t="s">
        <v>651</v>
      </c>
      <c r="X410" s="39" t="s">
        <v>908</v>
      </c>
      <c r="Y410" s="32" t="s">
        <v>16</v>
      </c>
      <c r="Z410" s="133" t="s">
        <v>23</v>
      </c>
      <c r="AC410" s="112"/>
      <c r="AD410" s="133" t="s">
        <v>939</v>
      </c>
      <c r="AE410" s="134">
        <v>10</v>
      </c>
      <c r="AF410" s="135">
        <v>300</v>
      </c>
      <c r="AG410" s="136" t="s">
        <v>667</v>
      </c>
      <c r="AH410" s="136">
        <v>1</v>
      </c>
      <c r="AI410" s="113">
        <f t="shared" si="25"/>
        <v>3000</v>
      </c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>
        <v>3000</v>
      </c>
      <c r="AU410" s="16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61"/>
      <c r="BH410" s="58">
        <f t="shared" si="23"/>
        <v>3000</v>
      </c>
      <c r="BI410" s="62">
        <f t="shared" si="24"/>
        <v>0</v>
      </c>
    </row>
    <row r="411" spans="1:61" s="4" customFormat="1" ht="21">
      <c r="A411" s="48">
        <v>10</v>
      </c>
      <c r="B411" s="48" t="str">
        <f>+VLOOKUP(A411,[6]หน่วยงานหลัก!$A$2:$B$20,2,FALSE)</f>
        <v>สำนักงานอธิการบดี</v>
      </c>
      <c r="C411" s="32">
        <v>1006</v>
      </c>
      <c r="D411" s="32" t="str">
        <f>+VLOOKUP(C411,[6]หน่วยงานย่อย!$A$2:$B$76,2,)</f>
        <v>กองการเจ้าหน้าที่</v>
      </c>
      <c r="E411" s="32">
        <v>2</v>
      </c>
      <c r="F411" s="116" t="str">
        <f>+VLOOKUP(E411,[6]แหล่งเงิน!$A$2:$B$3,2,)</f>
        <v>เงินรายได้</v>
      </c>
      <c r="G411" s="110" t="s">
        <v>12</v>
      </c>
      <c r="H411" s="32">
        <v>6</v>
      </c>
      <c r="I411" s="32" t="str">
        <f>VLOOKUP(H411,[6]กองทุน!$A$2:$B$14,2,)</f>
        <v>กองทุนพัฒนาบุคลากร</v>
      </c>
      <c r="J411" s="110">
        <v>110</v>
      </c>
      <c r="K411" s="32" t="str">
        <f>+VLOOKUP(J411,'[6]งาน-โครงการ'!$A$2:$B$33,2,)</f>
        <v>งานสนับสนุนการบริหารจัดการทั่วไปด้านวิทยาศาสตร์สุขภาพ</v>
      </c>
      <c r="L411" s="110">
        <v>1000005</v>
      </c>
      <c r="M411" s="31" t="str">
        <f>+VLOOKUP(L411,[6]โครงการย่อย!$A$2:$B$66,2,)</f>
        <v>โครงการพัฒนาระบบบริหารทรัพยากรมนุษย์</v>
      </c>
      <c r="N411" s="110">
        <v>10000050005</v>
      </c>
      <c r="O411" s="31" t="str">
        <f>+VLOOKUP(N411,[6]กิจกรรม!$A$2:$B$1541,2,FALSE)</f>
        <v>โครงการเสริมสร้างสวัสดิการและสวัสดิภาพของบุคลากร</v>
      </c>
      <c r="P411" s="32" t="s">
        <v>82</v>
      </c>
      <c r="Q411" s="11">
        <v>6</v>
      </c>
      <c r="R411" s="6" t="s">
        <v>644</v>
      </c>
      <c r="S411" s="11">
        <v>6</v>
      </c>
      <c r="T411" s="52" t="s">
        <v>644</v>
      </c>
      <c r="U411" s="13" t="str">
        <f>IFERROR((VLOOKUP(Q411,[1]ความเชื่อมโยง!$A$1:$F$10,6,FALSE)),"")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11" s="13" t="str">
        <f>IFERROR((VLOOKUP(Q411,ความเชื่อมโยง!$A$1:$G$10,7,1)),"")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11" s="54" t="s">
        <v>651</v>
      </c>
      <c r="X411" s="32" t="s">
        <v>646</v>
      </c>
      <c r="Y411" s="32" t="s">
        <v>16</v>
      </c>
      <c r="Z411" s="32" t="s">
        <v>23</v>
      </c>
      <c r="AC411" s="112"/>
      <c r="AD411" s="32" t="s">
        <v>940</v>
      </c>
      <c r="AE411" s="113">
        <v>1000</v>
      </c>
      <c r="AF411" s="135">
        <v>30</v>
      </c>
      <c r="AG411" s="136" t="s">
        <v>581</v>
      </c>
      <c r="AH411" s="136">
        <v>1</v>
      </c>
      <c r="AI411" s="113">
        <f t="shared" si="25"/>
        <v>30000</v>
      </c>
      <c r="AJ411" s="16">
        <f>SUM(AI411)/12</f>
        <v>2500</v>
      </c>
      <c r="AK411" s="16">
        <v>2500</v>
      </c>
      <c r="AL411" s="16">
        <v>2500</v>
      </c>
      <c r="AM411" s="16">
        <v>2500</v>
      </c>
      <c r="AN411" s="16">
        <v>2500</v>
      </c>
      <c r="AO411" s="16">
        <v>2500</v>
      </c>
      <c r="AP411" s="16">
        <v>2500</v>
      </c>
      <c r="AQ411" s="16">
        <v>2500</v>
      </c>
      <c r="AR411" s="16">
        <v>2500</v>
      </c>
      <c r="AS411" s="16">
        <v>2500</v>
      </c>
      <c r="AT411" s="16">
        <v>2500</v>
      </c>
      <c r="AU411" s="16">
        <v>2500</v>
      </c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61"/>
      <c r="BH411" s="58">
        <f t="shared" si="23"/>
        <v>30000</v>
      </c>
      <c r="BI411" s="62">
        <f t="shared" si="24"/>
        <v>0</v>
      </c>
    </row>
    <row r="412" spans="1:61" s="4" customFormat="1" ht="21">
      <c r="A412" s="48">
        <v>10</v>
      </c>
      <c r="B412" s="48" t="str">
        <f>+VLOOKUP(A412,[6]หน่วยงานหลัก!$A$2:$B$20,2,FALSE)</f>
        <v>สำนักงานอธิการบดี</v>
      </c>
      <c r="C412" s="32">
        <v>1006</v>
      </c>
      <c r="D412" s="48" t="str">
        <f>+VLOOKUP(C412,[6]หน่วยงานย่อย!$A$2:$B$76,2,)</f>
        <v>กองการเจ้าหน้าที่</v>
      </c>
      <c r="E412" s="44">
        <v>2</v>
      </c>
      <c r="F412" s="50" t="str">
        <f>+VLOOKUP(E412,[6]แหล่งเงิน!$A$2:$B$3,2,)</f>
        <v>เงินรายได้</v>
      </c>
      <c r="G412" s="110" t="s">
        <v>12</v>
      </c>
      <c r="H412" s="44">
        <v>6</v>
      </c>
      <c r="I412" s="48" t="str">
        <f>VLOOKUP(H412,[6]กองทุน!$A$2:$B$14,2,)</f>
        <v>กองทุนพัฒนาบุคลากร</v>
      </c>
      <c r="J412" s="110">
        <v>110</v>
      </c>
      <c r="K412" s="48" t="str">
        <f>+VLOOKUP(J412,'[6]งาน-โครงการ'!$A$2:$B$33,2,)</f>
        <v>งานสนับสนุนการบริหารจัดการทั่วไปด้านวิทยาศาสตร์สุขภาพ</v>
      </c>
      <c r="L412" s="110">
        <v>1000005</v>
      </c>
      <c r="M412" s="31" t="str">
        <f>+VLOOKUP(L412,[6]โครงการย่อย!$A$2:$B$66,2,)</f>
        <v>โครงการพัฒนาระบบบริหารทรัพยากรมนุษย์</v>
      </c>
      <c r="N412" s="110">
        <v>10000050005</v>
      </c>
      <c r="O412" s="38" t="str">
        <f>+VLOOKUP(N412,[6]กิจกรรม!$A$2:$B$1541,2,FALSE)</f>
        <v>โครงการเสริมสร้างสวัสดิการและสวัสดิภาพของบุคลากร</v>
      </c>
      <c r="P412" s="32" t="s">
        <v>83</v>
      </c>
      <c r="Q412" s="51">
        <f>IFERROR((VLOOKUP(R412,[7]ความเชื่อมโยง!$A$20:$B$26,2,FALSE)),"")</f>
        <v>6</v>
      </c>
      <c r="R412" s="52" t="s">
        <v>644</v>
      </c>
      <c r="S412" s="51">
        <v>6</v>
      </c>
      <c r="T412" s="52" t="s">
        <v>644</v>
      </c>
      <c r="U412" s="13" t="str">
        <f>IFERROR((VLOOKUP(Q412,[1]ความเชื่อมโยง!$A$1:$F$10,6,FALSE)),"")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12" s="13" t="str">
        <f>IFERROR((VLOOKUP(Q412,ความเชื่อมโยง!$A$1:$G$10,7,1)),"")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12" s="54" t="s">
        <v>651</v>
      </c>
      <c r="X412" s="32" t="s">
        <v>646</v>
      </c>
      <c r="Y412" s="32" t="s">
        <v>84</v>
      </c>
      <c r="Z412" s="52" t="s">
        <v>85</v>
      </c>
      <c r="AC412" s="112" t="s">
        <v>85</v>
      </c>
      <c r="AD412" s="32" t="s">
        <v>941</v>
      </c>
      <c r="AE412" s="113">
        <v>100000</v>
      </c>
      <c r="AF412" s="113">
        <v>1</v>
      </c>
      <c r="AG412" s="47" t="s">
        <v>667</v>
      </c>
      <c r="AH412" s="47">
        <v>1</v>
      </c>
      <c r="AI412" s="27">
        <f t="shared" si="25"/>
        <v>100000</v>
      </c>
      <c r="AJ412" s="16">
        <v>100000</v>
      </c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61"/>
      <c r="BH412" s="58">
        <f t="shared" si="23"/>
        <v>100000</v>
      </c>
      <c r="BI412" s="62">
        <f t="shared" si="24"/>
        <v>0</v>
      </c>
    </row>
    <row r="413" spans="1:61" s="4" customFormat="1" ht="21">
      <c r="A413" s="48">
        <v>10</v>
      </c>
      <c r="B413" s="48" t="str">
        <f>+VLOOKUP(A413,[6]หน่วยงานหลัก!$A$2:$B$20,2,FALSE)</f>
        <v>สำนักงานอธิการบดี</v>
      </c>
      <c r="C413" s="32">
        <v>1006</v>
      </c>
      <c r="D413" s="48" t="str">
        <f>+VLOOKUP(C413,[6]หน่วยงานย่อย!$A$2:$B$76,2,)</f>
        <v>กองการเจ้าหน้าที่</v>
      </c>
      <c r="E413" s="32">
        <v>2</v>
      </c>
      <c r="F413" s="50" t="str">
        <f>+VLOOKUP(E413,[6]แหล่งเงิน!$A$2:$B$3,2,)</f>
        <v>เงินรายได้</v>
      </c>
      <c r="G413" s="110" t="s">
        <v>12</v>
      </c>
      <c r="H413" s="32">
        <v>6</v>
      </c>
      <c r="I413" s="48" t="str">
        <f>VLOOKUP(H413,[6]กองทุน!$A$2:$B$14,2,)</f>
        <v>กองทุนพัฒนาบุคลากร</v>
      </c>
      <c r="J413" s="110">
        <v>110</v>
      </c>
      <c r="K413" s="48" t="str">
        <f>+VLOOKUP(J413,'[6]งาน-โครงการ'!$A$2:$B$33,2,)</f>
        <v>งานสนับสนุนการบริหารจัดการทั่วไปด้านวิทยาศาสตร์สุขภาพ</v>
      </c>
      <c r="L413" s="110">
        <v>1000005</v>
      </c>
      <c r="M413" s="31" t="str">
        <f>+VLOOKUP(L413,[6]โครงการย่อย!$A$2:$B$66,2,)</f>
        <v>โครงการพัฒนาระบบบริหารทรัพยากรมนุษย์</v>
      </c>
      <c r="N413" s="110">
        <v>10000050005</v>
      </c>
      <c r="O413" s="38" t="str">
        <f>+VLOOKUP(N413,[6]กิจกรรม!$A$2:$B$1541,2,FALSE)</f>
        <v>โครงการเสริมสร้างสวัสดิการและสวัสดิภาพของบุคลากร</v>
      </c>
      <c r="P413" s="32" t="s">
        <v>86</v>
      </c>
      <c r="Q413" s="11">
        <f>IFERROR((VLOOKUP(R413,[5]ความเชื่อมโยง!$A$20:$B$26,2,FALSE)),"")</f>
        <v>6</v>
      </c>
      <c r="R413" s="6" t="s">
        <v>644</v>
      </c>
      <c r="S413" s="11">
        <v>6</v>
      </c>
      <c r="T413" s="52" t="s">
        <v>644</v>
      </c>
      <c r="U413" s="13" t="str">
        <f>IFERROR((VLOOKUP(Q413,[1]ความเชื่อมโยง!$A$1:$F$10,6,FALSE)),"")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13" s="13" t="str">
        <f>IFERROR((VLOOKUP(Q413,ความเชื่อมโยง!$A$1:$G$10,7,1)),"")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13" s="54" t="s">
        <v>651</v>
      </c>
      <c r="X413" s="32" t="s">
        <v>646</v>
      </c>
      <c r="Y413" s="32" t="s">
        <v>16</v>
      </c>
      <c r="Z413" s="32" t="s">
        <v>20</v>
      </c>
      <c r="AC413" s="112"/>
      <c r="AD413" s="32" t="s">
        <v>1674</v>
      </c>
      <c r="AE413" s="113">
        <v>10000</v>
      </c>
      <c r="AF413" s="113">
        <v>1</v>
      </c>
      <c r="AG413" s="47" t="s">
        <v>583</v>
      </c>
      <c r="AH413" s="47">
        <v>1</v>
      </c>
      <c r="AI413" s="27">
        <f t="shared" si="25"/>
        <v>10000</v>
      </c>
      <c r="AJ413" s="16"/>
      <c r="AK413" s="16"/>
      <c r="AL413" s="16"/>
      <c r="AM413" s="16"/>
      <c r="AN413" s="16"/>
      <c r="AO413" s="16"/>
      <c r="AP413" s="16"/>
      <c r="AQ413" s="16">
        <v>10000</v>
      </c>
      <c r="AR413" s="16"/>
      <c r="AS413" s="16"/>
      <c r="AT413" s="16"/>
      <c r="AU413" s="16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61"/>
      <c r="BH413" s="58">
        <f t="shared" si="23"/>
        <v>10000</v>
      </c>
      <c r="BI413" s="62">
        <f t="shared" si="24"/>
        <v>0</v>
      </c>
    </row>
    <row r="414" spans="1:61" s="4" customFormat="1" ht="21">
      <c r="A414" s="48">
        <v>10</v>
      </c>
      <c r="B414" s="48" t="str">
        <f>+VLOOKUP(A414,[6]หน่วยงานหลัก!$A$2:$B$20,2,FALSE)</f>
        <v>สำนักงานอธิการบดี</v>
      </c>
      <c r="C414" s="32">
        <v>1006</v>
      </c>
      <c r="D414" s="48" t="str">
        <f>+VLOOKUP(C414,[6]หน่วยงานย่อย!$A$2:$B$76,2,)</f>
        <v>กองการเจ้าหน้าที่</v>
      </c>
      <c r="E414" s="32">
        <v>2</v>
      </c>
      <c r="F414" s="50" t="str">
        <f>+VLOOKUP(E414,[6]แหล่งเงิน!$A$2:$B$3,2,)</f>
        <v>เงินรายได้</v>
      </c>
      <c r="G414" s="110" t="s">
        <v>12</v>
      </c>
      <c r="H414" s="32">
        <v>6</v>
      </c>
      <c r="I414" s="48" t="str">
        <f>VLOOKUP(H414,[6]กองทุน!$A$2:$B$14,2,)</f>
        <v>กองทุนพัฒนาบุคลากร</v>
      </c>
      <c r="J414" s="110">
        <v>110</v>
      </c>
      <c r="K414" s="48" t="str">
        <f>+VLOOKUP(J414,'[6]งาน-โครงการ'!$A$2:$B$33,2,)</f>
        <v>งานสนับสนุนการบริหารจัดการทั่วไปด้านวิทยาศาสตร์สุขภาพ</v>
      </c>
      <c r="L414" s="110">
        <v>1000005</v>
      </c>
      <c r="M414" s="31" t="str">
        <f>+VLOOKUP(L414,[6]โครงการย่อย!$A$2:$B$66,2,)</f>
        <v>โครงการพัฒนาระบบบริหารทรัพยากรมนุษย์</v>
      </c>
      <c r="N414" s="110">
        <v>10000050005</v>
      </c>
      <c r="O414" s="38" t="str">
        <f>+VLOOKUP(N414,[6]กิจกรรม!$A$2:$B$1541,2,FALSE)</f>
        <v>โครงการเสริมสร้างสวัสดิการและสวัสดิภาพของบุคลากร</v>
      </c>
      <c r="P414" s="32" t="s">
        <v>86</v>
      </c>
      <c r="Q414" s="11">
        <f>IFERROR((VLOOKUP(R414,[5]ความเชื่อมโยง!$A$20:$B$26,2,FALSE)),"")</f>
        <v>6</v>
      </c>
      <c r="R414" s="6" t="s">
        <v>644</v>
      </c>
      <c r="S414" s="11">
        <v>6</v>
      </c>
      <c r="T414" s="52" t="s">
        <v>644</v>
      </c>
      <c r="U414" s="13" t="str">
        <f>IFERROR((VLOOKUP(Q414,[1]ความเชื่อมโยง!$A$1:$F$10,6,FALSE)),"")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14" s="13" t="str">
        <f>IFERROR((VLOOKUP(Q414,ความเชื่อมโยง!$A$1:$G$10,7,1)),"")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14" s="54" t="s">
        <v>651</v>
      </c>
      <c r="X414" s="32" t="s">
        <v>646</v>
      </c>
      <c r="Y414" s="32" t="s">
        <v>16</v>
      </c>
      <c r="Z414" s="32" t="s">
        <v>20</v>
      </c>
      <c r="AC414" s="112"/>
      <c r="AD414" s="32" t="s">
        <v>1675</v>
      </c>
      <c r="AE414" s="113">
        <v>200</v>
      </c>
      <c r="AF414" s="113">
        <v>150</v>
      </c>
      <c r="AG414" s="47" t="s">
        <v>581</v>
      </c>
      <c r="AH414" s="47">
        <v>1</v>
      </c>
      <c r="AI414" s="27">
        <f t="shared" si="25"/>
        <v>30000</v>
      </c>
      <c r="AJ414" s="16"/>
      <c r="AK414" s="16"/>
      <c r="AL414" s="16"/>
      <c r="AM414" s="16"/>
      <c r="AN414" s="16"/>
      <c r="AO414" s="16"/>
      <c r="AP414" s="16"/>
      <c r="AQ414" s="16">
        <v>30000</v>
      </c>
      <c r="AR414" s="16"/>
      <c r="AS414" s="16"/>
      <c r="AT414" s="16"/>
      <c r="AU414" s="16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61"/>
      <c r="BH414" s="58">
        <f t="shared" si="23"/>
        <v>30000</v>
      </c>
      <c r="BI414" s="62">
        <f t="shared" si="24"/>
        <v>0</v>
      </c>
    </row>
    <row r="415" spans="1:61" s="4" customFormat="1" ht="21">
      <c r="A415" s="48">
        <v>10</v>
      </c>
      <c r="B415" s="48" t="str">
        <f>+VLOOKUP(A415,[6]หน่วยงานหลัก!$A$2:$B$20,2,FALSE)</f>
        <v>สำนักงานอธิการบดี</v>
      </c>
      <c r="C415" s="32">
        <v>1006</v>
      </c>
      <c r="D415" s="48" t="str">
        <f>+VLOOKUP(C415,[6]หน่วยงานย่อย!$A$2:$B$76,2,)</f>
        <v>กองการเจ้าหน้าที่</v>
      </c>
      <c r="E415" s="32">
        <v>2</v>
      </c>
      <c r="F415" s="50" t="str">
        <f>+VLOOKUP(E415,[6]แหล่งเงิน!$A$2:$B$3,2,)</f>
        <v>เงินรายได้</v>
      </c>
      <c r="G415" s="110" t="s">
        <v>12</v>
      </c>
      <c r="H415" s="32">
        <v>6</v>
      </c>
      <c r="I415" s="48" t="str">
        <f>VLOOKUP(H415,[6]กองทุน!$A$2:$B$14,2,)</f>
        <v>กองทุนพัฒนาบุคลากร</v>
      </c>
      <c r="J415" s="110">
        <v>110</v>
      </c>
      <c r="K415" s="48" t="str">
        <f>+VLOOKUP(J415,'[6]งาน-โครงการ'!$A$2:$B$33,2,)</f>
        <v>งานสนับสนุนการบริหารจัดการทั่วไปด้านวิทยาศาสตร์สุขภาพ</v>
      </c>
      <c r="L415" s="110">
        <v>1000005</v>
      </c>
      <c r="M415" s="31" t="str">
        <f>+VLOOKUP(L415,[6]โครงการย่อย!$A$2:$B$66,2,)</f>
        <v>โครงการพัฒนาระบบบริหารทรัพยากรมนุษย์</v>
      </c>
      <c r="N415" s="110">
        <v>10000050005</v>
      </c>
      <c r="O415" s="38" t="str">
        <f>+VLOOKUP(N415,[6]กิจกรรม!$A$2:$B$1541,2,FALSE)</f>
        <v>โครงการเสริมสร้างสวัสดิการและสวัสดิภาพของบุคลากร</v>
      </c>
      <c r="P415" s="32" t="s">
        <v>86</v>
      </c>
      <c r="Q415" s="11">
        <f>IFERROR((VLOOKUP(R415,[5]ความเชื่อมโยง!$A$20:$B$26,2,FALSE)),"")</f>
        <v>6</v>
      </c>
      <c r="R415" s="6" t="s">
        <v>644</v>
      </c>
      <c r="S415" s="11">
        <v>6</v>
      </c>
      <c r="T415" s="52" t="s">
        <v>644</v>
      </c>
      <c r="U415" s="13" t="str">
        <f>IFERROR((VLOOKUP(Q415,[1]ความเชื่อมโยง!$A$1:$F$10,6,FALSE)),"")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15" s="13" t="str">
        <f>IFERROR((VLOOKUP(Q415,ความเชื่อมโยง!$A$1:$G$10,7,1)),"")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15" s="54" t="s">
        <v>651</v>
      </c>
      <c r="X415" s="32" t="s">
        <v>646</v>
      </c>
      <c r="Y415" s="32" t="s">
        <v>16</v>
      </c>
      <c r="Z415" s="32" t="s">
        <v>20</v>
      </c>
      <c r="AC415" s="112"/>
      <c r="AD415" s="32" t="s">
        <v>1676</v>
      </c>
      <c r="AE415" s="113">
        <v>30000</v>
      </c>
      <c r="AF415" s="113">
        <v>1</v>
      </c>
      <c r="AG415" s="47" t="s">
        <v>942</v>
      </c>
      <c r="AH415" s="47">
        <v>1</v>
      </c>
      <c r="AI415" s="27">
        <f t="shared" si="25"/>
        <v>30000</v>
      </c>
      <c r="AJ415" s="16"/>
      <c r="AK415" s="16"/>
      <c r="AL415" s="16"/>
      <c r="AM415" s="16"/>
      <c r="AN415" s="16"/>
      <c r="AO415" s="16"/>
      <c r="AP415" s="16"/>
      <c r="AQ415" s="16">
        <v>30000</v>
      </c>
      <c r="AR415" s="16"/>
      <c r="AS415" s="16"/>
      <c r="AT415" s="16"/>
      <c r="AU415" s="16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61"/>
      <c r="BH415" s="58">
        <f t="shared" si="23"/>
        <v>30000</v>
      </c>
      <c r="BI415" s="62">
        <f t="shared" si="24"/>
        <v>0</v>
      </c>
    </row>
    <row r="416" spans="1:61" s="4" customFormat="1" ht="21">
      <c r="A416" s="48">
        <v>10</v>
      </c>
      <c r="B416" s="48" t="str">
        <f>+VLOOKUP(A416,[6]หน่วยงานหลัก!$A$2:$B$20,2,FALSE)</f>
        <v>สำนักงานอธิการบดี</v>
      </c>
      <c r="C416" s="32">
        <v>1006</v>
      </c>
      <c r="D416" s="32" t="str">
        <f>+VLOOKUP(C416,[6]หน่วยงานย่อย!$A$2:$B$76,2,)</f>
        <v>กองการเจ้าหน้าที่</v>
      </c>
      <c r="E416" s="32">
        <v>1</v>
      </c>
      <c r="F416" s="116" t="str">
        <f>+VLOOKUP(E416,[6]แหล่งเงิน!$A$2:$B$3,2,)</f>
        <v>เงินงบประมาณแผ่นดิน</v>
      </c>
      <c r="G416" s="110" t="s">
        <v>11</v>
      </c>
      <c r="H416" s="32">
        <v>6</v>
      </c>
      <c r="I416" s="32" t="str">
        <f>VLOOKUP(H416,[6]กองทุน!$A$2:$B$14,2,)</f>
        <v>กองทุนพัฒนาบุคลากร</v>
      </c>
      <c r="J416" s="110">
        <v>110</v>
      </c>
      <c r="K416" s="32" t="str">
        <f>+VLOOKUP(J416,'[6]งาน-โครงการ'!$A$2:$B$33,2,)</f>
        <v>งานสนับสนุนการบริหารจัดการทั่วไปด้านวิทยาศาสตร์สุขภาพ</v>
      </c>
      <c r="L416" s="110">
        <v>1000005</v>
      </c>
      <c r="M416" s="31" t="str">
        <f>+VLOOKUP(L416,[6]โครงการย่อย!$A$2:$B$66,2,)</f>
        <v>โครงการพัฒนาระบบบริหารทรัพยากรมนุษย์</v>
      </c>
      <c r="N416" s="110">
        <v>10000050005</v>
      </c>
      <c r="O416" s="31" t="str">
        <f>+VLOOKUP(N416,[6]กิจกรรม!$A$2:$B$1541,2,FALSE)</f>
        <v>โครงการเสริมสร้างสวัสดิการและสวัสดิภาพของบุคลากร</v>
      </c>
      <c r="P416" s="32" t="s">
        <v>86</v>
      </c>
      <c r="Q416" s="11">
        <f>IFERROR((VLOOKUP(R416,[1]ความเชื่อมโยง!$A$20:$B$26,2,FALSE)),"")</f>
        <v>6</v>
      </c>
      <c r="R416" s="6" t="s">
        <v>644</v>
      </c>
      <c r="S416" s="11">
        <f>IFERROR((VLOOKUP(T416,[1]ความเชื่อมโยง!$A$29:$B$37,2,FALSE)),"")</f>
        <v>6</v>
      </c>
      <c r="T416" s="52" t="s">
        <v>644</v>
      </c>
      <c r="U416" s="13" t="str">
        <f>IFERROR((VLOOKUP(Q416,[1]ความเชื่อมโยง!$A$1:$F$10,6,FALSE)),"")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16" s="13" t="str">
        <f>IFERROR((VLOOKUP(Q416,ความเชื่อมโยง!$A$1:$G$10,7,1)),"")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16" s="54" t="s">
        <v>651</v>
      </c>
      <c r="X416" s="32" t="s">
        <v>646</v>
      </c>
      <c r="Y416" s="32" t="s">
        <v>16</v>
      </c>
      <c r="Z416" s="32" t="s">
        <v>23</v>
      </c>
      <c r="AC416" s="112"/>
      <c r="AD416" s="32" t="s">
        <v>943</v>
      </c>
      <c r="AE416" s="113">
        <v>40000</v>
      </c>
      <c r="AF416" s="113">
        <v>1</v>
      </c>
      <c r="AG416" s="47" t="s">
        <v>583</v>
      </c>
      <c r="AH416" s="47">
        <v>1</v>
      </c>
      <c r="AI416" s="27">
        <f t="shared" si="25"/>
        <v>40000</v>
      </c>
      <c r="AJ416" s="16"/>
      <c r="AK416" s="16"/>
      <c r="AL416" s="16"/>
      <c r="AM416" s="16"/>
      <c r="AN416" s="16"/>
      <c r="AO416" s="16"/>
      <c r="AP416" s="16"/>
      <c r="AQ416" s="16">
        <v>40000</v>
      </c>
      <c r="AR416" s="16"/>
      <c r="AS416" s="16"/>
      <c r="AT416" s="16"/>
      <c r="AU416" s="16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61"/>
      <c r="BH416" s="58">
        <f t="shared" si="23"/>
        <v>40000</v>
      </c>
      <c r="BI416" s="62">
        <f t="shared" si="24"/>
        <v>0</v>
      </c>
    </row>
    <row r="417" spans="1:61" s="4" customFormat="1" ht="21">
      <c r="A417" s="48">
        <v>10</v>
      </c>
      <c r="B417" s="48" t="str">
        <f>+VLOOKUP(A417,[6]หน่วยงานหลัก!$A$2:$B$20,2,FALSE)</f>
        <v>สำนักงานอธิการบดี</v>
      </c>
      <c r="C417" s="32">
        <v>1006</v>
      </c>
      <c r="D417" s="48" t="str">
        <f>+VLOOKUP(C417,[6]หน่วยงานย่อย!$A$2:$B$76,2,)</f>
        <v>กองการเจ้าหน้าที่</v>
      </c>
      <c r="E417" s="32">
        <v>2</v>
      </c>
      <c r="F417" s="50" t="str">
        <f>+VLOOKUP(E417,[6]แหล่งเงิน!$A$2:$B$3,2,)</f>
        <v>เงินรายได้</v>
      </c>
      <c r="G417" s="110" t="s">
        <v>12</v>
      </c>
      <c r="H417" s="32">
        <v>6</v>
      </c>
      <c r="I417" s="48" t="str">
        <f>VLOOKUP(H417,[6]กองทุน!$A$2:$B$14,2,)</f>
        <v>กองทุนพัฒนาบุคลากร</v>
      </c>
      <c r="J417" s="110">
        <v>110</v>
      </c>
      <c r="K417" s="48" t="str">
        <f>+VLOOKUP(J417,'[6]งาน-โครงการ'!$A$2:$B$33,2,)</f>
        <v>งานสนับสนุนการบริหารจัดการทั่วไปด้านวิทยาศาสตร์สุขภาพ</v>
      </c>
      <c r="L417" s="110">
        <v>1000005</v>
      </c>
      <c r="M417" s="31" t="str">
        <f>+VLOOKUP(L417,[6]โครงการย่อย!$A$2:$B$66,2,)</f>
        <v>โครงการพัฒนาระบบบริหารทรัพยากรมนุษย์</v>
      </c>
      <c r="N417" s="110">
        <v>10000050005</v>
      </c>
      <c r="O417" s="38" t="str">
        <f>+VLOOKUP(N417,[6]กิจกรรม!$A$2:$B$1541,2,FALSE)</f>
        <v>โครงการเสริมสร้างสวัสดิการและสวัสดิภาพของบุคลากร</v>
      </c>
      <c r="P417" s="32" t="s">
        <v>86</v>
      </c>
      <c r="Q417" s="11">
        <f>IFERROR((VLOOKUP(R417,[5]ความเชื่อมโยง!$A$20:$B$26,2,FALSE)),"")</f>
        <v>6</v>
      </c>
      <c r="R417" s="6" t="s">
        <v>644</v>
      </c>
      <c r="S417" s="11">
        <v>6</v>
      </c>
      <c r="T417" s="52" t="s">
        <v>644</v>
      </c>
      <c r="U417" s="13" t="str">
        <f>IFERROR((VLOOKUP(Q417,[1]ความเชื่อมโยง!$A$1:$F$10,6,FALSE)),"")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17" s="13" t="str">
        <f>IFERROR((VLOOKUP(Q417,ความเชื่อมโยง!$A$1:$G$10,7,1)),"")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17" s="54" t="s">
        <v>651</v>
      </c>
      <c r="X417" s="32" t="s">
        <v>646</v>
      </c>
      <c r="Y417" s="32" t="s">
        <v>16</v>
      </c>
      <c r="Z417" s="32" t="s">
        <v>20</v>
      </c>
      <c r="AC417" s="112"/>
      <c r="AD417" s="32" t="s">
        <v>1677</v>
      </c>
      <c r="AE417" s="113">
        <v>15</v>
      </c>
      <c r="AF417" s="113">
        <v>150</v>
      </c>
      <c r="AG417" s="47" t="s">
        <v>581</v>
      </c>
      <c r="AH417" s="47">
        <v>10</v>
      </c>
      <c r="AI417" s="27">
        <f t="shared" si="25"/>
        <v>22500</v>
      </c>
      <c r="AJ417" s="16"/>
      <c r="AK417" s="16"/>
      <c r="AL417" s="16"/>
      <c r="AM417" s="16"/>
      <c r="AN417" s="16"/>
      <c r="AO417" s="16"/>
      <c r="AP417" s="16"/>
      <c r="AQ417" s="16">
        <v>22500</v>
      </c>
      <c r="AR417" s="16"/>
      <c r="AS417" s="16"/>
      <c r="AT417" s="16"/>
      <c r="AU417" s="16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61"/>
      <c r="BH417" s="58">
        <f t="shared" si="23"/>
        <v>22500</v>
      </c>
      <c r="BI417" s="62">
        <f t="shared" si="24"/>
        <v>0</v>
      </c>
    </row>
    <row r="418" spans="1:61" s="4" customFormat="1" ht="21">
      <c r="A418" s="48">
        <v>10</v>
      </c>
      <c r="B418" s="48" t="str">
        <f>+VLOOKUP(A418,[6]หน่วยงานหลัก!$A$2:$B$20,2,FALSE)</f>
        <v>สำนักงานอธิการบดี</v>
      </c>
      <c r="C418" s="32">
        <v>1006</v>
      </c>
      <c r="D418" s="48" t="str">
        <f>+VLOOKUP(C418,[6]หน่วยงานย่อย!$A$2:$B$76,2,)</f>
        <v>กองการเจ้าหน้าที่</v>
      </c>
      <c r="E418" s="32">
        <v>2</v>
      </c>
      <c r="F418" s="50" t="str">
        <f>+VLOOKUP(E418,[6]แหล่งเงิน!$A$2:$B$3,2,)</f>
        <v>เงินรายได้</v>
      </c>
      <c r="G418" s="110" t="s">
        <v>12</v>
      </c>
      <c r="H418" s="32">
        <v>6</v>
      </c>
      <c r="I418" s="48" t="str">
        <f>VLOOKUP(H418,[6]กองทุน!$A$2:$B$14,2,)</f>
        <v>กองทุนพัฒนาบุคลากร</v>
      </c>
      <c r="J418" s="110">
        <v>110</v>
      </c>
      <c r="K418" s="48" t="str">
        <f>+VLOOKUP(J418,'[6]งาน-โครงการ'!$A$2:$B$33,2,)</f>
        <v>งานสนับสนุนการบริหารจัดการทั่วไปด้านวิทยาศาสตร์สุขภาพ</v>
      </c>
      <c r="L418" s="110">
        <v>1000005</v>
      </c>
      <c r="M418" s="31" t="str">
        <f>+VLOOKUP(L418,[6]โครงการย่อย!$A$2:$B$66,2,)</f>
        <v>โครงการพัฒนาระบบบริหารทรัพยากรมนุษย์</v>
      </c>
      <c r="N418" s="110">
        <v>10000050005</v>
      </c>
      <c r="O418" s="38" t="str">
        <f>+VLOOKUP(N418,[6]กิจกรรม!$A$2:$B$1541,2,FALSE)</f>
        <v>โครงการเสริมสร้างสวัสดิการและสวัสดิภาพของบุคลากร</v>
      </c>
      <c r="P418" s="32" t="s">
        <v>86</v>
      </c>
      <c r="Q418" s="11">
        <f>IFERROR((VLOOKUP(R418,[5]ความเชื่อมโยง!$A$20:$B$26,2,FALSE)),"")</f>
        <v>6</v>
      </c>
      <c r="R418" s="6" t="s">
        <v>644</v>
      </c>
      <c r="S418" s="11">
        <v>6</v>
      </c>
      <c r="T418" s="52" t="s">
        <v>644</v>
      </c>
      <c r="U418" s="13" t="str">
        <f>IFERROR((VLOOKUP(Q418,[1]ความเชื่อมโยง!$A$1:$F$10,6,FALSE)),"")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18" s="13" t="str">
        <f>IFERROR((VLOOKUP(Q418,ความเชื่อมโยง!$A$1:$G$10,7,1)),"")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18" s="54" t="s">
        <v>651</v>
      </c>
      <c r="X418" s="32" t="s">
        <v>646</v>
      </c>
      <c r="Y418" s="32" t="s">
        <v>16</v>
      </c>
      <c r="Z418" s="148" t="s">
        <v>28</v>
      </c>
      <c r="AC418" s="112"/>
      <c r="AD418" s="32" t="s">
        <v>944</v>
      </c>
      <c r="AE418" s="113">
        <v>240</v>
      </c>
      <c r="AF418" s="113">
        <v>9</v>
      </c>
      <c r="AG418" s="47" t="s">
        <v>581</v>
      </c>
      <c r="AH418" s="47">
        <v>10</v>
      </c>
      <c r="AI418" s="27">
        <f t="shared" si="25"/>
        <v>21600</v>
      </c>
      <c r="AJ418" s="16"/>
      <c r="AK418" s="16"/>
      <c r="AL418" s="16"/>
      <c r="AM418" s="16"/>
      <c r="AN418" s="16"/>
      <c r="AO418" s="16"/>
      <c r="AP418" s="16"/>
      <c r="AQ418" s="16">
        <v>21600</v>
      </c>
      <c r="AR418" s="16"/>
      <c r="AS418" s="16"/>
      <c r="AT418" s="16"/>
      <c r="AU418" s="16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61"/>
      <c r="BH418" s="58">
        <f t="shared" si="23"/>
        <v>21600</v>
      </c>
      <c r="BI418" s="62">
        <f t="shared" si="24"/>
        <v>0</v>
      </c>
    </row>
    <row r="419" spans="1:61" s="4" customFormat="1" ht="21">
      <c r="A419" s="48">
        <v>10</v>
      </c>
      <c r="B419" s="48" t="str">
        <f>+VLOOKUP(A419,[6]หน่วยงานหลัก!$A$2:$B$20,2,FALSE)</f>
        <v>สำนักงานอธิการบดี</v>
      </c>
      <c r="C419" s="32">
        <v>1006</v>
      </c>
      <c r="D419" s="48" t="str">
        <f>+VLOOKUP(C419,[6]หน่วยงานย่อย!$A$2:$B$76,2,)</f>
        <v>กองการเจ้าหน้าที่</v>
      </c>
      <c r="E419" s="32">
        <v>2</v>
      </c>
      <c r="F419" s="50" t="str">
        <f>+VLOOKUP(E419,[6]แหล่งเงิน!$A$2:$B$3,2,)</f>
        <v>เงินรายได้</v>
      </c>
      <c r="G419" s="110" t="s">
        <v>12</v>
      </c>
      <c r="H419" s="32">
        <v>6</v>
      </c>
      <c r="I419" s="48" t="str">
        <f>VLOOKUP(H419,[6]กองทุน!$A$2:$B$14,2,)</f>
        <v>กองทุนพัฒนาบุคลากร</v>
      </c>
      <c r="J419" s="110">
        <v>110</v>
      </c>
      <c r="K419" s="48" t="str">
        <f>+VLOOKUP(J419,'[6]งาน-โครงการ'!$A$2:$B$33,2,)</f>
        <v>งานสนับสนุนการบริหารจัดการทั่วไปด้านวิทยาศาสตร์สุขภาพ</v>
      </c>
      <c r="L419" s="110">
        <v>1000005</v>
      </c>
      <c r="M419" s="31" t="str">
        <f>+VLOOKUP(L419,[6]โครงการย่อย!$A$2:$B$66,2,)</f>
        <v>โครงการพัฒนาระบบบริหารทรัพยากรมนุษย์</v>
      </c>
      <c r="N419" s="110">
        <v>10000050005</v>
      </c>
      <c r="O419" s="38" t="str">
        <f>+VLOOKUP(N419,[6]กิจกรรม!$A$2:$B$1541,2,FALSE)</f>
        <v>โครงการเสริมสร้างสวัสดิการและสวัสดิภาพของบุคลากร</v>
      </c>
      <c r="P419" s="32" t="s">
        <v>86</v>
      </c>
      <c r="Q419" s="11">
        <f>IFERROR((VLOOKUP(R419,[5]ความเชื่อมโยง!$A$20:$B$26,2,FALSE)),"")</f>
        <v>6</v>
      </c>
      <c r="R419" s="6" t="s">
        <v>644</v>
      </c>
      <c r="S419" s="11">
        <v>6</v>
      </c>
      <c r="T419" s="52" t="s">
        <v>644</v>
      </c>
      <c r="U419" s="13" t="str">
        <f>IFERROR((VLOOKUP(Q419,[1]ความเชื่อมโยง!$A$1:$F$10,6,FALSE)),"")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19" s="13" t="str">
        <f>IFERROR((VLOOKUP(Q419,ความเชื่อมโยง!$A$1:$G$10,7,1)),"")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19" s="54" t="s">
        <v>651</v>
      </c>
      <c r="X419" s="32" t="s">
        <v>646</v>
      </c>
      <c r="Y419" s="32" t="s">
        <v>16</v>
      </c>
      <c r="Z419" s="32" t="s">
        <v>20</v>
      </c>
      <c r="AC419" s="112"/>
      <c r="AD419" s="32" t="s">
        <v>1635</v>
      </c>
      <c r="AE419" s="113">
        <v>35</v>
      </c>
      <c r="AF419" s="113">
        <v>150</v>
      </c>
      <c r="AG419" s="47" t="s">
        <v>581</v>
      </c>
      <c r="AH419" s="47">
        <v>2</v>
      </c>
      <c r="AI419" s="27">
        <f t="shared" si="25"/>
        <v>10500</v>
      </c>
      <c r="AJ419" s="16"/>
      <c r="AK419" s="16"/>
      <c r="AL419" s="16"/>
      <c r="AM419" s="16"/>
      <c r="AN419" s="16"/>
      <c r="AO419" s="16"/>
      <c r="AP419" s="16"/>
      <c r="AQ419" s="16">
        <v>10500</v>
      </c>
      <c r="AR419" s="16"/>
      <c r="AS419" s="16"/>
      <c r="AT419" s="16"/>
      <c r="AU419" s="16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61"/>
      <c r="BH419" s="58">
        <f t="shared" si="23"/>
        <v>10500</v>
      </c>
      <c r="BI419" s="62">
        <f t="shared" si="24"/>
        <v>0</v>
      </c>
    </row>
    <row r="420" spans="1:61" s="4" customFormat="1" ht="21">
      <c r="A420" s="48">
        <v>10</v>
      </c>
      <c r="B420" s="48" t="str">
        <f>+VLOOKUP(A420,[6]หน่วยงานหลัก!$A$2:$B$20,2,FALSE)</f>
        <v>สำนักงานอธิการบดี</v>
      </c>
      <c r="C420" s="32">
        <v>1006</v>
      </c>
      <c r="D420" s="48" t="str">
        <f>+VLOOKUP(C420,[6]หน่วยงานย่อย!$A$2:$B$76,2,)</f>
        <v>กองการเจ้าหน้าที่</v>
      </c>
      <c r="E420" s="32">
        <v>2</v>
      </c>
      <c r="F420" s="50" t="str">
        <f>+VLOOKUP(E420,[6]แหล่งเงิน!$A$2:$B$3,2,)</f>
        <v>เงินรายได้</v>
      </c>
      <c r="G420" s="110" t="s">
        <v>12</v>
      </c>
      <c r="H420" s="32">
        <v>6</v>
      </c>
      <c r="I420" s="48" t="str">
        <f>VLOOKUP(H420,[6]กองทุน!$A$2:$B$14,2,)</f>
        <v>กองทุนพัฒนาบุคลากร</v>
      </c>
      <c r="J420" s="110">
        <v>110</v>
      </c>
      <c r="K420" s="48" t="str">
        <f>+VLOOKUP(J420,'[6]งาน-โครงการ'!$A$2:$B$33,2,)</f>
        <v>งานสนับสนุนการบริหารจัดการทั่วไปด้านวิทยาศาสตร์สุขภาพ</v>
      </c>
      <c r="L420" s="110">
        <v>1000005</v>
      </c>
      <c r="M420" s="31" t="str">
        <f>+VLOOKUP(L420,[6]โครงการย่อย!$A$2:$B$66,2,)</f>
        <v>โครงการพัฒนาระบบบริหารทรัพยากรมนุษย์</v>
      </c>
      <c r="N420" s="110">
        <v>10000050005</v>
      </c>
      <c r="O420" s="38" t="str">
        <f>+VLOOKUP(N420,[6]กิจกรรม!$A$2:$B$1541,2,FALSE)</f>
        <v>โครงการเสริมสร้างสวัสดิการและสวัสดิภาพของบุคลากร</v>
      </c>
      <c r="P420" s="32" t="s">
        <v>86</v>
      </c>
      <c r="Q420" s="11">
        <f>IFERROR((VLOOKUP(R420,[5]ความเชื่อมโยง!$A$20:$B$26,2,FALSE)),"")</f>
        <v>6</v>
      </c>
      <c r="R420" s="6" t="s">
        <v>644</v>
      </c>
      <c r="S420" s="11">
        <v>6</v>
      </c>
      <c r="T420" s="52" t="s">
        <v>644</v>
      </c>
      <c r="U420" s="13" t="str">
        <f>IFERROR((VLOOKUP(Q420,[1]ความเชื่อมโยง!$A$1:$F$10,6,FALSE)),"")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20" s="13" t="str">
        <f>IFERROR((VLOOKUP(Q420,ความเชื่อมโยง!$A$1:$G$10,7,1)),"")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20" s="54" t="s">
        <v>651</v>
      </c>
      <c r="X420" s="32" t="s">
        <v>646</v>
      </c>
      <c r="Y420" s="32" t="s">
        <v>16</v>
      </c>
      <c r="Z420" s="32" t="s">
        <v>20</v>
      </c>
      <c r="AC420" s="112"/>
      <c r="AD420" s="32" t="s">
        <v>1635</v>
      </c>
      <c r="AE420" s="113">
        <v>200</v>
      </c>
      <c r="AF420" s="113">
        <v>150</v>
      </c>
      <c r="AG420" s="47" t="s">
        <v>581</v>
      </c>
      <c r="AH420" s="47">
        <v>1</v>
      </c>
      <c r="AI420" s="27">
        <f t="shared" si="25"/>
        <v>30000</v>
      </c>
      <c r="AJ420" s="16"/>
      <c r="AK420" s="16"/>
      <c r="AL420" s="16"/>
      <c r="AM420" s="16"/>
      <c r="AN420" s="16"/>
      <c r="AO420" s="16"/>
      <c r="AP420" s="16"/>
      <c r="AQ420" s="16">
        <v>30000</v>
      </c>
      <c r="AR420" s="16"/>
      <c r="AS420" s="16"/>
      <c r="AT420" s="16"/>
      <c r="AU420" s="16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61"/>
      <c r="BH420" s="58">
        <f t="shared" si="23"/>
        <v>30000</v>
      </c>
      <c r="BI420" s="62">
        <f t="shared" si="24"/>
        <v>0</v>
      </c>
    </row>
    <row r="421" spans="1:61" s="4" customFormat="1" ht="21">
      <c r="A421" s="48">
        <v>10</v>
      </c>
      <c r="B421" s="48" t="str">
        <f>+VLOOKUP(A421,[6]หน่วยงานหลัก!$A$2:$B$20,2,FALSE)</f>
        <v>สำนักงานอธิการบดี</v>
      </c>
      <c r="C421" s="32">
        <v>1006</v>
      </c>
      <c r="D421" s="32" t="str">
        <f>+VLOOKUP(C421,[6]หน่วยงานย่อย!$A$2:$B$76,2,)</f>
        <v>กองการเจ้าหน้าที่</v>
      </c>
      <c r="E421" s="32">
        <v>2</v>
      </c>
      <c r="F421" s="116" t="str">
        <f>+VLOOKUP(E421,[6]แหล่งเงิน!$A$2:$B$3,2,)</f>
        <v>เงินรายได้</v>
      </c>
      <c r="G421" s="110" t="s">
        <v>12</v>
      </c>
      <c r="H421" s="32">
        <v>6</v>
      </c>
      <c r="I421" s="32" t="str">
        <f>VLOOKUP(H421,[6]กองทุน!$A$2:$B$14,2,)</f>
        <v>กองทุนพัฒนาบุคลากร</v>
      </c>
      <c r="J421" s="110">
        <v>110</v>
      </c>
      <c r="K421" s="32" t="str">
        <f>+VLOOKUP(J421,'[6]งาน-โครงการ'!$A$2:$B$33,2,)</f>
        <v>งานสนับสนุนการบริหารจัดการทั่วไปด้านวิทยาศาสตร์สุขภาพ</v>
      </c>
      <c r="L421" s="110">
        <v>1000005</v>
      </c>
      <c r="M421" s="31" t="str">
        <f>+VLOOKUP(L421,[6]โครงการย่อย!$A$2:$B$66,2,)</f>
        <v>โครงการพัฒนาระบบบริหารทรัพยากรมนุษย์</v>
      </c>
      <c r="N421" s="110">
        <v>10000050005</v>
      </c>
      <c r="O421" s="31" t="str">
        <f>+VLOOKUP(N421,[6]กิจกรรม!$A$2:$B$1541,2,FALSE)</f>
        <v>โครงการเสริมสร้างสวัสดิการและสวัสดิภาพของบุคลากร</v>
      </c>
      <c r="P421" s="32" t="s">
        <v>86</v>
      </c>
      <c r="Q421" s="11">
        <f>IFERROR((VLOOKUP(R421,[5]ความเชื่อมโยง!$A$20:$B$26,2,FALSE)),"")</f>
        <v>6</v>
      </c>
      <c r="R421" s="6" t="s">
        <v>644</v>
      </c>
      <c r="S421" s="11">
        <v>6</v>
      </c>
      <c r="T421" s="52" t="s">
        <v>644</v>
      </c>
      <c r="U421" s="13" t="str">
        <f>IFERROR((VLOOKUP(Q421,[1]ความเชื่อมโยง!$A$1:$F$10,6,FALSE)),"")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21" s="13" t="str">
        <f>IFERROR((VLOOKUP(Q421,ความเชื่อมโยง!$A$1:$G$10,7,1)),"")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21" s="54" t="s">
        <v>651</v>
      </c>
      <c r="X421" s="32" t="s">
        <v>646</v>
      </c>
      <c r="Y421" s="32" t="s">
        <v>16</v>
      </c>
      <c r="Z421" s="32" t="s">
        <v>20</v>
      </c>
      <c r="AC421" s="112"/>
      <c r="AD421" s="100" t="s">
        <v>1651</v>
      </c>
      <c r="AE421" s="113">
        <v>1200</v>
      </c>
      <c r="AF421" s="113">
        <v>120</v>
      </c>
      <c r="AG421" s="47" t="s">
        <v>581</v>
      </c>
      <c r="AH421" s="47">
        <v>1</v>
      </c>
      <c r="AI421" s="27">
        <f t="shared" si="25"/>
        <v>144000</v>
      </c>
      <c r="AJ421" s="16"/>
      <c r="AK421" s="16"/>
      <c r="AL421" s="16"/>
      <c r="AM421" s="16"/>
      <c r="AN421" s="16"/>
      <c r="AO421" s="16"/>
      <c r="AP421" s="16"/>
      <c r="AQ421" s="16">
        <v>144000</v>
      </c>
      <c r="AR421" s="16"/>
      <c r="AS421" s="16"/>
      <c r="AT421" s="16"/>
      <c r="AU421" s="16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61"/>
      <c r="BH421" s="58">
        <f t="shared" si="23"/>
        <v>144000</v>
      </c>
      <c r="BI421" s="62">
        <f t="shared" si="24"/>
        <v>0</v>
      </c>
    </row>
    <row r="422" spans="1:61" s="4" customFormat="1" ht="21">
      <c r="A422" s="48">
        <v>10</v>
      </c>
      <c r="B422" s="48" t="str">
        <f>+VLOOKUP(A422,[6]หน่วยงานหลัก!$A$2:$B$20,2,FALSE)</f>
        <v>สำนักงานอธิการบดี</v>
      </c>
      <c r="C422" s="32">
        <v>1006</v>
      </c>
      <c r="D422" s="48" t="str">
        <f>+VLOOKUP(C422,[6]หน่วยงานย่อย!$A$2:$B$76,2,)</f>
        <v>กองการเจ้าหน้าที่</v>
      </c>
      <c r="E422" s="32">
        <v>2</v>
      </c>
      <c r="F422" s="50" t="str">
        <f>+VLOOKUP(E422,[6]แหล่งเงิน!$A$2:$B$3,2,)</f>
        <v>เงินรายได้</v>
      </c>
      <c r="G422" s="110" t="s">
        <v>12</v>
      </c>
      <c r="H422" s="32">
        <v>6</v>
      </c>
      <c r="I422" s="48" t="str">
        <f>VLOOKUP(H422,[6]กองทุน!$A$2:$B$14,2,)</f>
        <v>กองทุนพัฒนาบุคลากร</v>
      </c>
      <c r="J422" s="110">
        <v>110</v>
      </c>
      <c r="K422" s="48" t="str">
        <f>+VLOOKUP(J422,'[6]งาน-โครงการ'!$A$2:$B$33,2,)</f>
        <v>งานสนับสนุนการบริหารจัดการทั่วไปด้านวิทยาศาสตร์สุขภาพ</v>
      </c>
      <c r="L422" s="110">
        <v>1000005</v>
      </c>
      <c r="M422" s="31" t="str">
        <f>+VLOOKUP(L422,[6]โครงการย่อย!$A$2:$B$66,2,)</f>
        <v>โครงการพัฒนาระบบบริหารทรัพยากรมนุษย์</v>
      </c>
      <c r="N422" s="110">
        <v>10000050005</v>
      </c>
      <c r="O422" s="38" t="str">
        <f>+VLOOKUP(N422,[6]กิจกรรม!$A$2:$B$1541,2,FALSE)</f>
        <v>โครงการเสริมสร้างสวัสดิการและสวัสดิภาพของบุคลากร</v>
      </c>
      <c r="P422" s="32" t="s">
        <v>86</v>
      </c>
      <c r="Q422" s="11">
        <f>IFERROR((VLOOKUP(R422,[5]ความเชื่อมโยง!$A$20:$B$26,2,FALSE)),"")</f>
        <v>6</v>
      </c>
      <c r="R422" s="6" t="s">
        <v>644</v>
      </c>
      <c r="S422" s="11">
        <v>6</v>
      </c>
      <c r="T422" s="52" t="s">
        <v>644</v>
      </c>
      <c r="U422" s="13" t="str">
        <f>IFERROR((VLOOKUP(Q422,[1]ความเชื่อมโยง!$A$1:$F$10,6,FALSE)),"")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22" s="13" t="str">
        <f>IFERROR((VLOOKUP(Q422,ความเชื่อมโยง!$A$1:$G$10,7,1)),"")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22" s="54" t="s">
        <v>651</v>
      </c>
      <c r="X422" s="32" t="s">
        <v>646</v>
      </c>
      <c r="Y422" s="32" t="s">
        <v>16</v>
      </c>
      <c r="Z422" s="32" t="s">
        <v>23</v>
      </c>
      <c r="AC422" s="112"/>
      <c r="AD422" s="32" t="s">
        <v>945</v>
      </c>
      <c r="AE422" s="113">
        <v>250</v>
      </c>
      <c r="AF422" s="113">
        <v>150</v>
      </c>
      <c r="AG422" s="47" t="s">
        <v>581</v>
      </c>
      <c r="AH422" s="47">
        <v>1</v>
      </c>
      <c r="AI422" s="27">
        <f t="shared" si="25"/>
        <v>37500</v>
      </c>
      <c r="AJ422" s="16"/>
      <c r="AK422" s="16"/>
      <c r="AL422" s="16"/>
      <c r="AM422" s="16"/>
      <c r="AN422" s="16"/>
      <c r="AO422" s="16"/>
      <c r="AP422" s="16"/>
      <c r="AQ422" s="16">
        <v>37500</v>
      </c>
      <c r="AR422" s="16"/>
      <c r="AS422" s="16"/>
      <c r="AT422" s="16"/>
      <c r="AU422" s="16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61"/>
      <c r="BH422" s="58">
        <f t="shared" si="23"/>
        <v>37500</v>
      </c>
      <c r="BI422" s="62">
        <f t="shared" si="24"/>
        <v>0</v>
      </c>
    </row>
    <row r="423" spans="1:61" s="4" customFormat="1" ht="21">
      <c r="A423" s="48">
        <v>10</v>
      </c>
      <c r="B423" s="48" t="str">
        <f>+VLOOKUP(A423,[6]หน่วยงานหลัก!$A$2:$B$20,2,FALSE)</f>
        <v>สำนักงานอธิการบดี</v>
      </c>
      <c r="C423" s="32">
        <v>1006</v>
      </c>
      <c r="D423" s="48" t="str">
        <f>+VLOOKUP(C423,[6]หน่วยงานย่อย!$A$2:$B$76,2,)</f>
        <v>กองการเจ้าหน้าที่</v>
      </c>
      <c r="E423" s="32">
        <v>2</v>
      </c>
      <c r="F423" s="50" t="str">
        <f>+VLOOKUP(E423,[6]แหล่งเงิน!$A$2:$B$3,2,)</f>
        <v>เงินรายได้</v>
      </c>
      <c r="G423" s="110" t="s">
        <v>12</v>
      </c>
      <c r="H423" s="32">
        <v>6</v>
      </c>
      <c r="I423" s="48" t="str">
        <f>VLOOKUP(H423,[6]กองทุน!$A$2:$B$14,2,)</f>
        <v>กองทุนพัฒนาบุคลากร</v>
      </c>
      <c r="J423" s="110">
        <v>110</v>
      </c>
      <c r="K423" s="48" t="str">
        <f>+VLOOKUP(J423,'[6]งาน-โครงการ'!$A$2:$B$33,2,)</f>
        <v>งานสนับสนุนการบริหารจัดการทั่วไปด้านวิทยาศาสตร์สุขภาพ</v>
      </c>
      <c r="L423" s="110">
        <v>1000005</v>
      </c>
      <c r="M423" s="31" t="str">
        <f>+VLOOKUP(L423,[6]โครงการย่อย!$A$2:$B$66,2,)</f>
        <v>โครงการพัฒนาระบบบริหารทรัพยากรมนุษย์</v>
      </c>
      <c r="N423" s="110">
        <v>10000050005</v>
      </c>
      <c r="O423" s="38" t="str">
        <f>+VLOOKUP(N423,[6]กิจกรรม!$A$2:$B$1541,2,FALSE)</f>
        <v>โครงการเสริมสร้างสวัสดิการและสวัสดิภาพของบุคลากร</v>
      </c>
      <c r="P423" s="32" t="s">
        <v>86</v>
      </c>
      <c r="Q423" s="11">
        <f>IFERROR((VLOOKUP(R423,[5]ความเชื่อมโยง!$A$20:$B$26,2,FALSE)),"")</f>
        <v>6</v>
      </c>
      <c r="R423" s="6" t="s">
        <v>644</v>
      </c>
      <c r="S423" s="11">
        <v>6</v>
      </c>
      <c r="T423" s="52" t="s">
        <v>644</v>
      </c>
      <c r="U423" s="13" t="str">
        <f>IFERROR((VLOOKUP(Q423,[1]ความเชื่อมโยง!$A$1:$F$10,6,FALSE)),"")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23" s="13" t="str">
        <f>IFERROR((VLOOKUP(Q423,ความเชื่อมโยง!$A$1:$G$10,7,1)),"")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23" s="54" t="s">
        <v>651</v>
      </c>
      <c r="X423" s="39" t="s">
        <v>908</v>
      </c>
      <c r="Y423" s="32" t="s">
        <v>16</v>
      </c>
      <c r="Z423" s="32" t="s">
        <v>23</v>
      </c>
      <c r="AC423" s="112"/>
      <c r="AD423" s="32" t="s">
        <v>946</v>
      </c>
      <c r="AE423" s="113">
        <v>65</v>
      </c>
      <c r="AF423" s="113">
        <v>60</v>
      </c>
      <c r="AG423" s="47" t="s">
        <v>606</v>
      </c>
      <c r="AH423" s="47">
        <v>1</v>
      </c>
      <c r="AI423" s="27">
        <f t="shared" si="25"/>
        <v>3900</v>
      </c>
      <c r="AJ423" s="16"/>
      <c r="AK423" s="16"/>
      <c r="AL423" s="16"/>
      <c r="AM423" s="16"/>
      <c r="AN423" s="16"/>
      <c r="AO423" s="16"/>
      <c r="AP423" s="16"/>
      <c r="AQ423" s="16">
        <v>3900</v>
      </c>
      <c r="AR423" s="16"/>
      <c r="AS423" s="16"/>
      <c r="AT423" s="16"/>
      <c r="AU423" s="16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61"/>
      <c r="BH423" s="58">
        <f t="shared" si="23"/>
        <v>3900</v>
      </c>
      <c r="BI423" s="62">
        <f t="shared" si="24"/>
        <v>0</v>
      </c>
    </row>
    <row r="424" spans="1:61" s="4" customFormat="1" ht="21">
      <c r="A424" s="48">
        <v>10</v>
      </c>
      <c r="B424" s="48" t="str">
        <f>+VLOOKUP(A424,[6]หน่วยงานหลัก!$A$2:$B$20,2,FALSE)</f>
        <v>สำนักงานอธิการบดี</v>
      </c>
      <c r="C424" s="32">
        <v>1006</v>
      </c>
      <c r="D424" s="48" t="str">
        <f>+VLOOKUP(C424,[6]หน่วยงานย่อย!$A$2:$B$76,2,)</f>
        <v>กองการเจ้าหน้าที่</v>
      </c>
      <c r="E424" s="32">
        <v>2</v>
      </c>
      <c r="F424" s="50" t="str">
        <f>+VLOOKUP(E424,[6]แหล่งเงิน!$A$2:$B$3,2,)</f>
        <v>เงินรายได้</v>
      </c>
      <c r="G424" s="110" t="s">
        <v>12</v>
      </c>
      <c r="H424" s="32">
        <v>6</v>
      </c>
      <c r="I424" s="48" t="str">
        <f>VLOOKUP(H424,[6]กองทุน!$A$2:$B$14,2,)</f>
        <v>กองทุนพัฒนาบุคลากร</v>
      </c>
      <c r="J424" s="110">
        <v>110</v>
      </c>
      <c r="K424" s="48" t="str">
        <f>+VLOOKUP(J424,'[6]งาน-โครงการ'!$A$2:$B$33,2,)</f>
        <v>งานสนับสนุนการบริหารจัดการทั่วไปด้านวิทยาศาสตร์สุขภาพ</v>
      </c>
      <c r="L424" s="110">
        <v>1000005</v>
      </c>
      <c r="M424" s="31" t="str">
        <f>+VLOOKUP(L424,[6]โครงการย่อย!$A$2:$B$66,2,)</f>
        <v>โครงการพัฒนาระบบบริหารทรัพยากรมนุษย์</v>
      </c>
      <c r="N424" s="110">
        <v>10000050005</v>
      </c>
      <c r="O424" s="38" t="str">
        <f>+VLOOKUP(N424,[6]กิจกรรม!$A$2:$B$1541,2,FALSE)</f>
        <v>โครงการเสริมสร้างสวัสดิการและสวัสดิภาพของบุคลากร</v>
      </c>
      <c r="P424" s="32" t="s">
        <v>86</v>
      </c>
      <c r="Q424" s="11">
        <f>IFERROR((VLOOKUP(R424,[5]ความเชื่อมโยง!$A$20:$B$26,2,FALSE)),"")</f>
        <v>6</v>
      </c>
      <c r="R424" s="6" t="s">
        <v>644</v>
      </c>
      <c r="S424" s="11">
        <v>6</v>
      </c>
      <c r="T424" s="52" t="s">
        <v>644</v>
      </c>
      <c r="U424" s="13" t="str">
        <f>IFERROR((VLOOKUP(Q424,[1]ความเชื่อมโยง!$A$1:$F$10,6,FALSE)),"")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24" s="13" t="str">
        <f>IFERROR((VLOOKUP(Q424,ความเชื่อมโยง!$A$1:$G$10,7,1)),"")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24" s="54" t="s">
        <v>651</v>
      </c>
      <c r="X424" s="32" t="s">
        <v>646</v>
      </c>
      <c r="Y424" s="32" t="s">
        <v>16</v>
      </c>
      <c r="Z424" s="32" t="s">
        <v>20</v>
      </c>
      <c r="AC424" s="112"/>
      <c r="AD424" s="32" t="s">
        <v>1635</v>
      </c>
      <c r="AE424" s="113">
        <v>60</v>
      </c>
      <c r="AF424" s="113">
        <v>150</v>
      </c>
      <c r="AG424" s="47" t="s">
        <v>581</v>
      </c>
      <c r="AH424" s="47">
        <v>1</v>
      </c>
      <c r="AI424" s="27">
        <f t="shared" si="25"/>
        <v>9000</v>
      </c>
      <c r="AJ424" s="16"/>
      <c r="AK424" s="16"/>
      <c r="AL424" s="16"/>
      <c r="AM424" s="16"/>
      <c r="AN424" s="16"/>
      <c r="AO424" s="16"/>
      <c r="AP424" s="16"/>
      <c r="AQ424" s="16">
        <v>9000</v>
      </c>
      <c r="AR424" s="16"/>
      <c r="AS424" s="16"/>
      <c r="AT424" s="16"/>
      <c r="AU424" s="16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61"/>
      <c r="BH424" s="58">
        <f t="shared" si="23"/>
        <v>9000</v>
      </c>
      <c r="BI424" s="62">
        <f t="shared" si="24"/>
        <v>0</v>
      </c>
    </row>
    <row r="425" spans="1:61" s="4" customFormat="1" ht="21">
      <c r="A425" s="48">
        <v>10</v>
      </c>
      <c r="B425" s="48" t="str">
        <f>+VLOOKUP(A425,[6]หน่วยงานหลัก!$A$2:$B$20,2,FALSE)</f>
        <v>สำนักงานอธิการบดี</v>
      </c>
      <c r="C425" s="32">
        <v>1006</v>
      </c>
      <c r="D425" s="48" t="str">
        <f>+VLOOKUP(C425,[6]หน่วยงานย่อย!$A$2:$B$76,2,)</f>
        <v>กองการเจ้าหน้าที่</v>
      </c>
      <c r="E425" s="32">
        <v>1</v>
      </c>
      <c r="F425" s="50" t="str">
        <f>+VLOOKUP(E425,[6]แหล่งเงิน!$A$2:$B$3,2,)</f>
        <v>เงินงบประมาณแผ่นดิน</v>
      </c>
      <c r="G425" s="110" t="s">
        <v>11</v>
      </c>
      <c r="H425" s="32">
        <v>6</v>
      </c>
      <c r="I425" s="48" t="str">
        <f>VLOOKUP(H425,[6]กองทุน!$A$2:$B$14,2,)</f>
        <v>กองทุนพัฒนาบุคลากร</v>
      </c>
      <c r="J425" s="110">
        <v>110</v>
      </c>
      <c r="K425" s="48" t="str">
        <f>+VLOOKUP(J425,'[6]งาน-โครงการ'!$A$2:$B$33,2,)</f>
        <v>งานสนับสนุนการบริหารจัดการทั่วไปด้านวิทยาศาสตร์สุขภาพ</v>
      </c>
      <c r="L425" s="110">
        <v>1000005</v>
      </c>
      <c r="M425" s="31" t="str">
        <f>+VLOOKUP(L425,[6]โครงการย่อย!$A$2:$B$66,2,)</f>
        <v>โครงการพัฒนาระบบบริหารทรัพยากรมนุษย์</v>
      </c>
      <c r="N425" s="110">
        <v>10000050005</v>
      </c>
      <c r="O425" s="38" t="str">
        <f>+VLOOKUP(N425,[6]กิจกรรม!$A$2:$B$1541,2,FALSE)</f>
        <v>โครงการเสริมสร้างสวัสดิการและสวัสดิภาพของบุคลากร</v>
      </c>
      <c r="P425" s="32" t="s">
        <v>86</v>
      </c>
      <c r="Q425" s="11">
        <f>IFERROR((VLOOKUP(R425,[1]ความเชื่อมโยง!$A$20:$B$26,2,FALSE)),"")</f>
        <v>6</v>
      </c>
      <c r="R425" s="6" t="s">
        <v>644</v>
      </c>
      <c r="S425" s="11">
        <f>IFERROR((VLOOKUP(T425,[1]ความเชื่อมโยง!$A$29:$B$37,2,FALSE)),"")</f>
        <v>6</v>
      </c>
      <c r="T425" s="52" t="s">
        <v>644</v>
      </c>
      <c r="U425" s="13" t="str">
        <f>IFERROR((VLOOKUP(Q425,[1]ความเชื่อมโยง!$A$1:$F$10,6,FALSE)),"")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25" s="13" t="str">
        <f>IFERROR((VLOOKUP(Q425,ความเชื่อมโยง!$A$1:$G$10,7,1)),"")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25" s="54" t="s">
        <v>651</v>
      </c>
      <c r="X425" s="39" t="s">
        <v>908</v>
      </c>
      <c r="Y425" s="32" t="s">
        <v>16</v>
      </c>
      <c r="Z425" s="32" t="s">
        <v>23</v>
      </c>
      <c r="AC425" s="112"/>
      <c r="AD425" s="32" t="s">
        <v>610</v>
      </c>
      <c r="AE425" s="114">
        <v>0.5</v>
      </c>
      <c r="AF425" s="113">
        <v>2000</v>
      </c>
      <c r="AG425" s="47" t="s">
        <v>584</v>
      </c>
      <c r="AH425" s="47">
        <v>1</v>
      </c>
      <c r="AI425" s="27">
        <f t="shared" si="25"/>
        <v>1000</v>
      </c>
      <c r="AJ425" s="16"/>
      <c r="AK425" s="16"/>
      <c r="AL425" s="16"/>
      <c r="AM425" s="16"/>
      <c r="AN425" s="16"/>
      <c r="AO425" s="16"/>
      <c r="AP425" s="16"/>
      <c r="AQ425" s="16">
        <v>1000</v>
      </c>
      <c r="AR425" s="16"/>
      <c r="AS425" s="16"/>
      <c r="AT425" s="16"/>
      <c r="AU425" s="16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61"/>
      <c r="BH425" s="58">
        <f t="shared" si="23"/>
        <v>1000</v>
      </c>
      <c r="BI425" s="62">
        <f t="shared" si="24"/>
        <v>0</v>
      </c>
    </row>
    <row r="426" spans="1:61" s="4" customFormat="1" ht="21">
      <c r="A426" s="48">
        <v>10</v>
      </c>
      <c r="B426" s="48" t="str">
        <f>+VLOOKUP(A426,[6]หน่วยงานหลัก!$A$2:$B$20,2,FALSE)</f>
        <v>สำนักงานอธิการบดี</v>
      </c>
      <c r="C426" s="32">
        <v>1006</v>
      </c>
      <c r="D426" s="48" t="str">
        <f>+VLOOKUP(C426,[6]หน่วยงานย่อย!$A$2:$B$76,2,)</f>
        <v>กองการเจ้าหน้าที่</v>
      </c>
      <c r="E426" s="32">
        <v>2</v>
      </c>
      <c r="F426" s="50" t="str">
        <f>+VLOOKUP(E426,[6]แหล่งเงิน!$A$2:$B$3,2,)</f>
        <v>เงินรายได้</v>
      </c>
      <c r="G426" s="110" t="s">
        <v>12</v>
      </c>
      <c r="H426" s="32">
        <v>6</v>
      </c>
      <c r="I426" s="48" t="str">
        <f>VLOOKUP(H426,[6]กองทุน!$A$2:$B$14,2,)</f>
        <v>กองทุนพัฒนาบุคลากร</v>
      </c>
      <c r="J426" s="110">
        <v>110</v>
      </c>
      <c r="K426" s="48" t="str">
        <f>+VLOOKUP(J426,'[6]งาน-โครงการ'!$A$2:$B$33,2,)</f>
        <v>งานสนับสนุนการบริหารจัดการทั่วไปด้านวิทยาศาสตร์สุขภาพ</v>
      </c>
      <c r="L426" s="110">
        <v>1000005</v>
      </c>
      <c r="M426" s="31" t="str">
        <f>+VLOOKUP(L426,[6]โครงการย่อย!$A$2:$B$66,2,)</f>
        <v>โครงการพัฒนาระบบบริหารทรัพยากรมนุษย์</v>
      </c>
      <c r="N426" s="110">
        <v>10000050005</v>
      </c>
      <c r="O426" s="38" t="str">
        <f>+VLOOKUP(N426,[6]กิจกรรม!$A$2:$B$1541,2,FALSE)</f>
        <v>โครงการเสริมสร้างสวัสดิการและสวัสดิภาพของบุคลากร</v>
      </c>
      <c r="P426" s="32" t="s">
        <v>87</v>
      </c>
      <c r="Q426" s="11">
        <f>IFERROR((VLOOKUP(R426,[5]ความเชื่อมโยง!$A$20:$B$26,2,FALSE)),"")</f>
        <v>6</v>
      </c>
      <c r="R426" s="6" t="s">
        <v>644</v>
      </c>
      <c r="S426" s="51">
        <v>6</v>
      </c>
      <c r="T426" s="52" t="s">
        <v>644</v>
      </c>
      <c r="U426" s="13" t="str">
        <f>IFERROR((VLOOKUP(Q426,[1]ความเชื่อมโยง!$A$1:$F$10,6,FALSE)),"")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26" s="13" t="str">
        <f>IFERROR((VLOOKUP(Q426,ความเชื่อมโยง!$A$1:$G$10,7,1)),"")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26" s="54" t="s">
        <v>651</v>
      </c>
      <c r="X426" s="32" t="s">
        <v>646</v>
      </c>
      <c r="Y426" s="32" t="s">
        <v>16</v>
      </c>
      <c r="Z426" s="32" t="s">
        <v>20</v>
      </c>
      <c r="AC426" s="112"/>
      <c r="AD426" s="32" t="s">
        <v>1678</v>
      </c>
      <c r="AE426" s="113">
        <v>250000</v>
      </c>
      <c r="AF426" s="113">
        <v>1</v>
      </c>
      <c r="AG426" s="47" t="s">
        <v>667</v>
      </c>
      <c r="AH426" s="47">
        <v>1</v>
      </c>
      <c r="AI426" s="27">
        <v>250000</v>
      </c>
      <c r="AJ426" s="16">
        <f>SUM(AI426)/12</f>
        <v>20833.333333333332</v>
      </c>
      <c r="AK426" s="16">
        <v>20833.333333333332</v>
      </c>
      <c r="AL426" s="16">
        <v>20833.333333333332</v>
      </c>
      <c r="AM426" s="16">
        <v>20833.333333333332</v>
      </c>
      <c r="AN426" s="16">
        <v>20833.333333333332</v>
      </c>
      <c r="AO426" s="16">
        <v>20833.333333333332</v>
      </c>
      <c r="AP426" s="16">
        <v>20833.333333333332</v>
      </c>
      <c r="AQ426" s="16">
        <v>20833.333333333332</v>
      </c>
      <c r="AR426" s="16">
        <v>20833.333333333332</v>
      </c>
      <c r="AS426" s="16">
        <v>20833.333333333332</v>
      </c>
      <c r="AT426" s="16">
        <v>20833.333333333332</v>
      </c>
      <c r="AU426" s="16">
        <v>20833.333333333332</v>
      </c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61"/>
      <c r="BH426" s="58">
        <f t="shared" si="23"/>
        <v>250000</v>
      </c>
      <c r="BI426" s="62">
        <f t="shared" si="24"/>
        <v>0</v>
      </c>
    </row>
    <row r="427" spans="1:61" s="4" customFormat="1" ht="21">
      <c r="A427" s="48">
        <v>10</v>
      </c>
      <c r="B427" s="48" t="str">
        <f>+VLOOKUP(A427,[6]หน่วยงานหลัก!$A$2:$B$20,2,FALSE)</f>
        <v>สำนักงานอธิการบดี</v>
      </c>
      <c r="C427" s="32">
        <v>1006</v>
      </c>
      <c r="D427" s="48" t="str">
        <f>+VLOOKUP(C427,[6]หน่วยงานย่อย!$A$2:$B$76,2,)</f>
        <v>กองการเจ้าหน้าที่</v>
      </c>
      <c r="E427" s="32">
        <v>2</v>
      </c>
      <c r="F427" s="50" t="str">
        <f>+VLOOKUP(E427,[6]แหล่งเงิน!$A$2:$B$3,2,)</f>
        <v>เงินรายได้</v>
      </c>
      <c r="G427" s="110" t="s">
        <v>12</v>
      </c>
      <c r="H427" s="32">
        <v>6</v>
      </c>
      <c r="I427" s="48" t="str">
        <f>VLOOKUP(H427,[6]กองทุน!$A$2:$B$14,2,)</f>
        <v>กองทุนพัฒนาบุคลากร</v>
      </c>
      <c r="J427" s="110">
        <v>110</v>
      </c>
      <c r="K427" s="48" t="str">
        <f>+VLOOKUP(J427,'[6]งาน-โครงการ'!$A$2:$B$33,2,)</f>
        <v>งานสนับสนุนการบริหารจัดการทั่วไปด้านวิทยาศาสตร์สุขภาพ</v>
      </c>
      <c r="L427" s="110">
        <v>1000005</v>
      </c>
      <c r="M427" s="31" t="str">
        <f>+VLOOKUP(L427,[6]โครงการย่อย!$A$2:$B$66,2,)</f>
        <v>โครงการพัฒนาระบบบริหารทรัพยากรมนุษย์</v>
      </c>
      <c r="N427" s="110">
        <v>10000050005</v>
      </c>
      <c r="O427" s="38" t="str">
        <f>+VLOOKUP(N427,[6]กิจกรรม!$A$2:$B$1541,2,FALSE)</f>
        <v>โครงการเสริมสร้างสวัสดิการและสวัสดิภาพของบุคลากร</v>
      </c>
      <c r="P427" s="32" t="s">
        <v>80</v>
      </c>
      <c r="Q427" s="11">
        <f>IFERROR((VLOOKUP(R427,[5]ความเชื่อมโยง!$A$20:$B$26,2,FALSE)),"")</f>
        <v>6</v>
      </c>
      <c r="R427" s="6" t="s">
        <v>644</v>
      </c>
      <c r="S427" s="51">
        <v>6</v>
      </c>
      <c r="T427" s="52" t="s">
        <v>644</v>
      </c>
      <c r="U427" s="13" t="str">
        <f>IFERROR((VLOOKUP(Q427,[1]ความเชื่อมโยง!$A$1:$F$10,6,FALSE)),"")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27" s="13" t="str">
        <f>IFERROR((VLOOKUP(Q427,ความเชื่อมโยง!$A$1:$G$10,7,1)),"")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27" s="54" t="s">
        <v>651</v>
      </c>
      <c r="X427" s="32" t="s">
        <v>646</v>
      </c>
      <c r="Y427" s="32" t="s">
        <v>16</v>
      </c>
      <c r="Z427" s="32" t="s">
        <v>20</v>
      </c>
      <c r="AC427" s="112"/>
      <c r="AD427" s="32" t="s">
        <v>1635</v>
      </c>
      <c r="AE427" s="113">
        <v>35</v>
      </c>
      <c r="AF427" s="113">
        <v>100</v>
      </c>
      <c r="AG427" s="47" t="s">
        <v>581</v>
      </c>
      <c r="AH427" s="47">
        <v>1</v>
      </c>
      <c r="AI427" s="27">
        <f t="shared" si="25"/>
        <v>3500</v>
      </c>
      <c r="AJ427" s="16">
        <v>3500</v>
      </c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61"/>
      <c r="BH427" s="58">
        <f t="shared" si="23"/>
        <v>3500</v>
      </c>
      <c r="BI427" s="62">
        <f t="shared" si="24"/>
        <v>0</v>
      </c>
    </row>
    <row r="428" spans="1:61" s="4" customFormat="1" ht="21">
      <c r="A428" s="48">
        <v>10</v>
      </c>
      <c r="B428" s="48" t="str">
        <f>+VLOOKUP(A428,[6]หน่วยงานหลัก!$A$2:$B$20,2,FALSE)</f>
        <v>สำนักงานอธิการบดี</v>
      </c>
      <c r="C428" s="32">
        <v>1006</v>
      </c>
      <c r="D428" s="48" t="str">
        <f>+VLOOKUP(C428,[6]หน่วยงานย่อย!$A$2:$B$76,2,)</f>
        <v>กองการเจ้าหน้าที่</v>
      </c>
      <c r="E428" s="32">
        <v>1</v>
      </c>
      <c r="F428" s="50" t="str">
        <f>+VLOOKUP(E428,[6]แหล่งเงิน!$A$2:$B$3,2,)</f>
        <v>เงินงบประมาณแผ่นดิน</v>
      </c>
      <c r="G428" s="110" t="s">
        <v>11</v>
      </c>
      <c r="H428" s="32">
        <v>6</v>
      </c>
      <c r="I428" s="48" t="str">
        <f>VLOOKUP(H428,[6]กองทุน!$A$2:$B$14,2,)</f>
        <v>กองทุนพัฒนาบุคลากร</v>
      </c>
      <c r="J428" s="110">
        <v>110</v>
      </c>
      <c r="K428" s="48" t="str">
        <f>+VLOOKUP(J428,'[6]งาน-โครงการ'!$A$2:$B$33,2,)</f>
        <v>งานสนับสนุนการบริหารจัดการทั่วไปด้านวิทยาศาสตร์สุขภาพ</v>
      </c>
      <c r="L428" s="110">
        <v>1000005</v>
      </c>
      <c r="M428" s="31" t="str">
        <f>+VLOOKUP(L428,[6]โครงการย่อย!$A$2:$B$66,2,)</f>
        <v>โครงการพัฒนาระบบบริหารทรัพยากรมนุษย์</v>
      </c>
      <c r="N428" s="110">
        <v>10000050005</v>
      </c>
      <c r="O428" s="38" t="str">
        <f>+VLOOKUP(N428,[6]กิจกรรม!$A$2:$B$1541,2,FALSE)</f>
        <v>โครงการเสริมสร้างสวัสดิการและสวัสดิภาพของบุคลากร</v>
      </c>
      <c r="P428" s="32" t="s">
        <v>80</v>
      </c>
      <c r="Q428" s="11">
        <f>IFERROR((VLOOKUP(R428,[1]ความเชื่อมโยง!$A$20:$B$26,2,FALSE)),"")</f>
        <v>6</v>
      </c>
      <c r="R428" s="6" t="s">
        <v>644</v>
      </c>
      <c r="S428" s="11">
        <f>IFERROR((VLOOKUP(T428,[1]ความเชื่อมโยง!$A$29:$B$37,2,FALSE)),"")</f>
        <v>6</v>
      </c>
      <c r="T428" s="52" t="s">
        <v>644</v>
      </c>
      <c r="U428" s="13" t="str">
        <f>IFERROR((VLOOKUP(Q428,[1]ความเชื่อมโยง!$A$1:$F$10,6,FALSE)),"")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28" s="13" t="str">
        <f>IFERROR((VLOOKUP(Q428,ความเชื่อมโยง!$A$1:$G$10,7,1)),"")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28" s="54" t="s">
        <v>651</v>
      </c>
      <c r="X428" s="39" t="s">
        <v>908</v>
      </c>
      <c r="Y428" s="32" t="s">
        <v>16</v>
      </c>
      <c r="Z428" s="32" t="s">
        <v>23</v>
      </c>
      <c r="AC428" s="112"/>
      <c r="AD428" s="32" t="s">
        <v>24</v>
      </c>
      <c r="AE428" s="114">
        <v>0.5</v>
      </c>
      <c r="AF428" s="113">
        <v>1000</v>
      </c>
      <c r="AG428" s="47" t="s">
        <v>584</v>
      </c>
      <c r="AH428" s="47">
        <v>1</v>
      </c>
      <c r="AI428" s="27">
        <f t="shared" si="25"/>
        <v>500</v>
      </c>
      <c r="AJ428" s="16">
        <v>500</v>
      </c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61"/>
      <c r="BH428" s="58">
        <f t="shared" si="23"/>
        <v>500</v>
      </c>
      <c r="BI428" s="62">
        <f t="shared" si="24"/>
        <v>0</v>
      </c>
    </row>
    <row r="429" spans="1:61" s="4" customFormat="1" ht="21">
      <c r="A429" s="48">
        <v>10</v>
      </c>
      <c r="B429" s="48" t="str">
        <f>+VLOOKUP(A429,[6]หน่วยงานหลัก!$A$2:$B$20,2,FALSE)</f>
        <v>สำนักงานอธิการบดี</v>
      </c>
      <c r="C429" s="32">
        <v>1006</v>
      </c>
      <c r="D429" s="48" t="str">
        <f>+VLOOKUP(C429,[6]หน่วยงานย่อย!$A$2:$B$76,2,)</f>
        <v>กองการเจ้าหน้าที่</v>
      </c>
      <c r="E429" s="32">
        <v>2</v>
      </c>
      <c r="F429" s="50" t="str">
        <f>+VLOOKUP(E429,[6]แหล่งเงิน!$A$2:$B$3,2,)</f>
        <v>เงินรายได้</v>
      </c>
      <c r="G429" s="110" t="s">
        <v>12</v>
      </c>
      <c r="H429" s="32">
        <v>6</v>
      </c>
      <c r="I429" s="48" t="str">
        <f>VLOOKUP(H429,[6]กองทุน!$A$2:$B$14,2,)</f>
        <v>กองทุนพัฒนาบุคลากร</v>
      </c>
      <c r="J429" s="110">
        <v>110</v>
      </c>
      <c r="K429" s="48" t="str">
        <f>+VLOOKUP(J429,'[6]งาน-โครงการ'!$A$2:$B$33,2,)</f>
        <v>งานสนับสนุนการบริหารจัดการทั่วไปด้านวิทยาศาสตร์สุขภาพ</v>
      </c>
      <c r="L429" s="110">
        <v>1000005</v>
      </c>
      <c r="M429" s="31" t="str">
        <f>+VLOOKUP(L429,[6]โครงการย่อย!$A$2:$B$66,2,)</f>
        <v>โครงการพัฒนาระบบบริหารทรัพยากรมนุษย์</v>
      </c>
      <c r="N429" s="110">
        <v>10000050005</v>
      </c>
      <c r="O429" s="38" t="str">
        <f>+VLOOKUP(N429,[6]กิจกรรม!$A$2:$B$1541,2,FALSE)</f>
        <v>โครงการเสริมสร้างสวัสดิการและสวัสดิภาพของบุคลากร</v>
      </c>
      <c r="P429" s="32" t="s">
        <v>80</v>
      </c>
      <c r="Q429" s="11">
        <f>IFERROR((VLOOKUP(R429,[5]ความเชื่อมโยง!$A$20:$B$26,2,FALSE)),"")</f>
        <v>6</v>
      </c>
      <c r="R429" s="6" t="s">
        <v>644</v>
      </c>
      <c r="S429" s="51">
        <v>6</v>
      </c>
      <c r="T429" s="52" t="s">
        <v>644</v>
      </c>
      <c r="U429" s="13" t="str">
        <f>IFERROR((VLOOKUP(Q429,[1]ความเชื่อมโยง!$A$1:$F$10,6,FALSE)),"")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29" s="13" t="str">
        <f>IFERROR((VLOOKUP(Q429,ความเชื่อมโยง!$A$1:$G$10,7,1)),"")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29" s="54" t="s">
        <v>651</v>
      </c>
      <c r="X429" s="32" t="s">
        <v>646</v>
      </c>
      <c r="Y429" s="32" t="s">
        <v>16</v>
      </c>
      <c r="Z429" s="32" t="s">
        <v>20</v>
      </c>
      <c r="AC429" s="112"/>
      <c r="AD429" s="32" t="s">
        <v>1679</v>
      </c>
      <c r="AE429" s="113">
        <v>6000</v>
      </c>
      <c r="AF429" s="113">
        <v>1</v>
      </c>
      <c r="AG429" s="47" t="s">
        <v>583</v>
      </c>
      <c r="AH429" s="47">
        <v>1</v>
      </c>
      <c r="AI429" s="27">
        <f t="shared" si="25"/>
        <v>6000</v>
      </c>
      <c r="AJ429" s="16">
        <v>6000</v>
      </c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61"/>
      <c r="BH429" s="58">
        <f t="shared" si="23"/>
        <v>6000</v>
      </c>
      <c r="BI429" s="62">
        <f t="shared" si="24"/>
        <v>0</v>
      </c>
    </row>
    <row r="430" spans="1:61" s="4" customFormat="1" ht="21">
      <c r="A430" s="48">
        <v>10</v>
      </c>
      <c r="B430" s="48" t="str">
        <f>+VLOOKUP(A430,[6]หน่วยงานหลัก!$A$2:$B$20,2,FALSE)</f>
        <v>สำนักงานอธิการบดี</v>
      </c>
      <c r="C430" s="32">
        <v>1006</v>
      </c>
      <c r="D430" s="48" t="str">
        <f>+VLOOKUP(C430,[6]หน่วยงานย่อย!$A$2:$B$76,2,)</f>
        <v>กองการเจ้าหน้าที่</v>
      </c>
      <c r="E430" s="32">
        <v>2</v>
      </c>
      <c r="F430" s="50" t="str">
        <f>+VLOOKUP(E430,[6]แหล่งเงิน!$A$2:$B$3,2,)</f>
        <v>เงินรายได้</v>
      </c>
      <c r="G430" s="110" t="s">
        <v>12</v>
      </c>
      <c r="H430" s="32">
        <v>6</v>
      </c>
      <c r="I430" s="48" t="str">
        <f>VLOOKUP(H430,[6]กองทุน!$A$2:$B$14,2,)</f>
        <v>กองทุนพัฒนาบุคลากร</v>
      </c>
      <c r="J430" s="110">
        <v>110</v>
      </c>
      <c r="K430" s="48" t="str">
        <f>+VLOOKUP(J430,'[6]งาน-โครงการ'!$A$2:$B$33,2,)</f>
        <v>งานสนับสนุนการบริหารจัดการทั่วไปด้านวิทยาศาสตร์สุขภาพ</v>
      </c>
      <c r="L430" s="110">
        <v>1000008</v>
      </c>
      <c r="M430" s="31" t="str">
        <f>+VLOOKUP(L430,[6]โครงการย่อย!$A$2:$B$66,2,)</f>
        <v>โครงการจัดการความรู้เพื่อมุ่งสู่สถาบันแห่งการเรียนรู้</v>
      </c>
      <c r="N430" s="110">
        <v>10000080005</v>
      </c>
      <c r="O430" s="38" t="str">
        <f>+VLOOKUP(N430,[6]กิจกรรม!$A$2:$B$1541,2,FALSE)</f>
        <v>โครงการจัดการความรู้ Mini_UKM</v>
      </c>
      <c r="P430" s="32" t="s">
        <v>114</v>
      </c>
      <c r="Q430" s="11">
        <f>IFERROR((VLOOKUP(R430,[5]ความเชื่อมโยง!$A$20:$B$26,2,FALSE)),"")</f>
        <v>6</v>
      </c>
      <c r="R430" s="6" t="s">
        <v>644</v>
      </c>
      <c r="S430" s="11">
        <v>6</v>
      </c>
      <c r="T430" s="52" t="s">
        <v>644</v>
      </c>
      <c r="U430" s="13" t="str">
        <f>IFERROR((VLOOKUP(Q430,[1]ความเชื่อมโยง!$A$1:$F$10,6,FALSE)),"")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30" s="13" t="str">
        <f>IFERROR((VLOOKUP(Q430,ความเชื่อมโยง!$A$1:$G$10,7,1)),"")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30" s="54" t="s">
        <v>651</v>
      </c>
      <c r="X430" s="32" t="s">
        <v>646</v>
      </c>
      <c r="Y430" s="32" t="s">
        <v>16</v>
      </c>
      <c r="Z430" s="32" t="s">
        <v>20</v>
      </c>
      <c r="AC430" s="112"/>
      <c r="AD430" s="32" t="s">
        <v>1680</v>
      </c>
      <c r="AE430" s="113">
        <v>10000</v>
      </c>
      <c r="AF430" s="113">
        <v>1</v>
      </c>
      <c r="AG430" s="47" t="s">
        <v>583</v>
      </c>
      <c r="AH430" s="47">
        <v>3</v>
      </c>
      <c r="AI430" s="27">
        <f t="shared" si="25"/>
        <v>30000</v>
      </c>
      <c r="AJ430" s="16">
        <f>SUM(AI430)/3</f>
        <v>10000</v>
      </c>
      <c r="AK430" s="16"/>
      <c r="AL430" s="16"/>
      <c r="AM430" s="16"/>
      <c r="AN430" s="16">
        <v>10000</v>
      </c>
      <c r="AO430" s="16"/>
      <c r="AP430" s="16"/>
      <c r="AQ430" s="16"/>
      <c r="AR430" s="16">
        <v>10000</v>
      </c>
      <c r="AS430" s="16"/>
      <c r="AT430" s="16"/>
      <c r="AU430" s="16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61"/>
      <c r="BH430" s="58">
        <f t="shared" si="23"/>
        <v>30000</v>
      </c>
      <c r="BI430" s="62">
        <f t="shared" si="24"/>
        <v>0</v>
      </c>
    </row>
    <row r="431" spans="1:61" s="4" customFormat="1" ht="21">
      <c r="A431" s="48">
        <v>10</v>
      </c>
      <c r="B431" s="48" t="str">
        <f>+VLOOKUP(A431,[6]หน่วยงานหลัก!$A$2:$B$20,2,FALSE)</f>
        <v>สำนักงานอธิการบดี</v>
      </c>
      <c r="C431" s="32">
        <v>1006</v>
      </c>
      <c r="D431" s="48" t="str">
        <f>+VLOOKUP(C431,[6]หน่วยงานย่อย!$A$2:$B$76,2,)</f>
        <v>กองการเจ้าหน้าที่</v>
      </c>
      <c r="E431" s="32">
        <v>2</v>
      </c>
      <c r="F431" s="50" t="str">
        <f>+VLOOKUP(E431,[6]แหล่งเงิน!$A$2:$B$3,2,)</f>
        <v>เงินรายได้</v>
      </c>
      <c r="G431" s="110" t="s">
        <v>12</v>
      </c>
      <c r="H431" s="32">
        <v>6</v>
      </c>
      <c r="I431" s="48" t="str">
        <f>VLOOKUP(H431,[6]กองทุน!$A$2:$B$14,2,)</f>
        <v>กองทุนพัฒนาบุคลากร</v>
      </c>
      <c r="J431" s="110">
        <v>110</v>
      </c>
      <c r="K431" s="48" t="str">
        <f>+VLOOKUP(J431,'[6]งาน-โครงการ'!$A$2:$B$33,2,)</f>
        <v>งานสนับสนุนการบริหารจัดการทั่วไปด้านวิทยาศาสตร์สุขภาพ</v>
      </c>
      <c r="L431" s="110">
        <v>1000008</v>
      </c>
      <c r="M431" s="31" t="str">
        <f>+VLOOKUP(L431,[6]โครงการย่อย!$A$2:$B$66,2,)</f>
        <v>โครงการจัดการความรู้เพื่อมุ่งสู่สถาบันแห่งการเรียนรู้</v>
      </c>
      <c r="N431" s="110">
        <v>10000080005</v>
      </c>
      <c r="O431" s="38" t="str">
        <f>+VLOOKUP(N431,[6]กิจกรรม!$A$2:$B$1541,2,FALSE)</f>
        <v>โครงการจัดการความรู้ Mini_UKM</v>
      </c>
      <c r="P431" s="32" t="s">
        <v>114</v>
      </c>
      <c r="Q431" s="11">
        <f>IFERROR((VLOOKUP(R431,[5]ความเชื่อมโยง!$A$20:$B$26,2,FALSE)),"")</f>
        <v>6</v>
      </c>
      <c r="R431" s="6" t="s">
        <v>644</v>
      </c>
      <c r="S431" s="11">
        <v>6</v>
      </c>
      <c r="T431" s="52" t="s">
        <v>644</v>
      </c>
      <c r="U431" s="13" t="str">
        <f>IFERROR((VLOOKUP(Q431,[1]ความเชื่อมโยง!$A$1:$F$10,6,FALSE)),"")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31" s="13" t="str">
        <f>IFERROR((VLOOKUP(Q431,ความเชื่อมโยง!$A$1:$G$10,7,1)),"")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31" s="54" t="s">
        <v>651</v>
      </c>
      <c r="X431" s="32" t="s">
        <v>646</v>
      </c>
      <c r="Y431" s="32" t="s">
        <v>16</v>
      </c>
      <c r="Z431" s="32" t="s">
        <v>20</v>
      </c>
      <c r="AC431" s="112"/>
      <c r="AD431" s="32" t="s">
        <v>600</v>
      </c>
      <c r="AE431" s="113">
        <v>10000</v>
      </c>
      <c r="AF431" s="113">
        <v>1</v>
      </c>
      <c r="AG431" s="47" t="s">
        <v>583</v>
      </c>
      <c r="AH431" s="47">
        <v>3</v>
      </c>
      <c r="AI431" s="27">
        <f t="shared" si="25"/>
        <v>30000</v>
      </c>
      <c r="AJ431" s="16">
        <f t="shared" ref="AJ431:AJ437" si="26">SUM(AI431)/3</f>
        <v>10000</v>
      </c>
      <c r="AK431" s="16"/>
      <c r="AL431" s="16"/>
      <c r="AM431" s="16"/>
      <c r="AN431" s="16">
        <v>10000</v>
      </c>
      <c r="AO431" s="16"/>
      <c r="AP431" s="16"/>
      <c r="AQ431" s="16"/>
      <c r="AR431" s="16">
        <v>10000</v>
      </c>
      <c r="AS431" s="16"/>
      <c r="AT431" s="16"/>
      <c r="AU431" s="16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61"/>
      <c r="BH431" s="58">
        <f t="shared" si="23"/>
        <v>30000</v>
      </c>
      <c r="BI431" s="62">
        <f t="shared" si="24"/>
        <v>0</v>
      </c>
    </row>
    <row r="432" spans="1:61" s="4" customFormat="1" ht="21">
      <c r="A432" s="48">
        <v>10</v>
      </c>
      <c r="B432" s="48" t="str">
        <f>+VLOOKUP(A432,[6]หน่วยงานหลัก!$A$2:$B$20,2,FALSE)</f>
        <v>สำนักงานอธิการบดี</v>
      </c>
      <c r="C432" s="32">
        <v>1006</v>
      </c>
      <c r="D432" s="48" t="str">
        <f>+VLOOKUP(C432,[6]หน่วยงานย่อย!$A$2:$B$76,2,)</f>
        <v>กองการเจ้าหน้าที่</v>
      </c>
      <c r="E432" s="32">
        <v>2</v>
      </c>
      <c r="F432" s="50" t="str">
        <f>+VLOOKUP(E432,[6]แหล่งเงิน!$A$2:$B$3,2,)</f>
        <v>เงินรายได้</v>
      </c>
      <c r="G432" s="110" t="s">
        <v>12</v>
      </c>
      <c r="H432" s="32">
        <v>6</v>
      </c>
      <c r="I432" s="48" t="str">
        <f>VLOOKUP(H432,[6]กองทุน!$A$2:$B$14,2,)</f>
        <v>กองทุนพัฒนาบุคลากร</v>
      </c>
      <c r="J432" s="110">
        <v>110</v>
      </c>
      <c r="K432" s="48" t="str">
        <f>+VLOOKUP(J432,'[6]งาน-โครงการ'!$A$2:$B$33,2,)</f>
        <v>งานสนับสนุนการบริหารจัดการทั่วไปด้านวิทยาศาสตร์สุขภาพ</v>
      </c>
      <c r="L432" s="110">
        <v>1000008</v>
      </c>
      <c r="M432" s="31" t="str">
        <f>+VLOOKUP(L432,[6]โครงการย่อย!$A$2:$B$66,2,)</f>
        <v>โครงการจัดการความรู้เพื่อมุ่งสู่สถาบันแห่งการเรียนรู้</v>
      </c>
      <c r="N432" s="110">
        <v>10000080005</v>
      </c>
      <c r="O432" s="38" t="str">
        <f>+VLOOKUP(N432,[6]กิจกรรม!$A$2:$B$1541,2,FALSE)</f>
        <v>โครงการจัดการความรู้ Mini_UKM</v>
      </c>
      <c r="P432" s="32" t="s">
        <v>114</v>
      </c>
      <c r="Q432" s="11">
        <f>IFERROR((VLOOKUP(R432,[5]ความเชื่อมโยง!$A$20:$B$26,2,FALSE)),"")</f>
        <v>6</v>
      </c>
      <c r="R432" s="6" t="s">
        <v>644</v>
      </c>
      <c r="S432" s="11">
        <v>6</v>
      </c>
      <c r="T432" s="52" t="s">
        <v>644</v>
      </c>
      <c r="U432" s="13" t="str">
        <f>IFERROR((VLOOKUP(Q432,[1]ความเชื่อมโยง!$A$1:$F$10,6,FALSE)),"")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32" s="13" t="str">
        <f>IFERROR((VLOOKUP(Q432,ความเชื่อมโยง!$A$1:$G$10,7,1)),"")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32" s="54" t="s">
        <v>651</v>
      </c>
      <c r="X432" s="32" t="s">
        <v>646</v>
      </c>
      <c r="Y432" s="32" t="s">
        <v>16</v>
      </c>
      <c r="Z432" s="32" t="s">
        <v>20</v>
      </c>
      <c r="AC432" s="112"/>
      <c r="AD432" s="32" t="s">
        <v>1681</v>
      </c>
      <c r="AE432" s="113">
        <v>1000</v>
      </c>
      <c r="AF432" s="113">
        <v>10</v>
      </c>
      <c r="AG432" s="47" t="s">
        <v>621</v>
      </c>
      <c r="AH432" s="47">
        <v>3</v>
      </c>
      <c r="AI432" s="27">
        <f t="shared" si="25"/>
        <v>30000</v>
      </c>
      <c r="AJ432" s="16">
        <f t="shared" si="26"/>
        <v>10000</v>
      </c>
      <c r="AK432" s="16"/>
      <c r="AL432" s="16"/>
      <c r="AM432" s="16"/>
      <c r="AN432" s="16">
        <v>10000</v>
      </c>
      <c r="AO432" s="16"/>
      <c r="AP432" s="16"/>
      <c r="AQ432" s="16"/>
      <c r="AR432" s="16">
        <v>10000</v>
      </c>
      <c r="AS432" s="16"/>
      <c r="AT432" s="16"/>
      <c r="AU432" s="16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61"/>
      <c r="BH432" s="58">
        <f t="shared" si="23"/>
        <v>30000</v>
      </c>
      <c r="BI432" s="62">
        <f t="shared" si="24"/>
        <v>0</v>
      </c>
    </row>
    <row r="433" spans="1:61" s="4" customFormat="1" ht="21">
      <c r="A433" s="48">
        <v>10</v>
      </c>
      <c r="B433" s="48" t="str">
        <f>+VLOOKUP(A433,[6]หน่วยงานหลัก!$A$2:$B$20,2,FALSE)</f>
        <v>สำนักงานอธิการบดี</v>
      </c>
      <c r="C433" s="32">
        <v>1006</v>
      </c>
      <c r="D433" s="32" t="str">
        <f>+VLOOKUP(C433,[6]หน่วยงานย่อย!$A$2:$B$76,2,)</f>
        <v>กองการเจ้าหน้าที่</v>
      </c>
      <c r="E433" s="32">
        <v>2</v>
      </c>
      <c r="F433" s="116" t="str">
        <f>+VLOOKUP(E433,[6]แหล่งเงิน!$A$2:$B$3,2,)</f>
        <v>เงินรายได้</v>
      </c>
      <c r="G433" s="110" t="s">
        <v>12</v>
      </c>
      <c r="H433" s="32">
        <v>6</v>
      </c>
      <c r="I433" s="32" t="str">
        <f>VLOOKUP(H433,[6]กองทุน!$A$2:$B$14,2,)</f>
        <v>กองทุนพัฒนาบุคลากร</v>
      </c>
      <c r="J433" s="110">
        <v>110</v>
      </c>
      <c r="K433" s="32" t="str">
        <f>+VLOOKUP(J433,'[6]งาน-โครงการ'!$A$2:$B$33,2,)</f>
        <v>งานสนับสนุนการบริหารจัดการทั่วไปด้านวิทยาศาสตร์สุขภาพ</v>
      </c>
      <c r="L433" s="110">
        <v>1000008</v>
      </c>
      <c r="M433" s="31" t="str">
        <f>+VLOOKUP(L433,[6]โครงการย่อย!$A$2:$B$66,2,)</f>
        <v>โครงการจัดการความรู้เพื่อมุ่งสู่สถาบันแห่งการเรียนรู้</v>
      </c>
      <c r="N433" s="110">
        <v>10000080005</v>
      </c>
      <c r="O433" s="31" t="str">
        <f>+VLOOKUP(N433,[6]กิจกรรม!$A$2:$B$1541,2,FALSE)</f>
        <v>โครงการจัดการความรู้ Mini_UKM</v>
      </c>
      <c r="P433" s="32" t="s">
        <v>114</v>
      </c>
      <c r="Q433" s="11">
        <f>IFERROR((VLOOKUP(R433,[5]ความเชื่อมโยง!$A$20:$B$26,2,FALSE)),"")</f>
        <v>6</v>
      </c>
      <c r="R433" s="6" t="s">
        <v>644</v>
      </c>
      <c r="S433" s="11">
        <v>6</v>
      </c>
      <c r="T433" s="52" t="s">
        <v>644</v>
      </c>
      <c r="U433" s="13" t="str">
        <f>IFERROR((VLOOKUP(Q433,[1]ความเชื่อมโยง!$A$1:$F$10,6,FALSE)),"")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33" s="13" t="str">
        <f>IFERROR((VLOOKUP(Q433,ความเชื่อมโยง!$A$1:$G$10,7,1)),"")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33" s="54" t="s">
        <v>651</v>
      </c>
      <c r="X433" s="32" t="s">
        <v>646</v>
      </c>
      <c r="Y433" s="32" t="s">
        <v>16</v>
      </c>
      <c r="Z433" s="148" t="s">
        <v>28</v>
      </c>
      <c r="AC433" s="112"/>
      <c r="AD433" s="32" t="s">
        <v>947</v>
      </c>
      <c r="AE433" s="113">
        <v>600</v>
      </c>
      <c r="AF433" s="113">
        <v>10</v>
      </c>
      <c r="AG433" s="47" t="s">
        <v>581</v>
      </c>
      <c r="AH433" s="47">
        <v>3</v>
      </c>
      <c r="AI433" s="27">
        <f t="shared" si="25"/>
        <v>18000</v>
      </c>
      <c r="AJ433" s="16">
        <f t="shared" si="26"/>
        <v>6000</v>
      </c>
      <c r="AK433" s="16"/>
      <c r="AL433" s="16"/>
      <c r="AM433" s="16"/>
      <c r="AN433" s="16">
        <v>6000</v>
      </c>
      <c r="AO433" s="16"/>
      <c r="AP433" s="16"/>
      <c r="AQ433" s="16"/>
      <c r="AR433" s="16">
        <v>6000</v>
      </c>
      <c r="AS433" s="16"/>
      <c r="AT433" s="16"/>
      <c r="AU433" s="16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61"/>
      <c r="BH433" s="58">
        <f t="shared" si="23"/>
        <v>18000</v>
      </c>
      <c r="BI433" s="62">
        <f t="shared" si="24"/>
        <v>0</v>
      </c>
    </row>
    <row r="434" spans="1:61" s="4" customFormat="1" ht="21">
      <c r="A434" s="48">
        <v>10</v>
      </c>
      <c r="B434" s="48" t="str">
        <f>+VLOOKUP(A434,[6]หน่วยงานหลัก!$A$2:$B$20,2,FALSE)</f>
        <v>สำนักงานอธิการบดี</v>
      </c>
      <c r="C434" s="32">
        <v>1006</v>
      </c>
      <c r="D434" s="48" t="str">
        <f>+VLOOKUP(C434,[6]หน่วยงานย่อย!$A$2:$B$76,2,)</f>
        <v>กองการเจ้าหน้าที่</v>
      </c>
      <c r="E434" s="32">
        <v>2</v>
      </c>
      <c r="F434" s="50" t="str">
        <f>+VLOOKUP(E434,[6]แหล่งเงิน!$A$2:$B$3,2,)</f>
        <v>เงินรายได้</v>
      </c>
      <c r="G434" s="110" t="s">
        <v>12</v>
      </c>
      <c r="H434" s="32">
        <v>6</v>
      </c>
      <c r="I434" s="48" t="str">
        <f>VLOOKUP(H434,[6]กองทุน!$A$2:$B$14,2,)</f>
        <v>กองทุนพัฒนาบุคลากร</v>
      </c>
      <c r="J434" s="110">
        <v>110</v>
      </c>
      <c r="K434" s="48" t="str">
        <f>+VLOOKUP(J434,'[6]งาน-โครงการ'!$A$2:$B$33,2,)</f>
        <v>งานสนับสนุนการบริหารจัดการทั่วไปด้านวิทยาศาสตร์สุขภาพ</v>
      </c>
      <c r="L434" s="110">
        <v>1000008</v>
      </c>
      <c r="M434" s="31" t="str">
        <f>+VLOOKUP(L434,[6]โครงการย่อย!$A$2:$B$66,2,)</f>
        <v>โครงการจัดการความรู้เพื่อมุ่งสู่สถาบันแห่งการเรียนรู้</v>
      </c>
      <c r="N434" s="110">
        <v>10000080005</v>
      </c>
      <c r="O434" s="38" t="str">
        <f>+VLOOKUP(N434,[6]กิจกรรม!$A$2:$B$1541,2,FALSE)</f>
        <v>โครงการจัดการความรู้ Mini_UKM</v>
      </c>
      <c r="P434" s="32" t="s">
        <v>114</v>
      </c>
      <c r="Q434" s="11">
        <f>IFERROR((VLOOKUP(R434,[5]ความเชื่อมโยง!$A$20:$B$26,2,FALSE)),"")</f>
        <v>6</v>
      </c>
      <c r="R434" s="6" t="s">
        <v>644</v>
      </c>
      <c r="S434" s="11">
        <v>6</v>
      </c>
      <c r="T434" s="52" t="s">
        <v>644</v>
      </c>
      <c r="U434" s="13" t="str">
        <f>IFERROR((VLOOKUP(Q434,[1]ความเชื่อมโยง!$A$1:$F$10,6,FALSE)),"")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34" s="13" t="str">
        <f>IFERROR((VLOOKUP(Q434,ความเชื่อมโยง!$A$1:$G$10,7,1)),"")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34" s="54" t="s">
        <v>651</v>
      </c>
      <c r="X434" s="32" t="s">
        <v>646</v>
      </c>
      <c r="Y434" s="32" t="s">
        <v>16</v>
      </c>
      <c r="Z434" s="148" t="s">
        <v>28</v>
      </c>
      <c r="AC434" s="112"/>
      <c r="AD434" s="32" t="s">
        <v>948</v>
      </c>
      <c r="AE434" s="113">
        <v>1500</v>
      </c>
      <c r="AF434" s="113">
        <v>2</v>
      </c>
      <c r="AG434" s="47" t="s">
        <v>581</v>
      </c>
      <c r="AH434" s="47">
        <v>3</v>
      </c>
      <c r="AI434" s="27">
        <f t="shared" si="25"/>
        <v>9000</v>
      </c>
      <c r="AJ434" s="16">
        <f t="shared" si="26"/>
        <v>3000</v>
      </c>
      <c r="AK434" s="16"/>
      <c r="AL434" s="16"/>
      <c r="AM434" s="16"/>
      <c r="AN434" s="16">
        <v>3000</v>
      </c>
      <c r="AO434" s="16"/>
      <c r="AP434" s="16"/>
      <c r="AQ434" s="16"/>
      <c r="AR434" s="16">
        <v>3000</v>
      </c>
      <c r="AS434" s="16"/>
      <c r="AT434" s="16"/>
      <c r="AU434" s="16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61"/>
      <c r="BH434" s="58">
        <f t="shared" si="23"/>
        <v>9000</v>
      </c>
      <c r="BI434" s="62">
        <f t="shared" si="24"/>
        <v>0</v>
      </c>
    </row>
    <row r="435" spans="1:61" s="4" customFormat="1" ht="21">
      <c r="A435" s="48">
        <v>10</v>
      </c>
      <c r="B435" s="48" t="str">
        <f>+VLOOKUP(A435,[6]หน่วยงานหลัก!$A$2:$B$20,2,FALSE)</f>
        <v>สำนักงานอธิการบดี</v>
      </c>
      <c r="C435" s="32">
        <v>1006</v>
      </c>
      <c r="D435" s="48" t="str">
        <f>+VLOOKUP(C435,[6]หน่วยงานย่อย!$A$2:$B$76,2,)</f>
        <v>กองการเจ้าหน้าที่</v>
      </c>
      <c r="E435" s="32">
        <v>2</v>
      </c>
      <c r="F435" s="50" t="str">
        <f>+VLOOKUP(E435,[6]แหล่งเงิน!$A$2:$B$3,2,)</f>
        <v>เงินรายได้</v>
      </c>
      <c r="G435" s="110" t="s">
        <v>12</v>
      </c>
      <c r="H435" s="32">
        <v>6</v>
      </c>
      <c r="I435" s="48" t="str">
        <f>VLOOKUP(H435,[6]กองทุน!$A$2:$B$14,2,)</f>
        <v>กองทุนพัฒนาบุคลากร</v>
      </c>
      <c r="J435" s="110">
        <v>110</v>
      </c>
      <c r="K435" s="48" t="str">
        <f>+VLOOKUP(J435,'[6]งาน-โครงการ'!$A$2:$B$33,2,)</f>
        <v>งานสนับสนุนการบริหารจัดการทั่วไปด้านวิทยาศาสตร์สุขภาพ</v>
      </c>
      <c r="L435" s="110">
        <v>1000008</v>
      </c>
      <c r="M435" s="31" t="str">
        <f>+VLOOKUP(L435,[6]โครงการย่อย!$A$2:$B$66,2,)</f>
        <v>โครงการจัดการความรู้เพื่อมุ่งสู่สถาบันแห่งการเรียนรู้</v>
      </c>
      <c r="N435" s="110">
        <v>10000080005</v>
      </c>
      <c r="O435" s="38" t="str">
        <f>+VLOOKUP(N435,[6]กิจกรรม!$A$2:$B$1541,2,FALSE)</f>
        <v>โครงการจัดการความรู้ Mini_UKM</v>
      </c>
      <c r="P435" s="32" t="s">
        <v>114</v>
      </c>
      <c r="Q435" s="11">
        <f>IFERROR((VLOOKUP(R435,[5]ความเชื่อมโยง!$A$20:$B$26,2,FALSE)),"")</f>
        <v>6</v>
      </c>
      <c r="R435" s="6" t="s">
        <v>644</v>
      </c>
      <c r="S435" s="11">
        <v>6</v>
      </c>
      <c r="T435" s="52" t="s">
        <v>644</v>
      </c>
      <c r="U435" s="13" t="str">
        <f>IFERROR((VLOOKUP(Q435,[1]ความเชื่อมโยง!$A$1:$F$10,6,FALSE)),"")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35" s="13" t="str">
        <f>IFERROR((VLOOKUP(Q435,ความเชื่อมโยง!$A$1:$G$10,7,1)),"")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35" s="54" t="s">
        <v>651</v>
      </c>
      <c r="X435" s="32" t="s">
        <v>646</v>
      </c>
      <c r="Y435" s="32" t="s">
        <v>16</v>
      </c>
      <c r="Z435" s="32" t="s">
        <v>20</v>
      </c>
      <c r="AC435" s="112"/>
      <c r="AD435" s="32" t="s">
        <v>1635</v>
      </c>
      <c r="AE435" s="113">
        <v>35</v>
      </c>
      <c r="AF435" s="113">
        <v>16</v>
      </c>
      <c r="AG435" s="47" t="s">
        <v>581</v>
      </c>
      <c r="AH435" s="47">
        <v>3</v>
      </c>
      <c r="AI435" s="27">
        <f t="shared" si="25"/>
        <v>1700</v>
      </c>
      <c r="AJ435" s="16">
        <f t="shared" si="26"/>
        <v>566.66666666666663</v>
      </c>
      <c r="AK435" s="16"/>
      <c r="AL435" s="16"/>
      <c r="AM435" s="16"/>
      <c r="AN435" s="16">
        <v>566.66666666666663</v>
      </c>
      <c r="AO435" s="16"/>
      <c r="AP435" s="16"/>
      <c r="AQ435" s="16"/>
      <c r="AR435" s="16">
        <v>566.66666666666663</v>
      </c>
      <c r="AS435" s="16"/>
      <c r="AT435" s="16"/>
      <c r="AU435" s="16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61"/>
      <c r="BH435" s="58">
        <f t="shared" si="23"/>
        <v>1700</v>
      </c>
      <c r="BI435" s="62">
        <f t="shared" si="24"/>
        <v>0</v>
      </c>
    </row>
    <row r="436" spans="1:61" s="4" customFormat="1" ht="21">
      <c r="A436" s="48">
        <v>10</v>
      </c>
      <c r="B436" s="48" t="str">
        <f>+VLOOKUP(A436,[6]หน่วยงานหลัก!$A$2:$B$20,2,FALSE)</f>
        <v>สำนักงานอธิการบดี</v>
      </c>
      <c r="C436" s="32">
        <v>1006</v>
      </c>
      <c r="D436" s="48" t="str">
        <f>+VLOOKUP(C436,[6]หน่วยงานย่อย!$A$2:$B$76,2,)</f>
        <v>กองการเจ้าหน้าที่</v>
      </c>
      <c r="E436" s="32">
        <v>1</v>
      </c>
      <c r="F436" s="50" t="str">
        <f>+VLOOKUP(E436,[6]แหล่งเงิน!$A$2:$B$3,2,)</f>
        <v>เงินงบประมาณแผ่นดิน</v>
      </c>
      <c r="G436" s="110" t="s">
        <v>11</v>
      </c>
      <c r="H436" s="32">
        <v>6</v>
      </c>
      <c r="I436" s="48" t="str">
        <f>VLOOKUP(H436,[6]กองทุน!$A$2:$B$14,2,)</f>
        <v>กองทุนพัฒนาบุคลากร</v>
      </c>
      <c r="J436" s="110">
        <v>110</v>
      </c>
      <c r="K436" s="48" t="str">
        <f>+VLOOKUP(J436,'[6]งาน-โครงการ'!$A$2:$B$33,2,)</f>
        <v>งานสนับสนุนการบริหารจัดการทั่วไปด้านวิทยาศาสตร์สุขภาพ</v>
      </c>
      <c r="L436" s="110">
        <v>1000008</v>
      </c>
      <c r="M436" s="31" t="str">
        <f>+VLOOKUP(L436,[6]โครงการย่อย!$A$2:$B$66,2,)</f>
        <v>โครงการจัดการความรู้เพื่อมุ่งสู่สถาบันแห่งการเรียนรู้</v>
      </c>
      <c r="N436" s="110">
        <v>10000080005</v>
      </c>
      <c r="O436" s="38" t="str">
        <f>+VLOOKUP(N436,[6]กิจกรรม!$A$2:$B$1541,2,FALSE)</f>
        <v>โครงการจัดการความรู้ Mini_UKM</v>
      </c>
      <c r="P436" s="32" t="s">
        <v>114</v>
      </c>
      <c r="Q436" s="11">
        <f>IFERROR((VLOOKUP(R436,[1]ความเชื่อมโยง!$A$20:$B$26,2,FALSE)),"")</f>
        <v>6</v>
      </c>
      <c r="R436" s="6" t="s">
        <v>644</v>
      </c>
      <c r="S436" s="11">
        <f>IFERROR((VLOOKUP(T436,[1]ความเชื่อมโยง!$A$29:$B$37,2,FALSE)),"")</f>
        <v>6</v>
      </c>
      <c r="T436" s="52" t="s">
        <v>644</v>
      </c>
      <c r="U436" s="13" t="str">
        <f>IFERROR((VLOOKUP(Q436,[1]ความเชื่อมโยง!$A$1:$F$10,6,FALSE)),"")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36" s="13" t="str">
        <f>IFERROR((VLOOKUP(Q436,ความเชื่อมโยง!$A$1:$G$10,7,1)),"")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36" s="54" t="s">
        <v>651</v>
      </c>
      <c r="X436" s="39" t="s">
        <v>908</v>
      </c>
      <c r="Y436" s="32" t="s">
        <v>16</v>
      </c>
      <c r="Z436" s="32" t="s">
        <v>23</v>
      </c>
      <c r="AC436" s="112"/>
      <c r="AD436" s="32" t="s">
        <v>921</v>
      </c>
      <c r="AE436" s="114">
        <v>0.5</v>
      </c>
      <c r="AF436" s="113">
        <v>2000</v>
      </c>
      <c r="AG436" s="47" t="s">
        <v>584</v>
      </c>
      <c r="AH436" s="47">
        <v>1</v>
      </c>
      <c r="AI436" s="27">
        <f t="shared" si="25"/>
        <v>1000</v>
      </c>
      <c r="AJ436" s="16">
        <f t="shared" si="26"/>
        <v>333.33333333333331</v>
      </c>
      <c r="AK436" s="16"/>
      <c r="AL436" s="16"/>
      <c r="AM436" s="16"/>
      <c r="AN436" s="16">
        <v>333.33333333333331</v>
      </c>
      <c r="AO436" s="16"/>
      <c r="AP436" s="16"/>
      <c r="AQ436" s="16"/>
      <c r="AR436" s="16">
        <v>333.33333333333331</v>
      </c>
      <c r="AS436" s="16"/>
      <c r="AT436" s="16"/>
      <c r="AU436" s="16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61"/>
      <c r="BH436" s="58">
        <f t="shared" si="23"/>
        <v>1000</v>
      </c>
      <c r="BI436" s="62">
        <f t="shared" si="24"/>
        <v>0</v>
      </c>
    </row>
    <row r="437" spans="1:61" s="4" customFormat="1" ht="21">
      <c r="A437" s="48">
        <v>10</v>
      </c>
      <c r="B437" s="48" t="str">
        <f>+VLOOKUP(A437,[6]หน่วยงานหลัก!$A$2:$B$20,2,FALSE)</f>
        <v>สำนักงานอธิการบดี</v>
      </c>
      <c r="C437" s="32">
        <v>1006</v>
      </c>
      <c r="D437" s="48" t="str">
        <f>+VLOOKUP(C437,[6]หน่วยงานย่อย!$A$2:$B$76,2,)</f>
        <v>กองการเจ้าหน้าที่</v>
      </c>
      <c r="E437" s="32">
        <v>1</v>
      </c>
      <c r="F437" s="50" t="str">
        <f>+VLOOKUP(E437,[6]แหล่งเงิน!$A$2:$B$3,2,)</f>
        <v>เงินงบประมาณแผ่นดิน</v>
      </c>
      <c r="G437" s="110" t="s">
        <v>11</v>
      </c>
      <c r="H437" s="32">
        <v>6</v>
      </c>
      <c r="I437" s="48" t="str">
        <f>VLOOKUP(H437,[6]กองทุน!$A$2:$B$14,2,)</f>
        <v>กองทุนพัฒนาบุคลากร</v>
      </c>
      <c r="J437" s="110">
        <v>110</v>
      </c>
      <c r="K437" s="48" t="str">
        <f>+VLOOKUP(J437,'[6]งาน-โครงการ'!$A$2:$B$33,2,)</f>
        <v>งานสนับสนุนการบริหารจัดการทั่วไปด้านวิทยาศาสตร์สุขภาพ</v>
      </c>
      <c r="L437" s="110">
        <v>1000008</v>
      </c>
      <c r="M437" s="31" t="str">
        <f>+VLOOKUP(L437,[6]โครงการย่อย!$A$2:$B$66,2,)</f>
        <v>โครงการจัดการความรู้เพื่อมุ่งสู่สถาบันแห่งการเรียนรู้</v>
      </c>
      <c r="N437" s="110">
        <v>10000080005</v>
      </c>
      <c r="O437" s="38" t="str">
        <f>+VLOOKUP(N437,[6]กิจกรรม!$A$2:$B$1541,2,FALSE)</f>
        <v>โครงการจัดการความรู้ Mini_UKM</v>
      </c>
      <c r="P437" s="32" t="s">
        <v>114</v>
      </c>
      <c r="Q437" s="11">
        <f>IFERROR((VLOOKUP(R437,[1]ความเชื่อมโยง!$A$20:$B$26,2,FALSE)),"")</f>
        <v>6</v>
      </c>
      <c r="R437" s="6" t="s">
        <v>644</v>
      </c>
      <c r="S437" s="11">
        <f>IFERROR((VLOOKUP(T437,[1]ความเชื่อมโยง!$A$29:$B$37,2,FALSE)),"")</f>
        <v>6</v>
      </c>
      <c r="T437" s="52" t="s">
        <v>644</v>
      </c>
      <c r="U437" s="13" t="str">
        <f>IFERROR((VLOOKUP(Q437,[1]ความเชื่อมโยง!$A$1:$F$10,6,FALSE)),"")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37" s="13" t="str">
        <f>IFERROR((VLOOKUP(Q437,ความเชื่อมโยง!$A$1:$G$10,7,1)),"")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37" s="54" t="s">
        <v>651</v>
      </c>
      <c r="X437" s="39" t="s">
        <v>908</v>
      </c>
      <c r="Y437" s="32" t="s">
        <v>16</v>
      </c>
      <c r="Z437" s="32" t="s">
        <v>23</v>
      </c>
      <c r="AC437" s="112"/>
      <c r="AD437" s="32" t="s">
        <v>171</v>
      </c>
      <c r="AE437" s="113">
        <v>200</v>
      </c>
      <c r="AF437" s="113">
        <v>70</v>
      </c>
      <c r="AG437" s="47" t="s">
        <v>595</v>
      </c>
      <c r="AH437" s="47">
        <v>1</v>
      </c>
      <c r="AI437" s="27">
        <f t="shared" si="25"/>
        <v>14000</v>
      </c>
      <c r="AJ437" s="16">
        <f t="shared" si="26"/>
        <v>4666.666666666667</v>
      </c>
      <c r="AK437" s="16"/>
      <c r="AL437" s="16"/>
      <c r="AM437" s="16"/>
      <c r="AN437" s="16">
        <v>4666.666666666667</v>
      </c>
      <c r="AO437" s="16"/>
      <c r="AP437" s="16"/>
      <c r="AQ437" s="16"/>
      <c r="AR437" s="16">
        <v>4666.666666666667</v>
      </c>
      <c r="AS437" s="16"/>
      <c r="AT437" s="16"/>
      <c r="AU437" s="16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61"/>
      <c r="BH437" s="58">
        <f t="shared" si="23"/>
        <v>14000</v>
      </c>
      <c r="BI437" s="62">
        <f t="shared" si="24"/>
        <v>0</v>
      </c>
    </row>
    <row r="438" spans="1:61" s="4" customFormat="1" ht="21">
      <c r="A438" s="48">
        <v>10</v>
      </c>
      <c r="B438" s="48" t="str">
        <f>+VLOOKUP(A438,[6]หน่วยงานหลัก!$A$2:$B$20,2,FALSE)</f>
        <v>สำนักงานอธิการบดี</v>
      </c>
      <c r="C438" s="32">
        <v>1006</v>
      </c>
      <c r="D438" s="48" t="str">
        <f>+VLOOKUP(C438,[6]หน่วยงานย่อย!$A$2:$B$76,2,)</f>
        <v>กองการเจ้าหน้าที่</v>
      </c>
      <c r="E438" s="32">
        <v>2</v>
      </c>
      <c r="F438" s="50" t="str">
        <f>+VLOOKUP(E438,[6]แหล่งเงิน!$A$2:$B$3,2,)</f>
        <v>เงินรายได้</v>
      </c>
      <c r="G438" s="110" t="s">
        <v>12</v>
      </c>
      <c r="H438" s="32">
        <v>6</v>
      </c>
      <c r="I438" s="48" t="str">
        <f>VLOOKUP(H438,[6]กองทุน!$A$2:$B$14,2,)</f>
        <v>กองทุนพัฒนาบุคลากร</v>
      </c>
      <c r="J438" s="110">
        <v>110</v>
      </c>
      <c r="K438" s="48" t="str">
        <f>+VLOOKUP(J438,'[6]งาน-โครงการ'!$A$2:$B$33,2,)</f>
        <v>งานสนับสนุนการบริหารจัดการทั่วไปด้านวิทยาศาสตร์สุขภาพ</v>
      </c>
      <c r="L438" s="110">
        <v>1000011</v>
      </c>
      <c r="M438" s="31" t="str">
        <f>+VLOOKUP(L438,[6]โครงการย่อย!$A$2:$B$66,2,)</f>
        <v>โครงการพัฒนาบุคลากร</v>
      </c>
      <c r="N438" s="110">
        <v>10000110006</v>
      </c>
      <c r="O438" s="38" t="str">
        <f>+VLOOKUP(N438,[6]กิจกรรม!$A$2:$B$1541,2,FALSE)</f>
        <v>โครงการพัฒนาระบบและกลไกการบริหารงานบุคคล</v>
      </c>
      <c r="P438" s="32" t="s">
        <v>77</v>
      </c>
      <c r="Q438" s="11">
        <f>IFERROR((VLOOKUP(R438,[5]ความเชื่อมโยง!$A$20:$B$26,2,FALSE)),"")</f>
        <v>6</v>
      </c>
      <c r="R438" s="6" t="s">
        <v>644</v>
      </c>
      <c r="S438" s="11">
        <v>6</v>
      </c>
      <c r="T438" s="52" t="s">
        <v>644</v>
      </c>
      <c r="U438" s="13" t="str">
        <f>IFERROR((VLOOKUP(Q438,[1]ความเชื่อมโยง!$A$1:$F$10,6,FALSE)),"")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38" s="13" t="str">
        <f>IFERROR((VLOOKUP(Q438,ความเชื่อมโยง!$A$1:$G$10,7,1)),"")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38" s="54" t="s">
        <v>651</v>
      </c>
      <c r="X438" s="39" t="s">
        <v>133</v>
      </c>
      <c r="Y438" s="32" t="s">
        <v>16</v>
      </c>
      <c r="Z438" s="32" t="s">
        <v>28</v>
      </c>
      <c r="AC438" s="112"/>
      <c r="AD438" s="32" t="s">
        <v>949</v>
      </c>
      <c r="AE438" s="113">
        <v>15000</v>
      </c>
      <c r="AF438" s="113">
        <v>1</v>
      </c>
      <c r="AG438" s="47" t="s">
        <v>583</v>
      </c>
      <c r="AH438" s="47">
        <v>5</v>
      </c>
      <c r="AI438" s="27">
        <f t="shared" si="25"/>
        <v>75000</v>
      </c>
      <c r="AJ438" s="16">
        <f>SUM(AI438)/5</f>
        <v>15000</v>
      </c>
      <c r="AK438" s="16"/>
      <c r="AL438" s="16">
        <v>15000</v>
      </c>
      <c r="AM438" s="16"/>
      <c r="AN438" s="16">
        <v>15000</v>
      </c>
      <c r="AO438" s="16"/>
      <c r="AP438" s="16">
        <v>15000</v>
      </c>
      <c r="AQ438" s="16"/>
      <c r="AR438" s="16">
        <v>15000</v>
      </c>
      <c r="AS438" s="16"/>
      <c r="AT438" s="16"/>
      <c r="AU438" s="16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61"/>
      <c r="BH438" s="58">
        <f t="shared" si="23"/>
        <v>75000</v>
      </c>
      <c r="BI438" s="62">
        <f t="shared" si="24"/>
        <v>0</v>
      </c>
    </row>
    <row r="439" spans="1:61" s="4" customFormat="1" ht="21">
      <c r="A439" s="48">
        <v>10</v>
      </c>
      <c r="B439" s="48" t="str">
        <f>+VLOOKUP(A439,[6]หน่วยงานหลัก!$A$2:$B$20,2,FALSE)</f>
        <v>สำนักงานอธิการบดี</v>
      </c>
      <c r="C439" s="32">
        <v>1006</v>
      </c>
      <c r="D439" s="32" t="str">
        <f>+VLOOKUP(C439,[6]หน่วยงานย่อย!$A$2:$B$76,2,)</f>
        <v>กองการเจ้าหน้าที่</v>
      </c>
      <c r="E439" s="32">
        <v>2</v>
      </c>
      <c r="F439" s="116" t="str">
        <f>+VLOOKUP(E439,[6]แหล่งเงิน!$A$2:$B$3,2,)</f>
        <v>เงินรายได้</v>
      </c>
      <c r="G439" s="110" t="s">
        <v>12</v>
      </c>
      <c r="H439" s="32">
        <v>6</v>
      </c>
      <c r="I439" s="32" t="str">
        <f>VLOOKUP(H439,[6]กองทุน!$A$2:$B$14,2,)</f>
        <v>กองทุนพัฒนาบุคลากร</v>
      </c>
      <c r="J439" s="110">
        <v>110</v>
      </c>
      <c r="K439" s="32" t="str">
        <f>+VLOOKUP(J439,'[6]งาน-โครงการ'!$A$2:$B$33,2,)</f>
        <v>งานสนับสนุนการบริหารจัดการทั่วไปด้านวิทยาศาสตร์สุขภาพ</v>
      </c>
      <c r="L439" s="110">
        <v>1000011</v>
      </c>
      <c r="M439" s="31" t="str">
        <f>+VLOOKUP(L439,[6]โครงการย่อย!$A$2:$B$66,2,)</f>
        <v>โครงการพัฒนาบุคลากร</v>
      </c>
      <c r="N439" s="110">
        <v>10000110006</v>
      </c>
      <c r="O439" s="31" t="str">
        <f>+VLOOKUP(N439,[6]กิจกรรม!$A$2:$B$1541,2,FALSE)</f>
        <v>โครงการพัฒนาระบบและกลไกการบริหารงานบุคคล</v>
      </c>
      <c r="P439" s="32" t="s">
        <v>77</v>
      </c>
      <c r="Q439" s="11">
        <f>IFERROR((VLOOKUP(R439,[5]ความเชื่อมโยง!$A$20:$B$26,2,FALSE)),"")</f>
        <v>6</v>
      </c>
      <c r="R439" s="6" t="s">
        <v>644</v>
      </c>
      <c r="S439" s="11">
        <f>IFERROR((VLOOKUP(T439,[5]ความเชื่อมโยง!$A$20:$B$26,2,FALSE)),"")</f>
        <v>6</v>
      </c>
      <c r="T439" s="52" t="s">
        <v>644</v>
      </c>
      <c r="U439" s="13" t="str">
        <f>IFERROR((VLOOKUP(Q439,[1]ความเชื่อมโยง!$A$1:$F$10,6,FALSE)),"")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39" s="13" t="str">
        <f>IFERROR((VLOOKUP(Q439,ความเชื่อมโยง!$A$1:$G$10,7,1)),"")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39" s="54" t="s">
        <v>651</v>
      </c>
      <c r="X439" s="39" t="s">
        <v>133</v>
      </c>
      <c r="Y439" s="32" t="s">
        <v>16</v>
      </c>
      <c r="Z439" s="32" t="s">
        <v>20</v>
      </c>
      <c r="AC439" s="112"/>
      <c r="AD439" s="32" t="s">
        <v>1635</v>
      </c>
      <c r="AE439" s="113">
        <v>35</v>
      </c>
      <c r="AF439" s="113">
        <v>5</v>
      </c>
      <c r="AG439" s="47" t="s">
        <v>581</v>
      </c>
      <c r="AH439" s="47">
        <v>2</v>
      </c>
      <c r="AI439" s="27">
        <f t="shared" si="25"/>
        <v>400</v>
      </c>
      <c r="AJ439" s="16">
        <f>SUM(AI439)/2</f>
        <v>200</v>
      </c>
      <c r="AK439" s="16"/>
      <c r="AL439" s="16">
        <v>200</v>
      </c>
      <c r="AM439" s="16"/>
      <c r="AN439" s="16"/>
      <c r="AO439" s="16"/>
      <c r="AP439" s="16"/>
      <c r="AQ439" s="16"/>
      <c r="AR439" s="16"/>
      <c r="AS439" s="16"/>
      <c r="AT439" s="16"/>
      <c r="AU439" s="16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61"/>
      <c r="BH439" s="58">
        <f t="shared" si="23"/>
        <v>400</v>
      </c>
      <c r="BI439" s="62">
        <f t="shared" si="24"/>
        <v>0</v>
      </c>
    </row>
    <row r="440" spans="1:61" s="4" customFormat="1" ht="21">
      <c r="A440" s="48">
        <v>10</v>
      </c>
      <c r="B440" s="48" t="str">
        <f>+VLOOKUP(A440,[6]หน่วยงานหลัก!$A$2:$B$20,2,FALSE)</f>
        <v>สำนักงานอธิการบดี</v>
      </c>
      <c r="C440" s="32">
        <v>1006</v>
      </c>
      <c r="D440" s="48" t="str">
        <f>+VLOOKUP(C440,[6]หน่วยงานย่อย!$A$2:$B$76,2,)</f>
        <v>กองการเจ้าหน้าที่</v>
      </c>
      <c r="E440" s="32">
        <v>1</v>
      </c>
      <c r="F440" s="50" t="str">
        <f>+VLOOKUP(E440,[6]แหล่งเงิน!$A$2:$B$3,2,)</f>
        <v>เงินงบประมาณแผ่นดิน</v>
      </c>
      <c r="G440" s="110" t="s">
        <v>11</v>
      </c>
      <c r="H440" s="32">
        <v>6</v>
      </c>
      <c r="I440" s="48" t="str">
        <f>VLOOKUP(H440,[6]กองทุน!$A$2:$B$14,2,)</f>
        <v>กองทุนพัฒนาบุคลากร</v>
      </c>
      <c r="J440" s="110">
        <v>110</v>
      </c>
      <c r="K440" s="48" t="str">
        <f>+VLOOKUP(J440,'[6]งาน-โครงการ'!$A$2:$B$33,2,)</f>
        <v>งานสนับสนุนการบริหารจัดการทั่วไปด้านวิทยาศาสตร์สุขภาพ</v>
      </c>
      <c r="L440" s="110">
        <v>1000011</v>
      </c>
      <c r="M440" s="31" t="str">
        <f>+VLOOKUP(L440,[6]โครงการย่อย!$A$2:$B$66,2,)</f>
        <v>โครงการพัฒนาบุคลากร</v>
      </c>
      <c r="N440" s="110">
        <v>10000110006</v>
      </c>
      <c r="O440" s="38" t="str">
        <f>+VLOOKUP(N440,[6]กิจกรรม!$A$2:$B$1541,2,FALSE)</f>
        <v>โครงการพัฒนาระบบและกลไกการบริหารงานบุคคล</v>
      </c>
      <c r="P440" s="32" t="s">
        <v>77</v>
      </c>
      <c r="Q440" s="11">
        <f>IFERROR((VLOOKUP(R440,[1]ความเชื่อมโยง!$A$20:$B$26,2,FALSE)),"")</f>
        <v>6</v>
      </c>
      <c r="R440" s="6" t="s">
        <v>644</v>
      </c>
      <c r="S440" s="11">
        <f>IFERROR((VLOOKUP(T440,[1]ความเชื่อมโยง!$A$29:$B$37,2,FALSE)),"")</f>
        <v>6</v>
      </c>
      <c r="T440" s="52" t="s">
        <v>644</v>
      </c>
      <c r="U440" s="13" t="str">
        <f>IFERROR((VLOOKUP(Q440,[1]ความเชื่อมโยง!$A$1:$F$10,6,FALSE)),"")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40" s="13" t="str">
        <f>IFERROR((VLOOKUP(Q440,ความเชื่อมโยง!$A$1:$G$10,7,1)),"")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40" s="54" t="s">
        <v>651</v>
      </c>
      <c r="X440" s="39" t="s">
        <v>908</v>
      </c>
      <c r="Y440" s="32" t="s">
        <v>16</v>
      </c>
      <c r="Z440" s="32" t="s">
        <v>23</v>
      </c>
      <c r="AC440" s="112"/>
      <c r="AD440" s="32" t="s">
        <v>24</v>
      </c>
      <c r="AE440" s="137">
        <v>0.5</v>
      </c>
      <c r="AF440" s="113">
        <v>5000</v>
      </c>
      <c r="AG440" s="47" t="s">
        <v>584</v>
      </c>
      <c r="AH440" s="47">
        <v>2</v>
      </c>
      <c r="AI440" s="27">
        <f t="shared" si="25"/>
        <v>5000</v>
      </c>
      <c r="AJ440" s="16">
        <f>SUM(AI440)/2</f>
        <v>2500</v>
      </c>
      <c r="AK440" s="16"/>
      <c r="AL440" s="16">
        <v>2500</v>
      </c>
      <c r="AM440" s="16"/>
      <c r="AN440" s="16"/>
      <c r="AO440" s="16"/>
      <c r="AP440" s="16"/>
      <c r="AQ440" s="16"/>
      <c r="AR440" s="16"/>
      <c r="AS440" s="16"/>
      <c r="AT440" s="16"/>
      <c r="AU440" s="16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61"/>
      <c r="BH440" s="58">
        <f t="shared" si="23"/>
        <v>5000</v>
      </c>
      <c r="BI440" s="62">
        <f t="shared" si="24"/>
        <v>0</v>
      </c>
    </row>
    <row r="441" spans="1:61" s="4" customFormat="1" ht="21">
      <c r="A441" s="48">
        <v>10</v>
      </c>
      <c r="B441" s="48" t="str">
        <f>+VLOOKUP(A441,[6]หน่วยงานหลัก!$A$2:$B$20,2,FALSE)</f>
        <v>สำนักงานอธิการบดี</v>
      </c>
      <c r="C441" s="32">
        <v>1006</v>
      </c>
      <c r="D441" s="48" t="str">
        <f>+VLOOKUP(C441,[6]หน่วยงานย่อย!$A$2:$B$76,2,)</f>
        <v>กองการเจ้าหน้าที่</v>
      </c>
      <c r="E441" s="32">
        <v>2</v>
      </c>
      <c r="F441" s="50" t="str">
        <f>+VLOOKUP(E441,[6]แหล่งเงิน!$A$2:$B$3,2,)</f>
        <v>เงินรายได้</v>
      </c>
      <c r="G441" s="110" t="s">
        <v>12</v>
      </c>
      <c r="H441" s="32">
        <v>6</v>
      </c>
      <c r="I441" s="48" t="str">
        <f>VLOOKUP(H441,[6]กองทุน!$A$2:$B$14,2,)</f>
        <v>กองทุนพัฒนาบุคลากร</v>
      </c>
      <c r="J441" s="110">
        <v>110</v>
      </c>
      <c r="K441" s="48" t="str">
        <f>+VLOOKUP(J441,'[6]งาน-โครงการ'!$A$2:$B$33,2,)</f>
        <v>งานสนับสนุนการบริหารจัดการทั่วไปด้านวิทยาศาสตร์สุขภาพ</v>
      </c>
      <c r="L441" s="110">
        <v>1000011</v>
      </c>
      <c r="M441" s="31" t="str">
        <f>+VLOOKUP(L441,[6]โครงการย่อย!$A$2:$B$66,2,)</f>
        <v>โครงการพัฒนาบุคลากร</v>
      </c>
      <c r="N441" s="110">
        <v>10000110006</v>
      </c>
      <c r="O441" s="38" t="str">
        <f>+VLOOKUP(N441,[6]กิจกรรม!$A$2:$B$1541,2,FALSE)</f>
        <v>โครงการพัฒนาระบบและกลไกการบริหารงานบุคคล</v>
      </c>
      <c r="P441" s="32" t="s">
        <v>78</v>
      </c>
      <c r="Q441" s="11">
        <f>IFERROR((VLOOKUP(R441,[5]ความเชื่อมโยง!$A$20:$B$26,2,FALSE)),"")</f>
        <v>6</v>
      </c>
      <c r="R441" s="6" t="s">
        <v>644</v>
      </c>
      <c r="S441" s="11">
        <f>IFERROR((VLOOKUP(T441,[5]ความเชื่อมโยง!$A$20:$B$26,2,FALSE)),"")</f>
        <v>6</v>
      </c>
      <c r="T441" s="52" t="s">
        <v>644</v>
      </c>
      <c r="U441" s="13" t="str">
        <f>IFERROR((VLOOKUP(Q441,[1]ความเชื่อมโยง!$A$1:$F$10,6,FALSE)),"")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41" s="13" t="str">
        <f>IFERROR((VLOOKUP(Q441,ความเชื่อมโยง!$A$1:$G$10,7,1)),"")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41" s="54" t="s">
        <v>645</v>
      </c>
      <c r="X441" s="32" t="s">
        <v>646</v>
      </c>
      <c r="Y441" s="32" t="s">
        <v>16</v>
      </c>
      <c r="Z441" s="32" t="s">
        <v>28</v>
      </c>
      <c r="AC441" s="112"/>
      <c r="AD441" s="32" t="s">
        <v>950</v>
      </c>
      <c r="AE441" s="113">
        <v>600</v>
      </c>
      <c r="AF441" s="113">
        <v>8</v>
      </c>
      <c r="AG441" s="47" t="s">
        <v>591</v>
      </c>
      <c r="AH441" s="47">
        <v>1</v>
      </c>
      <c r="AI441" s="27">
        <f t="shared" si="25"/>
        <v>4800</v>
      </c>
      <c r="AJ441" s="16"/>
      <c r="AK441" s="16"/>
      <c r="AL441" s="16"/>
      <c r="AM441" s="16"/>
      <c r="AN441" s="16"/>
      <c r="AO441" s="16"/>
      <c r="AP441" s="16"/>
      <c r="AQ441" s="16"/>
      <c r="AR441" s="16"/>
      <c r="AS441" s="16">
        <v>4800</v>
      </c>
      <c r="AT441" s="16"/>
      <c r="AU441" s="16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61"/>
      <c r="BH441" s="58">
        <f t="shared" si="23"/>
        <v>4800</v>
      </c>
      <c r="BI441" s="62">
        <f t="shared" si="24"/>
        <v>0</v>
      </c>
    </row>
    <row r="442" spans="1:61" s="4" customFormat="1" ht="21">
      <c r="A442" s="48">
        <v>10</v>
      </c>
      <c r="B442" s="48" t="str">
        <f>+VLOOKUP(A442,[6]หน่วยงานหลัก!$A$2:$B$20,2,FALSE)</f>
        <v>สำนักงานอธิการบดี</v>
      </c>
      <c r="C442" s="32">
        <v>1006</v>
      </c>
      <c r="D442" s="32" t="str">
        <f>+VLOOKUP(C442,[6]หน่วยงานย่อย!$A$2:$B$76,2,)</f>
        <v>กองการเจ้าหน้าที่</v>
      </c>
      <c r="E442" s="32">
        <v>2</v>
      </c>
      <c r="F442" s="116" t="str">
        <f>+VLOOKUP(E442,[6]แหล่งเงิน!$A$2:$B$3,2,)</f>
        <v>เงินรายได้</v>
      </c>
      <c r="G442" s="110" t="s">
        <v>12</v>
      </c>
      <c r="H442" s="32">
        <v>6</v>
      </c>
      <c r="I442" s="32" t="str">
        <f>VLOOKUP(H442,[6]กองทุน!$A$2:$B$14,2,)</f>
        <v>กองทุนพัฒนาบุคลากร</v>
      </c>
      <c r="J442" s="110">
        <v>110</v>
      </c>
      <c r="K442" s="32" t="str">
        <f>+VLOOKUP(J442,'[6]งาน-โครงการ'!$A$2:$B$33,2,)</f>
        <v>งานสนับสนุนการบริหารจัดการทั่วไปด้านวิทยาศาสตร์สุขภาพ</v>
      </c>
      <c r="L442" s="110">
        <v>1000011</v>
      </c>
      <c r="M442" s="31" t="str">
        <f>+VLOOKUP(L442,[6]โครงการย่อย!$A$2:$B$66,2,)</f>
        <v>โครงการพัฒนาบุคลากร</v>
      </c>
      <c r="N442" s="110">
        <v>10000110006</v>
      </c>
      <c r="O442" s="31" t="str">
        <f>+VLOOKUP(N442,[6]กิจกรรม!$A$2:$B$1541,2,FALSE)</f>
        <v>โครงการพัฒนาระบบและกลไกการบริหารงานบุคคล</v>
      </c>
      <c r="P442" s="32" t="s">
        <v>78</v>
      </c>
      <c r="Q442" s="11">
        <f>IFERROR((VLOOKUP(R442,[5]ความเชื่อมโยง!$A$20:$B$26,2,FALSE)),"")</f>
        <v>6</v>
      </c>
      <c r="R442" s="6" t="s">
        <v>644</v>
      </c>
      <c r="S442" s="11">
        <f>IFERROR((VLOOKUP(T442,[5]ความเชื่อมโยง!$A$20:$B$26,2,FALSE)),"")</f>
        <v>6</v>
      </c>
      <c r="T442" s="52" t="s">
        <v>644</v>
      </c>
      <c r="U442" s="13" t="str">
        <f>IFERROR((VLOOKUP(Q442,[1]ความเชื่อมโยง!$A$1:$F$10,6,FALSE)),"")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42" s="13" t="str">
        <f>IFERROR((VLOOKUP(Q442,ความเชื่อมโยง!$A$1:$G$10,7,1)),"")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42" s="54" t="s">
        <v>645</v>
      </c>
      <c r="X442" s="32" t="s">
        <v>646</v>
      </c>
      <c r="Y442" s="32" t="s">
        <v>16</v>
      </c>
      <c r="Z442" s="32" t="s">
        <v>28</v>
      </c>
      <c r="AC442" s="112"/>
      <c r="AD442" s="32" t="s">
        <v>951</v>
      </c>
      <c r="AE442" s="113">
        <v>600</v>
      </c>
      <c r="AF442" s="113">
        <v>8</v>
      </c>
      <c r="AG442" s="47" t="s">
        <v>591</v>
      </c>
      <c r="AH442" s="47">
        <v>1</v>
      </c>
      <c r="AI442" s="27">
        <f t="shared" si="25"/>
        <v>4800</v>
      </c>
      <c r="AJ442" s="16"/>
      <c r="AK442" s="16"/>
      <c r="AL442" s="16"/>
      <c r="AM442" s="16"/>
      <c r="AN442" s="16"/>
      <c r="AO442" s="16"/>
      <c r="AP442" s="16"/>
      <c r="AQ442" s="16"/>
      <c r="AR442" s="16"/>
      <c r="AS442" s="16">
        <v>4800</v>
      </c>
      <c r="AT442" s="16"/>
      <c r="AU442" s="16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61"/>
      <c r="BH442" s="58">
        <f t="shared" si="23"/>
        <v>4800</v>
      </c>
      <c r="BI442" s="62">
        <f t="shared" si="24"/>
        <v>0</v>
      </c>
    </row>
    <row r="443" spans="1:61" s="4" customFormat="1" ht="21">
      <c r="A443" s="48">
        <v>10</v>
      </c>
      <c r="B443" s="48" t="str">
        <f>+VLOOKUP(A443,[6]หน่วยงานหลัก!$A$2:$B$20,2,FALSE)</f>
        <v>สำนักงานอธิการบดี</v>
      </c>
      <c r="C443" s="32">
        <v>1006</v>
      </c>
      <c r="D443" s="48" t="str">
        <f>+VLOOKUP(C443,[6]หน่วยงานย่อย!$A$2:$B$76,2,)</f>
        <v>กองการเจ้าหน้าที่</v>
      </c>
      <c r="E443" s="32">
        <v>2</v>
      </c>
      <c r="F443" s="50" t="str">
        <f>+VLOOKUP(E443,[6]แหล่งเงิน!$A$2:$B$3,2,)</f>
        <v>เงินรายได้</v>
      </c>
      <c r="G443" s="110" t="s">
        <v>12</v>
      </c>
      <c r="H443" s="32">
        <v>6</v>
      </c>
      <c r="I443" s="48" t="str">
        <f>VLOOKUP(H443,[6]กองทุน!$A$2:$B$14,2,)</f>
        <v>กองทุนพัฒนาบุคลากร</v>
      </c>
      <c r="J443" s="110">
        <v>110</v>
      </c>
      <c r="K443" s="48" t="str">
        <f>+VLOOKUP(J443,'[6]งาน-โครงการ'!$A$2:$B$33,2,)</f>
        <v>งานสนับสนุนการบริหารจัดการทั่วไปด้านวิทยาศาสตร์สุขภาพ</v>
      </c>
      <c r="L443" s="110">
        <v>1000011</v>
      </c>
      <c r="M443" s="31" t="str">
        <f>+VLOOKUP(L443,[6]โครงการย่อย!$A$2:$B$66,2,)</f>
        <v>โครงการพัฒนาบุคลากร</v>
      </c>
      <c r="N443" s="110">
        <v>10000110006</v>
      </c>
      <c r="O443" s="38" t="str">
        <f>+VLOOKUP(N443,[6]กิจกรรม!$A$2:$B$1541,2,FALSE)</f>
        <v>โครงการพัฒนาระบบและกลไกการบริหารงานบุคคล</v>
      </c>
      <c r="P443" s="32" t="s">
        <v>78</v>
      </c>
      <c r="Q443" s="11">
        <f>IFERROR((VLOOKUP(R443,[5]ความเชื่อมโยง!$A$20:$B$26,2,FALSE)),"")</f>
        <v>6</v>
      </c>
      <c r="R443" s="6" t="s">
        <v>644</v>
      </c>
      <c r="S443" s="11">
        <f>IFERROR((VLOOKUP(T443,[5]ความเชื่อมโยง!$A$20:$B$26,2,FALSE)),"")</f>
        <v>6</v>
      </c>
      <c r="T443" s="52" t="s">
        <v>644</v>
      </c>
      <c r="U443" s="13" t="str">
        <f>IFERROR((VLOOKUP(Q443,[1]ความเชื่อมโยง!$A$1:$F$10,6,FALSE)),"")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43" s="13" t="str">
        <f>IFERROR((VLOOKUP(Q443,ความเชื่อมโยง!$A$1:$G$10,7,1)),"")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43" s="54" t="s">
        <v>645</v>
      </c>
      <c r="X443" s="32" t="s">
        <v>646</v>
      </c>
      <c r="Y443" s="32" t="s">
        <v>16</v>
      </c>
      <c r="Z443" s="32" t="s">
        <v>28</v>
      </c>
      <c r="AC443" s="112"/>
      <c r="AD443" s="32" t="s">
        <v>613</v>
      </c>
      <c r="AE443" s="113">
        <v>600</v>
      </c>
      <c r="AF443" s="47">
        <v>3</v>
      </c>
      <c r="AG443" s="47" t="s">
        <v>591</v>
      </c>
      <c r="AH443" s="47">
        <v>1</v>
      </c>
      <c r="AI443" s="27">
        <f t="shared" si="25"/>
        <v>1800</v>
      </c>
      <c r="AJ443" s="16"/>
      <c r="AK443" s="16"/>
      <c r="AL443" s="16"/>
      <c r="AM443" s="16"/>
      <c r="AN443" s="16"/>
      <c r="AO443" s="16"/>
      <c r="AP443" s="16"/>
      <c r="AQ443" s="16"/>
      <c r="AR443" s="16"/>
      <c r="AS443" s="16">
        <v>1800</v>
      </c>
      <c r="AT443" s="16"/>
      <c r="AU443" s="16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61"/>
      <c r="BH443" s="58">
        <f t="shared" si="23"/>
        <v>1800</v>
      </c>
      <c r="BI443" s="62">
        <f t="shared" si="24"/>
        <v>0</v>
      </c>
    </row>
    <row r="444" spans="1:61" s="4" customFormat="1" ht="21">
      <c r="A444" s="48">
        <v>10</v>
      </c>
      <c r="B444" s="48" t="str">
        <f>+VLOOKUP(A444,[6]หน่วยงานหลัก!$A$2:$B$20,2,FALSE)</f>
        <v>สำนักงานอธิการบดี</v>
      </c>
      <c r="C444" s="32">
        <v>1006</v>
      </c>
      <c r="D444" s="48" t="str">
        <f>+VLOOKUP(C444,[6]หน่วยงานย่อย!$A$2:$B$76,2,)</f>
        <v>กองการเจ้าหน้าที่</v>
      </c>
      <c r="E444" s="32">
        <v>2</v>
      </c>
      <c r="F444" s="50" t="str">
        <f>+VLOOKUP(E444,[6]แหล่งเงิน!$A$2:$B$3,2,)</f>
        <v>เงินรายได้</v>
      </c>
      <c r="G444" s="110" t="s">
        <v>12</v>
      </c>
      <c r="H444" s="32">
        <v>6</v>
      </c>
      <c r="I444" s="48" t="str">
        <f>VLOOKUP(H444,[6]กองทุน!$A$2:$B$14,2,)</f>
        <v>กองทุนพัฒนาบุคลากร</v>
      </c>
      <c r="J444" s="110">
        <v>110</v>
      </c>
      <c r="K444" s="48" t="str">
        <f>+VLOOKUP(J444,'[6]งาน-โครงการ'!$A$2:$B$33,2,)</f>
        <v>งานสนับสนุนการบริหารจัดการทั่วไปด้านวิทยาศาสตร์สุขภาพ</v>
      </c>
      <c r="L444" s="110">
        <v>1000011</v>
      </c>
      <c r="M444" s="31" t="str">
        <f>+VLOOKUP(L444,[6]โครงการย่อย!$A$2:$B$66,2,)</f>
        <v>โครงการพัฒนาบุคลากร</v>
      </c>
      <c r="N444" s="110">
        <v>10000110006</v>
      </c>
      <c r="O444" s="38" t="str">
        <f>+VLOOKUP(N444,[6]กิจกรรม!$A$2:$B$1541,2,FALSE)</f>
        <v>โครงการพัฒนาระบบและกลไกการบริหารงานบุคคล</v>
      </c>
      <c r="P444" s="32" t="s">
        <v>78</v>
      </c>
      <c r="Q444" s="11">
        <f>IFERROR((VLOOKUP(R444,[5]ความเชื่อมโยง!$A$20:$B$26,2,FALSE)),"")</f>
        <v>6</v>
      </c>
      <c r="R444" s="6" t="s">
        <v>644</v>
      </c>
      <c r="S444" s="11">
        <f>IFERROR((VLOOKUP(T443,[5]ความเชื่อมโยง!$A$20:$B$26,2,FALSE)),"")</f>
        <v>6</v>
      </c>
      <c r="T444" s="52" t="s">
        <v>644</v>
      </c>
      <c r="U444" s="13" t="str">
        <f>IFERROR((VLOOKUP(Q444,[1]ความเชื่อมโยง!$A$1:$F$10,6,FALSE)),"")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44" s="13" t="str">
        <f>IFERROR((VLOOKUP(Q444,ความเชื่อมโยง!$A$1:$G$10,7,1)),"")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44" s="54" t="s">
        <v>645</v>
      </c>
      <c r="X444" s="32" t="s">
        <v>646</v>
      </c>
      <c r="Y444" s="32" t="s">
        <v>16</v>
      </c>
      <c r="Z444" s="32" t="s">
        <v>20</v>
      </c>
      <c r="AC444" s="112"/>
      <c r="AD444" s="32" t="s">
        <v>1635</v>
      </c>
      <c r="AE444" s="113">
        <v>35</v>
      </c>
      <c r="AF444" s="113">
        <v>50</v>
      </c>
      <c r="AG444" s="47" t="s">
        <v>581</v>
      </c>
      <c r="AH444" s="47">
        <v>4</v>
      </c>
      <c r="AI444" s="27">
        <f t="shared" si="25"/>
        <v>7000</v>
      </c>
      <c r="AJ444" s="16"/>
      <c r="AK444" s="16"/>
      <c r="AL444" s="16"/>
      <c r="AM444" s="16"/>
      <c r="AN444" s="16"/>
      <c r="AO444" s="16"/>
      <c r="AP444" s="16"/>
      <c r="AQ444" s="16"/>
      <c r="AR444" s="16"/>
      <c r="AS444" s="16">
        <v>7000</v>
      </c>
      <c r="AT444" s="16"/>
      <c r="AU444" s="16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61"/>
      <c r="BH444" s="58">
        <f t="shared" si="23"/>
        <v>7000</v>
      </c>
      <c r="BI444" s="62">
        <f t="shared" si="24"/>
        <v>0</v>
      </c>
    </row>
    <row r="445" spans="1:61" s="4" customFormat="1" ht="21">
      <c r="A445" s="48">
        <v>10</v>
      </c>
      <c r="B445" s="48" t="str">
        <f>+VLOOKUP(A445,[6]หน่วยงานหลัก!$A$2:$B$20,2,FALSE)</f>
        <v>สำนักงานอธิการบดี</v>
      </c>
      <c r="C445" s="32">
        <v>1006</v>
      </c>
      <c r="D445" s="32" t="str">
        <f>+VLOOKUP(C445,[6]หน่วยงานย่อย!$A$2:$B$76,2,)</f>
        <v>กองการเจ้าหน้าที่</v>
      </c>
      <c r="E445" s="32">
        <v>2</v>
      </c>
      <c r="F445" s="116" t="str">
        <f>+VLOOKUP(E445,[6]แหล่งเงิน!$A$2:$B$3,2,)</f>
        <v>เงินรายได้</v>
      </c>
      <c r="G445" s="110" t="s">
        <v>12</v>
      </c>
      <c r="H445" s="32">
        <v>6</v>
      </c>
      <c r="I445" s="32" t="str">
        <f>VLOOKUP(H445,[6]กองทุน!$A$2:$B$14,2,)</f>
        <v>กองทุนพัฒนาบุคลากร</v>
      </c>
      <c r="J445" s="110">
        <v>110</v>
      </c>
      <c r="K445" s="32" t="str">
        <f>+VLOOKUP(J445,'[6]งาน-โครงการ'!$A$2:$B$33,2,)</f>
        <v>งานสนับสนุนการบริหารจัดการทั่วไปด้านวิทยาศาสตร์สุขภาพ</v>
      </c>
      <c r="L445" s="110">
        <v>1000011</v>
      </c>
      <c r="M445" s="31" t="str">
        <f>+VLOOKUP(L445,[6]โครงการย่อย!$A$2:$B$66,2,)</f>
        <v>โครงการพัฒนาบุคลากร</v>
      </c>
      <c r="N445" s="110">
        <v>10000110006</v>
      </c>
      <c r="O445" s="31" t="str">
        <f>+VLOOKUP(N445,[6]กิจกรรม!$A$2:$B$1541,2,FALSE)</f>
        <v>โครงการพัฒนาระบบและกลไกการบริหารงานบุคคล</v>
      </c>
      <c r="P445" s="32" t="s">
        <v>78</v>
      </c>
      <c r="Q445" s="11">
        <f>IFERROR((VLOOKUP(R445,[5]ความเชื่อมโยง!$A$20:$B$26,2,FALSE)),"")</f>
        <v>6</v>
      </c>
      <c r="R445" s="6" t="s">
        <v>644</v>
      </c>
      <c r="S445" s="11">
        <f>IFERROR((VLOOKUP(T444,[5]ความเชื่อมโยง!$A$20:$B$26,2,FALSE)),"")</f>
        <v>6</v>
      </c>
      <c r="T445" s="52" t="s">
        <v>644</v>
      </c>
      <c r="U445" s="13" t="str">
        <f>IFERROR((VLOOKUP(Q445,[1]ความเชื่อมโยง!$A$1:$F$10,6,FALSE)),"")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45" s="13" t="str">
        <f>IFERROR((VLOOKUP(Q445,ความเชื่อมโยง!$A$1:$G$10,7,1)),"")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45" s="54" t="s">
        <v>645</v>
      </c>
      <c r="X445" s="32" t="s">
        <v>646</v>
      </c>
      <c r="Y445" s="32" t="s">
        <v>16</v>
      </c>
      <c r="Z445" s="32" t="s">
        <v>20</v>
      </c>
      <c r="AC445" s="112"/>
      <c r="AD445" s="32" t="s">
        <v>582</v>
      </c>
      <c r="AE445" s="113">
        <v>150</v>
      </c>
      <c r="AF445" s="113">
        <v>50</v>
      </c>
      <c r="AG445" s="47" t="s">
        <v>581</v>
      </c>
      <c r="AH445" s="47">
        <v>2</v>
      </c>
      <c r="AI445" s="27">
        <f t="shared" si="25"/>
        <v>15000</v>
      </c>
      <c r="AJ445" s="16"/>
      <c r="AK445" s="16"/>
      <c r="AL445" s="16"/>
      <c r="AM445" s="16"/>
      <c r="AN445" s="16"/>
      <c r="AO445" s="16"/>
      <c r="AP445" s="16"/>
      <c r="AQ445" s="16"/>
      <c r="AR445" s="16"/>
      <c r="AS445" s="16">
        <v>15000</v>
      </c>
      <c r="AT445" s="16"/>
      <c r="AU445" s="16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61"/>
      <c r="BH445" s="58">
        <f t="shared" si="23"/>
        <v>15000</v>
      </c>
      <c r="BI445" s="62">
        <f t="shared" si="24"/>
        <v>0</v>
      </c>
    </row>
    <row r="446" spans="1:61" s="4" customFormat="1" ht="21">
      <c r="A446" s="48">
        <v>10</v>
      </c>
      <c r="B446" s="48" t="str">
        <f>+VLOOKUP(A446,[6]หน่วยงานหลัก!$A$2:$B$20,2,FALSE)</f>
        <v>สำนักงานอธิการบดี</v>
      </c>
      <c r="C446" s="32">
        <v>1006</v>
      </c>
      <c r="D446" s="48" t="str">
        <f>+VLOOKUP(C446,[6]หน่วยงานย่อย!$A$2:$B$76,2,)</f>
        <v>กองการเจ้าหน้าที่</v>
      </c>
      <c r="E446" s="32">
        <v>1</v>
      </c>
      <c r="F446" s="50" t="str">
        <f>+VLOOKUP(E446,[6]แหล่งเงิน!$A$2:$B$3,2,)</f>
        <v>เงินงบประมาณแผ่นดิน</v>
      </c>
      <c r="G446" s="110" t="s">
        <v>11</v>
      </c>
      <c r="H446" s="32">
        <v>6</v>
      </c>
      <c r="I446" s="48" t="str">
        <f>VLOOKUP(H446,[6]กองทุน!$A$2:$B$14,2,)</f>
        <v>กองทุนพัฒนาบุคลากร</v>
      </c>
      <c r="J446" s="110">
        <v>110</v>
      </c>
      <c r="K446" s="48" t="str">
        <f>+VLOOKUP(J446,'[6]งาน-โครงการ'!$A$2:$B$33,2,)</f>
        <v>งานสนับสนุนการบริหารจัดการทั่วไปด้านวิทยาศาสตร์สุขภาพ</v>
      </c>
      <c r="L446" s="110">
        <v>1000011</v>
      </c>
      <c r="M446" s="31" t="str">
        <f>+VLOOKUP(L446,[6]โครงการย่อย!$A$2:$B$66,2,)</f>
        <v>โครงการพัฒนาบุคลากร</v>
      </c>
      <c r="N446" s="110">
        <v>10000110006</v>
      </c>
      <c r="O446" s="38" t="str">
        <f>+VLOOKUP(N446,[6]กิจกรรม!$A$2:$B$1541,2,FALSE)</f>
        <v>โครงการพัฒนาระบบและกลไกการบริหารงานบุคคล</v>
      </c>
      <c r="P446" s="32" t="s">
        <v>78</v>
      </c>
      <c r="Q446" s="11">
        <f>IFERROR((VLOOKUP(R446,[1]ความเชื่อมโยง!$A$20:$B$26,2,FALSE)),"")</f>
        <v>6</v>
      </c>
      <c r="R446" s="6" t="s">
        <v>644</v>
      </c>
      <c r="S446" s="11">
        <f>IFERROR((VLOOKUP(T446,[1]ความเชื่อมโยง!$A$29:$B$37,2,FALSE)),"")</f>
        <v>6</v>
      </c>
      <c r="T446" s="52" t="s">
        <v>644</v>
      </c>
      <c r="U446" s="13" t="str">
        <f>IFERROR((VLOOKUP(Q446,[1]ความเชื่อมโยง!$A$1:$F$10,6,FALSE)),"")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46" s="13" t="str">
        <f>IFERROR((VLOOKUP(Q446,ความเชื่อมโยง!$A$1:$G$10,7,1)),"")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46" s="54" t="s">
        <v>645</v>
      </c>
      <c r="X446" s="39" t="s">
        <v>908</v>
      </c>
      <c r="Y446" s="32" t="s">
        <v>16</v>
      </c>
      <c r="Z446" s="32" t="s">
        <v>23</v>
      </c>
      <c r="AC446" s="112"/>
      <c r="AD446" s="32" t="s">
        <v>171</v>
      </c>
      <c r="AE446" s="113">
        <v>150</v>
      </c>
      <c r="AF446" s="113">
        <v>50</v>
      </c>
      <c r="AG446" s="47" t="s">
        <v>581</v>
      </c>
      <c r="AH446" s="47">
        <v>1</v>
      </c>
      <c r="AI446" s="27">
        <f t="shared" si="25"/>
        <v>7500</v>
      </c>
      <c r="AJ446" s="16"/>
      <c r="AK446" s="16"/>
      <c r="AL446" s="16"/>
      <c r="AM446" s="16"/>
      <c r="AN446" s="16"/>
      <c r="AO446" s="16"/>
      <c r="AP446" s="16"/>
      <c r="AQ446" s="16"/>
      <c r="AR446" s="16"/>
      <c r="AS446" s="16">
        <v>7500</v>
      </c>
      <c r="AT446" s="16"/>
      <c r="AU446" s="16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61"/>
      <c r="BH446" s="58">
        <f t="shared" si="23"/>
        <v>7500</v>
      </c>
      <c r="BI446" s="62">
        <f t="shared" si="24"/>
        <v>0</v>
      </c>
    </row>
    <row r="447" spans="1:61" s="4" customFormat="1" ht="21">
      <c r="A447" s="48">
        <v>10</v>
      </c>
      <c r="B447" s="48" t="str">
        <f>+VLOOKUP(A447,[6]หน่วยงานหลัก!$A$2:$B$20,2,FALSE)</f>
        <v>สำนักงานอธิการบดี</v>
      </c>
      <c r="C447" s="32">
        <v>1006</v>
      </c>
      <c r="D447" s="48" t="str">
        <f>+VLOOKUP(C447,[6]หน่วยงานย่อย!$A$2:$B$76,2,)</f>
        <v>กองการเจ้าหน้าที่</v>
      </c>
      <c r="E447" s="32">
        <v>1</v>
      </c>
      <c r="F447" s="50" t="str">
        <f>+VLOOKUP(E447,[6]แหล่งเงิน!$A$2:$B$3,2,)</f>
        <v>เงินงบประมาณแผ่นดิน</v>
      </c>
      <c r="G447" s="110" t="s">
        <v>11</v>
      </c>
      <c r="H447" s="32">
        <v>6</v>
      </c>
      <c r="I447" s="48" t="str">
        <f>VLOOKUP(H447,[6]กองทุน!$A$2:$B$14,2,)</f>
        <v>กองทุนพัฒนาบุคลากร</v>
      </c>
      <c r="J447" s="110">
        <v>110</v>
      </c>
      <c r="K447" s="48" t="str">
        <f>+VLOOKUP(J447,'[6]งาน-โครงการ'!$A$2:$B$33,2,)</f>
        <v>งานสนับสนุนการบริหารจัดการทั่วไปด้านวิทยาศาสตร์สุขภาพ</v>
      </c>
      <c r="L447" s="110">
        <v>1000011</v>
      </c>
      <c r="M447" s="31" t="str">
        <f>+VLOOKUP(L447,[6]โครงการย่อย!$A$2:$B$66,2,)</f>
        <v>โครงการพัฒนาบุคลากร</v>
      </c>
      <c r="N447" s="110">
        <v>10000110006</v>
      </c>
      <c r="O447" s="38" t="str">
        <f>+VLOOKUP(N447,[6]กิจกรรม!$A$2:$B$1541,2,FALSE)</f>
        <v>โครงการพัฒนาระบบและกลไกการบริหารงานบุคคล</v>
      </c>
      <c r="P447" s="32" t="s">
        <v>78</v>
      </c>
      <c r="Q447" s="11">
        <f>IFERROR((VLOOKUP(R447,[1]ความเชื่อมโยง!$A$20:$B$26,2,FALSE)),"")</f>
        <v>6</v>
      </c>
      <c r="R447" s="6" t="s">
        <v>644</v>
      </c>
      <c r="S447" s="11">
        <f>IFERROR((VLOOKUP(T447,[1]ความเชื่อมโยง!$A$29:$B$37,2,FALSE)),"")</f>
        <v>6</v>
      </c>
      <c r="T447" s="52" t="s">
        <v>644</v>
      </c>
      <c r="U447" s="13" t="str">
        <f>IFERROR((VLOOKUP(Q447,[1]ความเชื่อมโยง!$A$1:$F$10,6,FALSE)),"")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47" s="13" t="str">
        <f>IFERROR((VLOOKUP(Q447,ความเชื่อมโยง!$A$1:$G$10,7,1)),"")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47" s="54" t="s">
        <v>645</v>
      </c>
      <c r="X447" s="39" t="s">
        <v>908</v>
      </c>
      <c r="Y447" s="32" t="s">
        <v>16</v>
      </c>
      <c r="Z447" s="32" t="s">
        <v>23</v>
      </c>
      <c r="AC447" s="112"/>
      <c r="AD447" s="32" t="s">
        <v>24</v>
      </c>
      <c r="AE447" s="114">
        <v>0.5</v>
      </c>
      <c r="AF447" s="113">
        <v>10000</v>
      </c>
      <c r="AG447" s="47" t="s">
        <v>584</v>
      </c>
      <c r="AH447" s="47">
        <v>1</v>
      </c>
      <c r="AI447" s="27">
        <f t="shared" si="25"/>
        <v>5000</v>
      </c>
      <c r="AJ447" s="16"/>
      <c r="AK447" s="16"/>
      <c r="AL447" s="16"/>
      <c r="AM447" s="16"/>
      <c r="AN447" s="16"/>
      <c r="AO447" s="16"/>
      <c r="AP447" s="16"/>
      <c r="AQ447" s="16"/>
      <c r="AR447" s="16"/>
      <c r="AS447" s="16">
        <v>5000</v>
      </c>
      <c r="AT447" s="16"/>
      <c r="AU447" s="16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61"/>
      <c r="BH447" s="58">
        <f t="shared" si="23"/>
        <v>5000</v>
      </c>
      <c r="BI447" s="62">
        <f t="shared" si="24"/>
        <v>0</v>
      </c>
    </row>
    <row r="448" spans="1:61" s="4" customFormat="1" ht="21">
      <c r="A448" s="48">
        <v>10</v>
      </c>
      <c r="B448" s="48" t="str">
        <f>+VLOOKUP(A448,[6]หน่วยงานหลัก!$A$2:$B$20,2,FALSE)</f>
        <v>สำนักงานอธิการบดี</v>
      </c>
      <c r="C448" s="32">
        <v>1006</v>
      </c>
      <c r="D448" s="32" t="str">
        <f>+VLOOKUP(C448,[6]หน่วยงานย่อย!$A$2:$B$76,2,)</f>
        <v>กองการเจ้าหน้าที่</v>
      </c>
      <c r="E448" s="32">
        <v>2</v>
      </c>
      <c r="F448" s="116" t="str">
        <f>+VLOOKUP(E448,[6]แหล่งเงิน!$A$2:$B$3,2,)</f>
        <v>เงินรายได้</v>
      </c>
      <c r="G448" s="110" t="s">
        <v>12</v>
      </c>
      <c r="H448" s="32">
        <v>6</v>
      </c>
      <c r="I448" s="32" t="str">
        <f>VLOOKUP(H448,[6]กองทุน!$A$2:$B$14,2,)</f>
        <v>กองทุนพัฒนาบุคลากร</v>
      </c>
      <c r="J448" s="110">
        <v>110</v>
      </c>
      <c r="K448" s="32" t="str">
        <f>+VLOOKUP(J448,'[6]งาน-โครงการ'!$A$2:$B$33,2,)</f>
        <v>งานสนับสนุนการบริหารจัดการทั่วไปด้านวิทยาศาสตร์สุขภาพ</v>
      </c>
      <c r="L448" s="110">
        <v>1000011</v>
      </c>
      <c r="M448" s="31" t="str">
        <f>+VLOOKUP(L448,[6]โครงการย่อย!$A$2:$B$66,2,)</f>
        <v>โครงการพัฒนาบุคลากร</v>
      </c>
      <c r="N448" s="110">
        <v>10000110006</v>
      </c>
      <c r="O448" s="31" t="str">
        <f>+VLOOKUP(N448,[6]กิจกรรม!$A$2:$B$1541,2,FALSE)</f>
        <v>โครงการพัฒนาระบบและกลไกการบริหารงานบุคคล</v>
      </c>
      <c r="P448" s="32" t="s">
        <v>78</v>
      </c>
      <c r="Q448" s="11">
        <f>IFERROR((VLOOKUP(R448,[5]ความเชื่อมโยง!$A$20:$B$26,2,FALSE)),"")</f>
        <v>6</v>
      </c>
      <c r="R448" s="6" t="s">
        <v>644</v>
      </c>
      <c r="S448" s="11">
        <f>IFERROR((VLOOKUP(T447,[5]ความเชื่อมโยง!$A$20:$B$26,2,FALSE)),"")</f>
        <v>6</v>
      </c>
      <c r="T448" s="52" t="s">
        <v>644</v>
      </c>
      <c r="U448" s="13" t="str">
        <f>IFERROR((VLOOKUP(Q448,[1]ความเชื่อมโยง!$A$1:$F$10,6,FALSE)),"")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48" s="13" t="str">
        <f>IFERROR((VLOOKUP(Q448,ความเชื่อมโยง!$A$1:$G$10,7,1)),"")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48" s="54" t="s">
        <v>645</v>
      </c>
      <c r="X448" s="39" t="s">
        <v>908</v>
      </c>
      <c r="Y448" s="32" t="s">
        <v>16</v>
      </c>
      <c r="Z448" s="6" t="s">
        <v>20</v>
      </c>
      <c r="AC448" s="112"/>
      <c r="AD448" s="32" t="s">
        <v>952</v>
      </c>
      <c r="AE448" s="113">
        <v>1500</v>
      </c>
      <c r="AF448" s="113">
        <v>1</v>
      </c>
      <c r="AG448" s="47" t="s">
        <v>583</v>
      </c>
      <c r="AH448" s="47">
        <v>1</v>
      </c>
      <c r="AI448" s="27">
        <f t="shared" si="25"/>
        <v>1500</v>
      </c>
      <c r="AJ448" s="16"/>
      <c r="AK448" s="16"/>
      <c r="AL448" s="16"/>
      <c r="AM448" s="16"/>
      <c r="AN448" s="16"/>
      <c r="AO448" s="16"/>
      <c r="AP448" s="16"/>
      <c r="AQ448" s="16"/>
      <c r="AR448" s="16"/>
      <c r="AS448" s="16">
        <v>1500</v>
      </c>
      <c r="AT448" s="16"/>
      <c r="AU448" s="16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61"/>
      <c r="BH448" s="58">
        <f t="shared" si="23"/>
        <v>1500</v>
      </c>
      <c r="BI448" s="62">
        <f t="shared" si="24"/>
        <v>0</v>
      </c>
    </row>
    <row r="449" spans="1:61" s="4" customFormat="1" ht="21">
      <c r="A449" s="48">
        <v>10</v>
      </c>
      <c r="B449" s="48" t="str">
        <f>+VLOOKUP(A449,[6]หน่วยงานหลัก!$A$2:$B$20,2,FALSE)</f>
        <v>สำนักงานอธิการบดี</v>
      </c>
      <c r="C449" s="32">
        <v>1006</v>
      </c>
      <c r="D449" s="48" t="str">
        <f>+VLOOKUP(C449,[6]หน่วยงานย่อย!$A$2:$B$76,2,)</f>
        <v>กองการเจ้าหน้าที่</v>
      </c>
      <c r="E449" s="32">
        <v>2</v>
      </c>
      <c r="F449" s="50" t="str">
        <f>+VLOOKUP(E449,[6]แหล่งเงิน!$A$2:$B$3,2,)</f>
        <v>เงินรายได้</v>
      </c>
      <c r="G449" s="110" t="s">
        <v>12</v>
      </c>
      <c r="H449" s="32">
        <v>6</v>
      </c>
      <c r="I449" s="48" t="str">
        <f>VLOOKUP(H449,[6]กองทุน!$A$2:$B$14,2,)</f>
        <v>กองทุนพัฒนาบุคลากร</v>
      </c>
      <c r="J449" s="110">
        <v>110</v>
      </c>
      <c r="K449" s="48" t="str">
        <f>+VLOOKUP(J449,'[6]งาน-โครงการ'!$A$2:$B$33,2,)</f>
        <v>งานสนับสนุนการบริหารจัดการทั่วไปด้านวิทยาศาสตร์สุขภาพ</v>
      </c>
      <c r="L449" s="110">
        <v>1000011</v>
      </c>
      <c r="M449" s="31" t="str">
        <f>+VLOOKUP(L449,[6]โครงการย่อย!$A$2:$B$66,2,)</f>
        <v>โครงการพัฒนาบุคลากร</v>
      </c>
      <c r="N449" s="110">
        <v>10000110013</v>
      </c>
      <c r="O449" s="38" t="str">
        <f>+VLOOKUP(N449,[6]กิจกรรม!$A$2:$B$1541,2,FALSE)</f>
        <v>โครงการอบรมพัฒนาสมรรถนะของบุคลากร</v>
      </c>
      <c r="P449" s="32" t="s">
        <v>116</v>
      </c>
      <c r="Q449" s="11">
        <f>IFERROR((VLOOKUP(R449,[5]ความเชื่อมโยง!$A$20:$B$26,2,FALSE)),"")</f>
        <v>6</v>
      </c>
      <c r="R449" s="6" t="s">
        <v>644</v>
      </c>
      <c r="S449" s="11">
        <f>IFERROR((VLOOKUP(T448,[5]ความเชื่อมโยง!$A$20:$B$26,2,FALSE)),"")</f>
        <v>6</v>
      </c>
      <c r="T449" s="52" t="s">
        <v>644</v>
      </c>
      <c r="U449" s="13" t="str">
        <f>IFERROR((VLOOKUP(Q449,[1]ความเชื่อมโยง!$A$1:$F$10,6,FALSE)),"")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49" s="13" t="str">
        <f>IFERROR((VLOOKUP(Q449,ความเชื่อมโยง!$A$1:$G$10,7,1)),"")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49" s="54" t="s">
        <v>645</v>
      </c>
      <c r="X449" s="39" t="s">
        <v>133</v>
      </c>
      <c r="Y449" s="128" t="s">
        <v>16</v>
      </c>
      <c r="Z449" s="32" t="s">
        <v>28</v>
      </c>
      <c r="AC449" s="112"/>
      <c r="AD449" s="128" t="s">
        <v>580</v>
      </c>
      <c r="AE449" s="138">
        <v>1200</v>
      </c>
      <c r="AF449" s="16">
        <v>6</v>
      </c>
      <c r="AG449" s="139" t="s">
        <v>591</v>
      </c>
      <c r="AH449" s="16">
        <v>2</v>
      </c>
      <c r="AI449" s="27">
        <f t="shared" si="25"/>
        <v>14400</v>
      </c>
      <c r="AJ449" s="16"/>
      <c r="AK449" s="16"/>
      <c r="AL449" s="16"/>
      <c r="AM449" s="16">
        <v>14400</v>
      </c>
      <c r="AN449" s="16"/>
      <c r="AO449" s="16"/>
      <c r="AP449" s="16"/>
      <c r="AQ449" s="16"/>
      <c r="AR449" s="16"/>
      <c r="AS449" s="16"/>
      <c r="AT449" s="16"/>
      <c r="AU449" s="16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61"/>
      <c r="BH449" s="58">
        <f t="shared" si="23"/>
        <v>14400</v>
      </c>
      <c r="BI449" s="62">
        <f t="shared" si="24"/>
        <v>0</v>
      </c>
    </row>
    <row r="450" spans="1:61" s="4" customFormat="1" ht="21">
      <c r="A450" s="48">
        <v>10</v>
      </c>
      <c r="B450" s="48" t="str">
        <f>+VLOOKUP(A450,[6]หน่วยงานหลัก!$A$2:$B$20,2,FALSE)</f>
        <v>สำนักงานอธิการบดี</v>
      </c>
      <c r="C450" s="32">
        <v>1006</v>
      </c>
      <c r="D450" s="48" t="str">
        <f>+VLOOKUP(C450,[6]หน่วยงานย่อย!$A$2:$B$76,2,)</f>
        <v>กองการเจ้าหน้าที่</v>
      </c>
      <c r="E450" s="32">
        <v>2</v>
      </c>
      <c r="F450" s="50" t="str">
        <f>+VLOOKUP(E450,[6]แหล่งเงิน!$A$2:$B$3,2,)</f>
        <v>เงินรายได้</v>
      </c>
      <c r="G450" s="110" t="s">
        <v>12</v>
      </c>
      <c r="H450" s="32">
        <v>6</v>
      </c>
      <c r="I450" s="48" t="str">
        <f>VLOOKUP(H450,[6]กองทุน!$A$2:$B$14,2,)</f>
        <v>กองทุนพัฒนาบุคลากร</v>
      </c>
      <c r="J450" s="110">
        <v>110</v>
      </c>
      <c r="K450" s="48" t="str">
        <f>+VLOOKUP(J450,'[6]งาน-โครงการ'!$A$2:$B$33,2,)</f>
        <v>งานสนับสนุนการบริหารจัดการทั่วไปด้านวิทยาศาสตร์สุขภาพ</v>
      </c>
      <c r="L450" s="110">
        <v>1000011</v>
      </c>
      <c r="M450" s="31" t="str">
        <f>+VLOOKUP(L450,[6]โครงการย่อย!$A$2:$B$66,2,)</f>
        <v>โครงการพัฒนาบุคลากร</v>
      </c>
      <c r="N450" s="110">
        <v>10000110013</v>
      </c>
      <c r="O450" s="38" t="str">
        <f>+VLOOKUP(N450,[6]กิจกรรม!$A$2:$B$1541,2,FALSE)</f>
        <v>โครงการอบรมพัฒนาสมรรถนะของบุคลากร</v>
      </c>
      <c r="P450" s="32" t="s">
        <v>116</v>
      </c>
      <c r="Q450" s="11">
        <f>IFERROR((VLOOKUP(R450,[5]ความเชื่อมโยง!$A$20:$B$26,2,FALSE)),"")</f>
        <v>6</v>
      </c>
      <c r="R450" s="6" t="s">
        <v>644</v>
      </c>
      <c r="S450" s="11">
        <f>IFERROR((VLOOKUP(T449,[5]ความเชื่อมโยง!$A$20:$B$26,2,FALSE)),"")</f>
        <v>6</v>
      </c>
      <c r="T450" s="52" t="s">
        <v>644</v>
      </c>
      <c r="U450" s="13" t="str">
        <f>IFERROR((VLOOKUP(Q450,[1]ความเชื่อมโยง!$A$1:$F$10,6,FALSE)),"")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50" s="13" t="str">
        <f>IFERROR((VLOOKUP(Q450,ความเชื่อมโยง!$A$1:$G$10,7,1)),"")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50" s="54" t="s">
        <v>645</v>
      </c>
      <c r="X450" s="39" t="s">
        <v>133</v>
      </c>
      <c r="Y450" s="128" t="s">
        <v>16</v>
      </c>
      <c r="Z450" s="128" t="s">
        <v>20</v>
      </c>
      <c r="AC450" s="112"/>
      <c r="AD450" s="128" t="s">
        <v>1682</v>
      </c>
      <c r="AE450" s="138">
        <v>10000</v>
      </c>
      <c r="AF450" s="16">
        <v>2</v>
      </c>
      <c r="AG450" s="139" t="s">
        <v>581</v>
      </c>
      <c r="AH450" s="16">
        <v>1</v>
      </c>
      <c r="AI450" s="27">
        <f t="shared" si="25"/>
        <v>20000</v>
      </c>
      <c r="AJ450" s="16"/>
      <c r="AK450" s="16"/>
      <c r="AL450" s="16"/>
      <c r="AM450" s="16">
        <v>20000</v>
      </c>
      <c r="AN450" s="16"/>
      <c r="AO450" s="16"/>
      <c r="AP450" s="16"/>
      <c r="AQ450" s="16"/>
      <c r="AR450" s="16"/>
      <c r="AS450" s="16"/>
      <c r="AT450" s="16"/>
      <c r="AU450" s="16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61"/>
      <c r="BH450" s="58">
        <f t="shared" si="23"/>
        <v>20000</v>
      </c>
      <c r="BI450" s="62">
        <f t="shared" si="24"/>
        <v>0</v>
      </c>
    </row>
    <row r="451" spans="1:61" s="4" customFormat="1" ht="21">
      <c r="A451" s="48">
        <v>10</v>
      </c>
      <c r="B451" s="48" t="str">
        <f>+VLOOKUP(A451,[6]หน่วยงานหลัก!$A$2:$B$20,2,FALSE)</f>
        <v>สำนักงานอธิการบดี</v>
      </c>
      <c r="C451" s="32">
        <v>1006</v>
      </c>
      <c r="D451" s="32" t="str">
        <f>+VLOOKUP(C451,[6]หน่วยงานย่อย!$A$2:$B$76,2,)</f>
        <v>กองการเจ้าหน้าที่</v>
      </c>
      <c r="E451" s="32">
        <v>2</v>
      </c>
      <c r="F451" s="116" t="str">
        <f>+VLOOKUP(E451,[6]แหล่งเงิน!$A$2:$B$3,2,)</f>
        <v>เงินรายได้</v>
      </c>
      <c r="G451" s="110" t="s">
        <v>12</v>
      </c>
      <c r="H451" s="32">
        <v>6</v>
      </c>
      <c r="I451" s="32" t="str">
        <f>VLOOKUP(H451,[6]กองทุน!$A$2:$B$14,2,)</f>
        <v>กองทุนพัฒนาบุคลากร</v>
      </c>
      <c r="J451" s="110">
        <v>110</v>
      </c>
      <c r="K451" s="32" t="str">
        <f>+VLOOKUP(J451,'[6]งาน-โครงการ'!$A$2:$B$33,2,)</f>
        <v>งานสนับสนุนการบริหารจัดการทั่วไปด้านวิทยาศาสตร์สุขภาพ</v>
      </c>
      <c r="L451" s="110">
        <v>1000011</v>
      </c>
      <c r="M451" s="31" t="str">
        <f>+VLOOKUP(L451,[6]โครงการย่อย!$A$2:$B$66,2,)</f>
        <v>โครงการพัฒนาบุคลากร</v>
      </c>
      <c r="N451" s="110">
        <v>10000110013</v>
      </c>
      <c r="O451" s="31" t="str">
        <f>+VLOOKUP(N451,[6]กิจกรรม!$A$2:$B$1541,2,FALSE)</f>
        <v>โครงการอบรมพัฒนาสมรรถนะของบุคลากร</v>
      </c>
      <c r="P451" s="32" t="s">
        <v>116</v>
      </c>
      <c r="Q451" s="11">
        <f>IFERROR((VLOOKUP(R451,[5]ความเชื่อมโยง!$A$20:$B$26,2,FALSE)),"")</f>
        <v>6</v>
      </c>
      <c r="R451" s="6" t="s">
        <v>644</v>
      </c>
      <c r="S451" s="11">
        <f>IFERROR((VLOOKUP(T450,[5]ความเชื่อมโยง!$A$20:$B$26,2,FALSE)),"")</f>
        <v>6</v>
      </c>
      <c r="T451" s="52" t="s">
        <v>644</v>
      </c>
      <c r="U451" s="13" t="str">
        <f>IFERROR((VLOOKUP(Q451,[1]ความเชื่อมโยง!$A$1:$F$10,6,FALSE)),"")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51" s="13" t="str">
        <f>IFERROR((VLOOKUP(Q451,ความเชื่อมโยง!$A$1:$G$10,7,1)),"")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51" s="54" t="s">
        <v>645</v>
      </c>
      <c r="X451" s="39" t="s">
        <v>133</v>
      </c>
      <c r="Y451" s="128" t="s">
        <v>16</v>
      </c>
      <c r="Z451" s="128" t="s">
        <v>20</v>
      </c>
      <c r="AC451" s="112"/>
      <c r="AD451" s="128" t="s">
        <v>1635</v>
      </c>
      <c r="AE451" s="113">
        <v>35</v>
      </c>
      <c r="AF451" s="16">
        <v>120</v>
      </c>
      <c r="AG451" s="139" t="s">
        <v>581</v>
      </c>
      <c r="AH451" s="16">
        <v>1</v>
      </c>
      <c r="AI451" s="27">
        <f t="shared" si="25"/>
        <v>4200</v>
      </c>
      <c r="AJ451" s="16"/>
      <c r="AK451" s="16"/>
      <c r="AL451" s="16"/>
      <c r="AM451" s="16">
        <v>4200</v>
      </c>
      <c r="AN451" s="16"/>
      <c r="AO451" s="16"/>
      <c r="AP451" s="16"/>
      <c r="AQ451" s="16"/>
      <c r="AR451" s="16"/>
      <c r="AS451" s="16"/>
      <c r="AT451" s="16"/>
      <c r="AU451" s="16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61"/>
      <c r="BH451" s="58">
        <f t="shared" si="23"/>
        <v>4200</v>
      </c>
      <c r="BI451" s="62">
        <f t="shared" si="24"/>
        <v>0</v>
      </c>
    </row>
    <row r="452" spans="1:61" s="4" customFormat="1" ht="21">
      <c r="A452" s="48">
        <v>10</v>
      </c>
      <c r="B452" s="48" t="str">
        <f>+VLOOKUP(A452,[6]หน่วยงานหลัก!$A$2:$B$20,2,FALSE)</f>
        <v>สำนักงานอธิการบดี</v>
      </c>
      <c r="C452" s="32">
        <v>1006</v>
      </c>
      <c r="D452" s="48" t="str">
        <f>+VLOOKUP(C452,[6]หน่วยงานย่อย!$A$2:$B$76,2,)</f>
        <v>กองการเจ้าหน้าที่</v>
      </c>
      <c r="E452" s="32">
        <v>2</v>
      </c>
      <c r="F452" s="50" t="str">
        <f>+VLOOKUP(E452,[6]แหล่งเงิน!$A$2:$B$3,2,)</f>
        <v>เงินรายได้</v>
      </c>
      <c r="G452" s="110" t="s">
        <v>12</v>
      </c>
      <c r="H452" s="32">
        <v>6</v>
      </c>
      <c r="I452" s="48" t="str">
        <f>VLOOKUP(H452,[6]กองทุน!$A$2:$B$14,2,)</f>
        <v>กองทุนพัฒนาบุคลากร</v>
      </c>
      <c r="J452" s="110">
        <v>110</v>
      </c>
      <c r="K452" s="48" t="str">
        <f>+VLOOKUP(J452,'[6]งาน-โครงการ'!$A$2:$B$33,2,)</f>
        <v>งานสนับสนุนการบริหารจัดการทั่วไปด้านวิทยาศาสตร์สุขภาพ</v>
      </c>
      <c r="L452" s="110">
        <v>1000011</v>
      </c>
      <c r="M452" s="31" t="str">
        <f>+VLOOKUP(L452,[6]โครงการย่อย!$A$2:$B$66,2,)</f>
        <v>โครงการพัฒนาบุคลากร</v>
      </c>
      <c r="N452" s="110">
        <v>10000110013</v>
      </c>
      <c r="O452" s="38" t="str">
        <f>+VLOOKUP(N452,[6]กิจกรรม!$A$2:$B$1541,2,FALSE)</f>
        <v>โครงการอบรมพัฒนาสมรรถนะของบุคลากร</v>
      </c>
      <c r="P452" s="32" t="s">
        <v>116</v>
      </c>
      <c r="Q452" s="11">
        <f>IFERROR((VLOOKUP(R452,[5]ความเชื่อมโยง!$A$20:$B$26,2,FALSE)),"")</f>
        <v>6</v>
      </c>
      <c r="R452" s="6" t="s">
        <v>644</v>
      </c>
      <c r="S452" s="11">
        <f>IFERROR((VLOOKUP(T451,[5]ความเชื่อมโยง!$A$20:$B$26,2,FALSE)),"")</f>
        <v>6</v>
      </c>
      <c r="T452" s="52" t="s">
        <v>644</v>
      </c>
      <c r="U452" s="13" t="str">
        <f>IFERROR((VLOOKUP(Q452,[1]ความเชื่อมโยง!$A$1:$F$10,6,FALSE)),"")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52" s="13" t="str">
        <f>IFERROR((VLOOKUP(Q452,ความเชื่อมโยง!$A$1:$G$10,7,1)),"")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52" s="54" t="s">
        <v>645</v>
      </c>
      <c r="X452" s="39" t="s">
        <v>133</v>
      </c>
      <c r="Y452" s="128" t="s">
        <v>16</v>
      </c>
      <c r="Z452" s="128" t="s">
        <v>20</v>
      </c>
      <c r="AC452" s="112"/>
      <c r="AD452" s="128" t="s">
        <v>582</v>
      </c>
      <c r="AE452" s="138">
        <v>120</v>
      </c>
      <c r="AF452" s="16">
        <v>120</v>
      </c>
      <c r="AG452" s="139" t="s">
        <v>581</v>
      </c>
      <c r="AH452" s="140">
        <v>4</v>
      </c>
      <c r="AI452" s="27">
        <f t="shared" si="25"/>
        <v>57600</v>
      </c>
      <c r="AJ452" s="16"/>
      <c r="AK452" s="16"/>
      <c r="AL452" s="16"/>
      <c r="AM452" s="16">
        <v>57600</v>
      </c>
      <c r="AN452" s="16"/>
      <c r="AO452" s="16"/>
      <c r="AP452" s="16"/>
      <c r="AQ452" s="16"/>
      <c r="AR452" s="16"/>
      <c r="AS452" s="16"/>
      <c r="AT452" s="16"/>
      <c r="AU452" s="16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61"/>
      <c r="BH452" s="58">
        <f t="shared" si="23"/>
        <v>57600</v>
      </c>
      <c r="BI452" s="62">
        <f t="shared" si="24"/>
        <v>0</v>
      </c>
    </row>
    <row r="453" spans="1:61" s="4" customFormat="1" ht="21">
      <c r="A453" s="48">
        <v>10</v>
      </c>
      <c r="B453" s="48" t="str">
        <f>+VLOOKUP(A453,[6]หน่วยงานหลัก!$A$2:$B$20,2,FALSE)</f>
        <v>สำนักงานอธิการบดี</v>
      </c>
      <c r="C453" s="32">
        <v>1006</v>
      </c>
      <c r="D453" s="48" t="str">
        <f>+VLOOKUP(C453,[6]หน่วยงานย่อย!$A$2:$B$76,2,)</f>
        <v>กองการเจ้าหน้าที่</v>
      </c>
      <c r="E453" s="32">
        <v>2</v>
      </c>
      <c r="F453" s="50" t="str">
        <f>+VLOOKUP(E453,[6]แหล่งเงิน!$A$2:$B$3,2,)</f>
        <v>เงินรายได้</v>
      </c>
      <c r="G453" s="110" t="s">
        <v>12</v>
      </c>
      <c r="H453" s="32">
        <v>6</v>
      </c>
      <c r="I453" s="48" t="str">
        <f>VLOOKUP(H453,[6]กองทุน!$A$2:$B$14,2,)</f>
        <v>กองทุนพัฒนาบุคลากร</v>
      </c>
      <c r="J453" s="110">
        <v>110</v>
      </c>
      <c r="K453" s="48" t="str">
        <f>+VLOOKUP(J453,'[6]งาน-โครงการ'!$A$2:$B$33,2,)</f>
        <v>งานสนับสนุนการบริหารจัดการทั่วไปด้านวิทยาศาสตร์สุขภาพ</v>
      </c>
      <c r="L453" s="110">
        <v>1000011</v>
      </c>
      <c r="M453" s="31" t="str">
        <f>+VLOOKUP(L453,[6]โครงการย่อย!$A$2:$B$66,2,)</f>
        <v>โครงการพัฒนาบุคลากร</v>
      </c>
      <c r="N453" s="110">
        <v>10000110013</v>
      </c>
      <c r="O453" s="38" t="str">
        <f>+VLOOKUP(N453,[6]กิจกรรม!$A$2:$B$1541,2,FALSE)</f>
        <v>โครงการอบรมพัฒนาสมรรถนะของบุคลากร</v>
      </c>
      <c r="P453" s="32" t="s">
        <v>116</v>
      </c>
      <c r="Q453" s="11">
        <f>IFERROR((VLOOKUP(R453,[5]ความเชื่อมโยง!$A$20:$B$26,2,FALSE)),"")</f>
        <v>6</v>
      </c>
      <c r="R453" s="6" t="s">
        <v>644</v>
      </c>
      <c r="S453" s="11">
        <f>IFERROR((VLOOKUP(T452,[5]ความเชื่อมโยง!$A$20:$B$26,2,FALSE)),"")</f>
        <v>6</v>
      </c>
      <c r="T453" s="52" t="s">
        <v>644</v>
      </c>
      <c r="U453" s="13" t="str">
        <f>IFERROR((VLOOKUP(Q453,[1]ความเชื่อมโยง!$A$1:$F$10,6,FALSE)),"")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53" s="13" t="str">
        <f>IFERROR((VLOOKUP(Q453,ความเชื่อมโยง!$A$1:$G$10,7,1)),"")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53" s="54" t="s">
        <v>645</v>
      </c>
      <c r="X453" s="39" t="s">
        <v>908</v>
      </c>
      <c r="Y453" s="128" t="s">
        <v>16</v>
      </c>
      <c r="Z453" s="6" t="s">
        <v>20</v>
      </c>
      <c r="AC453" s="112"/>
      <c r="AD453" s="128" t="s">
        <v>726</v>
      </c>
      <c r="AE453" s="138">
        <v>1500</v>
      </c>
      <c r="AF453" s="138">
        <v>1</v>
      </c>
      <c r="AG453" s="139" t="s">
        <v>583</v>
      </c>
      <c r="AH453" s="16">
        <v>1</v>
      </c>
      <c r="AI453" s="27">
        <f t="shared" si="25"/>
        <v>1500</v>
      </c>
      <c r="AJ453" s="16"/>
      <c r="AK453" s="16"/>
      <c r="AL453" s="16"/>
      <c r="AM453" s="16">
        <v>1500</v>
      </c>
      <c r="AN453" s="16"/>
      <c r="AO453" s="16"/>
      <c r="AP453" s="16"/>
      <c r="AQ453" s="16"/>
      <c r="AR453" s="16"/>
      <c r="AS453" s="16"/>
      <c r="AT453" s="16"/>
      <c r="AU453" s="16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61"/>
      <c r="BH453" s="58">
        <f t="shared" si="23"/>
        <v>1500</v>
      </c>
      <c r="BI453" s="62">
        <f t="shared" si="24"/>
        <v>0</v>
      </c>
    </row>
    <row r="454" spans="1:61" s="4" customFormat="1" ht="21">
      <c r="A454" s="48">
        <v>10</v>
      </c>
      <c r="B454" s="48" t="str">
        <f>+VLOOKUP(A454,[6]หน่วยงานหลัก!$A$2:$B$20,2,FALSE)</f>
        <v>สำนักงานอธิการบดี</v>
      </c>
      <c r="C454" s="32">
        <v>1006</v>
      </c>
      <c r="D454" s="32" t="str">
        <f>+VLOOKUP(C454,[6]หน่วยงานย่อย!$A$2:$B$76,2,)</f>
        <v>กองการเจ้าหน้าที่</v>
      </c>
      <c r="E454" s="32">
        <v>1</v>
      </c>
      <c r="F454" s="116" t="str">
        <f>+VLOOKUP(E454,[6]แหล่งเงิน!$A$2:$B$3,2,)</f>
        <v>เงินงบประมาณแผ่นดิน</v>
      </c>
      <c r="G454" s="110" t="s">
        <v>11</v>
      </c>
      <c r="H454" s="32">
        <v>6</v>
      </c>
      <c r="I454" s="32" t="str">
        <f>VLOOKUP(H454,[6]กองทุน!$A$2:$B$14,2,)</f>
        <v>กองทุนพัฒนาบุคลากร</v>
      </c>
      <c r="J454" s="110">
        <v>110</v>
      </c>
      <c r="K454" s="32" t="str">
        <f>+VLOOKUP(J454,'[6]งาน-โครงการ'!$A$2:$B$33,2,)</f>
        <v>งานสนับสนุนการบริหารจัดการทั่วไปด้านวิทยาศาสตร์สุขภาพ</v>
      </c>
      <c r="L454" s="110">
        <v>1000011</v>
      </c>
      <c r="M454" s="31" t="str">
        <f>+VLOOKUP(L454,[6]โครงการย่อย!$A$2:$B$66,2,)</f>
        <v>โครงการพัฒนาบุคลากร</v>
      </c>
      <c r="N454" s="110">
        <v>10000110013</v>
      </c>
      <c r="O454" s="31" t="str">
        <f>+VLOOKUP(N454,[6]กิจกรรม!$A$2:$B$1541,2,FALSE)</f>
        <v>โครงการอบรมพัฒนาสมรรถนะของบุคลากร</v>
      </c>
      <c r="P454" s="32" t="s">
        <v>116</v>
      </c>
      <c r="Q454" s="11">
        <f>IFERROR((VLOOKUP(R454,[1]ความเชื่อมโยง!$A$20:$B$26,2,FALSE)),"")</f>
        <v>6</v>
      </c>
      <c r="R454" s="6" t="s">
        <v>644</v>
      </c>
      <c r="S454" s="11">
        <f>IFERROR((VLOOKUP(T454,[1]ความเชื่อมโยง!$A$29:$B$37,2,FALSE)),"")</f>
        <v>6</v>
      </c>
      <c r="T454" s="52" t="s">
        <v>644</v>
      </c>
      <c r="U454" s="13" t="str">
        <f>IFERROR((VLOOKUP(Q454,[1]ความเชื่อมโยง!$A$1:$F$10,6,FALSE)),"")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54" s="13" t="str">
        <f>IFERROR((VLOOKUP(Q454,ความเชื่อมโยง!$A$1:$G$10,7,1)),"")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54" s="54" t="s">
        <v>645</v>
      </c>
      <c r="X454" s="39" t="s">
        <v>908</v>
      </c>
      <c r="Y454" s="32" t="s">
        <v>16</v>
      </c>
      <c r="Z454" s="32" t="s">
        <v>23</v>
      </c>
      <c r="AC454" s="112"/>
      <c r="AD454" s="32" t="s">
        <v>24</v>
      </c>
      <c r="AE454" s="114">
        <v>0.5</v>
      </c>
      <c r="AF454" s="113">
        <v>5000</v>
      </c>
      <c r="AG454" s="47" t="s">
        <v>584</v>
      </c>
      <c r="AH454" s="47">
        <v>1</v>
      </c>
      <c r="AI454" s="27">
        <f t="shared" si="25"/>
        <v>2500</v>
      </c>
      <c r="AJ454" s="16"/>
      <c r="AK454" s="16"/>
      <c r="AL454" s="16"/>
      <c r="AM454" s="16">
        <v>2500</v>
      </c>
      <c r="AN454" s="16"/>
      <c r="AO454" s="16"/>
      <c r="AP454" s="16"/>
      <c r="AQ454" s="16"/>
      <c r="AR454" s="16"/>
      <c r="AS454" s="16"/>
      <c r="AT454" s="16"/>
      <c r="AU454" s="16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61"/>
      <c r="BH454" s="58">
        <f t="shared" ref="BH454:BH517" si="27">ROUND(AE454*AF454*AH454,-2)</f>
        <v>2500</v>
      </c>
      <c r="BI454" s="62">
        <f t="shared" ref="BI454:BI517" si="28">AI454-BH454</f>
        <v>0</v>
      </c>
    </row>
    <row r="455" spans="1:61" s="4" customFormat="1" ht="21">
      <c r="A455" s="48">
        <v>10</v>
      </c>
      <c r="B455" s="48" t="str">
        <f>+VLOOKUP(A455,[6]หน่วยงานหลัก!$A$2:$B$20,2,FALSE)</f>
        <v>สำนักงานอธิการบดี</v>
      </c>
      <c r="C455" s="32">
        <v>1006</v>
      </c>
      <c r="D455" s="48" t="str">
        <f>+VLOOKUP(C455,[6]หน่วยงานย่อย!$A$2:$B$76,2,)</f>
        <v>กองการเจ้าหน้าที่</v>
      </c>
      <c r="E455" s="32">
        <v>2</v>
      </c>
      <c r="F455" s="50" t="str">
        <f>+VLOOKUP(E455,[6]แหล่งเงิน!$A$2:$B$3,2,)</f>
        <v>เงินรายได้</v>
      </c>
      <c r="G455" s="110" t="s">
        <v>12</v>
      </c>
      <c r="H455" s="32">
        <v>6</v>
      </c>
      <c r="I455" s="48" t="str">
        <f>VLOOKUP(H455,[6]กองทุน!$A$2:$B$14,2,)</f>
        <v>กองทุนพัฒนาบุคลากร</v>
      </c>
      <c r="J455" s="110">
        <v>110</v>
      </c>
      <c r="K455" s="48" t="str">
        <f>+VLOOKUP(J455,'[6]งาน-โครงการ'!$A$2:$B$33,2,)</f>
        <v>งานสนับสนุนการบริหารจัดการทั่วไปด้านวิทยาศาสตร์สุขภาพ</v>
      </c>
      <c r="L455" s="110">
        <v>1000011</v>
      </c>
      <c r="M455" s="31" t="str">
        <f>+VLOOKUP(L455,[6]โครงการย่อย!$A$2:$B$66,2,)</f>
        <v>โครงการพัฒนาบุคลากร</v>
      </c>
      <c r="N455" s="110">
        <v>10000110013</v>
      </c>
      <c r="O455" s="38" t="str">
        <f>+VLOOKUP(N455,[6]กิจกรรม!$A$2:$B$1541,2,FALSE)</f>
        <v>โครงการอบรมพัฒนาสมรรถนะของบุคลากร</v>
      </c>
      <c r="P455" s="32" t="s">
        <v>117</v>
      </c>
      <c r="Q455" s="11">
        <f>IFERROR((VLOOKUP(R455,[5]ความเชื่อมโยง!$A$20:$B$26,2,FALSE)),"")</f>
        <v>6</v>
      </c>
      <c r="R455" s="6" t="s">
        <v>644</v>
      </c>
      <c r="S455" s="11">
        <f>IFERROR((VLOOKUP(T454,[5]ความเชื่อมโยง!$A$20:$B$26,2,FALSE)),"")</f>
        <v>6</v>
      </c>
      <c r="T455" s="52" t="s">
        <v>644</v>
      </c>
      <c r="U455" s="13" t="str">
        <f>IFERROR((VLOOKUP(Q455,[1]ความเชื่อมโยง!$A$1:$F$10,6,FALSE)),"")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55" s="13" t="str">
        <f>IFERROR((VLOOKUP(Q455,ความเชื่อมโยง!$A$1:$G$10,7,1)),"")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55" s="54" t="s">
        <v>650</v>
      </c>
      <c r="X455" s="39" t="s">
        <v>133</v>
      </c>
      <c r="Y455" s="128" t="s">
        <v>16</v>
      </c>
      <c r="Z455" s="32" t="s">
        <v>28</v>
      </c>
      <c r="AC455" s="112"/>
      <c r="AD455" s="128" t="s">
        <v>580</v>
      </c>
      <c r="AE455" s="141">
        <v>600</v>
      </c>
      <c r="AF455" s="16">
        <v>12</v>
      </c>
      <c r="AG455" s="139" t="s">
        <v>591</v>
      </c>
      <c r="AH455" s="16">
        <v>2</v>
      </c>
      <c r="AI455" s="27">
        <f t="shared" si="25"/>
        <v>14400</v>
      </c>
      <c r="AJ455" s="16"/>
      <c r="AK455" s="16"/>
      <c r="AL455" s="16"/>
      <c r="AM455" s="16">
        <v>14400</v>
      </c>
      <c r="AN455" s="16"/>
      <c r="AO455" s="16"/>
      <c r="AP455" s="16"/>
      <c r="AQ455" s="16"/>
      <c r="AR455" s="16"/>
      <c r="AS455" s="16"/>
      <c r="AT455" s="16"/>
      <c r="AU455" s="16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61"/>
      <c r="BH455" s="58">
        <f t="shared" si="27"/>
        <v>14400</v>
      </c>
      <c r="BI455" s="62">
        <f t="shared" si="28"/>
        <v>0</v>
      </c>
    </row>
    <row r="456" spans="1:61" s="4" customFormat="1" ht="21">
      <c r="A456" s="48">
        <v>10</v>
      </c>
      <c r="B456" s="48" t="str">
        <f>+VLOOKUP(A456,[6]หน่วยงานหลัก!$A$2:$B$20,2,FALSE)</f>
        <v>สำนักงานอธิการบดี</v>
      </c>
      <c r="C456" s="32">
        <v>1006</v>
      </c>
      <c r="D456" s="48" t="str">
        <f>+VLOOKUP(C456,[6]หน่วยงานย่อย!$A$2:$B$76,2,)</f>
        <v>กองการเจ้าหน้าที่</v>
      </c>
      <c r="E456" s="32">
        <v>2</v>
      </c>
      <c r="F456" s="50" t="str">
        <f>+VLOOKUP(E456,[6]แหล่งเงิน!$A$2:$B$3,2,)</f>
        <v>เงินรายได้</v>
      </c>
      <c r="G456" s="110" t="s">
        <v>12</v>
      </c>
      <c r="H456" s="32">
        <v>6</v>
      </c>
      <c r="I456" s="48" t="str">
        <f>VLOOKUP(H456,[6]กองทุน!$A$2:$B$14,2,)</f>
        <v>กองทุนพัฒนาบุคลากร</v>
      </c>
      <c r="J456" s="110">
        <v>110</v>
      </c>
      <c r="K456" s="48" t="str">
        <f>+VLOOKUP(J456,'[6]งาน-โครงการ'!$A$2:$B$33,2,)</f>
        <v>งานสนับสนุนการบริหารจัดการทั่วไปด้านวิทยาศาสตร์สุขภาพ</v>
      </c>
      <c r="L456" s="110">
        <v>1000011</v>
      </c>
      <c r="M456" s="31" t="str">
        <f>+VLOOKUP(L456,[6]โครงการย่อย!$A$2:$B$66,2,)</f>
        <v>โครงการพัฒนาบุคลากร</v>
      </c>
      <c r="N456" s="110">
        <v>10000110013</v>
      </c>
      <c r="O456" s="38" t="str">
        <f>+VLOOKUP(N456,[6]กิจกรรม!$A$2:$B$1541,2,FALSE)</f>
        <v>โครงการอบรมพัฒนาสมรรถนะของบุคลากร</v>
      </c>
      <c r="P456" s="32" t="s">
        <v>117</v>
      </c>
      <c r="Q456" s="11">
        <f>IFERROR((VLOOKUP(R456,[5]ความเชื่อมโยง!$A$20:$B$26,2,FALSE)),"")</f>
        <v>6</v>
      </c>
      <c r="R456" s="6" t="s">
        <v>644</v>
      </c>
      <c r="S456" s="11">
        <f>IFERROR((VLOOKUP(T455,[5]ความเชื่อมโยง!$A$20:$B$26,2,FALSE)),"")</f>
        <v>6</v>
      </c>
      <c r="T456" s="52" t="s">
        <v>644</v>
      </c>
      <c r="U456" s="13" t="str">
        <f>IFERROR((VLOOKUP(Q456,[1]ความเชื่อมโยง!$A$1:$F$10,6,FALSE)),"")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56" s="13" t="str">
        <f>IFERROR((VLOOKUP(Q456,ความเชื่อมโยง!$A$1:$G$10,7,1)),"")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56" s="54" t="s">
        <v>650</v>
      </c>
      <c r="X456" s="39" t="s">
        <v>133</v>
      </c>
      <c r="Y456" s="128" t="s">
        <v>16</v>
      </c>
      <c r="Z456" s="128" t="s">
        <v>20</v>
      </c>
      <c r="AC456" s="112"/>
      <c r="AD456" s="128" t="s">
        <v>1682</v>
      </c>
      <c r="AE456" s="141">
        <v>6000</v>
      </c>
      <c r="AF456" s="16">
        <v>2</v>
      </c>
      <c r="AG456" s="139" t="s">
        <v>581</v>
      </c>
      <c r="AH456" s="16">
        <v>1</v>
      </c>
      <c r="AI456" s="27">
        <f t="shared" si="25"/>
        <v>12000</v>
      </c>
      <c r="AJ456" s="16"/>
      <c r="AK456" s="16"/>
      <c r="AL456" s="16"/>
      <c r="AM456" s="16">
        <v>12000</v>
      </c>
      <c r="AN456" s="16"/>
      <c r="AO456" s="16"/>
      <c r="AP456" s="16"/>
      <c r="AQ456" s="16"/>
      <c r="AR456" s="16"/>
      <c r="AS456" s="16"/>
      <c r="AT456" s="16"/>
      <c r="AU456" s="16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61"/>
      <c r="BH456" s="58">
        <f t="shared" si="27"/>
        <v>12000</v>
      </c>
      <c r="BI456" s="62">
        <f t="shared" si="28"/>
        <v>0</v>
      </c>
    </row>
    <row r="457" spans="1:61" s="4" customFormat="1" ht="21">
      <c r="A457" s="48">
        <v>10</v>
      </c>
      <c r="B457" s="48" t="str">
        <f>+VLOOKUP(A457,[6]หน่วยงานหลัก!$A$2:$B$20,2,FALSE)</f>
        <v>สำนักงานอธิการบดี</v>
      </c>
      <c r="C457" s="32">
        <v>1006</v>
      </c>
      <c r="D457" s="48" t="str">
        <f>+VLOOKUP(C457,[6]หน่วยงานย่อย!$A$2:$B$76,2,)</f>
        <v>กองการเจ้าหน้าที่</v>
      </c>
      <c r="E457" s="32">
        <v>2</v>
      </c>
      <c r="F457" s="50" t="str">
        <f>+VLOOKUP(E457,[6]แหล่งเงิน!$A$2:$B$3,2,)</f>
        <v>เงินรายได้</v>
      </c>
      <c r="G457" s="110" t="s">
        <v>12</v>
      </c>
      <c r="H457" s="32">
        <v>6</v>
      </c>
      <c r="I457" s="48" t="str">
        <f>VLOOKUP(H457,[6]กองทุน!$A$2:$B$14,2,)</f>
        <v>กองทุนพัฒนาบุคลากร</v>
      </c>
      <c r="J457" s="110">
        <v>110</v>
      </c>
      <c r="K457" s="48" t="str">
        <f>+VLOOKUP(J457,'[6]งาน-โครงการ'!$A$2:$B$33,2,)</f>
        <v>งานสนับสนุนการบริหารจัดการทั่วไปด้านวิทยาศาสตร์สุขภาพ</v>
      </c>
      <c r="L457" s="110">
        <v>1000011</v>
      </c>
      <c r="M457" s="31" t="str">
        <f>+VLOOKUP(L457,[6]โครงการย่อย!$A$2:$B$66,2,)</f>
        <v>โครงการพัฒนาบุคลากร</v>
      </c>
      <c r="N457" s="110">
        <v>10000110013</v>
      </c>
      <c r="O457" s="38" t="str">
        <f>+VLOOKUP(N457,[6]กิจกรรม!$A$2:$B$1541,2,FALSE)</f>
        <v>โครงการอบรมพัฒนาสมรรถนะของบุคลากร</v>
      </c>
      <c r="P457" s="32" t="s">
        <v>117</v>
      </c>
      <c r="Q457" s="11">
        <f>IFERROR((VLOOKUP(R457,[5]ความเชื่อมโยง!$A$20:$B$26,2,FALSE)),"")</f>
        <v>6</v>
      </c>
      <c r="R457" s="6" t="s">
        <v>644</v>
      </c>
      <c r="S457" s="11">
        <f>IFERROR((VLOOKUP(T456,[5]ความเชื่อมโยง!$A$20:$B$26,2,FALSE)),"")</f>
        <v>6</v>
      </c>
      <c r="T457" s="52" t="s">
        <v>644</v>
      </c>
      <c r="U457" s="13" t="str">
        <f>IFERROR((VLOOKUP(Q457,[1]ความเชื่อมโยง!$A$1:$F$10,6,FALSE)),"")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57" s="13" t="str">
        <f>IFERROR((VLOOKUP(Q457,ความเชื่อมโยง!$A$1:$G$10,7,1)),"")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57" s="54" t="s">
        <v>650</v>
      </c>
      <c r="X457" s="39" t="s">
        <v>133</v>
      </c>
      <c r="Y457" s="128" t="s">
        <v>16</v>
      </c>
      <c r="Z457" s="128" t="s">
        <v>20</v>
      </c>
      <c r="AC457" s="112"/>
      <c r="AD457" s="128" t="s">
        <v>1670</v>
      </c>
      <c r="AE457" s="141">
        <v>1200</v>
      </c>
      <c r="AF457" s="16">
        <v>2</v>
      </c>
      <c r="AG457" s="139" t="s">
        <v>581</v>
      </c>
      <c r="AH457" s="16">
        <v>1</v>
      </c>
      <c r="AI457" s="27">
        <f t="shared" si="25"/>
        <v>2400</v>
      </c>
      <c r="AJ457" s="16"/>
      <c r="AK457" s="16"/>
      <c r="AL457" s="16"/>
      <c r="AM457" s="16">
        <v>2400</v>
      </c>
      <c r="AN457" s="16"/>
      <c r="AO457" s="16"/>
      <c r="AP457" s="16"/>
      <c r="AQ457" s="16"/>
      <c r="AR457" s="16"/>
      <c r="AS457" s="16"/>
      <c r="AT457" s="16"/>
      <c r="AU457" s="16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61"/>
      <c r="BH457" s="58">
        <f t="shared" si="27"/>
        <v>2400</v>
      </c>
      <c r="BI457" s="62">
        <f t="shared" si="28"/>
        <v>0</v>
      </c>
    </row>
    <row r="458" spans="1:61" s="4" customFormat="1" ht="21">
      <c r="A458" s="48">
        <v>10</v>
      </c>
      <c r="B458" s="48" t="str">
        <f>+VLOOKUP(A458,[6]หน่วยงานหลัก!$A$2:$B$20,2,FALSE)</f>
        <v>สำนักงานอธิการบดี</v>
      </c>
      <c r="C458" s="32">
        <v>1006</v>
      </c>
      <c r="D458" s="32" t="str">
        <f>+VLOOKUP(C458,[6]หน่วยงานย่อย!$A$2:$B$76,2,)</f>
        <v>กองการเจ้าหน้าที่</v>
      </c>
      <c r="E458" s="32">
        <v>2</v>
      </c>
      <c r="F458" s="116" t="str">
        <f>+VLOOKUP(E458,[6]แหล่งเงิน!$A$2:$B$3,2,)</f>
        <v>เงินรายได้</v>
      </c>
      <c r="G458" s="110" t="s">
        <v>12</v>
      </c>
      <c r="H458" s="32">
        <v>6</v>
      </c>
      <c r="I458" s="32" t="str">
        <f>VLOOKUP(H458,[6]กองทุน!$A$2:$B$14,2,)</f>
        <v>กองทุนพัฒนาบุคลากร</v>
      </c>
      <c r="J458" s="110">
        <v>110</v>
      </c>
      <c r="K458" s="32" t="str">
        <f>+VLOOKUP(J458,'[6]งาน-โครงการ'!$A$2:$B$33,2,)</f>
        <v>งานสนับสนุนการบริหารจัดการทั่วไปด้านวิทยาศาสตร์สุขภาพ</v>
      </c>
      <c r="L458" s="110">
        <v>1000011</v>
      </c>
      <c r="M458" s="31" t="str">
        <f>+VLOOKUP(L458,[6]โครงการย่อย!$A$2:$B$66,2,)</f>
        <v>โครงการพัฒนาบุคลากร</v>
      </c>
      <c r="N458" s="110">
        <v>10000110013</v>
      </c>
      <c r="O458" s="31" t="str">
        <f>+VLOOKUP(N458,[6]กิจกรรม!$A$2:$B$1541,2,FALSE)</f>
        <v>โครงการอบรมพัฒนาสมรรถนะของบุคลากร</v>
      </c>
      <c r="P458" s="32" t="s">
        <v>117</v>
      </c>
      <c r="Q458" s="11">
        <f>IFERROR((VLOOKUP(R458,[5]ความเชื่อมโยง!$A$20:$B$26,2,FALSE)),"")</f>
        <v>6</v>
      </c>
      <c r="R458" s="6" t="s">
        <v>644</v>
      </c>
      <c r="S458" s="11">
        <f>IFERROR((VLOOKUP(T457,[5]ความเชื่อมโยง!$A$20:$B$26,2,FALSE)),"")</f>
        <v>6</v>
      </c>
      <c r="T458" s="52" t="s">
        <v>644</v>
      </c>
      <c r="U458" s="13" t="str">
        <f>IFERROR((VLOOKUP(Q458,[1]ความเชื่อมโยง!$A$1:$F$10,6,FALSE)),"")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58" s="13" t="str">
        <f>IFERROR((VLOOKUP(Q458,ความเชื่อมโยง!$A$1:$G$10,7,1)),"")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58" s="54" t="s">
        <v>650</v>
      </c>
      <c r="X458" s="39" t="s">
        <v>133</v>
      </c>
      <c r="Y458" s="128" t="s">
        <v>16</v>
      </c>
      <c r="Z458" s="128" t="s">
        <v>20</v>
      </c>
      <c r="AC458" s="112"/>
      <c r="AD458" s="128" t="s">
        <v>1635</v>
      </c>
      <c r="AE458" s="141">
        <v>35</v>
      </c>
      <c r="AF458" s="16">
        <v>100</v>
      </c>
      <c r="AG458" s="139" t="s">
        <v>581</v>
      </c>
      <c r="AH458" s="140">
        <v>8</v>
      </c>
      <c r="AI458" s="27">
        <f t="shared" si="25"/>
        <v>28000</v>
      </c>
      <c r="AJ458" s="16"/>
      <c r="AK458" s="16"/>
      <c r="AL458" s="16"/>
      <c r="AM458" s="16">
        <v>28000</v>
      </c>
      <c r="AN458" s="16"/>
      <c r="AO458" s="16"/>
      <c r="AP458" s="16"/>
      <c r="AQ458" s="16"/>
      <c r="AR458" s="16"/>
      <c r="AS458" s="16"/>
      <c r="AT458" s="16"/>
      <c r="AU458" s="16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61"/>
      <c r="BH458" s="58">
        <f t="shared" si="27"/>
        <v>28000</v>
      </c>
      <c r="BI458" s="62">
        <f t="shared" si="28"/>
        <v>0</v>
      </c>
    </row>
    <row r="459" spans="1:61" s="4" customFormat="1" ht="21">
      <c r="A459" s="48">
        <v>10</v>
      </c>
      <c r="B459" s="48" t="str">
        <f>+VLOOKUP(A459,[6]หน่วยงานหลัก!$A$2:$B$20,2,FALSE)</f>
        <v>สำนักงานอธิการบดี</v>
      </c>
      <c r="C459" s="32">
        <v>1006</v>
      </c>
      <c r="D459" s="48" t="str">
        <f>+VLOOKUP(C459,[6]หน่วยงานย่อย!$A$2:$B$76,2,)</f>
        <v>กองการเจ้าหน้าที่</v>
      </c>
      <c r="E459" s="32">
        <v>2</v>
      </c>
      <c r="F459" s="50" t="str">
        <f>+VLOOKUP(E459,[6]แหล่งเงิน!$A$2:$B$3,2,)</f>
        <v>เงินรายได้</v>
      </c>
      <c r="G459" s="110" t="s">
        <v>12</v>
      </c>
      <c r="H459" s="32">
        <v>6</v>
      </c>
      <c r="I459" s="48" t="str">
        <f>VLOOKUP(H459,[6]กองทุน!$A$2:$B$14,2,)</f>
        <v>กองทุนพัฒนาบุคลากร</v>
      </c>
      <c r="J459" s="110">
        <v>110</v>
      </c>
      <c r="K459" s="48" t="str">
        <f>+VLOOKUP(J459,'[6]งาน-โครงการ'!$A$2:$B$33,2,)</f>
        <v>งานสนับสนุนการบริหารจัดการทั่วไปด้านวิทยาศาสตร์สุขภาพ</v>
      </c>
      <c r="L459" s="110">
        <v>1000011</v>
      </c>
      <c r="M459" s="31" t="str">
        <f>+VLOOKUP(L459,[6]โครงการย่อย!$A$2:$B$66,2,)</f>
        <v>โครงการพัฒนาบุคลากร</v>
      </c>
      <c r="N459" s="110">
        <v>10000110013</v>
      </c>
      <c r="O459" s="38" t="str">
        <f>+VLOOKUP(N459,[6]กิจกรรม!$A$2:$B$1541,2,FALSE)</f>
        <v>โครงการอบรมพัฒนาสมรรถนะของบุคลากร</v>
      </c>
      <c r="P459" s="32" t="s">
        <v>117</v>
      </c>
      <c r="Q459" s="11">
        <f>IFERROR((VLOOKUP(R459,[5]ความเชื่อมโยง!$A$20:$B$26,2,FALSE)),"")</f>
        <v>6</v>
      </c>
      <c r="R459" s="6" t="s">
        <v>644</v>
      </c>
      <c r="S459" s="11">
        <f>IFERROR((VLOOKUP(T458,[5]ความเชื่อมโยง!$A$20:$B$26,2,FALSE)),"")</f>
        <v>6</v>
      </c>
      <c r="T459" s="52" t="s">
        <v>644</v>
      </c>
      <c r="U459" s="13" t="str">
        <f>IFERROR((VLOOKUP(Q459,[1]ความเชื่อมโยง!$A$1:$F$10,6,FALSE)),"")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59" s="13" t="str">
        <f>IFERROR((VLOOKUP(Q459,ความเชื่อมโยง!$A$1:$G$10,7,1)),"")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59" s="54" t="s">
        <v>650</v>
      </c>
      <c r="X459" s="39" t="s">
        <v>133</v>
      </c>
      <c r="Y459" s="128" t="s">
        <v>16</v>
      </c>
      <c r="Z459" s="128" t="s">
        <v>20</v>
      </c>
      <c r="AC459" s="112"/>
      <c r="AD459" s="128" t="s">
        <v>582</v>
      </c>
      <c r="AE459" s="141">
        <v>120</v>
      </c>
      <c r="AF459" s="16">
        <v>100</v>
      </c>
      <c r="AG459" s="139" t="s">
        <v>581</v>
      </c>
      <c r="AH459" s="140">
        <v>4</v>
      </c>
      <c r="AI459" s="27">
        <f t="shared" si="25"/>
        <v>48000</v>
      </c>
      <c r="AJ459" s="16"/>
      <c r="AK459" s="16"/>
      <c r="AL459" s="16"/>
      <c r="AM459" s="16">
        <v>48000</v>
      </c>
      <c r="AN459" s="16"/>
      <c r="AO459" s="16"/>
      <c r="AP459" s="16"/>
      <c r="AQ459" s="16"/>
      <c r="AR459" s="16"/>
      <c r="AS459" s="16"/>
      <c r="AT459" s="16"/>
      <c r="AU459" s="16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61"/>
      <c r="BH459" s="58">
        <f t="shared" si="27"/>
        <v>48000</v>
      </c>
      <c r="BI459" s="62">
        <f t="shared" si="28"/>
        <v>0</v>
      </c>
    </row>
    <row r="460" spans="1:61" s="4" customFormat="1" ht="21">
      <c r="A460" s="48">
        <v>10</v>
      </c>
      <c r="B460" s="48" t="str">
        <f>+VLOOKUP(A460,[6]หน่วยงานหลัก!$A$2:$B$20,2,FALSE)</f>
        <v>สำนักงานอธิการบดี</v>
      </c>
      <c r="C460" s="32">
        <v>1006</v>
      </c>
      <c r="D460" s="48" t="str">
        <f>+VLOOKUP(C460,[6]หน่วยงานย่อย!$A$2:$B$76,2,)</f>
        <v>กองการเจ้าหน้าที่</v>
      </c>
      <c r="E460" s="32">
        <v>2</v>
      </c>
      <c r="F460" s="50" t="str">
        <f>+VLOOKUP(E460,[6]แหล่งเงิน!$A$2:$B$3,2,)</f>
        <v>เงินรายได้</v>
      </c>
      <c r="G460" s="110" t="s">
        <v>12</v>
      </c>
      <c r="H460" s="32">
        <v>6</v>
      </c>
      <c r="I460" s="48" t="str">
        <f>VLOOKUP(H460,[6]กองทุน!$A$2:$B$14,2,)</f>
        <v>กองทุนพัฒนาบุคลากร</v>
      </c>
      <c r="J460" s="110">
        <v>110</v>
      </c>
      <c r="K460" s="48" t="str">
        <f>+VLOOKUP(J460,'[6]งาน-โครงการ'!$A$2:$B$33,2,)</f>
        <v>งานสนับสนุนการบริหารจัดการทั่วไปด้านวิทยาศาสตร์สุขภาพ</v>
      </c>
      <c r="L460" s="110">
        <v>1000011</v>
      </c>
      <c r="M460" s="31" t="str">
        <f>+VLOOKUP(L460,[6]โครงการย่อย!$A$2:$B$66,2,)</f>
        <v>โครงการพัฒนาบุคลากร</v>
      </c>
      <c r="N460" s="110">
        <v>10000110013</v>
      </c>
      <c r="O460" s="38" t="str">
        <f>+VLOOKUP(N460,[6]กิจกรรม!$A$2:$B$1541,2,FALSE)</f>
        <v>โครงการอบรมพัฒนาสมรรถนะของบุคลากร</v>
      </c>
      <c r="P460" s="32" t="s">
        <v>117</v>
      </c>
      <c r="Q460" s="11">
        <f>IFERROR((VLOOKUP(R460,[5]ความเชื่อมโยง!$A$20:$B$26,2,FALSE)),"")</f>
        <v>6</v>
      </c>
      <c r="R460" s="6" t="s">
        <v>644</v>
      </c>
      <c r="S460" s="11">
        <f>IFERROR((VLOOKUP(T459,[5]ความเชื่อมโยง!$A$20:$B$26,2,FALSE)),"")</f>
        <v>6</v>
      </c>
      <c r="T460" s="52" t="s">
        <v>644</v>
      </c>
      <c r="U460" s="13" t="str">
        <f>IFERROR((VLOOKUP(Q460,[1]ความเชื่อมโยง!$A$1:$F$10,6,FALSE)),"")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60" s="13" t="str">
        <f>IFERROR((VLOOKUP(Q460,ความเชื่อมโยง!$A$1:$G$10,7,1)),"")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60" s="54" t="s">
        <v>650</v>
      </c>
      <c r="X460" s="39" t="s">
        <v>133</v>
      </c>
      <c r="Y460" s="128" t="s">
        <v>16</v>
      </c>
      <c r="Z460" s="128" t="s">
        <v>20</v>
      </c>
      <c r="AC460" s="112"/>
      <c r="AD460" s="128" t="s">
        <v>1635</v>
      </c>
      <c r="AE460" s="141">
        <v>2000</v>
      </c>
      <c r="AF460" s="140">
        <v>1</v>
      </c>
      <c r="AG460" s="139" t="s">
        <v>583</v>
      </c>
      <c r="AH460" s="16">
        <v>1</v>
      </c>
      <c r="AI460" s="27">
        <f t="shared" si="25"/>
        <v>2000</v>
      </c>
      <c r="AJ460" s="16"/>
      <c r="AK460" s="16"/>
      <c r="AL460" s="16"/>
      <c r="AM460" s="16">
        <v>2000</v>
      </c>
      <c r="AN460" s="16"/>
      <c r="AO460" s="16"/>
      <c r="AP460" s="16"/>
      <c r="AQ460" s="16"/>
      <c r="AR460" s="16"/>
      <c r="AS460" s="16"/>
      <c r="AT460" s="16"/>
      <c r="AU460" s="16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61"/>
      <c r="BH460" s="58">
        <f t="shared" si="27"/>
        <v>2000</v>
      </c>
      <c r="BI460" s="62">
        <f t="shared" si="28"/>
        <v>0</v>
      </c>
    </row>
    <row r="461" spans="1:61" s="4" customFormat="1" ht="21">
      <c r="A461" s="48">
        <v>10</v>
      </c>
      <c r="B461" s="48" t="str">
        <f>+VLOOKUP(A461,[6]หน่วยงานหลัก!$A$2:$B$20,2,FALSE)</f>
        <v>สำนักงานอธิการบดี</v>
      </c>
      <c r="C461" s="32">
        <v>1006</v>
      </c>
      <c r="D461" s="32" t="str">
        <f>+VLOOKUP(C461,[6]หน่วยงานย่อย!$A$2:$B$76,2,)</f>
        <v>กองการเจ้าหน้าที่</v>
      </c>
      <c r="E461" s="32">
        <v>1</v>
      </c>
      <c r="F461" s="116" t="str">
        <f>+VLOOKUP(E461,[6]แหล่งเงิน!$A$2:$B$3,2,)</f>
        <v>เงินงบประมาณแผ่นดิน</v>
      </c>
      <c r="G461" s="110" t="s">
        <v>11</v>
      </c>
      <c r="H461" s="32">
        <v>6</v>
      </c>
      <c r="I461" s="32" t="str">
        <f>VLOOKUP(H461,[6]กองทุน!$A$2:$B$14,2,)</f>
        <v>กองทุนพัฒนาบุคลากร</v>
      </c>
      <c r="J461" s="110">
        <v>110</v>
      </c>
      <c r="K461" s="32" t="str">
        <f>+VLOOKUP(J461,'[6]งาน-โครงการ'!$A$2:$B$33,2,)</f>
        <v>งานสนับสนุนการบริหารจัดการทั่วไปด้านวิทยาศาสตร์สุขภาพ</v>
      </c>
      <c r="L461" s="110">
        <v>1000011</v>
      </c>
      <c r="M461" s="31" t="str">
        <f>+VLOOKUP(L461,[6]โครงการย่อย!$A$2:$B$66,2,)</f>
        <v>โครงการพัฒนาบุคลากร</v>
      </c>
      <c r="N461" s="110">
        <v>10000110013</v>
      </c>
      <c r="O461" s="31" t="str">
        <f>+VLOOKUP(N461,[6]กิจกรรม!$A$2:$B$1541,2,FALSE)</f>
        <v>โครงการอบรมพัฒนาสมรรถนะของบุคลากร</v>
      </c>
      <c r="P461" s="32" t="s">
        <v>117</v>
      </c>
      <c r="Q461" s="11">
        <f>IFERROR((VLOOKUP(R461,[1]ความเชื่อมโยง!$A$20:$B$26,2,FALSE)),"")</f>
        <v>6</v>
      </c>
      <c r="R461" s="6" t="s">
        <v>644</v>
      </c>
      <c r="S461" s="11">
        <f>IFERROR((VLOOKUP(T461,[1]ความเชื่อมโยง!$A$29:$B$37,2,FALSE)),"")</f>
        <v>6</v>
      </c>
      <c r="T461" s="52" t="s">
        <v>644</v>
      </c>
      <c r="U461" s="13" t="str">
        <f>IFERROR((VLOOKUP(Q461,[1]ความเชื่อมโยง!$A$1:$F$10,6,FALSE)),"")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61" s="13" t="str">
        <f>IFERROR((VLOOKUP(Q461,ความเชื่อมโยง!$A$1:$G$10,7,1)),"")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61" s="54" t="s">
        <v>650</v>
      </c>
      <c r="X461" s="39" t="s">
        <v>908</v>
      </c>
      <c r="Y461" s="32" t="s">
        <v>16</v>
      </c>
      <c r="Z461" s="32" t="s">
        <v>23</v>
      </c>
      <c r="AC461" s="112"/>
      <c r="AD461" s="32" t="s">
        <v>24</v>
      </c>
      <c r="AE461" s="114">
        <v>0.5</v>
      </c>
      <c r="AF461" s="113">
        <v>7000</v>
      </c>
      <c r="AG461" s="47" t="s">
        <v>584</v>
      </c>
      <c r="AH461" s="47">
        <v>1</v>
      </c>
      <c r="AI461" s="27">
        <f t="shared" si="25"/>
        <v>3500</v>
      </c>
      <c r="AJ461" s="16"/>
      <c r="AK461" s="16"/>
      <c r="AL461" s="16"/>
      <c r="AM461" s="16">
        <v>3500</v>
      </c>
      <c r="AN461" s="16"/>
      <c r="AO461" s="16"/>
      <c r="AP461" s="16"/>
      <c r="AQ461" s="16"/>
      <c r="AR461" s="16"/>
      <c r="AS461" s="16"/>
      <c r="AT461" s="16"/>
      <c r="AU461" s="16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61"/>
      <c r="BH461" s="58">
        <f t="shared" si="27"/>
        <v>3500</v>
      </c>
      <c r="BI461" s="62">
        <f t="shared" si="28"/>
        <v>0</v>
      </c>
    </row>
    <row r="462" spans="1:61" s="4" customFormat="1" ht="21">
      <c r="A462" s="48">
        <v>10</v>
      </c>
      <c r="B462" s="48" t="str">
        <f>+VLOOKUP(A462,[6]หน่วยงานหลัก!$A$2:$B$20,2,FALSE)</f>
        <v>สำนักงานอธิการบดี</v>
      </c>
      <c r="C462" s="32">
        <v>1006</v>
      </c>
      <c r="D462" s="48" t="str">
        <f>+VLOOKUP(C462,[6]หน่วยงานย่อย!$A$2:$B$76,2,)</f>
        <v>กองการเจ้าหน้าที่</v>
      </c>
      <c r="E462" s="32">
        <v>2</v>
      </c>
      <c r="F462" s="50" t="str">
        <f>+VLOOKUP(E462,[6]แหล่งเงิน!$A$2:$B$3,2,)</f>
        <v>เงินรายได้</v>
      </c>
      <c r="G462" s="110" t="s">
        <v>12</v>
      </c>
      <c r="H462" s="32">
        <v>6</v>
      </c>
      <c r="I462" s="48" t="str">
        <f>VLOOKUP(H462,[6]กองทุน!$A$2:$B$14,2,)</f>
        <v>กองทุนพัฒนาบุคลากร</v>
      </c>
      <c r="J462" s="110">
        <v>110</v>
      </c>
      <c r="K462" s="48" t="str">
        <f>+VLOOKUP(J462,'[6]งาน-โครงการ'!$A$2:$B$33,2,)</f>
        <v>งานสนับสนุนการบริหารจัดการทั่วไปด้านวิทยาศาสตร์สุขภาพ</v>
      </c>
      <c r="L462" s="110">
        <v>1000011</v>
      </c>
      <c r="M462" s="31" t="str">
        <f>+VLOOKUP(L462,[6]โครงการย่อย!$A$2:$B$66,2,)</f>
        <v>โครงการพัฒนาบุคลากร</v>
      </c>
      <c r="N462" s="110">
        <v>10000110013</v>
      </c>
      <c r="O462" s="38" t="str">
        <f>+VLOOKUP(N462,[6]กิจกรรม!$A$2:$B$1541,2,FALSE)</f>
        <v>โครงการอบรมพัฒนาสมรรถนะของบุคลากร</v>
      </c>
      <c r="P462" s="32" t="s">
        <v>118</v>
      </c>
      <c r="Q462" s="11">
        <f>IFERROR((VLOOKUP(R462,[5]ความเชื่อมโยง!$A$20:$B$26,2,FALSE)),"")</f>
        <v>6</v>
      </c>
      <c r="R462" s="6" t="s">
        <v>644</v>
      </c>
      <c r="S462" s="11">
        <f>IFERROR((VLOOKUP(T461,[5]ความเชื่อมโยง!$A$20:$B$26,2,FALSE)),"")</f>
        <v>6</v>
      </c>
      <c r="T462" s="52" t="s">
        <v>644</v>
      </c>
      <c r="U462" s="13" t="str">
        <f>IFERROR((VLOOKUP(Q462,[1]ความเชื่อมโยง!$A$1:$F$10,6,FALSE)),"")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62" s="13" t="str">
        <f>IFERROR((VLOOKUP(Q462,ความเชื่อมโยง!$A$1:$G$10,7,1)),"")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62" s="54" t="s">
        <v>650</v>
      </c>
      <c r="X462" s="39" t="s">
        <v>133</v>
      </c>
      <c r="Y462" s="128" t="s">
        <v>16</v>
      </c>
      <c r="Z462" s="32" t="s">
        <v>28</v>
      </c>
      <c r="AC462" s="112"/>
      <c r="AD462" s="128" t="s">
        <v>580</v>
      </c>
      <c r="AE462" s="138">
        <v>600</v>
      </c>
      <c r="AF462" s="138">
        <v>6</v>
      </c>
      <c r="AG462" s="139" t="s">
        <v>591</v>
      </c>
      <c r="AH462" s="140">
        <v>3</v>
      </c>
      <c r="AI462" s="27">
        <f t="shared" ref="AI462:AI475" si="29">+ROUND(AE462*AF462*AH462,-2)</f>
        <v>10800</v>
      </c>
      <c r="AJ462" s="16"/>
      <c r="AK462" s="16"/>
      <c r="AL462" s="16"/>
      <c r="AM462" s="16">
        <v>10800</v>
      </c>
      <c r="AN462" s="16"/>
      <c r="AO462" s="16"/>
      <c r="AP462" s="16"/>
      <c r="AQ462" s="16"/>
      <c r="AR462" s="16"/>
      <c r="AS462" s="16"/>
      <c r="AT462" s="16"/>
      <c r="AU462" s="16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61"/>
      <c r="BH462" s="58">
        <f t="shared" si="27"/>
        <v>10800</v>
      </c>
      <c r="BI462" s="62">
        <f t="shared" si="28"/>
        <v>0</v>
      </c>
    </row>
    <row r="463" spans="1:61" s="4" customFormat="1" ht="21">
      <c r="A463" s="48">
        <v>10</v>
      </c>
      <c r="B463" s="48" t="str">
        <f>+VLOOKUP(A463,[6]หน่วยงานหลัก!$A$2:$B$20,2,FALSE)</f>
        <v>สำนักงานอธิการบดี</v>
      </c>
      <c r="C463" s="32">
        <v>1006</v>
      </c>
      <c r="D463" s="48" t="str">
        <f>+VLOOKUP(C463,[6]หน่วยงานย่อย!$A$2:$B$76,2,)</f>
        <v>กองการเจ้าหน้าที่</v>
      </c>
      <c r="E463" s="32">
        <v>2</v>
      </c>
      <c r="F463" s="50" t="str">
        <f>+VLOOKUP(E463,[6]แหล่งเงิน!$A$2:$B$3,2,)</f>
        <v>เงินรายได้</v>
      </c>
      <c r="G463" s="110" t="s">
        <v>12</v>
      </c>
      <c r="H463" s="32">
        <v>6</v>
      </c>
      <c r="I463" s="48" t="str">
        <f>VLOOKUP(H463,[6]กองทุน!$A$2:$B$14,2,)</f>
        <v>กองทุนพัฒนาบุคลากร</v>
      </c>
      <c r="J463" s="110">
        <v>110</v>
      </c>
      <c r="K463" s="48" t="str">
        <f>+VLOOKUP(J463,'[6]งาน-โครงการ'!$A$2:$B$33,2,)</f>
        <v>งานสนับสนุนการบริหารจัดการทั่วไปด้านวิทยาศาสตร์สุขภาพ</v>
      </c>
      <c r="L463" s="110">
        <v>1000011</v>
      </c>
      <c r="M463" s="31" t="str">
        <f>+VLOOKUP(L463,[6]โครงการย่อย!$A$2:$B$66,2,)</f>
        <v>โครงการพัฒนาบุคลากร</v>
      </c>
      <c r="N463" s="110">
        <v>10000110013</v>
      </c>
      <c r="O463" s="38" t="str">
        <f>+VLOOKUP(N463,[6]กิจกรรม!$A$2:$B$1541,2,FALSE)</f>
        <v>โครงการอบรมพัฒนาสมรรถนะของบุคลากร</v>
      </c>
      <c r="P463" s="32" t="s">
        <v>118</v>
      </c>
      <c r="Q463" s="11">
        <f>IFERROR((VLOOKUP(R463,[5]ความเชื่อมโยง!$A$20:$B$26,2,FALSE)),"")</f>
        <v>6</v>
      </c>
      <c r="R463" s="6" t="s">
        <v>644</v>
      </c>
      <c r="S463" s="11">
        <f>IFERROR((VLOOKUP(T462,[5]ความเชื่อมโยง!$A$20:$B$26,2,FALSE)),"")</f>
        <v>6</v>
      </c>
      <c r="T463" s="52" t="s">
        <v>644</v>
      </c>
      <c r="U463" s="13" t="str">
        <f>IFERROR((VLOOKUP(Q463,[1]ความเชื่อมโยง!$A$1:$F$10,6,FALSE)),"")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63" s="13" t="str">
        <f>IFERROR((VLOOKUP(Q463,ความเชื่อมโยง!$A$1:$G$10,7,1)),"")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63" s="54" t="s">
        <v>650</v>
      </c>
      <c r="X463" s="39" t="s">
        <v>133</v>
      </c>
      <c r="Y463" s="128" t="s">
        <v>16</v>
      </c>
      <c r="Z463" s="128" t="s">
        <v>20</v>
      </c>
      <c r="AC463" s="112"/>
      <c r="AD463" s="128" t="s">
        <v>1682</v>
      </c>
      <c r="AE463" s="138">
        <v>6000</v>
      </c>
      <c r="AF463" s="16">
        <v>1</v>
      </c>
      <c r="AG463" s="139" t="s">
        <v>583</v>
      </c>
      <c r="AH463" s="16">
        <v>1</v>
      </c>
      <c r="AI463" s="27">
        <f t="shared" si="29"/>
        <v>6000</v>
      </c>
      <c r="AJ463" s="16"/>
      <c r="AK463" s="16"/>
      <c r="AL463" s="16"/>
      <c r="AM463" s="16">
        <v>6000</v>
      </c>
      <c r="AN463" s="16"/>
      <c r="AO463" s="16"/>
      <c r="AP463" s="16"/>
      <c r="AQ463" s="16"/>
      <c r="AR463" s="16"/>
      <c r="AS463" s="16"/>
      <c r="AT463" s="16"/>
      <c r="AU463" s="16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61"/>
      <c r="BH463" s="58">
        <f t="shared" si="27"/>
        <v>6000</v>
      </c>
      <c r="BI463" s="62">
        <f t="shared" si="28"/>
        <v>0</v>
      </c>
    </row>
    <row r="464" spans="1:61" s="4" customFormat="1" ht="21">
      <c r="A464" s="48">
        <v>10</v>
      </c>
      <c r="B464" s="48" t="str">
        <f>+VLOOKUP(A464,[6]หน่วยงานหลัก!$A$2:$B$20,2,FALSE)</f>
        <v>สำนักงานอธิการบดี</v>
      </c>
      <c r="C464" s="32">
        <v>1006</v>
      </c>
      <c r="D464" s="48" t="str">
        <f>+VLOOKUP(C464,[6]หน่วยงานย่อย!$A$2:$B$76,2,)</f>
        <v>กองการเจ้าหน้าที่</v>
      </c>
      <c r="E464" s="32">
        <v>2</v>
      </c>
      <c r="F464" s="50" t="str">
        <f>+VLOOKUP(E464,[6]แหล่งเงิน!$A$2:$B$3,2,)</f>
        <v>เงินรายได้</v>
      </c>
      <c r="G464" s="110" t="s">
        <v>12</v>
      </c>
      <c r="H464" s="32">
        <v>6</v>
      </c>
      <c r="I464" s="48" t="str">
        <f>VLOOKUP(H464,[6]กองทุน!$A$2:$B$14,2,)</f>
        <v>กองทุนพัฒนาบุคลากร</v>
      </c>
      <c r="J464" s="110">
        <v>110</v>
      </c>
      <c r="K464" s="48" t="str">
        <f>+VLOOKUP(J464,'[6]งาน-โครงการ'!$A$2:$B$33,2,)</f>
        <v>งานสนับสนุนการบริหารจัดการทั่วไปด้านวิทยาศาสตร์สุขภาพ</v>
      </c>
      <c r="L464" s="110">
        <v>1000011</v>
      </c>
      <c r="M464" s="31" t="str">
        <f>+VLOOKUP(L464,[6]โครงการย่อย!$A$2:$B$66,2,)</f>
        <v>โครงการพัฒนาบุคลากร</v>
      </c>
      <c r="N464" s="110">
        <v>10000110013</v>
      </c>
      <c r="O464" s="38" t="str">
        <f>+VLOOKUP(N464,[6]กิจกรรม!$A$2:$B$1541,2,FALSE)</f>
        <v>โครงการอบรมพัฒนาสมรรถนะของบุคลากร</v>
      </c>
      <c r="P464" s="32" t="s">
        <v>118</v>
      </c>
      <c r="Q464" s="11">
        <f>IFERROR((VLOOKUP(R464,[5]ความเชื่อมโยง!$A$20:$B$26,2,FALSE)),"")</f>
        <v>6</v>
      </c>
      <c r="R464" s="6" t="s">
        <v>644</v>
      </c>
      <c r="S464" s="11">
        <f>IFERROR((VLOOKUP(T463,[5]ความเชื่อมโยง!$A$20:$B$26,2,FALSE)),"")</f>
        <v>6</v>
      </c>
      <c r="T464" s="52" t="s">
        <v>644</v>
      </c>
      <c r="U464" s="13" t="str">
        <f>IFERROR((VLOOKUP(Q464,[1]ความเชื่อมโยง!$A$1:$F$10,6,FALSE)),"")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64" s="13" t="str">
        <f>IFERROR((VLOOKUP(Q464,ความเชื่อมโยง!$A$1:$G$10,7,1)),"")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64" s="54" t="s">
        <v>650</v>
      </c>
      <c r="X464" s="39" t="s">
        <v>133</v>
      </c>
      <c r="Y464" s="128" t="s">
        <v>16</v>
      </c>
      <c r="Z464" s="128" t="s">
        <v>20</v>
      </c>
      <c r="AC464" s="112"/>
      <c r="AD464" s="128" t="s">
        <v>1670</v>
      </c>
      <c r="AE464" s="138">
        <v>1500</v>
      </c>
      <c r="AF464" s="138">
        <v>3</v>
      </c>
      <c r="AG464" s="139" t="s">
        <v>583</v>
      </c>
      <c r="AH464" s="16">
        <v>1</v>
      </c>
      <c r="AI464" s="27">
        <f t="shared" si="29"/>
        <v>4500</v>
      </c>
      <c r="AJ464" s="16"/>
      <c r="AK464" s="16"/>
      <c r="AL464" s="16"/>
      <c r="AM464" s="16">
        <v>4500</v>
      </c>
      <c r="AN464" s="16"/>
      <c r="AO464" s="16"/>
      <c r="AP464" s="16"/>
      <c r="AQ464" s="16"/>
      <c r="AR464" s="16"/>
      <c r="AS464" s="16"/>
      <c r="AT464" s="16"/>
      <c r="AU464" s="16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61"/>
      <c r="BH464" s="58">
        <f t="shared" si="27"/>
        <v>4500</v>
      </c>
      <c r="BI464" s="62">
        <f t="shared" si="28"/>
        <v>0</v>
      </c>
    </row>
    <row r="465" spans="1:61" s="4" customFormat="1" ht="21">
      <c r="A465" s="48">
        <v>10</v>
      </c>
      <c r="B465" s="48" t="str">
        <f>+VLOOKUP(A465,[6]หน่วยงานหลัก!$A$2:$B$20,2,FALSE)</f>
        <v>สำนักงานอธิการบดี</v>
      </c>
      <c r="C465" s="32">
        <v>1006</v>
      </c>
      <c r="D465" s="32" t="str">
        <f>+VLOOKUP(C465,[6]หน่วยงานย่อย!$A$2:$B$76,2,)</f>
        <v>กองการเจ้าหน้าที่</v>
      </c>
      <c r="E465" s="32">
        <v>2</v>
      </c>
      <c r="F465" s="116" t="str">
        <f>+VLOOKUP(E465,[6]แหล่งเงิน!$A$2:$B$3,2,)</f>
        <v>เงินรายได้</v>
      </c>
      <c r="G465" s="110" t="s">
        <v>12</v>
      </c>
      <c r="H465" s="32">
        <v>6</v>
      </c>
      <c r="I465" s="32" t="str">
        <f>VLOOKUP(H465,[6]กองทุน!$A$2:$B$14,2,)</f>
        <v>กองทุนพัฒนาบุคลากร</v>
      </c>
      <c r="J465" s="110">
        <v>110</v>
      </c>
      <c r="K465" s="32" t="str">
        <f>+VLOOKUP(J465,'[6]งาน-โครงการ'!$A$2:$B$33,2,)</f>
        <v>งานสนับสนุนการบริหารจัดการทั่วไปด้านวิทยาศาสตร์สุขภาพ</v>
      </c>
      <c r="L465" s="110">
        <v>1000011</v>
      </c>
      <c r="M465" s="31" t="str">
        <f>+VLOOKUP(L465,[6]โครงการย่อย!$A$2:$B$66,2,)</f>
        <v>โครงการพัฒนาบุคลากร</v>
      </c>
      <c r="N465" s="110">
        <v>10000110013</v>
      </c>
      <c r="O465" s="31" t="str">
        <f>+VLOOKUP(N465,[6]กิจกรรม!$A$2:$B$1541,2,FALSE)</f>
        <v>โครงการอบรมพัฒนาสมรรถนะของบุคลากร</v>
      </c>
      <c r="P465" s="32" t="s">
        <v>118</v>
      </c>
      <c r="Q465" s="11">
        <f>IFERROR((VLOOKUP(R465,[5]ความเชื่อมโยง!$A$20:$B$26,2,FALSE)),"")</f>
        <v>6</v>
      </c>
      <c r="R465" s="6" t="s">
        <v>644</v>
      </c>
      <c r="S465" s="11">
        <f>IFERROR((VLOOKUP(T464,[5]ความเชื่อมโยง!$A$20:$B$26,2,FALSE)),"")</f>
        <v>6</v>
      </c>
      <c r="T465" s="52" t="s">
        <v>644</v>
      </c>
      <c r="U465" s="13" t="str">
        <f>IFERROR((VLOOKUP(Q465,[1]ความเชื่อมโยง!$A$1:$F$10,6,FALSE)),"")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65" s="13" t="str">
        <f>IFERROR((VLOOKUP(Q465,ความเชื่อมโยง!$A$1:$G$10,7,1)),"")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65" s="54" t="s">
        <v>650</v>
      </c>
      <c r="X465" s="39" t="s">
        <v>133</v>
      </c>
      <c r="Y465" s="128" t="s">
        <v>16</v>
      </c>
      <c r="Z465" s="128" t="s">
        <v>20</v>
      </c>
      <c r="AC465" s="112"/>
      <c r="AD465" s="128" t="s">
        <v>1635</v>
      </c>
      <c r="AE465" s="113">
        <v>35</v>
      </c>
      <c r="AF465" s="16">
        <v>100</v>
      </c>
      <c r="AG465" s="139" t="s">
        <v>581</v>
      </c>
      <c r="AH465" s="140">
        <v>8</v>
      </c>
      <c r="AI465" s="27">
        <f t="shared" si="29"/>
        <v>28000</v>
      </c>
      <c r="AJ465" s="16"/>
      <c r="AK465" s="16"/>
      <c r="AL465" s="16"/>
      <c r="AM465" s="16">
        <v>28000</v>
      </c>
      <c r="AN465" s="16"/>
      <c r="AO465" s="16"/>
      <c r="AP465" s="16"/>
      <c r="AQ465" s="16"/>
      <c r="AR465" s="16"/>
      <c r="AS465" s="16"/>
      <c r="AT465" s="16"/>
      <c r="AU465" s="16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61"/>
      <c r="BH465" s="58">
        <f t="shared" si="27"/>
        <v>28000</v>
      </c>
      <c r="BI465" s="62">
        <f t="shared" si="28"/>
        <v>0</v>
      </c>
    </row>
    <row r="466" spans="1:61" s="4" customFormat="1" ht="21">
      <c r="A466" s="48">
        <v>10</v>
      </c>
      <c r="B466" s="48" t="str">
        <f>+VLOOKUP(A466,[6]หน่วยงานหลัก!$A$2:$B$20,2,FALSE)</f>
        <v>สำนักงานอธิการบดี</v>
      </c>
      <c r="C466" s="32">
        <v>1006</v>
      </c>
      <c r="D466" s="48" t="str">
        <f>+VLOOKUP(C466,[6]หน่วยงานย่อย!$A$2:$B$76,2,)</f>
        <v>กองการเจ้าหน้าที่</v>
      </c>
      <c r="E466" s="32">
        <v>2</v>
      </c>
      <c r="F466" s="50" t="str">
        <f>+VLOOKUP(E466,[6]แหล่งเงิน!$A$2:$B$3,2,)</f>
        <v>เงินรายได้</v>
      </c>
      <c r="G466" s="110" t="s">
        <v>12</v>
      </c>
      <c r="H466" s="32">
        <v>6</v>
      </c>
      <c r="I466" s="48" t="str">
        <f>VLOOKUP(H466,[6]กองทุน!$A$2:$B$14,2,)</f>
        <v>กองทุนพัฒนาบุคลากร</v>
      </c>
      <c r="J466" s="110">
        <v>110</v>
      </c>
      <c r="K466" s="48" t="str">
        <f>+VLOOKUP(J466,'[6]งาน-โครงการ'!$A$2:$B$33,2,)</f>
        <v>งานสนับสนุนการบริหารจัดการทั่วไปด้านวิทยาศาสตร์สุขภาพ</v>
      </c>
      <c r="L466" s="110">
        <v>1000011</v>
      </c>
      <c r="M466" s="31" t="str">
        <f>+VLOOKUP(L466,[6]โครงการย่อย!$A$2:$B$66,2,)</f>
        <v>โครงการพัฒนาบุคลากร</v>
      </c>
      <c r="N466" s="110">
        <v>10000110013</v>
      </c>
      <c r="O466" s="38" t="str">
        <f>+VLOOKUP(N466,[6]กิจกรรม!$A$2:$B$1541,2,FALSE)</f>
        <v>โครงการอบรมพัฒนาสมรรถนะของบุคลากร</v>
      </c>
      <c r="P466" s="32" t="s">
        <v>118</v>
      </c>
      <c r="Q466" s="11">
        <f>IFERROR((VLOOKUP(R466,[5]ความเชื่อมโยง!$A$20:$B$26,2,FALSE)),"")</f>
        <v>6</v>
      </c>
      <c r="R466" s="6" t="s">
        <v>644</v>
      </c>
      <c r="S466" s="11">
        <f>IFERROR((VLOOKUP(T465,[5]ความเชื่อมโยง!$A$20:$B$26,2,FALSE)),"")</f>
        <v>6</v>
      </c>
      <c r="T466" s="52" t="s">
        <v>644</v>
      </c>
      <c r="U466" s="13" t="str">
        <f>IFERROR((VLOOKUP(Q466,[1]ความเชื่อมโยง!$A$1:$F$10,6,FALSE)),"")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66" s="13" t="str">
        <f>IFERROR((VLOOKUP(Q466,ความเชื่อมโยง!$A$1:$G$10,7,1)),"")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66" s="54" t="s">
        <v>650</v>
      </c>
      <c r="X466" s="39" t="s">
        <v>133</v>
      </c>
      <c r="Y466" s="128" t="s">
        <v>16</v>
      </c>
      <c r="Z466" s="128" t="s">
        <v>20</v>
      </c>
      <c r="AC466" s="112"/>
      <c r="AD466" s="128" t="s">
        <v>582</v>
      </c>
      <c r="AE466" s="138">
        <v>120</v>
      </c>
      <c r="AF466" s="16">
        <v>100</v>
      </c>
      <c r="AG466" s="139" t="s">
        <v>581</v>
      </c>
      <c r="AH466" s="140">
        <v>4</v>
      </c>
      <c r="AI466" s="27">
        <f t="shared" si="29"/>
        <v>48000</v>
      </c>
      <c r="AJ466" s="16"/>
      <c r="AK466" s="16"/>
      <c r="AL466" s="16"/>
      <c r="AM466" s="16">
        <v>48000</v>
      </c>
      <c r="AN466" s="16"/>
      <c r="AO466" s="16"/>
      <c r="AP466" s="16"/>
      <c r="AQ466" s="16"/>
      <c r="AR466" s="16"/>
      <c r="AS466" s="16"/>
      <c r="AT466" s="16"/>
      <c r="AU466" s="16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61"/>
      <c r="BH466" s="58">
        <f t="shared" si="27"/>
        <v>48000</v>
      </c>
      <c r="BI466" s="62">
        <f t="shared" si="28"/>
        <v>0</v>
      </c>
    </row>
    <row r="467" spans="1:61" s="4" customFormat="1" ht="21">
      <c r="A467" s="48">
        <v>10</v>
      </c>
      <c r="B467" s="48" t="str">
        <f>+VLOOKUP(A467,[6]หน่วยงานหลัก!$A$2:$B$20,2,FALSE)</f>
        <v>สำนักงานอธิการบดี</v>
      </c>
      <c r="C467" s="32">
        <v>1006</v>
      </c>
      <c r="D467" s="48" t="str">
        <f>+VLOOKUP(C467,[6]หน่วยงานย่อย!$A$2:$B$76,2,)</f>
        <v>กองการเจ้าหน้าที่</v>
      </c>
      <c r="E467" s="32">
        <v>2</v>
      </c>
      <c r="F467" s="50" t="str">
        <f>+VLOOKUP(E467,[6]แหล่งเงิน!$A$2:$B$3,2,)</f>
        <v>เงินรายได้</v>
      </c>
      <c r="G467" s="110" t="s">
        <v>12</v>
      </c>
      <c r="H467" s="32">
        <v>6</v>
      </c>
      <c r="I467" s="48" t="str">
        <f>VLOOKUP(H467,[6]กองทุน!$A$2:$B$14,2,)</f>
        <v>กองทุนพัฒนาบุคลากร</v>
      </c>
      <c r="J467" s="110">
        <v>110</v>
      </c>
      <c r="K467" s="48" t="str">
        <f>+VLOOKUP(J467,'[6]งาน-โครงการ'!$A$2:$B$33,2,)</f>
        <v>งานสนับสนุนการบริหารจัดการทั่วไปด้านวิทยาศาสตร์สุขภาพ</v>
      </c>
      <c r="L467" s="110">
        <v>1000011</v>
      </c>
      <c r="M467" s="31" t="str">
        <f>+VLOOKUP(L467,[6]โครงการย่อย!$A$2:$B$66,2,)</f>
        <v>โครงการพัฒนาบุคลากร</v>
      </c>
      <c r="N467" s="110">
        <v>10000110013</v>
      </c>
      <c r="O467" s="38" t="str">
        <f>+VLOOKUP(N467,[6]กิจกรรม!$A$2:$B$1541,2,FALSE)</f>
        <v>โครงการอบรมพัฒนาสมรรถนะของบุคลากร</v>
      </c>
      <c r="P467" s="32" t="s">
        <v>118</v>
      </c>
      <c r="Q467" s="11">
        <f>IFERROR((VLOOKUP(R467,[5]ความเชื่อมโยง!$A$20:$B$26,2,FALSE)),"")</f>
        <v>6</v>
      </c>
      <c r="R467" s="6" t="s">
        <v>644</v>
      </c>
      <c r="S467" s="11">
        <f>IFERROR((VLOOKUP(T466,[5]ความเชื่อมโยง!$A$20:$B$26,2,FALSE)),"")</f>
        <v>6</v>
      </c>
      <c r="T467" s="52" t="s">
        <v>644</v>
      </c>
      <c r="U467" s="13" t="str">
        <f>IFERROR((VLOOKUP(Q467,[1]ความเชื่อมโยง!$A$1:$F$10,6,FALSE)),"")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67" s="13" t="str">
        <f>IFERROR((VLOOKUP(Q467,ความเชื่อมโยง!$A$1:$G$10,7,1)),"")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67" s="54" t="s">
        <v>650</v>
      </c>
      <c r="X467" s="39" t="s">
        <v>133</v>
      </c>
      <c r="Y467" s="128" t="s">
        <v>16</v>
      </c>
      <c r="Z467" s="128" t="s">
        <v>20</v>
      </c>
      <c r="AC467" s="112"/>
      <c r="AD467" s="128" t="s">
        <v>1635</v>
      </c>
      <c r="AE467" s="138">
        <v>2000</v>
      </c>
      <c r="AF467" s="138">
        <v>1</v>
      </c>
      <c r="AG467" s="139" t="s">
        <v>583</v>
      </c>
      <c r="AH467" s="16">
        <v>1</v>
      </c>
      <c r="AI467" s="27">
        <f t="shared" si="29"/>
        <v>2000</v>
      </c>
      <c r="AJ467" s="16"/>
      <c r="AK467" s="16"/>
      <c r="AL467" s="16"/>
      <c r="AM467" s="16">
        <v>2000</v>
      </c>
      <c r="AN467" s="16"/>
      <c r="AO467" s="16"/>
      <c r="AP467" s="16"/>
      <c r="AQ467" s="16"/>
      <c r="AR467" s="16"/>
      <c r="AS467" s="16"/>
      <c r="AT467" s="16"/>
      <c r="AU467" s="16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61"/>
      <c r="BH467" s="58">
        <f t="shared" si="27"/>
        <v>2000</v>
      </c>
      <c r="BI467" s="62">
        <f t="shared" si="28"/>
        <v>0</v>
      </c>
    </row>
    <row r="468" spans="1:61" s="4" customFormat="1" ht="21">
      <c r="A468" s="48">
        <v>10</v>
      </c>
      <c r="B468" s="48" t="str">
        <f>+VLOOKUP(A468,[6]หน่วยงานหลัก!$A$2:$B$20,2,FALSE)</f>
        <v>สำนักงานอธิการบดี</v>
      </c>
      <c r="C468" s="32">
        <v>1006</v>
      </c>
      <c r="D468" s="48" t="str">
        <f>+VLOOKUP(C468,[6]หน่วยงานย่อย!$A$2:$B$76,2,)</f>
        <v>กองการเจ้าหน้าที่</v>
      </c>
      <c r="E468" s="32">
        <v>2</v>
      </c>
      <c r="F468" s="50" t="str">
        <f>+VLOOKUP(E468,[6]แหล่งเงิน!$A$2:$B$3,2,)</f>
        <v>เงินรายได้</v>
      </c>
      <c r="G468" s="110" t="s">
        <v>12</v>
      </c>
      <c r="H468" s="32">
        <v>6</v>
      </c>
      <c r="I468" s="48" t="str">
        <f>VLOOKUP(H468,[6]กองทุน!$A$2:$B$14,2,)</f>
        <v>กองทุนพัฒนาบุคลากร</v>
      </c>
      <c r="J468" s="110">
        <v>110</v>
      </c>
      <c r="K468" s="48" t="str">
        <f>+VLOOKUP(J468,'[6]งาน-โครงการ'!$A$2:$B$33,2,)</f>
        <v>งานสนับสนุนการบริหารจัดการทั่วไปด้านวิทยาศาสตร์สุขภาพ</v>
      </c>
      <c r="L468" s="110">
        <v>1000011</v>
      </c>
      <c r="M468" s="31" t="str">
        <f>+VLOOKUP(L468,[6]โครงการย่อย!$A$2:$B$66,2,)</f>
        <v>โครงการพัฒนาบุคลากร</v>
      </c>
      <c r="N468" s="110">
        <v>10000110013</v>
      </c>
      <c r="O468" s="38" t="str">
        <f>+VLOOKUP(N468,[6]กิจกรรม!$A$2:$B$1541,2,FALSE)</f>
        <v>โครงการอบรมพัฒนาสมรรถนะของบุคลากร</v>
      </c>
      <c r="P468" s="32" t="s">
        <v>118</v>
      </c>
      <c r="Q468" s="11">
        <f>IFERROR((VLOOKUP(R468,[5]ความเชื่อมโยง!$A$20:$B$26,2,FALSE)),"")</f>
        <v>6</v>
      </c>
      <c r="R468" s="6" t="s">
        <v>644</v>
      </c>
      <c r="S468" s="11">
        <f>IFERROR((VLOOKUP(T467,[5]ความเชื่อมโยง!$A$20:$B$26,2,FALSE)),"")</f>
        <v>6</v>
      </c>
      <c r="T468" s="52" t="s">
        <v>644</v>
      </c>
      <c r="U468" s="13" t="str">
        <f>IFERROR((VLOOKUP(Q468,[1]ความเชื่อมโยง!$A$1:$F$10,6,FALSE)),"")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68" s="13" t="str">
        <f>IFERROR((VLOOKUP(Q468,ความเชื่อมโยง!$A$1:$G$10,7,1)),"")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68" s="54" t="s">
        <v>650</v>
      </c>
      <c r="X468" s="39" t="s">
        <v>908</v>
      </c>
      <c r="Y468" s="128" t="s">
        <v>16</v>
      </c>
      <c r="Z468" s="6" t="s">
        <v>20</v>
      </c>
      <c r="AC468" s="112"/>
      <c r="AD468" s="128" t="s">
        <v>726</v>
      </c>
      <c r="AE468" s="138">
        <v>1500</v>
      </c>
      <c r="AF468" s="138">
        <v>1</v>
      </c>
      <c r="AG468" s="139" t="s">
        <v>583</v>
      </c>
      <c r="AH468" s="16">
        <v>1</v>
      </c>
      <c r="AI468" s="27">
        <f t="shared" si="29"/>
        <v>1500</v>
      </c>
      <c r="AJ468" s="16"/>
      <c r="AK468" s="16"/>
      <c r="AL468" s="16"/>
      <c r="AM468" s="16">
        <v>1500</v>
      </c>
      <c r="AN468" s="16"/>
      <c r="AO468" s="16"/>
      <c r="AP468" s="16"/>
      <c r="AQ468" s="16"/>
      <c r="AR468" s="16"/>
      <c r="AS468" s="16"/>
      <c r="AT468" s="16"/>
      <c r="AU468" s="16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61"/>
      <c r="BH468" s="58">
        <f t="shared" si="27"/>
        <v>1500</v>
      </c>
      <c r="BI468" s="62">
        <f t="shared" si="28"/>
        <v>0</v>
      </c>
    </row>
    <row r="469" spans="1:61" s="4" customFormat="1" ht="21">
      <c r="A469" s="48">
        <v>10</v>
      </c>
      <c r="B469" s="48" t="str">
        <f>+VLOOKUP(A469,[6]หน่วยงานหลัก!$A$2:$B$20,2,FALSE)</f>
        <v>สำนักงานอธิการบดี</v>
      </c>
      <c r="C469" s="32">
        <v>1006</v>
      </c>
      <c r="D469" s="32" t="str">
        <f>+VLOOKUP(C469,[6]หน่วยงานย่อย!$A$2:$B$76,2,)</f>
        <v>กองการเจ้าหน้าที่</v>
      </c>
      <c r="E469" s="32">
        <v>1</v>
      </c>
      <c r="F469" s="116" t="str">
        <f>+VLOOKUP(E469,[6]แหล่งเงิน!$A$2:$B$3,2,)</f>
        <v>เงินงบประมาณแผ่นดิน</v>
      </c>
      <c r="G469" s="110" t="s">
        <v>11</v>
      </c>
      <c r="H469" s="32">
        <v>6</v>
      </c>
      <c r="I469" s="32" t="str">
        <f>VLOOKUP(H469,[6]กองทุน!$A$2:$B$14,2,)</f>
        <v>กองทุนพัฒนาบุคลากร</v>
      </c>
      <c r="J469" s="110">
        <v>110</v>
      </c>
      <c r="K469" s="32" t="str">
        <f>+VLOOKUP(J469,'[6]งาน-โครงการ'!$A$2:$B$33,2,)</f>
        <v>งานสนับสนุนการบริหารจัดการทั่วไปด้านวิทยาศาสตร์สุขภาพ</v>
      </c>
      <c r="L469" s="110">
        <v>1000011</v>
      </c>
      <c r="M469" s="31" t="str">
        <f>+VLOOKUP(L469,[6]โครงการย่อย!$A$2:$B$66,2,)</f>
        <v>โครงการพัฒนาบุคลากร</v>
      </c>
      <c r="N469" s="110">
        <v>10000110013</v>
      </c>
      <c r="O469" s="31" t="str">
        <f>+VLOOKUP(N469,[6]กิจกรรม!$A$2:$B$1541,2,FALSE)</f>
        <v>โครงการอบรมพัฒนาสมรรถนะของบุคลากร</v>
      </c>
      <c r="P469" s="32" t="s">
        <v>118</v>
      </c>
      <c r="Q469" s="11">
        <f>IFERROR((VLOOKUP(R469,[1]ความเชื่อมโยง!$A$20:$B$26,2,FALSE)),"")</f>
        <v>6</v>
      </c>
      <c r="R469" s="6" t="s">
        <v>644</v>
      </c>
      <c r="S469" s="11">
        <f>IFERROR((VLOOKUP(T469,[1]ความเชื่อมโยง!$A$29:$B$37,2,FALSE)),"")</f>
        <v>6</v>
      </c>
      <c r="T469" s="52" t="s">
        <v>644</v>
      </c>
      <c r="U469" s="13" t="str">
        <f>IFERROR((VLOOKUP(Q469,[1]ความเชื่อมโยง!$A$1:$F$10,6,FALSE)),"")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69" s="13" t="str">
        <f>IFERROR((VLOOKUP(Q469,ความเชื่อมโยง!$A$1:$G$10,7,1)),"")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69" s="54" t="s">
        <v>650</v>
      </c>
      <c r="X469" s="39" t="s">
        <v>908</v>
      </c>
      <c r="Y469" s="32" t="s">
        <v>16</v>
      </c>
      <c r="Z469" s="32" t="s">
        <v>23</v>
      </c>
      <c r="AC469" s="112"/>
      <c r="AD469" s="32" t="s">
        <v>24</v>
      </c>
      <c r="AE469" s="114">
        <v>0.5</v>
      </c>
      <c r="AF469" s="113">
        <v>7000</v>
      </c>
      <c r="AG469" s="47" t="s">
        <v>584</v>
      </c>
      <c r="AH469" s="47">
        <v>1</v>
      </c>
      <c r="AI469" s="27">
        <f t="shared" si="29"/>
        <v>3500</v>
      </c>
      <c r="AJ469" s="16"/>
      <c r="AK469" s="16"/>
      <c r="AL469" s="16"/>
      <c r="AM469" s="16">
        <v>3500</v>
      </c>
      <c r="AN469" s="16"/>
      <c r="AO469" s="16"/>
      <c r="AP469" s="16"/>
      <c r="AQ469" s="16"/>
      <c r="AR469" s="16"/>
      <c r="AS469" s="16"/>
      <c r="AT469" s="16"/>
      <c r="AU469" s="16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61"/>
      <c r="BH469" s="58">
        <f t="shared" si="27"/>
        <v>3500</v>
      </c>
      <c r="BI469" s="62">
        <f t="shared" si="28"/>
        <v>0</v>
      </c>
    </row>
    <row r="470" spans="1:61" s="4" customFormat="1" ht="21">
      <c r="A470" s="48">
        <v>10</v>
      </c>
      <c r="B470" s="48" t="str">
        <f>+VLOOKUP(A470,[6]หน่วยงานหลัก!$A$2:$B$20,2,FALSE)</f>
        <v>สำนักงานอธิการบดี</v>
      </c>
      <c r="C470" s="32">
        <v>1006</v>
      </c>
      <c r="D470" s="48" t="str">
        <f>+VLOOKUP(C470,[6]หน่วยงานย่อย!$A$2:$B$76,2,)</f>
        <v>กองการเจ้าหน้าที่</v>
      </c>
      <c r="E470" s="32">
        <v>2</v>
      </c>
      <c r="F470" s="50" t="str">
        <f>+VLOOKUP(E470,[6]แหล่งเงิน!$A$2:$B$3,2,)</f>
        <v>เงินรายได้</v>
      </c>
      <c r="G470" s="110" t="s">
        <v>12</v>
      </c>
      <c r="H470" s="32">
        <v>6</v>
      </c>
      <c r="I470" s="48" t="str">
        <f>VLOOKUP(H470,[6]กองทุน!$A$2:$B$14,2,)</f>
        <v>กองทุนพัฒนาบุคลากร</v>
      </c>
      <c r="J470" s="110">
        <v>110</v>
      </c>
      <c r="K470" s="48" t="str">
        <f>+VLOOKUP(J470,'[6]งาน-โครงการ'!$A$2:$B$33,2,)</f>
        <v>งานสนับสนุนการบริหารจัดการทั่วไปด้านวิทยาศาสตร์สุขภาพ</v>
      </c>
      <c r="L470" s="110">
        <v>1000011</v>
      </c>
      <c r="M470" s="31" t="str">
        <f>+VLOOKUP(L470,[6]โครงการย่อย!$A$2:$B$66,2,)</f>
        <v>โครงการพัฒนาบุคลากร</v>
      </c>
      <c r="N470" s="110">
        <v>10000110013</v>
      </c>
      <c r="O470" s="38" t="str">
        <f>+VLOOKUP(N470,[6]กิจกรรม!$A$2:$B$1541,2,FALSE)</f>
        <v>โครงการอบรมพัฒนาสมรรถนะของบุคลากร</v>
      </c>
      <c r="P470" s="32" t="s">
        <v>119</v>
      </c>
      <c r="Q470" s="11">
        <f>IFERROR((VLOOKUP(R470,[5]ความเชื่อมโยง!$A$20:$B$26,2,FALSE)),"")</f>
        <v>6</v>
      </c>
      <c r="R470" s="6" t="s">
        <v>644</v>
      </c>
      <c r="S470" s="11">
        <f>IFERROR((VLOOKUP(T469,[5]ความเชื่อมโยง!$A$20:$B$26,2,FALSE)),"")</f>
        <v>6</v>
      </c>
      <c r="T470" s="52" t="s">
        <v>644</v>
      </c>
      <c r="U470" s="13" t="str">
        <f>IFERROR((VLOOKUP(Q470,[1]ความเชื่อมโยง!$A$1:$F$10,6,FALSE)),"")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70" s="13" t="str">
        <f>IFERROR((VLOOKUP(Q470,ความเชื่อมโยง!$A$1:$G$10,7,1)),"")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70" s="54" t="s">
        <v>650</v>
      </c>
      <c r="X470" s="39" t="s">
        <v>133</v>
      </c>
      <c r="Y470" s="32" t="s">
        <v>16</v>
      </c>
      <c r="Z470" s="128" t="s">
        <v>20</v>
      </c>
      <c r="AC470" s="112"/>
      <c r="AD470" s="128" t="s">
        <v>1635</v>
      </c>
      <c r="AE470" s="113">
        <v>35</v>
      </c>
      <c r="AF470" s="138">
        <v>70</v>
      </c>
      <c r="AG470" s="139" t="s">
        <v>581</v>
      </c>
      <c r="AH470" s="140">
        <v>8</v>
      </c>
      <c r="AI470" s="27">
        <f t="shared" si="29"/>
        <v>19600</v>
      </c>
      <c r="AJ470" s="16"/>
      <c r="AK470" s="16"/>
      <c r="AL470" s="16"/>
      <c r="AM470" s="16">
        <v>19600</v>
      </c>
      <c r="AN470" s="16"/>
      <c r="AO470" s="16"/>
      <c r="AP470" s="16"/>
      <c r="AQ470" s="16"/>
      <c r="AR470" s="16"/>
      <c r="AS470" s="16"/>
      <c r="AT470" s="16"/>
      <c r="AU470" s="16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61"/>
      <c r="BH470" s="58">
        <f t="shared" si="27"/>
        <v>19600</v>
      </c>
      <c r="BI470" s="62">
        <f t="shared" si="28"/>
        <v>0</v>
      </c>
    </row>
    <row r="471" spans="1:61" s="4" customFormat="1" ht="21">
      <c r="A471" s="48">
        <v>10</v>
      </c>
      <c r="B471" s="48" t="str">
        <f>+VLOOKUP(A471,[6]หน่วยงานหลัก!$A$2:$B$20,2,FALSE)</f>
        <v>สำนักงานอธิการบดี</v>
      </c>
      <c r="C471" s="32">
        <v>1006</v>
      </c>
      <c r="D471" s="32" t="str">
        <f>+VLOOKUP(C471,[6]หน่วยงานย่อย!$A$2:$B$76,2,)</f>
        <v>กองการเจ้าหน้าที่</v>
      </c>
      <c r="E471" s="32">
        <v>2</v>
      </c>
      <c r="F471" s="116" t="str">
        <f>+VLOOKUP(E471,[6]แหล่งเงิน!$A$2:$B$3,2,)</f>
        <v>เงินรายได้</v>
      </c>
      <c r="G471" s="110" t="s">
        <v>12</v>
      </c>
      <c r="H471" s="32">
        <v>6</v>
      </c>
      <c r="I471" s="32" t="str">
        <f>VLOOKUP(H471,[6]กองทุน!$A$2:$B$14,2,)</f>
        <v>กองทุนพัฒนาบุคลากร</v>
      </c>
      <c r="J471" s="110">
        <v>110</v>
      </c>
      <c r="K471" s="32" t="str">
        <f>+VLOOKUP(J471,'[6]งาน-โครงการ'!$A$2:$B$33,2,)</f>
        <v>งานสนับสนุนการบริหารจัดการทั่วไปด้านวิทยาศาสตร์สุขภาพ</v>
      </c>
      <c r="L471" s="110">
        <v>1000011</v>
      </c>
      <c r="M471" s="31" t="str">
        <f>+VLOOKUP(L471,[6]โครงการย่อย!$A$2:$B$66,2,)</f>
        <v>โครงการพัฒนาบุคลากร</v>
      </c>
      <c r="N471" s="110">
        <v>10000110013</v>
      </c>
      <c r="O471" s="31" t="str">
        <f>+VLOOKUP(N471,[6]กิจกรรม!$A$2:$B$1541,2,FALSE)</f>
        <v>โครงการอบรมพัฒนาสมรรถนะของบุคลากร</v>
      </c>
      <c r="P471" s="32" t="s">
        <v>119</v>
      </c>
      <c r="Q471" s="11">
        <f>IFERROR((VLOOKUP(R471,[5]ความเชื่อมโยง!$A$20:$B$26,2,FALSE)),"")</f>
        <v>6</v>
      </c>
      <c r="R471" s="6" t="s">
        <v>644</v>
      </c>
      <c r="S471" s="11">
        <f>IFERROR((VLOOKUP(T470,[5]ความเชื่อมโยง!$A$20:$B$26,2,FALSE)),"")</f>
        <v>6</v>
      </c>
      <c r="T471" s="52" t="s">
        <v>644</v>
      </c>
      <c r="U471" s="13" t="str">
        <f>IFERROR((VLOOKUP(Q471,[1]ความเชื่อมโยง!$A$1:$F$10,6,FALSE)),"")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71" s="13" t="str">
        <f>IFERROR((VLOOKUP(Q471,ความเชื่อมโยง!$A$1:$G$10,7,1)),"")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71" s="54" t="s">
        <v>650</v>
      </c>
      <c r="X471" s="39" t="s">
        <v>133</v>
      </c>
      <c r="Y471" s="32" t="s">
        <v>16</v>
      </c>
      <c r="Z471" s="128" t="s">
        <v>20</v>
      </c>
      <c r="AC471" s="112"/>
      <c r="AD471" s="128" t="s">
        <v>582</v>
      </c>
      <c r="AE471" s="138">
        <v>100</v>
      </c>
      <c r="AF471" s="138">
        <v>70</v>
      </c>
      <c r="AG471" s="139" t="s">
        <v>581</v>
      </c>
      <c r="AH471" s="140">
        <v>4</v>
      </c>
      <c r="AI471" s="27">
        <f t="shared" si="29"/>
        <v>28000</v>
      </c>
      <c r="AJ471" s="16"/>
      <c r="AK471" s="16"/>
      <c r="AL471" s="16"/>
      <c r="AM471" s="16">
        <v>28000</v>
      </c>
      <c r="AN471" s="16"/>
      <c r="AO471" s="16"/>
      <c r="AP471" s="16"/>
      <c r="AQ471" s="16"/>
      <c r="AR471" s="16"/>
      <c r="AS471" s="16"/>
      <c r="AT471" s="16"/>
      <c r="AU471" s="16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61"/>
      <c r="BH471" s="58">
        <f t="shared" si="27"/>
        <v>28000</v>
      </c>
      <c r="BI471" s="62">
        <f t="shared" si="28"/>
        <v>0</v>
      </c>
    </row>
    <row r="472" spans="1:61" s="4" customFormat="1" ht="21">
      <c r="A472" s="48">
        <v>10</v>
      </c>
      <c r="B472" s="48" t="str">
        <f>+VLOOKUP(A472,[6]หน่วยงานหลัก!$A$2:$B$20,2,FALSE)</f>
        <v>สำนักงานอธิการบดี</v>
      </c>
      <c r="C472" s="32">
        <v>1006</v>
      </c>
      <c r="D472" s="48" t="str">
        <f>+VLOOKUP(C472,[6]หน่วยงานย่อย!$A$2:$B$76,2,)</f>
        <v>กองการเจ้าหน้าที่</v>
      </c>
      <c r="E472" s="32">
        <v>2</v>
      </c>
      <c r="F472" s="50" t="str">
        <f>+VLOOKUP(E472,[6]แหล่งเงิน!$A$2:$B$3,2,)</f>
        <v>เงินรายได้</v>
      </c>
      <c r="G472" s="110" t="s">
        <v>12</v>
      </c>
      <c r="H472" s="32">
        <v>6</v>
      </c>
      <c r="I472" s="48" t="str">
        <f>VLOOKUP(H472,[6]กองทุน!$A$2:$B$14,2,)</f>
        <v>กองทุนพัฒนาบุคลากร</v>
      </c>
      <c r="J472" s="110">
        <v>110</v>
      </c>
      <c r="K472" s="48" t="str">
        <f>+VLOOKUP(J472,'[6]งาน-โครงการ'!$A$2:$B$33,2,)</f>
        <v>งานสนับสนุนการบริหารจัดการทั่วไปด้านวิทยาศาสตร์สุขภาพ</v>
      </c>
      <c r="L472" s="110">
        <v>1000011</v>
      </c>
      <c r="M472" s="31" t="str">
        <f>+VLOOKUP(L472,[6]โครงการย่อย!$A$2:$B$66,2,)</f>
        <v>โครงการพัฒนาบุคลากร</v>
      </c>
      <c r="N472" s="110">
        <v>10000110013</v>
      </c>
      <c r="O472" s="38" t="str">
        <f>+VLOOKUP(N472,[6]กิจกรรม!$A$2:$B$1541,2,FALSE)</f>
        <v>โครงการอบรมพัฒนาสมรรถนะของบุคลากร</v>
      </c>
      <c r="P472" s="128" t="s">
        <v>120</v>
      </c>
      <c r="Q472" s="11">
        <f>IFERROR((VLOOKUP(R472,[5]ความเชื่อมโยง!$A$20:$B$26,2,FALSE)),"")</f>
        <v>6</v>
      </c>
      <c r="R472" s="6" t="s">
        <v>644</v>
      </c>
      <c r="S472" s="11">
        <f>IFERROR((VLOOKUP(T471,[5]ความเชื่อมโยง!$A$20:$B$26,2,FALSE)),"")</f>
        <v>6</v>
      </c>
      <c r="T472" s="52" t="s">
        <v>644</v>
      </c>
      <c r="U472" s="13" t="str">
        <f>IFERROR((VLOOKUP(Q472,[1]ความเชื่อมโยง!$A$1:$F$10,6,FALSE)),"")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72" s="13" t="str">
        <f>IFERROR((VLOOKUP(Q472,ความเชื่อมโยง!$A$1:$G$10,7,1)),"")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72" s="54" t="s">
        <v>650</v>
      </c>
      <c r="X472" s="39" t="s">
        <v>133</v>
      </c>
      <c r="Y472" s="128" t="s">
        <v>16</v>
      </c>
      <c r="Z472" s="32" t="s">
        <v>28</v>
      </c>
      <c r="AC472" s="112"/>
      <c r="AD472" s="128" t="s">
        <v>580</v>
      </c>
      <c r="AE472" s="138">
        <v>600</v>
      </c>
      <c r="AF472" s="138">
        <v>12</v>
      </c>
      <c r="AG472" s="139" t="s">
        <v>591</v>
      </c>
      <c r="AH472" s="140">
        <v>1</v>
      </c>
      <c r="AI472" s="27">
        <f t="shared" si="29"/>
        <v>7200</v>
      </c>
      <c r="AJ472" s="16"/>
      <c r="AK472" s="16"/>
      <c r="AL472" s="16"/>
      <c r="AM472" s="16">
        <v>7200</v>
      </c>
      <c r="AN472" s="16"/>
      <c r="AO472" s="16"/>
      <c r="AP472" s="16"/>
      <c r="AQ472" s="16"/>
      <c r="AR472" s="16"/>
      <c r="AS472" s="16"/>
      <c r="AT472" s="16"/>
      <c r="AU472" s="16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61"/>
      <c r="BH472" s="58">
        <f t="shared" si="27"/>
        <v>7200</v>
      </c>
      <c r="BI472" s="62">
        <f t="shared" si="28"/>
        <v>0</v>
      </c>
    </row>
    <row r="473" spans="1:61" s="4" customFormat="1" ht="21">
      <c r="A473" s="48">
        <v>10</v>
      </c>
      <c r="B473" s="48" t="str">
        <f>+VLOOKUP(A473,[6]หน่วยงานหลัก!$A$2:$B$20,2,FALSE)</f>
        <v>สำนักงานอธิการบดี</v>
      </c>
      <c r="C473" s="32">
        <v>1006</v>
      </c>
      <c r="D473" s="32" t="str">
        <f>+VLOOKUP(C473,[6]หน่วยงานย่อย!$A$2:$B$76,2,)</f>
        <v>กองการเจ้าหน้าที่</v>
      </c>
      <c r="E473" s="32">
        <v>2</v>
      </c>
      <c r="F473" s="116" t="str">
        <f>+VLOOKUP(E473,[6]แหล่งเงิน!$A$2:$B$3,2,)</f>
        <v>เงินรายได้</v>
      </c>
      <c r="G473" s="110" t="s">
        <v>12</v>
      </c>
      <c r="H473" s="32">
        <v>6</v>
      </c>
      <c r="I473" s="32" t="str">
        <f>VLOOKUP(H473,[6]กองทุน!$A$2:$B$14,2,)</f>
        <v>กองทุนพัฒนาบุคลากร</v>
      </c>
      <c r="J473" s="110">
        <v>110</v>
      </c>
      <c r="K473" s="32" t="str">
        <f>+VLOOKUP(J473,'[6]งาน-โครงการ'!$A$2:$B$33,2,)</f>
        <v>งานสนับสนุนการบริหารจัดการทั่วไปด้านวิทยาศาสตร์สุขภาพ</v>
      </c>
      <c r="L473" s="110">
        <v>1000011</v>
      </c>
      <c r="M473" s="31" t="str">
        <f>+VLOOKUP(L473,[6]โครงการย่อย!$A$2:$B$66,2,)</f>
        <v>โครงการพัฒนาบุคลากร</v>
      </c>
      <c r="N473" s="110">
        <v>10000110013</v>
      </c>
      <c r="O473" s="31" t="str">
        <f>+VLOOKUP(N473,[6]กิจกรรม!$A$2:$B$1541,2,FALSE)</f>
        <v>โครงการอบรมพัฒนาสมรรถนะของบุคลากร</v>
      </c>
      <c r="P473" s="128" t="s">
        <v>120</v>
      </c>
      <c r="Q473" s="11">
        <f>IFERROR((VLOOKUP(R473,[5]ความเชื่อมโยง!$A$20:$B$26,2,FALSE)),"")</f>
        <v>6</v>
      </c>
      <c r="R473" s="6" t="s">
        <v>644</v>
      </c>
      <c r="S473" s="11">
        <f>IFERROR((VLOOKUP(T472,[5]ความเชื่อมโยง!$A$20:$B$26,2,FALSE)),"")</f>
        <v>6</v>
      </c>
      <c r="T473" s="52" t="s">
        <v>644</v>
      </c>
      <c r="U473" s="13" t="str">
        <f>IFERROR((VLOOKUP(Q473,[1]ความเชื่อมโยง!$A$1:$F$10,6,FALSE)),"")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73" s="13" t="str">
        <f>IFERROR((VLOOKUP(Q473,ความเชื่อมโยง!$A$1:$G$10,7,1)),"")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73" s="54" t="s">
        <v>650</v>
      </c>
      <c r="X473" s="39" t="s">
        <v>133</v>
      </c>
      <c r="Y473" s="128" t="s">
        <v>16</v>
      </c>
      <c r="Z473" s="128" t="s">
        <v>20</v>
      </c>
      <c r="AC473" s="112"/>
      <c r="AD473" s="128" t="s">
        <v>1635</v>
      </c>
      <c r="AE473" s="113">
        <v>35</v>
      </c>
      <c r="AF473" s="138">
        <v>295</v>
      </c>
      <c r="AG473" s="139" t="s">
        <v>581</v>
      </c>
      <c r="AH473" s="16">
        <v>1</v>
      </c>
      <c r="AI473" s="27">
        <f t="shared" si="29"/>
        <v>10300</v>
      </c>
      <c r="AJ473" s="16"/>
      <c r="AK473" s="16"/>
      <c r="AL473" s="16"/>
      <c r="AM473" s="16">
        <v>10300</v>
      </c>
      <c r="AN473" s="16"/>
      <c r="AO473" s="16"/>
      <c r="AP473" s="16"/>
      <c r="AQ473" s="16"/>
      <c r="AR473" s="16"/>
      <c r="AS473" s="16"/>
      <c r="AT473" s="16"/>
      <c r="AU473" s="16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61"/>
      <c r="BH473" s="58">
        <f t="shared" si="27"/>
        <v>10300</v>
      </c>
      <c r="BI473" s="62">
        <f t="shared" si="28"/>
        <v>0</v>
      </c>
    </row>
    <row r="474" spans="1:61" s="4" customFormat="1" ht="21">
      <c r="A474" s="48">
        <v>10</v>
      </c>
      <c r="B474" s="48" t="str">
        <f>+VLOOKUP(A474,[6]หน่วยงานหลัก!$A$2:$B$20,2,FALSE)</f>
        <v>สำนักงานอธิการบดี</v>
      </c>
      <c r="C474" s="32">
        <v>1006</v>
      </c>
      <c r="D474" s="48" t="str">
        <f>+VLOOKUP(C474,[6]หน่วยงานย่อย!$A$2:$B$76,2,)</f>
        <v>กองการเจ้าหน้าที่</v>
      </c>
      <c r="E474" s="32">
        <v>2</v>
      </c>
      <c r="F474" s="50" t="str">
        <f>+VLOOKUP(E474,[6]แหล่งเงิน!$A$2:$B$3,2,)</f>
        <v>เงินรายได้</v>
      </c>
      <c r="G474" s="110" t="s">
        <v>12</v>
      </c>
      <c r="H474" s="32">
        <v>6</v>
      </c>
      <c r="I474" s="48" t="str">
        <f>VLOOKUP(H474,[6]กองทุน!$A$2:$B$14,2,)</f>
        <v>กองทุนพัฒนาบุคลากร</v>
      </c>
      <c r="J474" s="110">
        <v>110</v>
      </c>
      <c r="K474" s="48" t="str">
        <f>+VLOOKUP(J474,'[6]งาน-โครงการ'!$A$2:$B$33,2,)</f>
        <v>งานสนับสนุนการบริหารจัดการทั่วไปด้านวิทยาศาสตร์สุขภาพ</v>
      </c>
      <c r="L474" s="110">
        <v>1000011</v>
      </c>
      <c r="M474" s="31" t="str">
        <f>+VLOOKUP(L474,[6]โครงการย่อย!$A$2:$B$66,2,)</f>
        <v>โครงการพัฒนาบุคลากร</v>
      </c>
      <c r="N474" s="110">
        <v>10000110013</v>
      </c>
      <c r="O474" s="38" t="str">
        <f>+VLOOKUP(N474,[6]กิจกรรม!$A$2:$B$1541,2,FALSE)</f>
        <v>โครงการอบรมพัฒนาสมรรถนะของบุคลากร</v>
      </c>
      <c r="P474" s="128" t="s">
        <v>120</v>
      </c>
      <c r="Q474" s="11">
        <f>IFERROR((VLOOKUP(R474,[5]ความเชื่อมโยง!$A$20:$B$26,2,FALSE)),"")</f>
        <v>6</v>
      </c>
      <c r="R474" s="6" t="s">
        <v>644</v>
      </c>
      <c r="S474" s="11">
        <f>IFERROR((VLOOKUP(T473,[5]ความเชื่อมโยง!$A$20:$B$26,2,FALSE)),"")</f>
        <v>6</v>
      </c>
      <c r="T474" s="52" t="s">
        <v>644</v>
      </c>
      <c r="U474" s="13" t="str">
        <f>IFERROR((VLOOKUP(Q474,[1]ความเชื่อมโยง!$A$1:$F$10,6,FALSE)),"")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74" s="13" t="str">
        <f>IFERROR((VLOOKUP(Q474,ความเชื่อมโยง!$A$1:$G$10,7,1)),"")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74" s="54" t="s">
        <v>650</v>
      </c>
      <c r="X474" s="39" t="s">
        <v>133</v>
      </c>
      <c r="Y474" s="128" t="s">
        <v>16</v>
      </c>
      <c r="Z474" s="128" t="s">
        <v>20</v>
      </c>
      <c r="AC474" s="112"/>
      <c r="AD474" s="128" t="s">
        <v>582</v>
      </c>
      <c r="AE474" s="138">
        <v>120</v>
      </c>
      <c r="AF474" s="138">
        <v>295</v>
      </c>
      <c r="AG474" s="139" t="s">
        <v>581</v>
      </c>
      <c r="AH474" s="16">
        <v>1</v>
      </c>
      <c r="AI474" s="27">
        <f t="shared" si="29"/>
        <v>35400</v>
      </c>
      <c r="AJ474" s="16"/>
      <c r="AK474" s="16"/>
      <c r="AL474" s="16"/>
      <c r="AM474" s="16">
        <v>35400</v>
      </c>
      <c r="AN474" s="16"/>
      <c r="AO474" s="16"/>
      <c r="AP474" s="16"/>
      <c r="AQ474" s="16"/>
      <c r="AR474" s="16"/>
      <c r="AS474" s="16"/>
      <c r="AT474" s="16"/>
      <c r="AU474" s="16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61"/>
      <c r="BH474" s="58">
        <f t="shared" si="27"/>
        <v>35400</v>
      </c>
      <c r="BI474" s="62">
        <f t="shared" si="28"/>
        <v>0</v>
      </c>
    </row>
    <row r="475" spans="1:61" s="4" customFormat="1" ht="21">
      <c r="A475" s="48">
        <v>10</v>
      </c>
      <c r="B475" s="48" t="str">
        <f>+VLOOKUP(A475,[6]หน่วยงานหลัก!$A$2:$B$20,2,FALSE)</f>
        <v>สำนักงานอธิการบดี</v>
      </c>
      <c r="C475" s="32">
        <v>1006</v>
      </c>
      <c r="D475" s="48" t="str">
        <f>+VLOOKUP(C475,[6]หน่วยงานย่อย!$A$2:$B$76,2,)</f>
        <v>กองการเจ้าหน้าที่</v>
      </c>
      <c r="E475" s="32">
        <v>2</v>
      </c>
      <c r="F475" s="50" t="str">
        <f>+VLOOKUP(E475,[6]แหล่งเงิน!$A$2:$B$3,2,)</f>
        <v>เงินรายได้</v>
      </c>
      <c r="G475" s="110" t="s">
        <v>12</v>
      </c>
      <c r="H475" s="32">
        <v>6</v>
      </c>
      <c r="I475" s="48" t="str">
        <f>VLOOKUP(H475,[6]กองทุน!$A$2:$B$14,2,)</f>
        <v>กองทุนพัฒนาบุคลากร</v>
      </c>
      <c r="J475" s="110">
        <v>110</v>
      </c>
      <c r="K475" s="48" t="str">
        <f>+VLOOKUP(J475,'[6]งาน-โครงการ'!$A$2:$B$33,2,)</f>
        <v>งานสนับสนุนการบริหารจัดการทั่วไปด้านวิทยาศาสตร์สุขภาพ</v>
      </c>
      <c r="L475" s="110">
        <v>1000011</v>
      </c>
      <c r="M475" s="31" t="str">
        <f>+VLOOKUP(L475,[6]โครงการย่อย!$A$2:$B$66,2,)</f>
        <v>โครงการพัฒนาบุคลากร</v>
      </c>
      <c r="N475" s="110">
        <v>10000110013</v>
      </c>
      <c r="O475" s="38" t="str">
        <f>+VLOOKUP(N475,[6]กิจกรรม!$A$2:$B$1541,2,FALSE)</f>
        <v>โครงการอบรมพัฒนาสมรรถนะของบุคลากร</v>
      </c>
      <c r="P475" s="128" t="s">
        <v>120</v>
      </c>
      <c r="Q475" s="11">
        <f>IFERROR((VLOOKUP(R475,[5]ความเชื่อมโยง!$A$20:$B$26,2,FALSE)),"")</f>
        <v>6</v>
      </c>
      <c r="R475" s="6" t="s">
        <v>644</v>
      </c>
      <c r="S475" s="11">
        <f>IFERROR((VLOOKUP(T474,[5]ความเชื่อมโยง!$A$20:$B$26,2,FALSE)),"")</f>
        <v>6</v>
      </c>
      <c r="T475" s="52" t="s">
        <v>644</v>
      </c>
      <c r="U475" s="13" t="str">
        <f>IFERROR((VLOOKUP(Q475,[1]ความเชื่อมโยง!$A$1:$F$10,6,FALSE)),"")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75" s="13" t="str">
        <f>IFERROR((VLOOKUP(Q475,ความเชื่อมโยง!$A$1:$G$10,7,1)),"")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75" s="54" t="s">
        <v>650</v>
      </c>
      <c r="X475" s="39" t="s">
        <v>908</v>
      </c>
      <c r="Y475" s="128" t="s">
        <v>16</v>
      </c>
      <c r="Z475" s="6" t="s">
        <v>20</v>
      </c>
      <c r="AC475" s="112"/>
      <c r="AD475" s="128" t="s">
        <v>726</v>
      </c>
      <c r="AE475" s="138">
        <v>1500</v>
      </c>
      <c r="AF475" s="138">
        <v>1</v>
      </c>
      <c r="AG475" s="139" t="s">
        <v>583</v>
      </c>
      <c r="AH475" s="140">
        <v>1</v>
      </c>
      <c r="AI475" s="27">
        <f t="shared" si="29"/>
        <v>1500</v>
      </c>
      <c r="AJ475" s="16"/>
      <c r="AK475" s="16"/>
      <c r="AL475" s="16"/>
      <c r="AM475" s="16">
        <v>1500</v>
      </c>
      <c r="AN475" s="16"/>
      <c r="AO475" s="16"/>
      <c r="AP475" s="16"/>
      <c r="AQ475" s="16"/>
      <c r="AR475" s="16"/>
      <c r="AS475" s="16"/>
      <c r="AT475" s="16"/>
      <c r="AU475" s="16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61"/>
      <c r="BH475" s="58">
        <f t="shared" si="27"/>
        <v>1500</v>
      </c>
      <c r="BI475" s="62">
        <f t="shared" si="28"/>
        <v>0</v>
      </c>
    </row>
    <row r="476" spans="1:61" s="4" customFormat="1" ht="21">
      <c r="A476" s="48">
        <v>10</v>
      </c>
      <c r="B476" s="48" t="str">
        <f>+VLOOKUP(A476,[6]หน่วยงานหลัก!$A$2:$B$20,2,FALSE)</f>
        <v>สำนักงานอธิการบดี</v>
      </c>
      <c r="C476" s="32">
        <v>1006</v>
      </c>
      <c r="D476" s="32" t="str">
        <f>+VLOOKUP(C476,[6]หน่วยงานย่อย!$A$2:$B$76,2,)</f>
        <v>กองการเจ้าหน้าที่</v>
      </c>
      <c r="E476" s="32">
        <v>1</v>
      </c>
      <c r="F476" s="116" t="str">
        <f>+VLOOKUP(E476,[6]แหล่งเงิน!$A$2:$B$3,2,)</f>
        <v>เงินงบประมาณแผ่นดิน</v>
      </c>
      <c r="G476" s="110" t="s">
        <v>11</v>
      </c>
      <c r="H476" s="32">
        <v>6</v>
      </c>
      <c r="I476" s="32" t="str">
        <f>VLOOKUP(H476,[6]กองทุน!$A$2:$B$14,2,)</f>
        <v>กองทุนพัฒนาบุคลากร</v>
      </c>
      <c r="J476" s="110">
        <v>110</v>
      </c>
      <c r="K476" s="32" t="str">
        <f>+VLOOKUP(J476,'[6]งาน-โครงการ'!$A$2:$B$33,2,)</f>
        <v>งานสนับสนุนการบริหารจัดการทั่วไปด้านวิทยาศาสตร์สุขภาพ</v>
      </c>
      <c r="L476" s="110">
        <v>1000011</v>
      </c>
      <c r="M476" s="31" t="str">
        <f>+VLOOKUP(L476,[6]โครงการย่อย!$A$2:$B$66,2,)</f>
        <v>โครงการพัฒนาบุคลากร</v>
      </c>
      <c r="N476" s="110">
        <v>10000110013</v>
      </c>
      <c r="O476" s="31" t="str">
        <f>+VLOOKUP(N476,[6]กิจกรรม!$A$2:$B$1541,2,FALSE)</f>
        <v>โครงการอบรมพัฒนาสมรรถนะของบุคลากร</v>
      </c>
      <c r="P476" s="128" t="s">
        <v>120</v>
      </c>
      <c r="Q476" s="11">
        <f>IFERROR((VLOOKUP(R476,[1]ความเชื่อมโยง!$A$20:$B$26,2,FALSE)),"")</f>
        <v>6</v>
      </c>
      <c r="R476" s="6" t="s">
        <v>644</v>
      </c>
      <c r="S476" s="11">
        <f>IFERROR((VLOOKUP(T476,[1]ความเชื่อมโยง!$A$29:$B$37,2,FALSE)),"")</f>
        <v>6</v>
      </c>
      <c r="T476" s="52" t="s">
        <v>644</v>
      </c>
      <c r="U476" s="13" t="str">
        <f>IFERROR((VLOOKUP(Q476,[1]ความเชื่อมโยง!$A$1:$F$10,6,FALSE)),"")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76" s="13" t="str">
        <f>IFERROR((VLOOKUP(Q476,ความเชื่อมโยง!$A$1:$G$10,7,1)),"")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76" s="54" t="s">
        <v>650</v>
      </c>
      <c r="X476" s="39" t="s">
        <v>908</v>
      </c>
      <c r="Y476" s="32" t="s">
        <v>16</v>
      </c>
      <c r="Z476" s="32" t="s">
        <v>23</v>
      </c>
      <c r="AC476" s="112"/>
      <c r="AD476" s="32" t="s">
        <v>24</v>
      </c>
      <c r="AE476" s="114">
        <v>0.5</v>
      </c>
      <c r="AF476" s="113">
        <v>7000</v>
      </c>
      <c r="AG476" s="47" t="s">
        <v>584</v>
      </c>
      <c r="AH476" s="47">
        <v>1</v>
      </c>
      <c r="AI476" s="27">
        <f>+ROUND(AE476*AF476*AH476,-2)</f>
        <v>3500</v>
      </c>
      <c r="AJ476" s="16"/>
      <c r="AK476" s="16"/>
      <c r="AL476" s="16"/>
      <c r="AM476" s="16">
        <v>3500</v>
      </c>
      <c r="AN476" s="16"/>
      <c r="AO476" s="16"/>
      <c r="AP476" s="16"/>
      <c r="AQ476" s="16"/>
      <c r="AR476" s="16"/>
      <c r="AS476" s="16"/>
      <c r="AT476" s="16"/>
      <c r="AU476" s="16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61"/>
      <c r="BH476" s="58">
        <f t="shared" si="27"/>
        <v>3500</v>
      </c>
      <c r="BI476" s="62">
        <f t="shared" si="28"/>
        <v>0</v>
      </c>
    </row>
    <row r="477" spans="1:61" s="4" customFormat="1" ht="21">
      <c r="A477" s="36">
        <v>10</v>
      </c>
      <c r="B477" s="32" t="str">
        <f>+VLOOKUP(A477,[6]หน่วยงานหลัก!$A$2:$B$20,2,FALSE)</f>
        <v>สำนักงานอธิการบดี</v>
      </c>
      <c r="C477" s="36">
        <v>1006</v>
      </c>
      <c r="D477" s="36" t="str">
        <f>+VLOOKUP(C477,[6]หน่วยงานย่อย!$A$2:$B$76,2,)</f>
        <v>กองการเจ้าหน้าที่</v>
      </c>
      <c r="E477" s="36">
        <v>2</v>
      </c>
      <c r="F477" s="460" t="str">
        <f>+VLOOKUP(E477,[6]แหล่งเงิน!$A$2:$B$3,2,)</f>
        <v>เงินรายได้</v>
      </c>
      <c r="G477" s="461" t="s">
        <v>12</v>
      </c>
      <c r="H477" s="36">
        <v>6</v>
      </c>
      <c r="I477" s="32" t="str">
        <f>VLOOKUP(H477,[6]กองทุน!$A$2:$B$14,2,)</f>
        <v>กองทุนพัฒนาบุคลากร</v>
      </c>
      <c r="J477" s="461">
        <v>110</v>
      </c>
      <c r="K477" s="32" t="str">
        <f>+VLOOKUP(J477,'[6]งาน-โครงการ'!$A$2:$B$33,2,)</f>
        <v>งานสนับสนุนการบริหารจัดการทั่วไปด้านวิทยาศาสตร์สุขภาพ</v>
      </c>
      <c r="L477" s="110">
        <v>1000011</v>
      </c>
      <c r="M477" s="31" t="str">
        <f>+VLOOKUP(L477,[6]โครงการย่อย!$A$2:$B$66,2,)</f>
        <v>โครงการพัฒนาบุคลากร</v>
      </c>
      <c r="N477" s="110">
        <v>10000110004</v>
      </c>
      <c r="O477" s="31" t="str">
        <f>+VLOOKUP(N477,[6]กิจกรรม!$A$2:$B$1541,2,FALSE)</f>
        <v>โครงการพัฒนาบุคลากร</v>
      </c>
      <c r="P477" s="32" t="s">
        <v>75</v>
      </c>
      <c r="Q477" s="11">
        <f>IFERROR((VLOOKUP(R477,[5]ความเชื่อมโยง!$A$20:$B$26,2,FALSE)),"")</f>
        <v>6</v>
      </c>
      <c r="R477" s="6" t="s">
        <v>644</v>
      </c>
      <c r="S477" s="11">
        <f>IFERROR((VLOOKUP(T476,[5]ความเชื่อมโยง!$A$20:$B$26,2,FALSE)),"")</f>
        <v>6</v>
      </c>
      <c r="T477" s="52" t="s">
        <v>644</v>
      </c>
      <c r="U477" s="13" t="str">
        <f>IFERROR((VLOOKUP(Q477,[1]ความเชื่อมโยง!$A$1:$F$10,6,FALSE)),"")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477" s="13" t="str">
        <f>IFERROR((VLOOKUP(Q477,ความเชื่อมโยง!$A$1:$G$10,7,1)),"")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477" s="54" t="s">
        <v>650</v>
      </c>
      <c r="X477" s="39" t="s">
        <v>133</v>
      </c>
      <c r="Y477" s="32" t="s">
        <v>16</v>
      </c>
      <c r="Z477" s="142" t="s">
        <v>20</v>
      </c>
      <c r="AC477" s="143"/>
      <c r="AD477" s="142" t="s">
        <v>601</v>
      </c>
      <c r="AE477" s="113"/>
      <c r="AF477" s="113"/>
      <c r="AG477" s="144"/>
      <c r="AH477" s="144"/>
      <c r="AI477" s="27">
        <v>500000</v>
      </c>
      <c r="AJ477" s="16">
        <v>200000</v>
      </c>
      <c r="AK477" s="16"/>
      <c r="AL477" s="16">
        <v>200000</v>
      </c>
      <c r="AM477" s="16"/>
      <c r="AN477" s="16">
        <v>100000</v>
      </c>
      <c r="AO477" s="16"/>
      <c r="AP477" s="16"/>
      <c r="AQ477" s="16"/>
      <c r="AR477" s="16"/>
      <c r="AS477" s="16"/>
      <c r="AT477" s="16"/>
      <c r="AU477" s="16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61"/>
      <c r="BH477" s="58">
        <f t="shared" si="27"/>
        <v>0</v>
      </c>
      <c r="BI477" s="62">
        <f t="shared" si="28"/>
        <v>500000</v>
      </c>
    </row>
    <row r="478" spans="1:61" s="4" customFormat="1" ht="18.75">
      <c r="A478" s="11">
        <v>10</v>
      </c>
      <c r="B478" s="6" t="s">
        <v>1</v>
      </c>
      <c r="C478" s="11">
        <v>1010</v>
      </c>
      <c r="D478" s="6" t="s">
        <v>449</v>
      </c>
      <c r="E478" s="12">
        <v>2</v>
      </c>
      <c r="F478" s="13" t="s">
        <v>12</v>
      </c>
      <c r="G478" s="6" t="s">
        <v>12</v>
      </c>
      <c r="H478" s="12">
        <v>3</v>
      </c>
      <c r="I478" s="13" t="s">
        <v>953</v>
      </c>
      <c r="J478" s="12">
        <v>504</v>
      </c>
      <c r="K478" s="13" t="s">
        <v>670</v>
      </c>
      <c r="L478" s="11">
        <v>5000004</v>
      </c>
      <c r="M478" s="6" t="s">
        <v>670</v>
      </c>
      <c r="N478" s="11">
        <v>10000030071</v>
      </c>
      <c r="O478" s="6" t="s">
        <v>36</v>
      </c>
      <c r="P478" s="14" t="s">
        <v>450</v>
      </c>
      <c r="Q478" s="11">
        <v>2</v>
      </c>
      <c r="R478" s="6" t="s">
        <v>625</v>
      </c>
      <c r="S478" s="11">
        <v>2</v>
      </c>
      <c r="T478" s="6" t="s">
        <v>625</v>
      </c>
      <c r="U478" s="13" t="str">
        <f>IFERROR((VLOOKUP(Q478,[1]ความเชื่อมโยง!$A$1:$F$10,6,FALSE)),"")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78" s="13" t="str">
        <f>IFERROR((VLOOKUP(Q478,ความเชื่อมโยง!$A$1:$G$10,7,1)),"")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78" s="15" t="s">
        <v>627</v>
      </c>
      <c r="X478" s="6" t="s">
        <v>133</v>
      </c>
      <c r="Y478" s="6" t="s">
        <v>16</v>
      </c>
      <c r="Z478" s="6" t="s">
        <v>20</v>
      </c>
      <c r="AA478" s="6"/>
      <c r="AB478" s="6"/>
      <c r="AC478" s="14"/>
      <c r="AD478" s="14" t="s">
        <v>1635</v>
      </c>
      <c r="AE478" s="16">
        <v>35</v>
      </c>
      <c r="AF478" s="17">
        <v>14</v>
      </c>
      <c r="AG478" s="17" t="s">
        <v>581</v>
      </c>
      <c r="AH478" s="17">
        <v>15</v>
      </c>
      <c r="AI478" s="27">
        <v>7400</v>
      </c>
      <c r="AJ478" s="16">
        <v>500</v>
      </c>
      <c r="AK478" s="16">
        <v>1000</v>
      </c>
      <c r="AL478" s="16">
        <v>500</v>
      </c>
      <c r="AM478" s="16">
        <v>500</v>
      </c>
      <c r="AN478" s="16">
        <v>980</v>
      </c>
      <c r="AO478" s="16">
        <v>490</v>
      </c>
      <c r="AP478" s="16">
        <v>490</v>
      </c>
      <c r="AQ478" s="16">
        <v>980</v>
      </c>
      <c r="AR478" s="16">
        <v>490</v>
      </c>
      <c r="AS478" s="16">
        <v>490</v>
      </c>
      <c r="AT478" s="16">
        <v>490</v>
      </c>
      <c r="AU478" s="16">
        <v>490</v>
      </c>
      <c r="AV478" s="14"/>
      <c r="AW478" s="14"/>
      <c r="AX478" s="14"/>
      <c r="AY478" s="14"/>
      <c r="AZ478" s="14"/>
      <c r="BA478" s="14"/>
      <c r="BB478" s="14"/>
      <c r="BC478" s="14"/>
      <c r="BD478" s="14" t="s">
        <v>1</v>
      </c>
      <c r="BE478" s="14" t="s">
        <v>955</v>
      </c>
      <c r="BF478" s="14" t="s">
        <v>956</v>
      </c>
      <c r="BG478" s="61" t="s">
        <v>957</v>
      </c>
      <c r="BH478" s="58">
        <f t="shared" si="27"/>
        <v>7400</v>
      </c>
      <c r="BI478" s="62">
        <f t="shared" si="28"/>
        <v>0</v>
      </c>
    </row>
    <row r="479" spans="1:61" s="4" customFormat="1" ht="18.75">
      <c r="A479" s="11">
        <v>10</v>
      </c>
      <c r="B479" s="6" t="s">
        <v>1</v>
      </c>
      <c r="C479" s="11">
        <v>1010</v>
      </c>
      <c r="D479" s="6" t="s">
        <v>449</v>
      </c>
      <c r="E479" s="12">
        <v>2</v>
      </c>
      <c r="F479" s="13" t="s">
        <v>12</v>
      </c>
      <c r="G479" s="6" t="s">
        <v>12</v>
      </c>
      <c r="H479" s="12">
        <v>3</v>
      </c>
      <c r="I479" s="13" t="s">
        <v>953</v>
      </c>
      <c r="J479" s="12">
        <v>504</v>
      </c>
      <c r="K479" s="13" t="s">
        <v>670</v>
      </c>
      <c r="L479" s="11">
        <v>5000004</v>
      </c>
      <c r="M479" s="6" t="s">
        <v>670</v>
      </c>
      <c r="N479" s="11">
        <v>10000030071</v>
      </c>
      <c r="O479" s="6" t="s">
        <v>36</v>
      </c>
      <c r="P479" s="14" t="s">
        <v>450</v>
      </c>
      <c r="Q479" s="11">
        <v>2</v>
      </c>
      <c r="R479" s="6" t="s">
        <v>625</v>
      </c>
      <c r="S479" s="11">
        <v>2</v>
      </c>
      <c r="T479" s="6" t="s">
        <v>625</v>
      </c>
      <c r="U479" s="13" t="str">
        <f>IFERROR((VLOOKUP(Q479,[1]ความเชื่อมโยง!$A$1:$F$10,6,FALSE)),"")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79" s="13" t="str">
        <f>IFERROR((VLOOKUP(Q479,ความเชื่อมโยง!$A$1:$G$10,7,1)),"")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79" s="15" t="s">
        <v>627</v>
      </c>
      <c r="X479" s="6" t="s">
        <v>133</v>
      </c>
      <c r="Y479" s="6" t="s">
        <v>16</v>
      </c>
      <c r="Z479" s="6" t="s">
        <v>28</v>
      </c>
      <c r="AA479" s="6"/>
      <c r="AB479" s="6"/>
      <c r="AC479" s="14"/>
      <c r="AD479" s="14" t="s">
        <v>582</v>
      </c>
      <c r="AE479" s="16">
        <v>60</v>
      </c>
      <c r="AF479" s="17">
        <v>14</v>
      </c>
      <c r="AG479" s="17" t="s">
        <v>581</v>
      </c>
      <c r="AH479" s="17">
        <v>15</v>
      </c>
      <c r="AI479" s="27">
        <v>12600</v>
      </c>
      <c r="AJ479" s="16">
        <v>840</v>
      </c>
      <c r="AK479" s="16">
        <v>1680</v>
      </c>
      <c r="AL479" s="16">
        <v>840</v>
      </c>
      <c r="AM479" s="16">
        <v>840</v>
      </c>
      <c r="AN479" s="16">
        <v>1680</v>
      </c>
      <c r="AO479" s="16">
        <v>840</v>
      </c>
      <c r="AP479" s="16">
        <v>840</v>
      </c>
      <c r="AQ479" s="16">
        <v>1680</v>
      </c>
      <c r="AR479" s="16">
        <v>840</v>
      </c>
      <c r="AS479" s="16">
        <v>840</v>
      </c>
      <c r="AT479" s="16">
        <v>840</v>
      </c>
      <c r="AU479" s="16">
        <v>840</v>
      </c>
      <c r="AV479" s="14"/>
      <c r="AW479" s="14"/>
      <c r="AX479" s="14"/>
      <c r="AY479" s="14"/>
      <c r="AZ479" s="14"/>
      <c r="BA479" s="14"/>
      <c r="BB479" s="14"/>
      <c r="BC479" s="14"/>
      <c r="BD479" s="14" t="s">
        <v>1</v>
      </c>
      <c r="BE479" s="14" t="s">
        <v>955</v>
      </c>
      <c r="BF479" s="14" t="s">
        <v>956</v>
      </c>
      <c r="BG479" s="61" t="s">
        <v>957</v>
      </c>
      <c r="BH479" s="58">
        <f t="shared" si="27"/>
        <v>12600</v>
      </c>
      <c r="BI479" s="62">
        <f t="shared" si="28"/>
        <v>0</v>
      </c>
    </row>
    <row r="480" spans="1:61" s="4" customFormat="1" ht="18.75">
      <c r="A480" s="11">
        <v>10</v>
      </c>
      <c r="B480" s="6" t="s">
        <v>1</v>
      </c>
      <c r="C480" s="11">
        <v>1010</v>
      </c>
      <c r="D480" s="6" t="s">
        <v>449</v>
      </c>
      <c r="E480" s="12">
        <v>2</v>
      </c>
      <c r="F480" s="13" t="s">
        <v>12</v>
      </c>
      <c r="G480" s="6" t="s">
        <v>12</v>
      </c>
      <c r="H480" s="12">
        <v>3</v>
      </c>
      <c r="I480" s="13" t="s">
        <v>953</v>
      </c>
      <c r="J480" s="12">
        <v>504</v>
      </c>
      <c r="K480" s="13" t="s">
        <v>670</v>
      </c>
      <c r="L480" s="11">
        <v>5000004</v>
      </c>
      <c r="M480" s="6" t="s">
        <v>670</v>
      </c>
      <c r="N480" s="11">
        <v>50100010019</v>
      </c>
      <c r="O480" s="6" t="s">
        <v>451</v>
      </c>
      <c r="P480" s="14" t="s">
        <v>452</v>
      </c>
      <c r="Q480" s="11">
        <v>2</v>
      </c>
      <c r="R480" s="6" t="s">
        <v>625</v>
      </c>
      <c r="S480" s="11">
        <v>2</v>
      </c>
      <c r="T480" s="6" t="s">
        <v>625</v>
      </c>
      <c r="U480" s="13" t="str">
        <f>IFERROR((VLOOKUP(Q480,[1]ความเชื่อมโยง!$A$1:$F$10,6,FALSE)),"")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80" s="13" t="str">
        <f>IFERROR((VLOOKUP(Q480,ความเชื่อมโยง!$A$1:$G$10,7,1)),"")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80" s="15" t="s">
        <v>665</v>
      </c>
      <c r="X480" s="6" t="s">
        <v>646</v>
      </c>
      <c r="Y480" s="6" t="s">
        <v>84</v>
      </c>
      <c r="Z480" s="6" t="s">
        <v>85</v>
      </c>
      <c r="AA480" s="6"/>
      <c r="AB480" s="6"/>
      <c r="AC480" s="14"/>
      <c r="AD480" s="14" t="s">
        <v>688</v>
      </c>
      <c r="AE480" s="16">
        <v>125000</v>
      </c>
      <c r="AF480" s="17">
        <v>1</v>
      </c>
      <c r="AG480" s="17" t="s">
        <v>629</v>
      </c>
      <c r="AH480" s="17">
        <v>1</v>
      </c>
      <c r="AI480" s="27">
        <v>125000</v>
      </c>
      <c r="AJ480" s="16"/>
      <c r="AK480" s="16"/>
      <c r="AL480" s="16"/>
      <c r="AM480" s="16"/>
      <c r="AN480" s="16"/>
      <c r="AO480" s="16"/>
      <c r="AP480" s="16"/>
      <c r="AQ480" s="16"/>
      <c r="AR480" s="16"/>
      <c r="AS480" s="16">
        <v>125000</v>
      </c>
      <c r="AT480" s="16"/>
      <c r="AU480" s="16"/>
      <c r="AV480" s="14"/>
      <c r="AW480" s="14"/>
      <c r="AX480" s="14"/>
      <c r="AY480" s="14"/>
      <c r="AZ480" s="14"/>
      <c r="BA480" s="14"/>
      <c r="BB480" s="14"/>
      <c r="BC480" s="14"/>
      <c r="BD480" s="14" t="s">
        <v>1</v>
      </c>
      <c r="BE480" s="14" t="s">
        <v>955</v>
      </c>
      <c r="BF480" s="14" t="s">
        <v>956</v>
      </c>
      <c r="BG480" s="61" t="s">
        <v>958</v>
      </c>
      <c r="BH480" s="58">
        <f t="shared" si="27"/>
        <v>125000</v>
      </c>
      <c r="BI480" s="62">
        <f t="shared" si="28"/>
        <v>0</v>
      </c>
    </row>
    <row r="481" spans="1:61" s="4" customFormat="1" ht="18.75">
      <c r="A481" s="11">
        <v>10</v>
      </c>
      <c r="B481" s="6" t="s">
        <v>1</v>
      </c>
      <c r="C481" s="11">
        <v>1010</v>
      </c>
      <c r="D481" s="6" t="s">
        <v>449</v>
      </c>
      <c r="E481" s="12">
        <v>2</v>
      </c>
      <c r="F481" s="13" t="s">
        <v>12</v>
      </c>
      <c r="G481" s="6" t="s">
        <v>12</v>
      </c>
      <c r="H481" s="12">
        <v>3</v>
      </c>
      <c r="I481" s="13" t="s">
        <v>953</v>
      </c>
      <c r="J481" s="12">
        <v>504</v>
      </c>
      <c r="K481" s="13" t="s">
        <v>670</v>
      </c>
      <c r="L481" s="11">
        <v>5000004</v>
      </c>
      <c r="M481" s="6" t="s">
        <v>670</v>
      </c>
      <c r="N481" s="11">
        <v>50100010019</v>
      </c>
      <c r="O481" s="6" t="s">
        <v>451</v>
      </c>
      <c r="P481" s="14" t="s">
        <v>453</v>
      </c>
      <c r="Q481" s="11">
        <v>2</v>
      </c>
      <c r="R481" s="6" t="s">
        <v>625</v>
      </c>
      <c r="S481" s="11">
        <v>2</v>
      </c>
      <c r="T481" s="6" t="s">
        <v>625</v>
      </c>
      <c r="U481" s="13" t="str">
        <f>IFERROR((VLOOKUP(Q481,[1]ความเชื่อมโยง!$A$1:$F$10,6,FALSE)),"")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81" s="13" t="str">
        <f>IFERROR((VLOOKUP(Q481,ความเชื่อมโยง!$A$1:$G$10,7,1)),"")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81" s="15" t="s">
        <v>665</v>
      </c>
      <c r="X481" s="6" t="s">
        <v>646</v>
      </c>
      <c r="Y481" s="6" t="s">
        <v>84</v>
      </c>
      <c r="Z481" s="6" t="s">
        <v>85</v>
      </c>
      <c r="AA481" s="6"/>
      <c r="AB481" s="6"/>
      <c r="AC481" s="14"/>
      <c r="AD481" s="14" t="s">
        <v>688</v>
      </c>
      <c r="AE481" s="16">
        <v>107750</v>
      </c>
      <c r="AF481" s="17">
        <v>1</v>
      </c>
      <c r="AG481" s="17" t="s">
        <v>629</v>
      </c>
      <c r="AH481" s="17">
        <v>1</v>
      </c>
      <c r="AI481" s="27">
        <v>107800</v>
      </c>
      <c r="AJ481" s="16"/>
      <c r="AK481" s="16"/>
      <c r="AL481" s="16"/>
      <c r="AM481" s="16"/>
      <c r="AN481" s="16"/>
      <c r="AO481" s="16"/>
      <c r="AP481" s="16"/>
      <c r="AQ481" s="16"/>
      <c r="AR481" s="16"/>
      <c r="AS481" s="16">
        <v>107800</v>
      </c>
      <c r="AT481" s="16"/>
      <c r="AU481" s="16"/>
      <c r="AV481" s="14"/>
      <c r="AW481" s="14"/>
      <c r="AX481" s="14"/>
      <c r="AY481" s="14"/>
      <c r="AZ481" s="14"/>
      <c r="BA481" s="14"/>
      <c r="BB481" s="14"/>
      <c r="BC481" s="14"/>
      <c r="BD481" s="14" t="s">
        <v>1</v>
      </c>
      <c r="BE481" s="14" t="s">
        <v>955</v>
      </c>
      <c r="BF481" s="14" t="s">
        <v>956</v>
      </c>
      <c r="BG481" s="61" t="s">
        <v>958</v>
      </c>
      <c r="BH481" s="58">
        <f t="shared" si="27"/>
        <v>107800</v>
      </c>
      <c r="BI481" s="62">
        <f t="shared" si="28"/>
        <v>0</v>
      </c>
    </row>
    <row r="482" spans="1:61" s="4" customFormat="1" ht="18.75">
      <c r="A482" s="11">
        <v>10</v>
      </c>
      <c r="B482" s="6" t="s">
        <v>1</v>
      </c>
      <c r="C482" s="11">
        <v>1010</v>
      </c>
      <c r="D482" s="6" t="s">
        <v>449</v>
      </c>
      <c r="E482" s="12">
        <v>2</v>
      </c>
      <c r="F482" s="13" t="s">
        <v>12</v>
      </c>
      <c r="G482" s="6" t="s">
        <v>12</v>
      </c>
      <c r="H482" s="12">
        <v>3</v>
      </c>
      <c r="I482" s="13" t="s">
        <v>953</v>
      </c>
      <c r="J482" s="12">
        <v>504</v>
      </c>
      <c r="K482" s="13" t="s">
        <v>670</v>
      </c>
      <c r="L482" s="11">
        <v>5000004</v>
      </c>
      <c r="M482" s="6" t="s">
        <v>670</v>
      </c>
      <c r="N482" s="11">
        <v>50100010019</v>
      </c>
      <c r="O482" s="6" t="s">
        <v>451</v>
      </c>
      <c r="P482" s="14" t="s">
        <v>454</v>
      </c>
      <c r="Q482" s="11">
        <v>2</v>
      </c>
      <c r="R482" s="6" t="s">
        <v>625</v>
      </c>
      <c r="S482" s="11">
        <v>2</v>
      </c>
      <c r="T482" s="6" t="s">
        <v>625</v>
      </c>
      <c r="U482" s="13" t="str">
        <f>IFERROR((VLOOKUP(Q482,[1]ความเชื่อมโยง!$A$1:$F$10,6,FALSE)),"")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82" s="13" t="str">
        <f>IFERROR((VLOOKUP(Q482,ความเชื่อมโยง!$A$1:$G$10,7,1)),"")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82" s="15" t="s">
        <v>665</v>
      </c>
      <c r="X482" s="6" t="s">
        <v>646</v>
      </c>
      <c r="Y482" s="6" t="s">
        <v>84</v>
      </c>
      <c r="Z482" s="6" t="s">
        <v>85</v>
      </c>
      <c r="AA482" s="6"/>
      <c r="AB482" s="6"/>
      <c r="AC482" s="14"/>
      <c r="AD482" s="14" t="s">
        <v>688</v>
      </c>
      <c r="AE482" s="16">
        <v>125000</v>
      </c>
      <c r="AF482" s="17">
        <v>1</v>
      </c>
      <c r="AG482" s="17" t="s">
        <v>629</v>
      </c>
      <c r="AH482" s="17">
        <v>3</v>
      </c>
      <c r="AI482" s="27">
        <v>375000</v>
      </c>
      <c r="AJ482" s="16"/>
      <c r="AK482" s="16"/>
      <c r="AL482" s="16"/>
      <c r="AM482" s="16"/>
      <c r="AN482" s="16"/>
      <c r="AO482" s="16"/>
      <c r="AP482" s="16"/>
      <c r="AQ482" s="16"/>
      <c r="AR482" s="16"/>
      <c r="AS482" s="16">
        <v>375000</v>
      </c>
      <c r="AT482" s="16"/>
      <c r="AU482" s="16"/>
      <c r="AV482" s="14"/>
      <c r="AW482" s="14"/>
      <c r="AX482" s="14"/>
      <c r="AY482" s="14"/>
      <c r="AZ482" s="14"/>
      <c r="BA482" s="14"/>
      <c r="BB482" s="14"/>
      <c r="BC482" s="14"/>
      <c r="BD482" s="14" t="s">
        <v>1</v>
      </c>
      <c r="BE482" s="14" t="s">
        <v>955</v>
      </c>
      <c r="BF482" s="14" t="s">
        <v>956</v>
      </c>
      <c r="BG482" s="61" t="s">
        <v>958</v>
      </c>
      <c r="BH482" s="58">
        <f t="shared" si="27"/>
        <v>375000</v>
      </c>
      <c r="BI482" s="62">
        <f t="shared" si="28"/>
        <v>0</v>
      </c>
    </row>
    <row r="483" spans="1:61" s="4" customFormat="1" ht="18.75">
      <c r="A483" s="11">
        <v>10</v>
      </c>
      <c r="B483" s="6" t="s">
        <v>1</v>
      </c>
      <c r="C483" s="11">
        <v>1010</v>
      </c>
      <c r="D483" s="6" t="s">
        <v>449</v>
      </c>
      <c r="E483" s="12">
        <v>2</v>
      </c>
      <c r="F483" s="13" t="s">
        <v>12</v>
      </c>
      <c r="G483" s="6" t="s">
        <v>12</v>
      </c>
      <c r="H483" s="12">
        <v>3</v>
      </c>
      <c r="I483" s="13" t="s">
        <v>953</v>
      </c>
      <c r="J483" s="12">
        <v>504</v>
      </c>
      <c r="K483" s="13" t="s">
        <v>670</v>
      </c>
      <c r="L483" s="11">
        <v>5000004</v>
      </c>
      <c r="M483" s="6" t="s">
        <v>670</v>
      </c>
      <c r="N483" s="11">
        <v>50100010019</v>
      </c>
      <c r="O483" s="6" t="s">
        <v>451</v>
      </c>
      <c r="P483" s="14" t="s">
        <v>455</v>
      </c>
      <c r="Q483" s="11">
        <v>2</v>
      </c>
      <c r="R483" s="6" t="s">
        <v>625</v>
      </c>
      <c r="S483" s="11">
        <v>2</v>
      </c>
      <c r="T483" s="6" t="s">
        <v>625</v>
      </c>
      <c r="U483" s="13" t="str">
        <f>IFERROR((VLOOKUP(Q483,[1]ความเชื่อมโยง!$A$1:$F$10,6,FALSE)),"")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83" s="13" t="str">
        <f>IFERROR((VLOOKUP(Q483,ความเชื่อมโยง!$A$1:$G$10,7,1)),"")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83" s="15" t="s">
        <v>626</v>
      </c>
      <c r="X483" s="6" t="s">
        <v>646</v>
      </c>
      <c r="Y483" s="6" t="s">
        <v>84</v>
      </c>
      <c r="Z483" s="6" t="s">
        <v>85</v>
      </c>
      <c r="AA483" s="6"/>
      <c r="AB483" s="6"/>
      <c r="AC483" s="14"/>
      <c r="AD483" s="14" t="s">
        <v>688</v>
      </c>
      <c r="AE483" s="16">
        <v>60000</v>
      </c>
      <c r="AF483" s="17">
        <v>4</v>
      </c>
      <c r="AG483" s="17"/>
      <c r="AH483" s="17">
        <v>1</v>
      </c>
      <c r="AI483" s="27">
        <f>AE483*AF483*AH483</f>
        <v>240000</v>
      </c>
      <c r="AJ483" s="16"/>
      <c r="AK483" s="16"/>
      <c r="AL483" s="16">
        <v>240000</v>
      </c>
      <c r="AM483" s="16"/>
      <c r="AN483" s="16"/>
      <c r="AO483" s="16"/>
      <c r="AP483" s="16"/>
      <c r="AQ483" s="16"/>
      <c r="AR483" s="16">
        <v>240000</v>
      </c>
      <c r="AS483" s="16"/>
      <c r="AT483" s="16"/>
      <c r="AU483" s="16">
        <v>120000</v>
      </c>
      <c r="AV483" s="14"/>
      <c r="AW483" s="14"/>
      <c r="AX483" s="14"/>
      <c r="AY483" s="14"/>
      <c r="AZ483" s="14"/>
      <c r="BA483" s="14"/>
      <c r="BB483" s="14"/>
      <c r="BC483" s="14"/>
      <c r="BD483" s="14" t="s">
        <v>1</v>
      </c>
      <c r="BE483" s="14" t="s">
        <v>955</v>
      </c>
      <c r="BF483" s="14" t="s">
        <v>959</v>
      </c>
      <c r="BG483" s="61" t="s">
        <v>960</v>
      </c>
      <c r="BH483" s="58">
        <f t="shared" si="27"/>
        <v>240000</v>
      </c>
      <c r="BI483" s="62">
        <f t="shared" si="28"/>
        <v>0</v>
      </c>
    </row>
    <row r="484" spans="1:61" s="4" customFormat="1" ht="18.75">
      <c r="A484" s="11">
        <v>10</v>
      </c>
      <c r="B484" s="6" t="s">
        <v>1</v>
      </c>
      <c r="C484" s="11">
        <v>1010</v>
      </c>
      <c r="D484" s="6" t="s">
        <v>449</v>
      </c>
      <c r="E484" s="12">
        <v>2</v>
      </c>
      <c r="F484" s="13" t="s">
        <v>12</v>
      </c>
      <c r="G484" s="6" t="s">
        <v>12</v>
      </c>
      <c r="H484" s="12">
        <v>3</v>
      </c>
      <c r="I484" s="13" t="s">
        <v>953</v>
      </c>
      <c r="J484" s="12">
        <v>504</v>
      </c>
      <c r="K484" s="13" t="s">
        <v>670</v>
      </c>
      <c r="L484" s="11">
        <v>5000004</v>
      </c>
      <c r="M484" s="6" t="s">
        <v>670</v>
      </c>
      <c r="N484" s="11">
        <v>50100010019</v>
      </c>
      <c r="O484" s="6" t="s">
        <v>451</v>
      </c>
      <c r="P484" s="14" t="s">
        <v>456</v>
      </c>
      <c r="Q484" s="11">
        <v>2</v>
      </c>
      <c r="R484" s="6" t="s">
        <v>625</v>
      </c>
      <c r="S484" s="11">
        <v>2</v>
      </c>
      <c r="T484" s="6" t="s">
        <v>625</v>
      </c>
      <c r="U484" s="13" t="str">
        <f>IFERROR((VLOOKUP(Q484,[1]ความเชื่อมโยง!$A$1:$F$10,6,FALSE)),"")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84" s="13" t="str">
        <f>IFERROR((VLOOKUP(Q484,ความเชื่อมโยง!$A$1:$G$10,7,1)),"")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84" s="15" t="s">
        <v>626</v>
      </c>
      <c r="X484" s="6" t="s">
        <v>646</v>
      </c>
      <c r="Y484" s="6" t="s">
        <v>84</v>
      </c>
      <c r="Z484" s="6" t="s">
        <v>85</v>
      </c>
      <c r="AA484" s="6"/>
      <c r="AB484" s="6"/>
      <c r="AC484" s="14"/>
      <c r="AD484" s="14" t="s">
        <v>688</v>
      </c>
      <c r="AE484" s="16">
        <v>20000</v>
      </c>
      <c r="AF484" s="17">
        <v>4</v>
      </c>
      <c r="AG484" s="17"/>
      <c r="AH484" s="17">
        <v>1</v>
      </c>
      <c r="AI484" s="27">
        <f>AE484*AF484*AH484</f>
        <v>80000</v>
      </c>
      <c r="AJ484" s="16"/>
      <c r="AK484" s="16"/>
      <c r="AL484" s="16">
        <v>80000</v>
      </c>
      <c r="AM484" s="16"/>
      <c r="AN484" s="16"/>
      <c r="AO484" s="16"/>
      <c r="AP484" s="16"/>
      <c r="AQ484" s="16"/>
      <c r="AR484" s="16">
        <v>80000</v>
      </c>
      <c r="AS484" s="16"/>
      <c r="AT484" s="16"/>
      <c r="AU484" s="16">
        <v>40000</v>
      </c>
      <c r="AV484" s="14"/>
      <c r="AW484" s="14"/>
      <c r="AX484" s="14"/>
      <c r="AY484" s="14"/>
      <c r="AZ484" s="14"/>
      <c r="BA484" s="14"/>
      <c r="BB484" s="14"/>
      <c r="BC484" s="14"/>
      <c r="BD484" s="14" t="s">
        <v>1</v>
      </c>
      <c r="BE484" s="14" t="s">
        <v>955</v>
      </c>
      <c r="BF484" s="14" t="s">
        <v>959</v>
      </c>
      <c r="BG484" s="61" t="s">
        <v>960</v>
      </c>
      <c r="BH484" s="58">
        <f t="shared" si="27"/>
        <v>80000</v>
      </c>
      <c r="BI484" s="62">
        <f t="shared" si="28"/>
        <v>0</v>
      </c>
    </row>
    <row r="485" spans="1:61" s="4" customFormat="1" ht="18.75">
      <c r="A485" s="11">
        <v>10</v>
      </c>
      <c r="B485" s="6" t="s">
        <v>1</v>
      </c>
      <c r="C485" s="11">
        <v>1010</v>
      </c>
      <c r="D485" s="6" t="s">
        <v>449</v>
      </c>
      <c r="E485" s="12">
        <v>2</v>
      </c>
      <c r="F485" s="13" t="s">
        <v>12</v>
      </c>
      <c r="G485" s="6" t="s">
        <v>12</v>
      </c>
      <c r="H485" s="12">
        <v>3</v>
      </c>
      <c r="I485" s="13" t="s">
        <v>953</v>
      </c>
      <c r="J485" s="12">
        <v>504</v>
      </c>
      <c r="K485" s="13" t="s">
        <v>670</v>
      </c>
      <c r="L485" s="11">
        <v>5000004</v>
      </c>
      <c r="M485" s="6" t="s">
        <v>670</v>
      </c>
      <c r="N485" s="11">
        <v>50100010019</v>
      </c>
      <c r="O485" s="6" t="s">
        <v>451</v>
      </c>
      <c r="P485" s="14" t="s">
        <v>457</v>
      </c>
      <c r="Q485" s="11">
        <v>2</v>
      </c>
      <c r="R485" s="6" t="s">
        <v>625</v>
      </c>
      <c r="S485" s="11">
        <v>2</v>
      </c>
      <c r="T485" s="6" t="s">
        <v>625</v>
      </c>
      <c r="U485" s="13" t="str">
        <f>IFERROR((VLOOKUP(Q485,[1]ความเชื่อมโยง!$A$1:$F$10,6,FALSE)),"")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85" s="13" t="str">
        <f>IFERROR((VLOOKUP(Q485,ความเชื่อมโยง!$A$1:$G$10,7,1)),"")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85" s="15" t="s">
        <v>626</v>
      </c>
      <c r="X485" s="6" t="s">
        <v>646</v>
      </c>
      <c r="Y485" s="6" t="s">
        <v>84</v>
      </c>
      <c r="Z485" s="6" t="s">
        <v>85</v>
      </c>
      <c r="AA485" s="6"/>
      <c r="AB485" s="6"/>
      <c r="AC485" s="14"/>
      <c r="AD485" s="14" t="s">
        <v>688</v>
      </c>
      <c r="AE485" s="16">
        <v>20000</v>
      </c>
      <c r="AF485" s="17">
        <v>16</v>
      </c>
      <c r="AG485" s="17"/>
      <c r="AH485" s="17">
        <v>1</v>
      </c>
      <c r="AI485" s="27">
        <v>320000</v>
      </c>
      <c r="AJ485" s="16"/>
      <c r="AK485" s="16"/>
      <c r="AL485" s="16">
        <v>120000</v>
      </c>
      <c r="AM485" s="16"/>
      <c r="AN485" s="16"/>
      <c r="AO485" s="16">
        <v>100000</v>
      </c>
      <c r="AP485" s="16"/>
      <c r="AQ485" s="16"/>
      <c r="AR485" s="16">
        <v>100000</v>
      </c>
      <c r="AS485" s="16"/>
      <c r="AT485" s="16"/>
      <c r="AU485" s="16"/>
      <c r="AV485" s="14"/>
      <c r="AW485" s="14"/>
      <c r="AX485" s="14"/>
      <c r="AY485" s="14"/>
      <c r="AZ485" s="14"/>
      <c r="BA485" s="14"/>
      <c r="BB485" s="14"/>
      <c r="BC485" s="14"/>
      <c r="BD485" s="14" t="s">
        <v>1</v>
      </c>
      <c r="BE485" s="14" t="s">
        <v>955</v>
      </c>
      <c r="BF485" s="14" t="s">
        <v>959</v>
      </c>
      <c r="BG485" s="61" t="s">
        <v>960</v>
      </c>
      <c r="BH485" s="58">
        <f t="shared" si="27"/>
        <v>320000</v>
      </c>
      <c r="BI485" s="62">
        <f t="shared" si="28"/>
        <v>0</v>
      </c>
    </row>
    <row r="486" spans="1:61" s="4" customFormat="1" ht="18.75">
      <c r="A486" s="11">
        <v>10</v>
      </c>
      <c r="B486" s="6" t="s">
        <v>1</v>
      </c>
      <c r="C486" s="11">
        <v>1010</v>
      </c>
      <c r="D486" s="6" t="s">
        <v>449</v>
      </c>
      <c r="E486" s="12">
        <v>2</v>
      </c>
      <c r="F486" s="13" t="s">
        <v>12</v>
      </c>
      <c r="G486" s="6" t="s">
        <v>12</v>
      </c>
      <c r="H486" s="12">
        <v>3</v>
      </c>
      <c r="I486" s="13" t="s">
        <v>953</v>
      </c>
      <c r="J486" s="12">
        <v>503</v>
      </c>
      <c r="K486" s="13" t="s">
        <v>666</v>
      </c>
      <c r="L486" s="11">
        <v>5000003</v>
      </c>
      <c r="M486" s="6" t="s">
        <v>666</v>
      </c>
      <c r="N486" s="11">
        <v>50100010019</v>
      </c>
      <c r="O486" s="6" t="s">
        <v>451</v>
      </c>
      <c r="P486" s="14" t="s">
        <v>458</v>
      </c>
      <c r="Q486" s="11">
        <v>2</v>
      </c>
      <c r="R486" s="6" t="s">
        <v>625</v>
      </c>
      <c r="S486" s="11">
        <v>2</v>
      </c>
      <c r="T486" s="6" t="s">
        <v>625</v>
      </c>
      <c r="U486" s="13" t="str">
        <f>IFERROR((VLOOKUP(Q486,[1]ความเชื่อมโยง!$A$1:$F$10,6,FALSE)),"")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86" s="13" t="str">
        <f>IFERROR((VLOOKUP(Q486,ความเชื่อมโยง!$A$1:$G$10,7,1)),"")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86" s="15" t="s">
        <v>626</v>
      </c>
      <c r="X486" s="6" t="s">
        <v>646</v>
      </c>
      <c r="Y486" s="6" t="s">
        <v>84</v>
      </c>
      <c r="Z486" s="6" t="s">
        <v>85</v>
      </c>
      <c r="AA486" s="6"/>
      <c r="AB486" s="6"/>
      <c r="AC486" s="14"/>
      <c r="AD486" s="14" t="s">
        <v>688</v>
      </c>
      <c r="AE486" s="16">
        <v>2000</v>
      </c>
      <c r="AF486" s="17">
        <v>19</v>
      </c>
      <c r="AG486" s="17"/>
      <c r="AH486" s="17">
        <v>1</v>
      </c>
      <c r="AI486" s="27">
        <v>38000</v>
      </c>
      <c r="AJ486" s="16"/>
      <c r="AK486" s="16"/>
      <c r="AL486" s="16">
        <v>10000</v>
      </c>
      <c r="AM486" s="16"/>
      <c r="AN486" s="16">
        <v>10000</v>
      </c>
      <c r="AO486" s="16"/>
      <c r="AP486" s="16"/>
      <c r="AQ486" s="16">
        <v>10000</v>
      </c>
      <c r="AR486" s="16"/>
      <c r="AS486" s="16"/>
      <c r="AT486" s="16">
        <v>8000</v>
      </c>
      <c r="AU486" s="16"/>
      <c r="AV486" s="14"/>
      <c r="AW486" s="14"/>
      <c r="AX486" s="14"/>
      <c r="AY486" s="14"/>
      <c r="AZ486" s="14"/>
      <c r="BA486" s="14"/>
      <c r="BB486" s="14"/>
      <c r="BC486" s="14"/>
      <c r="BD486" s="14" t="s">
        <v>1</v>
      </c>
      <c r="BE486" s="14" t="s">
        <v>955</v>
      </c>
      <c r="BF486" s="14" t="s">
        <v>959</v>
      </c>
      <c r="BG486" s="61" t="s">
        <v>960</v>
      </c>
      <c r="BH486" s="58">
        <f t="shared" si="27"/>
        <v>38000</v>
      </c>
      <c r="BI486" s="62">
        <f t="shared" si="28"/>
        <v>0</v>
      </c>
    </row>
    <row r="487" spans="1:61" s="4" customFormat="1" ht="18.75">
      <c r="A487" s="11">
        <v>10</v>
      </c>
      <c r="B487" s="6" t="s">
        <v>1</v>
      </c>
      <c r="C487" s="11">
        <v>1010</v>
      </c>
      <c r="D487" s="6" t="s">
        <v>449</v>
      </c>
      <c r="E487" s="12">
        <v>2</v>
      </c>
      <c r="F487" s="13" t="s">
        <v>12</v>
      </c>
      <c r="G487" s="6" t="s">
        <v>12</v>
      </c>
      <c r="H487" s="12">
        <v>3</v>
      </c>
      <c r="I487" s="13" t="s">
        <v>953</v>
      </c>
      <c r="J487" s="12">
        <v>503</v>
      </c>
      <c r="K487" s="13" t="s">
        <v>666</v>
      </c>
      <c r="L487" s="11">
        <v>5000003</v>
      </c>
      <c r="M487" s="6" t="s">
        <v>666</v>
      </c>
      <c r="N487" s="11">
        <v>50100010019</v>
      </c>
      <c r="O487" s="6" t="s">
        <v>451</v>
      </c>
      <c r="P487" s="14" t="s">
        <v>459</v>
      </c>
      <c r="Q487" s="11">
        <v>2</v>
      </c>
      <c r="R487" s="6" t="s">
        <v>625</v>
      </c>
      <c r="S487" s="11">
        <v>2</v>
      </c>
      <c r="T487" s="6" t="s">
        <v>625</v>
      </c>
      <c r="U487" s="13" t="str">
        <f>IFERROR((VLOOKUP(Q487,[1]ความเชื่อมโยง!$A$1:$F$10,6,FALSE)),"")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87" s="13" t="str">
        <f>IFERROR((VLOOKUP(Q487,ความเชื่อมโยง!$A$1:$G$10,7,1)),"")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87" s="15" t="s">
        <v>626</v>
      </c>
      <c r="X487" s="6" t="s">
        <v>646</v>
      </c>
      <c r="Y487" s="6" t="s">
        <v>84</v>
      </c>
      <c r="Z487" s="6" t="s">
        <v>85</v>
      </c>
      <c r="AA487" s="6"/>
      <c r="AB487" s="6"/>
      <c r="AC487" s="14"/>
      <c r="AD487" s="14" t="s">
        <v>688</v>
      </c>
      <c r="AE487" s="16">
        <v>2000000</v>
      </c>
      <c r="AF487" s="17">
        <v>1</v>
      </c>
      <c r="AG487" s="17"/>
      <c r="AH487" s="17">
        <v>1</v>
      </c>
      <c r="AI487" s="27">
        <v>2000000</v>
      </c>
      <c r="AJ487" s="16"/>
      <c r="AK487" s="16"/>
      <c r="AL487" s="16">
        <v>2000000</v>
      </c>
      <c r="AM487" s="16"/>
      <c r="AN487" s="16"/>
      <c r="AO487" s="16"/>
      <c r="AP487" s="16"/>
      <c r="AQ487" s="16"/>
      <c r="AR487" s="16"/>
      <c r="AS487" s="16"/>
      <c r="AT487" s="16"/>
      <c r="AU487" s="16"/>
      <c r="AV487" s="14"/>
      <c r="AW487" s="14"/>
      <c r="AX487" s="14"/>
      <c r="AY487" s="14"/>
      <c r="AZ487" s="14"/>
      <c r="BA487" s="14"/>
      <c r="BB487" s="14"/>
      <c r="BC487" s="14"/>
      <c r="BD487" s="14" t="s">
        <v>1</v>
      </c>
      <c r="BE487" s="14" t="s">
        <v>955</v>
      </c>
      <c r="BF487" s="14" t="s">
        <v>959</v>
      </c>
      <c r="BG487" s="61" t="s">
        <v>960</v>
      </c>
      <c r="BH487" s="58">
        <f t="shared" si="27"/>
        <v>2000000</v>
      </c>
      <c r="BI487" s="62">
        <f t="shared" si="28"/>
        <v>0</v>
      </c>
    </row>
    <row r="488" spans="1:61" s="4" customFormat="1" ht="18.75">
      <c r="A488" s="11">
        <v>10</v>
      </c>
      <c r="B488" s="6" t="s">
        <v>1</v>
      </c>
      <c r="C488" s="11">
        <v>1010</v>
      </c>
      <c r="D488" s="6" t="s">
        <v>449</v>
      </c>
      <c r="E488" s="12">
        <v>2</v>
      </c>
      <c r="F488" s="13" t="s">
        <v>12</v>
      </c>
      <c r="G488" s="6" t="s">
        <v>12</v>
      </c>
      <c r="H488" s="12">
        <v>3</v>
      </c>
      <c r="I488" s="13" t="s">
        <v>953</v>
      </c>
      <c r="J488" s="12">
        <v>502</v>
      </c>
      <c r="K488" s="13" t="s">
        <v>961</v>
      </c>
      <c r="L488" s="11">
        <v>5000002</v>
      </c>
      <c r="M488" s="6" t="s">
        <v>961</v>
      </c>
      <c r="N488" s="11">
        <v>50100010019</v>
      </c>
      <c r="O488" s="6" t="s">
        <v>451</v>
      </c>
      <c r="P488" s="14" t="s">
        <v>460</v>
      </c>
      <c r="Q488" s="11">
        <v>2</v>
      </c>
      <c r="R488" s="6" t="s">
        <v>625</v>
      </c>
      <c r="S488" s="11">
        <v>2</v>
      </c>
      <c r="T488" s="6" t="s">
        <v>625</v>
      </c>
      <c r="U488" s="13" t="str">
        <f>IFERROR((VLOOKUP(Q488,[1]ความเชื่อมโยง!$A$1:$F$10,6,FALSE)),"")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88" s="13" t="str">
        <f>IFERROR((VLOOKUP(Q488,ความเชื่อมโยง!$A$1:$G$10,7,1)),"")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88" s="15" t="s">
        <v>626</v>
      </c>
      <c r="X488" s="6" t="s">
        <v>646</v>
      </c>
      <c r="Y488" s="6" t="s">
        <v>84</v>
      </c>
      <c r="Z488" s="6" t="s">
        <v>85</v>
      </c>
      <c r="AA488" s="6"/>
      <c r="AB488" s="6"/>
      <c r="AC488" s="14"/>
      <c r="AD488" s="14" t="s">
        <v>688</v>
      </c>
      <c r="AE488" s="16">
        <v>855675</v>
      </c>
      <c r="AF488" s="17">
        <v>1</v>
      </c>
      <c r="AG488" s="17"/>
      <c r="AH488" s="17">
        <v>1</v>
      </c>
      <c r="AI488" s="27">
        <v>855700</v>
      </c>
      <c r="AJ488" s="16">
        <v>855675</v>
      </c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4"/>
      <c r="AW488" s="14"/>
      <c r="AX488" s="14"/>
      <c r="AY488" s="14"/>
      <c r="AZ488" s="14"/>
      <c r="BA488" s="14"/>
      <c r="BB488" s="14"/>
      <c r="BC488" s="14"/>
      <c r="BD488" s="14" t="s">
        <v>1</v>
      </c>
      <c r="BE488" s="14" t="s">
        <v>955</v>
      </c>
      <c r="BF488" s="14" t="s">
        <v>959</v>
      </c>
      <c r="BG488" s="61" t="s">
        <v>960</v>
      </c>
      <c r="BH488" s="58">
        <f t="shared" si="27"/>
        <v>855700</v>
      </c>
      <c r="BI488" s="62">
        <f t="shared" si="28"/>
        <v>0</v>
      </c>
    </row>
    <row r="489" spans="1:61" s="4" customFormat="1" ht="18.75">
      <c r="A489" s="11">
        <v>10</v>
      </c>
      <c r="B489" s="6" t="s">
        <v>1</v>
      </c>
      <c r="C489" s="11">
        <v>1010</v>
      </c>
      <c r="D489" s="6" t="s">
        <v>449</v>
      </c>
      <c r="E489" s="12">
        <v>2</v>
      </c>
      <c r="F489" s="13" t="s">
        <v>12</v>
      </c>
      <c r="G489" s="6" t="s">
        <v>12</v>
      </c>
      <c r="H489" s="12">
        <v>3</v>
      </c>
      <c r="I489" s="13" t="s">
        <v>953</v>
      </c>
      <c r="J489" s="12">
        <v>515</v>
      </c>
      <c r="K489" s="13" t="s">
        <v>962</v>
      </c>
      <c r="L489" s="11">
        <v>5010001</v>
      </c>
      <c r="M489" s="6" t="s">
        <v>695</v>
      </c>
      <c r="N489" s="11">
        <v>50100010020</v>
      </c>
      <c r="O489" s="6" t="s">
        <v>461</v>
      </c>
      <c r="P489" s="14" t="s">
        <v>462</v>
      </c>
      <c r="Q489" s="11">
        <v>2</v>
      </c>
      <c r="R489" s="6" t="s">
        <v>625</v>
      </c>
      <c r="S489" s="11">
        <v>2</v>
      </c>
      <c r="T489" s="6" t="s">
        <v>625</v>
      </c>
      <c r="U489" s="13" t="str">
        <f>IFERROR((VLOOKUP(Q489,[1]ความเชื่อมโยง!$A$1:$F$10,6,FALSE)),"")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89" s="13" t="str">
        <f>IFERROR((VLOOKUP(Q489,ความเชื่อมโยง!$A$1:$G$10,7,1)),"")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89" s="15" t="s">
        <v>627</v>
      </c>
      <c r="X489" s="6" t="s">
        <v>646</v>
      </c>
      <c r="Y489" s="6" t="s">
        <v>16</v>
      </c>
      <c r="Z489" s="6" t="s">
        <v>28</v>
      </c>
      <c r="AA489" s="6"/>
      <c r="AB489" s="6"/>
      <c r="AC489" s="14"/>
      <c r="AD489" s="14" t="s">
        <v>963</v>
      </c>
      <c r="AE489" s="16">
        <v>3000</v>
      </c>
      <c r="AF489" s="17">
        <v>10</v>
      </c>
      <c r="AG489" s="17"/>
      <c r="AH489" s="17">
        <v>1</v>
      </c>
      <c r="AI489" s="27">
        <v>30000</v>
      </c>
      <c r="AJ489" s="16"/>
      <c r="AK489" s="16"/>
      <c r="AL489" s="16">
        <v>10000</v>
      </c>
      <c r="AM489" s="16"/>
      <c r="AN489" s="16"/>
      <c r="AO489" s="16">
        <v>10000</v>
      </c>
      <c r="AP489" s="16"/>
      <c r="AQ489" s="16"/>
      <c r="AR489" s="16">
        <v>10000</v>
      </c>
      <c r="AS489" s="16"/>
      <c r="AT489" s="16"/>
      <c r="AU489" s="16"/>
      <c r="AV489" s="14"/>
      <c r="AW489" s="14"/>
      <c r="AX489" s="14"/>
      <c r="AY489" s="14"/>
      <c r="AZ489" s="14"/>
      <c r="BA489" s="14"/>
      <c r="BB489" s="14"/>
      <c r="BC489" s="14"/>
      <c r="BD489" s="14" t="s">
        <v>1</v>
      </c>
      <c r="BE489" s="14" t="s">
        <v>955</v>
      </c>
      <c r="BF489" s="14" t="s">
        <v>959</v>
      </c>
      <c r="BG489" s="61" t="s">
        <v>957</v>
      </c>
      <c r="BH489" s="58">
        <f t="shared" si="27"/>
        <v>30000</v>
      </c>
      <c r="BI489" s="62">
        <f t="shared" si="28"/>
        <v>0</v>
      </c>
    </row>
    <row r="490" spans="1:61" s="4" customFormat="1" ht="18.75">
      <c r="A490" s="11">
        <v>10</v>
      </c>
      <c r="B490" s="6" t="s">
        <v>1</v>
      </c>
      <c r="C490" s="11">
        <v>1010</v>
      </c>
      <c r="D490" s="6" t="s">
        <v>449</v>
      </c>
      <c r="E490" s="12">
        <v>2</v>
      </c>
      <c r="F490" s="13" t="s">
        <v>12</v>
      </c>
      <c r="G490" s="6" t="s">
        <v>12</v>
      </c>
      <c r="H490" s="12">
        <v>3</v>
      </c>
      <c r="I490" s="13" t="s">
        <v>953</v>
      </c>
      <c r="J490" s="12">
        <v>515</v>
      </c>
      <c r="K490" s="13" t="s">
        <v>962</v>
      </c>
      <c r="L490" s="11">
        <v>5010001</v>
      </c>
      <c r="M490" s="6" t="s">
        <v>695</v>
      </c>
      <c r="N490" s="11">
        <v>50100010020</v>
      </c>
      <c r="O490" s="6" t="s">
        <v>461</v>
      </c>
      <c r="P490" s="14" t="s">
        <v>463</v>
      </c>
      <c r="Q490" s="11">
        <v>2</v>
      </c>
      <c r="R490" s="6" t="s">
        <v>625</v>
      </c>
      <c r="S490" s="11">
        <v>2</v>
      </c>
      <c r="T490" s="6" t="s">
        <v>625</v>
      </c>
      <c r="U490" s="13" t="str">
        <f>IFERROR((VLOOKUP(Q490,[1]ความเชื่อมโยง!$A$1:$F$10,6,FALSE)),"")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90" s="13" t="str">
        <f>IFERROR((VLOOKUP(Q490,ความเชื่อมโยง!$A$1:$G$10,7,1)),"")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90" s="15" t="s">
        <v>627</v>
      </c>
      <c r="X490" s="6" t="s">
        <v>646</v>
      </c>
      <c r="Y490" s="6" t="s">
        <v>16</v>
      </c>
      <c r="Z490" s="6" t="s">
        <v>20</v>
      </c>
      <c r="AA490" s="6"/>
      <c r="AB490" s="6"/>
      <c r="AC490" s="14"/>
      <c r="AD490" s="14" t="s">
        <v>1683</v>
      </c>
      <c r="AE490" s="16">
        <v>6000</v>
      </c>
      <c r="AF490" s="17">
        <v>8</v>
      </c>
      <c r="AG490" s="17" t="s">
        <v>581</v>
      </c>
      <c r="AH490" s="17">
        <v>1</v>
      </c>
      <c r="AI490" s="27">
        <f>AE490*AF490*AH490</f>
        <v>48000</v>
      </c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>
        <v>56000</v>
      </c>
      <c r="AU490" s="16"/>
      <c r="AV490" s="14"/>
      <c r="AW490" s="14"/>
      <c r="AX490" s="14"/>
      <c r="AY490" s="14"/>
      <c r="AZ490" s="14"/>
      <c r="BA490" s="14"/>
      <c r="BB490" s="14"/>
      <c r="BC490" s="14"/>
      <c r="BD490" s="14" t="s">
        <v>1</v>
      </c>
      <c r="BE490" s="14" t="s">
        <v>955</v>
      </c>
      <c r="BF490" s="14" t="s">
        <v>959</v>
      </c>
      <c r="BG490" s="61" t="s">
        <v>964</v>
      </c>
      <c r="BH490" s="58">
        <f t="shared" si="27"/>
        <v>48000</v>
      </c>
      <c r="BI490" s="62">
        <f t="shared" si="28"/>
        <v>0</v>
      </c>
    </row>
    <row r="491" spans="1:61" s="4" customFormat="1" ht="18.75">
      <c r="A491" s="11">
        <v>10</v>
      </c>
      <c r="B491" s="6" t="s">
        <v>1</v>
      </c>
      <c r="C491" s="11">
        <v>1010</v>
      </c>
      <c r="D491" s="6" t="s">
        <v>449</v>
      </c>
      <c r="E491" s="12">
        <v>2</v>
      </c>
      <c r="F491" s="13" t="s">
        <v>12</v>
      </c>
      <c r="G491" s="6" t="s">
        <v>12</v>
      </c>
      <c r="H491" s="12">
        <v>3</v>
      </c>
      <c r="I491" s="13" t="s">
        <v>953</v>
      </c>
      <c r="J491" s="12">
        <v>515</v>
      </c>
      <c r="K491" s="13" t="s">
        <v>962</v>
      </c>
      <c r="L491" s="11">
        <v>5010001</v>
      </c>
      <c r="M491" s="6" t="s">
        <v>695</v>
      </c>
      <c r="N491" s="11">
        <v>50100010020</v>
      </c>
      <c r="O491" s="6" t="s">
        <v>461</v>
      </c>
      <c r="P491" s="14" t="s">
        <v>463</v>
      </c>
      <c r="Q491" s="11">
        <v>2</v>
      </c>
      <c r="R491" s="6" t="s">
        <v>625</v>
      </c>
      <c r="S491" s="11">
        <v>2</v>
      </c>
      <c r="T491" s="6" t="s">
        <v>625</v>
      </c>
      <c r="U491" s="13" t="str">
        <f>IFERROR((VLOOKUP(Q491,[1]ความเชื่อมโยง!$A$1:$F$10,6,FALSE)),"")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91" s="13" t="str">
        <f>IFERROR((VLOOKUP(Q491,ความเชื่อมโยง!$A$1:$G$10,7,1)),"")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91" s="15" t="s">
        <v>627</v>
      </c>
      <c r="X491" s="6" t="s">
        <v>133</v>
      </c>
      <c r="Y491" s="6" t="s">
        <v>16</v>
      </c>
      <c r="Z491" s="6" t="s">
        <v>20</v>
      </c>
      <c r="AA491" s="6"/>
      <c r="AB491" s="6"/>
      <c r="AC491" s="14"/>
      <c r="AD491" s="14" t="s">
        <v>1684</v>
      </c>
      <c r="AE491" s="16">
        <v>150000</v>
      </c>
      <c r="AF491" s="17">
        <v>1</v>
      </c>
      <c r="AG491" s="17" t="s">
        <v>588</v>
      </c>
      <c r="AH491" s="17">
        <v>1</v>
      </c>
      <c r="AI491" s="27">
        <v>150000</v>
      </c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>
        <v>150000</v>
      </c>
      <c r="AU491" s="16"/>
      <c r="AV491" s="14"/>
      <c r="AW491" s="14"/>
      <c r="AX491" s="14"/>
      <c r="AY491" s="14"/>
      <c r="AZ491" s="14"/>
      <c r="BA491" s="14"/>
      <c r="BB491" s="14"/>
      <c r="BC491" s="14"/>
      <c r="BD491" s="14" t="s">
        <v>1</v>
      </c>
      <c r="BE491" s="14" t="s">
        <v>955</v>
      </c>
      <c r="BF491" s="14" t="s">
        <v>959</v>
      </c>
      <c r="BG491" s="61" t="s">
        <v>964</v>
      </c>
      <c r="BH491" s="58">
        <f t="shared" si="27"/>
        <v>150000</v>
      </c>
      <c r="BI491" s="62">
        <f t="shared" si="28"/>
        <v>0</v>
      </c>
    </row>
    <row r="492" spans="1:61" s="4" customFormat="1" ht="18.75">
      <c r="A492" s="11">
        <v>10</v>
      </c>
      <c r="B492" s="6" t="s">
        <v>1</v>
      </c>
      <c r="C492" s="11">
        <v>1010</v>
      </c>
      <c r="D492" s="6" t="s">
        <v>449</v>
      </c>
      <c r="E492" s="12">
        <v>2</v>
      </c>
      <c r="F492" s="13" t="s">
        <v>12</v>
      </c>
      <c r="G492" s="6" t="s">
        <v>12</v>
      </c>
      <c r="H492" s="12">
        <v>3</v>
      </c>
      <c r="I492" s="13" t="s">
        <v>953</v>
      </c>
      <c r="J492" s="12">
        <v>515</v>
      </c>
      <c r="K492" s="13" t="s">
        <v>962</v>
      </c>
      <c r="L492" s="11">
        <v>5010001</v>
      </c>
      <c r="M492" s="6" t="s">
        <v>695</v>
      </c>
      <c r="N492" s="11">
        <v>50100010020</v>
      </c>
      <c r="O492" s="6" t="s">
        <v>461</v>
      </c>
      <c r="P492" s="14" t="s">
        <v>463</v>
      </c>
      <c r="Q492" s="11">
        <v>2</v>
      </c>
      <c r="R492" s="6" t="s">
        <v>625</v>
      </c>
      <c r="S492" s="11">
        <v>2</v>
      </c>
      <c r="T492" s="6" t="s">
        <v>625</v>
      </c>
      <c r="U492" s="13" t="str">
        <f>IFERROR((VLOOKUP(Q492,[1]ความเชื่อมโยง!$A$1:$F$10,6,FALSE)),"")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92" s="13" t="str">
        <f>IFERROR((VLOOKUP(Q492,ความเชื่อมโยง!$A$1:$G$10,7,1)),"")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92" s="15" t="s">
        <v>627</v>
      </c>
      <c r="X492" s="6" t="s">
        <v>133</v>
      </c>
      <c r="Y492" s="6" t="s">
        <v>16</v>
      </c>
      <c r="Z492" s="6" t="s">
        <v>20</v>
      </c>
      <c r="AA492" s="6"/>
      <c r="AB492" s="6"/>
      <c r="AC492" s="14"/>
      <c r="AD492" s="14" t="s">
        <v>1685</v>
      </c>
      <c r="AE492" s="16">
        <v>1800</v>
      </c>
      <c r="AF492" s="17">
        <v>1</v>
      </c>
      <c r="AG492" s="17" t="s">
        <v>619</v>
      </c>
      <c r="AH492" s="17">
        <v>8</v>
      </c>
      <c r="AI492" s="27">
        <v>14400</v>
      </c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>
        <v>14400</v>
      </c>
      <c r="AU492" s="16"/>
      <c r="AV492" s="14"/>
      <c r="AW492" s="14"/>
      <c r="AX492" s="14"/>
      <c r="AY492" s="14"/>
      <c r="AZ492" s="14"/>
      <c r="BA492" s="14"/>
      <c r="BB492" s="14"/>
      <c r="BC492" s="14"/>
      <c r="BD492" s="14" t="s">
        <v>1</v>
      </c>
      <c r="BE492" s="14" t="s">
        <v>955</v>
      </c>
      <c r="BF492" s="14" t="s">
        <v>959</v>
      </c>
      <c r="BG492" s="61" t="s">
        <v>964</v>
      </c>
      <c r="BH492" s="58">
        <f t="shared" si="27"/>
        <v>14400</v>
      </c>
      <c r="BI492" s="62">
        <f t="shared" si="28"/>
        <v>0</v>
      </c>
    </row>
    <row r="493" spans="1:61" s="4" customFormat="1" ht="18.75">
      <c r="A493" s="11">
        <v>10</v>
      </c>
      <c r="B493" s="6" t="s">
        <v>1</v>
      </c>
      <c r="C493" s="11">
        <v>1010</v>
      </c>
      <c r="D493" s="6" t="s">
        <v>449</v>
      </c>
      <c r="E493" s="12">
        <v>2</v>
      </c>
      <c r="F493" s="13" t="s">
        <v>12</v>
      </c>
      <c r="G493" s="6" t="s">
        <v>12</v>
      </c>
      <c r="H493" s="12">
        <v>3</v>
      </c>
      <c r="I493" s="13" t="s">
        <v>953</v>
      </c>
      <c r="J493" s="12">
        <v>515</v>
      </c>
      <c r="K493" s="13" t="s">
        <v>962</v>
      </c>
      <c r="L493" s="11">
        <v>5010001</v>
      </c>
      <c r="M493" s="6" t="s">
        <v>695</v>
      </c>
      <c r="N493" s="11">
        <v>50100010020</v>
      </c>
      <c r="O493" s="6" t="s">
        <v>461</v>
      </c>
      <c r="P493" s="14" t="s">
        <v>463</v>
      </c>
      <c r="Q493" s="11">
        <v>2</v>
      </c>
      <c r="R493" s="6" t="s">
        <v>625</v>
      </c>
      <c r="S493" s="11">
        <v>2</v>
      </c>
      <c r="T493" s="6" t="s">
        <v>625</v>
      </c>
      <c r="U493" s="13" t="str">
        <f>IFERROR((VLOOKUP(Q493,[1]ความเชื่อมโยง!$A$1:$F$10,6,FALSE)),"")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93" s="13" t="str">
        <f>IFERROR((VLOOKUP(Q493,ความเชื่อมโยง!$A$1:$G$10,7,1)),"")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93" s="15" t="s">
        <v>627</v>
      </c>
      <c r="X493" s="6" t="s">
        <v>133</v>
      </c>
      <c r="Y493" s="6" t="s">
        <v>16</v>
      </c>
      <c r="Z493" s="6" t="s">
        <v>20</v>
      </c>
      <c r="AA493" s="6"/>
      <c r="AB493" s="6"/>
      <c r="AC493" s="14"/>
      <c r="AD493" s="14" t="s">
        <v>1686</v>
      </c>
      <c r="AE493" s="16">
        <v>500</v>
      </c>
      <c r="AF493" s="17">
        <v>5</v>
      </c>
      <c r="AG493" s="17" t="s">
        <v>584</v>
      </c>
      <c r="AH493" s="17">
        <v>1</v>
      </c>
      <c r="AI493" s="27">
        <f>AE493*AF493*AH493</f>
        <v>2500</v>
      </c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>
        <v>5000</v>
      </c>
      <c r="AU493" s="16"/>
      <c r="AV493" s="14"/>
      <c r="AW493" s="14"/>
      <c r="AX493" s="14"/>
      <c r="AY493" s="14"/>
      <c r="AZ493" s="14"/>
      <c r="BA493" s="14"/>
      <c r="BB493" s="14"/>
      <c r="BC493" s="14"/>
      <c r="BD493" s="14" t="s">
        <v>1</v>
      </c>
      <c r="BE493" s="14" t="s">
        <v>955</v>
      </c>
      <c r="BF493" s="14" t="s">
        <v>959</v>
      </c>
      <c r="BG493" s="61" t="s">
        <v>964</v>
      </c>
      <c r="BH493" s="58">
        <f t="shared" si="27"/>
        <v>2500</v>
      </c>
      <c r="BI493" s="62">
        <f t="shared" si="28"/>
        <v>0</v>
      </c>
    </row>
    <row r="494" spans="1:61" s="4" customFormat="1" ht="18.75">
      <c r="A494" s="11">
        <v>10</v>
      </c>
      <c r="B494" s="6" t="s">
        <v>1</v>
      </c>
      <c r="C494" s="11">
        <v>1010</v>
      </c>
      <c r="D494" s="6" t="s">
        <v>449</v>
      </c>
      <c r="E494" s="12">
        <v>2</v>
      </c>
      <c r="F494" s="13" t="s">
        <v>12</v>
      </c>
      <c r="G494" s="6" t="s">
        <v>12</v>
      </c>
      <c r="H494" s="12">
        <v>3</v>
      </c>
      <c r="I494" s="13" t="s">
        <v>953</v>
      </c>
      <c r="J494" s="12">
        <v>614</v>
      </c>
      <c r="K494" s="13" t="s">
        <v>965</v>
      </c>
      <c r="L494" s="11">
        <v>6010004</v>
      </c>
      <c r="M494" s="6" t="s">
        <v>655</v>
      </c>
      <c r="N494" s="11">
        <v>50100010020</v>
      </c>
      <c r="O494" s="6" t="s">
        <v>461</v>
      </c>
      <c r="P494" s="14" t="s">
        <v>464</v>
      </c>
      <c r="Q494" s="11">
        <v>2</v>
      </c>
      <c r="R494" s="6" t="s">
        <v>625</v>
      </c>
      <c r="S494" s="11">
        <v>2</v>
      </c>
      <c r="T494" s="6" t="s">
        <v>625</v>
      </c>
      <c r="U494" s="13" t="str">
        <f>IFERROR((VLOOKUP(Q494,[1]ความเชื่อมโยง!$A$1:$F$10,6,FALSE)),"")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94" s="13" t="str">
        <f>IFERROR((VLOOKUP(Q494,ความเชื่อมโยง!$A$1:$G$10,7,1)),"")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94" s="15" t="s">
        <v>627</v>
      </c>
      <c r="X494" s="6" t="s">
        <v>133</v>
      </c>
      <c r="Y494" s="6" t="s">
        <v>16</v>
      </c>
      <c r="Z494" s="6" t="s">
        <v>28</v>
      </c>
      <c r="AA494" s="6"/>
      <c r="AB494" s="6"/>
      <c r="AC494" s="14"/>
      <c r="AD494" s="14" t="s">
        <v>966</v>
      </c>
      <c r="AE494" s="16">
        <v>500</v>
      </c>
      <c r="AF494" s="17">
        <v>100</v>
      </c>
      <c r="AG494" s="17" t="s">
        <v>581</v>
      </c>
      <c r="AH494" s="17">
        <v>2</v>
      </c>
      <c r="AI494" s="27">
        <v>100000</v>
      </c>
      <c r="AJ494" s="16"/>
      <c r="AK494" s="16"/>
      <c r="AL494" s="16"/>
      <c r="AM494" s="16"/>
      <c r="AN494" s="16"/>
      <c r="AO494" s="16"/>
      <c r="AP494" s="16"/>
      <c r="AQ494" s="16"/>
      <c r="AR494" s="16"/>
      <c r="AS494" s="16">
        <v>100000</v>
      </c>
      <c r="AT494" s="16"/>
      <c r="AU494" s="16"/>
      <c r="AV494" s="14"/>
      <c r="AW494" s="14"/>
      <c r="AX494" s="14"/>
      <c r="AY494" s="14"/>
      <c r="AZ494" s="14"/>
      <c r="BA494" s="14"/>
      <c r="BB494" s="14"/>
      <c r="BC494" s="14"/>
      <c r="BD494" s="14" t="s">
        <v>1</v>
      </c>
      <c r="BE494" s="14" t="s">
        <v>955</v>
      </c>
      <c r="BF494" s="14" t="s">
        <v>959</v>
      </c>
      <c r="BG494" s="61" t="s">
        <v>652</v>
      </c>
      <c r="BH494" s="58">
        <f t="shared" si="27"/>
        <v>100000</v>
      </c>
      <c r="BI494" s="62">
        <f t="shared" si="28"/>
        <v>0</v>
      </c>
    </row>
    <row r="495" spans="1:61" s="4" customFormat="1" ht="18.75">
      <c r="A495" s="11">
        <v>10</v>
      </c>
      <c r="B495" s="6" t="s">
        <v>1</v>
      </c>
      <c r="C495" s="11">
        <v>1010</v>
      </c>
      <c r="D495" s="6" t="s">
        <v>449</v>
      </c>
      <c r="E495" s="12">
        <v>2</v>
      </c>
      <c r="F495" s="13" t="s">
        <v>12</v>
      </c>
      <c r="G495" s="6" t="s">
        <v>12</v>
      </c>
      <c r="H495" s="12">
        <v>3</v>
      </c>
      <c r="I495" s="13" t="s">
        <v>953</v>
      </c>
      <c r="J495" s="12">
        <v>614</v>
      </c>
      <c r="K495" s="13" t="s">
        <v>965</v>
      </c>
      <c r="L495" s="11">
        <v>6010004</v>
      </c>
      <c r="M495" s="6" t="s">
        <v>655</v>
      </c>
      <c r="N495" s="11">
        <v>50100010020</v>
      </c>
      <c r="O495" s="6" t="s">
        <v>461</v>
      </c>
      <c r="P495" s="14" t="s">
        <v>464</v>
      </c>
      <c r="Q495" s="11">
        <v>2</v>
      </c>
      <c r="R495" s="6" t="s">
        <v>625</v>
      </c>
      <c r="S495" s="11">
        <v>2</v>
      </c>
      <c r="T495" s="6" t="s">
        <v>625</v>
      </c>
      <c r="U495" s="13" t="str">
        <f>IFERROR((VLOOKUP(Q495,[1]ความเชื่อมโยง!$A$1:$F$10,6,FALSE)),"")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95" s="13" t="str">
        <f>IFERROR((VLOOKUP(Q495,ความเชื่อมโยง!$A$1:$G$10,7,1)),"")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95" s="15" t="s">
        <v>627</v>
      </c>
      <c r="X495" s="6" t="s">
        <v>133</v>
      </c>
      <c r="Y495" s="6" t="s">
        <v>16</v>
      </c>
      <c r="Z495" s="6" t="s">
        <v>28</v>
      </c>
      <c r="AA495" s="6"/>
      <c r="AB495" s="6"/>
      <c r="AC495" s="14"/>
      <c r="AD495" s="14" t="s">
        <v>967</v>
      </c>
      <c r="AE495" s="16">
        <v>1000</v>
      </c>
      <c r="AF495" s="17">
        <v>12</v>
      </c>
      <c r="AG495" s="17" t="s">
        <v>581</v>
      </c>
      <c r="AH495" s="17">
        <v>1</v>
      </c>
      <c r="AI495" s="27">
        <v>12000</v>
      </c>
      <c r="AJ495" s="16"/>
      <c r="AK495" s="16"/>
      <c r="AL495" s="16"/>
      <c r="AM495" s="16"/>
      <c r="AN495" s="16"/>
      <c r="AO495" s="16"/>
      <c r="AP495" s="16"/>
      <c r="AQ495" s="16"/>
      <c r="AR495" s="16"/>
      <c r="AS495" s="16">
        <v>12000</v>
      </c>
      <c r="AT495" s="16"/>
      <c r="AU495" s="16"/>
      <c r="AV495" s="14"/>
      <c r="AW495" s="14"/>
      <c r="AX495" s="14"/>
      <c r="AY495" s="14"/>
      <c r="AZ495" s="14"/>
      <c r="BA495" s="14"/>
      <c r="BB495" s="14"/>
      <c r="BC495" s="14"/>
      <c r="BD495" s="14" t="s">
        <v>1</v>
      </c>
      <c r="BE495" s="14" t="s">
        <v>955</v>
      </c>
      <c r="BF495" s="14" t="s">
        <v>959</v>
      </c>
      <c r="BG495" s="61" t="s">
        <v>652</v>
      </c>
      <c r="BH495" s="58">
        <f t="shared" si="27"/>
        <v>12000</v>
      </c>
      <c r="BI495" s="62">
        <f t="shared" si="28"/>
        <v>0</v>
      </c>
    </row>
    <row r="496" spans="1:61" s="4" customFormat="1" ht="18.75">
      <c r="A496" s="11">
        <v>10</v>
      </c>
      <c r="B496" s="6" t="s">
        <v>1</v>
      </c>
      <c r="C496" s="11">
        <v>1010</v>
      </c>
      <c r="D496" s="6" t="s">
        <v>449</v>
      </c>
      <c r="E496" s="12">
        <v>2</v>
      </c>
      <c r="F496" s="13" t="s">
        <v>12</v>
      </c>
      <c r="G496" s="6" t="s">
        <v>12</v>
      </c>
      <c r="H496" s="12">
        <v>3</v>
      </c>
      <c r="I496" s="13" t="s">
        <v>953</v>
      </c>
      <c r="J496" s="12">
        <v>614</v>
      </c>
      <c r="K496" s="13" t="s">
        <v>965</v>
      </c>
      <c r="L496" s="11">
        <v>6010004</v>
      </c>
      <c r="M496" s="6" t="s">
        <v>655</v>
      </c>
      <c r="N496" s="11">
        <v>50100010020</v>
      </c>
      <c r="O496" s="6" t="s">
        <v>461</v>
      </c>
      <c r="P496" s="14" t="s">
        <v>464</v>
      </c>
      <c r="Q496" s="11">
        <v>2</v>
      </c>
      <c r="R496" s="6" t="s">
        <v>625</v>
      </c>
      <c r="S496" s="11">
        <v>2</v>
      </c>
      <c r="T496" s="6" t="s">
        <v>625</v>
      </c>
      <c r="U496" s="13" t="str">
        <f>IFERROR((VLOOKUP(Q496,[1]ความเชื่อมโยง!$A$1:$F$10,6,FALSE)),"")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96" s="13" t="str">
        <f>IFERROR((VLOOKUP(Q496,ความเชื่อมโยง!$A$1:$G$10,7,1)),"")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96" s="15" t="s">
        <v>627</v>
      </c>
      <c r="X496" s="6" t="s">
        <v>133</v>
      </c>
      <c r="Y496" s="6" t="s">
        <v>16</v>
      </c>
      <c r="Z496" s="6" t="s">
        <v>28</v>
      </c>
      <c r="AA496" s="6"/>
      <c r="AB496" s="6"/>
      <c r="AC496" s="14"/>
      <c r="AD496" s="14" t="s">
        <v>580</v>
      </c>
      <c r="AE496" s="16">
        <v>1200</v>
      </c>
      <c r="AF496" s="17">
        <v>2</v>
      </c>
      <c r="AG496" s="17" t="s">
        <v>581</v>
      </c>
      <c r="AH496" s="17">
        <v>3</v>
      </c>
      <c r="AI496" s="27">
        <v>7200</v>
      </c>
      <c r="AJ496" s="16"/>
      <c r="AK496" s="16"/>
      <c r="AL496" s="16"/>
      <c r="AM496" s="16"/>
      <c r="AN496" s="16"/>
      <c r="AO496" s="16"/>
      <c r="AP496" s="16"/>
      <c r="AQ496" s="16"/>
      <c r="AR496" s="16"/>
      <c r="AS496" s="16">
        <v>7200</v>
      </c>
      <c r="AT496" s="16"/>
      <c r="AU496" s="16"/>
      <c r="AV496" s="14"/>
      <c r="AW496" s="14"/>
      <c r="AX496" s="14"/>
      <c r="AY496" s="14"/>
      <c r="AZ496" s="14"/>
      <c r="BA496" s="14"/>
      <c r="BB496" s="14"/>
      <c r="BC496" s="14"/>
      <c r="BD496" s="14" t="s">
        <v>1</v>
      </c>
      <c r="BE496" s="14" t="s">
        <v>955</v>
      </c>
      <c r="BF496" s="14" t="s">
        <v>959</v>
      </c>
      <c r="BG496" s="61" t="s">
        <v>652</v>
      </c>
      <c r="BH496" s="58">
        <f t="shared" si="27"/>
        <v>7200</v>
      </c>
      <c r="BI496" s="62">
        <f t="shared" si="28"/>
        <v>0</v>
      </c>
    </row>
    <row r="497" spans="1:61" s="4" customFormat="1" ht="18.75">
      <c r="A497" s="11">
        <v>10</v>
      </c>
      <c r="B497" s="6" t="s">
        <v>1</v>
      </c>
      <c r="C497" s="11">
        <v>1010</v>
      </c>
      <c r="D497" s="6" t="s">
        <v>449</v>
      </c>
      <c r="E497" s="12">
        <v>2</v>
      </c>
      <c r="F497" s="13" t="s">
        <v>12</v>
      </c>
      <c r="G497" s="6" t="s">
        <v>12</v>
      </c>
      <c r="H497" s="12">
        <v>3</v>
      </c>
      <c r="I497" s="13" t="s">
        <v>953</v>
      </c>
      <c r="J497" s="12">
        <v>614</v>
      </c>
      <c r="K497" s="13" t="s">
        <v>965</v>
      </c>
      <c r="L497" s="11">
        <v>6010004</v>
      </c>
      <c r="M497" s="6" t="s">
        <v>655</v>
      </c>
      <c r="N497" s="11">
        <v>50100010020</v>
      </c>
      <c r="O497" s="6" t="s">
        <v>461</v>
      </c>
      <c r="P497" s="14" t="s">
        <v>464</v>
      </c>
      <c r="Q497" s="11">
        <v>2</v>
      </c>
      <c r="R497" s="6" t="s">
        <v>625</v>
      </c>
      <c r="S497" s="11">
        <v>2</v>
      </c>
      <c r="T497" s="6" t="s">
        <v>625</v>
      </c>
      <c r="U497" s="13" t="str">
        <f>IFERROR((VLOOKUP(Q497,[1]ความเชื่อมโยง!$A$1:$F$10,6,FALSE)),"")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97" s="13" t="str">
        <f>IFERROR((VLOOKUP(Q497,ความเชื่อมโยง!$A$1:$G$10,7,1)),"")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97" s="15" t="s">
        <v>627</v>
      </c>
      <c r="X497" s="6" t="s">
        <v>133</v>
      </c>
      <c r="Y497" s="6" t="s">
        <v>16</v>
      </c>
      <c r="Z497" s="6" t="s">
        <v>20</v>
      </c>
      <c r="AA497" s="6"/>
      <c r="AB497" s="6"/>
      <c r="AC497" s="14"/>
      <c r="AD497" s="14" t="s">
        <v>1683</v>
      </c>
      <c r="AE497" s="16">
        <v>6000</v>
      </c>
      <c r="AF497" s="17">
        <v>2</v>
      </c>
      <c r="AG497" s="17" t="s">
        <v>581</v>
      </c>
      <c r="AH497" s="17">
        <v>1</v>
      </c>
      <c r="AI497" s="27">
        <v>12000</v>
      </c>
      <c r="AJ497" s="16"/>
      <c r="AK497" s="16"/>
      <c r="AL497" s="16"/>
      <c r="AM497" s="16"/>
      <c r="AN497" s="16"/>
      <c r="AO497" s="16"/>
      <c r="AP497" s="16"/>
      <c r="AQ497" s="16"/>
      <c r="AR497" s="16"/>
      <c r="AS497" s="16">
        <v>12000</v>
      </c>
      <c r="AT497" s="16"/>
      <c r="AU497" s="16"/>
      <c r="AV497" s="14"/>
      <c r="AW497" s="14"/>
      <c r="AX497" s="14"/>
      <c r="AY497" s="14"/>
      <c r="AZ497" s="14"/>
      <c r="BA497" s="14"/>
      <c r="BB497" s="14"/>
      <c r="BC497" s="14"/>
      <c r="BD497" s="14" t="s">
        <v>1</v>
      </c>
      <c r="BE497" s="14" t="s">
        <v>955</v>
      </c>
      <c r="BF497" s="14" t="s">
        <v>959</v>
      </c>
      <c r="BG497" s="61" t="s">
        <v>652</v>
      </c>
      <c r="BH497" s="58">
        <f t="shared" si="27"/>
        <v>12000</v>
      </c>
      <c r="BI497" s="62">
        <f t="shared" si="28"/>
        <v>0</v>
      </c>
    </row>
    <row r="498" spans="1:61" s="4" customFormat="1" ht="18.75">
      <c r="A498" s="11">
        <v>10</v>
      </c>
      <c r="B498" s="6" t="s">
        <v>1</v>
      </c>
      <c r="C498" s="11">
        <v>1010</v>
      </c>
      <c r="D498" s="6" t="s">
        <v>449</v>
      </c>
      <c r="E498" s="12">
        <v>2</v>
      </c>
      <c r="F498" s="13" t="s">
        <v>12</v>
      </c>
      <c r="G498" s="6" t="s">
        <v>12</v>
      </c>
      <c r="H498" s="12">
        <v>3</v>
      </c>
      <c r="I498" s="13" t="s">
        <v>953</v>
      </c>
      <c r="J498" s="12">
        <v>614</v>
      </c>
      <c r="K498" s="13" t="s">
        <v>965</v>
      </c>
      <c r="L498" s="11">
        <v>6010004</v>
      </c>
      <c r="M498" s="6" t="s">
        <v>655</v>
      </c>
      <c r="N498" s="11">
        <v>50100010020</v>
      </c>
      <c r="O498" s="6" t="s">
        <v>461</v>
      </c>
      <c r="P498" s="14" t="s">
        <v>464</v>
      </c>
      <c r="Q498" s="11">
        <v>2</v>
      </c>
      <c r="R498" s="6" t="s">
        <v>625</v>
      </c>
      <c r="S498" s="11">
        <v>2</v>
      </c>
      <c r="T498" s="6" t="s">
        <v>625</v>
      </c>
      <c r="U498" s="13" t="str">
        <f>IFERROR((VLOOKUP(Q498,[1]ความเชื่อมโยง!$A$1:$F$10,6,FALSE)),"")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98" s="13" t="str">
        <f>IFERROR((VLOOKUP(Q498,ความเชื่อมโยง!$A$1:$G$10,7,1)),"")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98" s="15" t="s">
        <v>627</v>
      </c>
      <c r="X498" s="6" t="s">
        <v>133</v>
      </c>
      <c r="Y498" s="6" t="s">
        <v>16</v>
      </c>
      <c r="Z498" s="6" t="s">
        <v>20</v>
      </c>
      <c r="AA498" s="6"/>
      <c r="AB498" s="6"/>
      <c r="AC498" s="14"/>
      <c r="AD498" s="14" t="s">
        <v>1684</v>
      </c>
      <c r="AE498" s="16">
        <v>30000</v>
      </c>
      <c r="AF498" s="17">
        <v>1</v>
      </c>
      <c r="AG498" s="17" t="s">
        <v>588</v>
      </c>
      <c r="AH498" s="17">
        <v>1</v>
      </c>
      <c r="AI498" s="27">
        <v>30000</v>
      </c>
      <c r="AJ498" s="16"/>
      <c r="AK498" s="16"/>
      <c r="AL498" s="16"/>
      <c r="AM498" s="16"/>
      <c r="AN498" s="16"/>
      <c r="AO498" s="16"/>
      <c r="AP498" s="16"/>
      <c r="AQ498" s="16"/>
      <c r="AR498" s="16"/>
      <c r="AS498" s="16">
        <v>30000</v>
      </c>
      <c r="AT498" s="16"/>
      <c r="AU498" s="16"/>
      <c r="AV498" s="14"/>
      <c r="AW498" s="14"/>
      <c r="AX498" s="14"/>
      <c r="AY498" s="14"/>
      <c r="AZ498" s="14"/>
      <c r="BA498" s="14"/>
      <c r="BB498" s="14"/>
      <c r="BC498" s="14"/>
      <c r="BD498" s="14" t="s">
        <v>1</v>
      </c>
      <c r="BE498" s="14" t="s">
        <v>955</v>
      </c>
      <c r="BF498" s="14" t="s">
        <v>959</v>
      </c>
      <c r="BG498" s="61" t="s">
        <v>652</v>
      </c>
      <c r="BH498" s="58">
        <f t="shared" si="27"/>
        <v>30000</v>
      </c>
      <c r="BI498" s="62">
        <f t="shared" si="28"/>
        <v>0</v>
      </c>
    </row>
    <row r="499" spans="1:61" s="4" customFormat="1" ht="18.75">
      <c r="A499" s="11">
        <v>10</v>
      </c>
      <c r="B499" s="6" t="s">
        <v>1</v>
      </c>
      <c r="C499" s="11">
        <v>1010</v>
      </c>
      <c r="D499" s="6" t="s">
        <v>449</v>
      </c>
      <c r="E499" s="12">
        <v>2</v>
      </c>
      <c r="F499" s="13" t="s">
        <v>12</v>
      </c>
      <c r="G499" s="6" t="s">
        <v>12</v>
      </c>
      <c r="H499" s="12">
        <v>3</v>
      </c>
      <c r="I499" s="13" t="s">
        <v>953</v>
      </c>
      <c r="J499" s="12">
        <v>614</v>
      </c>
      <c r="K499" s="13" t="s">
        <v>965</v>
      </c>
      <c r="L499" s="11">
        <v>6010004</v>
      </c>
      <c r="M499" s="6" t="s">
        <v>655</v>
      </c>
      <c r="N499" s="11">
        <v>50100010020</v>
      </c>
      <c r="O499" s="6" t="s">
        <v>461</v>
      </c>
      <c r="P499" s="14" t="s">
        <v>464</v>
      </c>
      <c r="Q499" s="11">
        <v>2</v>
      </c>
      <c r="R499" s="6" t="s">
        <v>625</v>
      </c>
      <c r="S499" s="11">
        <v>2</v>
      </c>
      <c r="T499" s="6" t="s">
        <v>625</v>
      </c>
      <c r="U499" s="13" t="str">
        <f>IFERROR((VLOOKUP(Q499,[1]ความเชื่อมโยง!$A$1:$F$10,6,FALSE)),"")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499" s="13" t="str">
        <f>IFERROR((VLOOKUP(Q499,ความเชื่อมโยง!$A$1:$G$10,7,1)),"")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499" s="15" t="s">
        <v>627</v>
      </c>
      <c r="X499" s="6" t="s">
        <v>133</v>
      </c>
      <c r="Y499" s="6" t="s">
        <v>16</v>
      </c>
      <c r="Z499" s="6" t="s">
        <v>20</v>
      </c>
      <c r="AA499" s="6"/>
      <c r="AB499" s="6"/>
      <c r="AC499" s="14"/>
      <c r="AD499" s="14" t="s">
        <v>601</v>
      </c>
      <c r="AE499" s="16">
        <v>600</v>
      </c>
      <c r="AF499" s="17">
        <v>6</v>
      </c>
      <c r="AG499" s="17" t="s">
        <v>581</v>
      </c>
      <c r="AH499" s="17">
        <v>1</v>
      </c>
      <c r="AI499" s="27">
        <v>3600</v>
      </c>
      <c r="AJ499" s="16"/>
      <c r="AK499" s="16"/>
      <c r="AL499" s="16"/>
      <c r="AM499" s="16"/>
      <c r="AN499" s="16"/>
      <c r="AO499" s="16"/>
      <c r="AP499" s="16"/>
      <c r="AQ499" s="16"/>
      <c r="AR499" s="16"/>
      <c r="AS499" s="16">
        <v>3600</v>
      </c>
      <c r="AT499" s="16"/>
      <c r="AU499" s="16"/>
      <c r="AV499" s="14"/>
      <c r="AW499" s="14"/>
      <c r="AX499" s="14"/>
      <c r="AY499" s="14"/>
      <c r="AZ499" s="14"/>
      <c r="BA499" s="14"/>
      <c r="BB499" s="14"/>
      <c r="BC499" s="14"/>
      <c r="BD499" s="14" t="s">
        <v>1</v>
      </c>
      <c r="BE499" s="14" t="s">
        <v>955</v>
      </c>
      <c r="BF499" s="14" t="s">
        <v>959</v>
      </c>
      <c r="BG499" s="61" t="s">
        <v>652</v>
      </c>
      <c r="BH499" s="58">
        <f t="shared" si="27"/>
        <v>3600</v>
      </c>
      <c r="BI499" s="62">
        <f t="shared" si="28"/>
        <v>0</v>
      </c>
    </row>
    <row r="500" spans="1:61" s="4" customFormat="1" ht="18.75">
      <c r="A500" s="11">
        <v>10</v>
      </c>
      <c r="B500" s="6" t="s">
        <v>1</v>
      </c>
      <c r="C500" s="11">
        <v>1010</v>
      </c>
      <c r="D500" s="6" t="s">
        <v>449</v>
      </c>
      <c r="E500" s="12">
        <v>2</v>
      </c>
      <c r="F500" s="13" t="s">
        <v>12</v>
      </c>
      <c r="G500" s="6" t="s">
        <v>12</v>
      </c>
      <c r="H500" s="12">
        <v>3</v>
      </c>
      <c r="I500" s="13" t="s">
        <v>953</v>
      </c>
      <c r="J500" s="12">
        <v>614</v>
      </c>
      <c r="K500" s="13" t="s">
        <v>965</v>
      </c>
      <c r="L500" s="11">
        <v>6010004</v>
      </c>
      <c r="M500" s="6" t="s">
        <v>655</v>
      </c>
      <c r="N500" s="11">
        <v>50100010020</v>
      </c>
      <c r="O500" s="6" t="s">
        <v>461</v>
      </c>
      <c r="P500" s="14" t="s">
        <v>464</v>
      </c>
      <c r="Q500" s="11">
        <v>2</v>
      </c>
      <c r="R500" s="6" t="s">
        <v>625</v>
      </c>
      <c r="S500" s="11">
        <v>2</v>
      </c>
      <c r="T500" s="6" t="s">
        <v>625</v>
      </c>
      <c r="U500" s="13" t="str">
        <f>IFERROR((VLOOKUP(Q500,[1]ความเชื่อมโยง!$A$1:$F$10,6,FALSE)),"")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00" s="13" t="str">
        <f>IFERROR((VLOOKUP(Q500,ความเชื่อมโยง!$A$1:$G$10,7,1)),"")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00" s="15" t="s">
        <v>627</v>
      </c>
      <c r="X500" s="6" t="s">
        <v>133</v>
      </c>
      <c r="Y500" s="6" t="s">
        <v>16</v>
      </c>
      <c r="Z500" s="6" t="s">
        <v>20</v>
      </c>
      <c r="AA500" s="6"/>
      <c r="AB500" s="6"/>
      <c r="AC500" s="14"/>
      <c r="AD500" s="14" t="s">
        <v>582</v>
      </c>
      <c r="AE500" s="16">
        <v>200</v>
      </c>
      <c r="AF500" s="17">
        <v>200</v>
      </c>
      <c r="AG500" s="17" t="s">
        <v>581</v>
      </c>
      <c r="AH500" s="17">
        <v>2</v>
      </c>
      <c r="AI500" s="27">
        <v>80000</v>
      </c>
      <c r="AJ500" s="16"/>
      <c r="AK500" s="16"/>
      <c r="AL500" s="16"/>
      <c r="AM500" s="16"/>
      <c r="AN500" s="16"/>
      <c r="AO500" s="16"/>
      <c r="AP500" s="16"/>
      <c r="AQ500" s="16"/>
      <c r="AR500" s="16"/>
      <c r="AS500" s="16">
        <v>80000</v>
      </c>
      <c r="AT500" s="16"/>
      <c r="AU500" s="16"/>
      <c r="AV500" s="14"/>
      <c r="AW500" s="14"/>
      <c r="AX500" s="14"/>
      <c r="AY500" s="14"/>
      <c r="AZ500" s="14"/>
      <c r="BA500" s="14"/>
      <c r="BB500" s="14"/>
      <c r="BC500" s="14"/>
      <c r="BD500" s="14" t="s">
        <v>1</v>
      </c>
      <c r="BE500" s="14" t="s">
        <v>955</v>
      </c>
      <c r="BF500" s="14" t="s">
        <v>959</v>
      </c>
      <c r="BG500" s="61" t="s">
        <v>652</v>
      </c>
      <c r="BH500" s="58">
        <f t="shared" si="27"/>
        <v>80000</v>
      </c>
      <c r="BI500" s="62">
        <f t="shared" si="28"/>
        <v>0</v>
      </c>
    </row>
    <row r="501" spans="1:61" s="4" customFormat="1" ht="18.75">
      <c r="A501" s="11">
        <v>10</v>
      </c>
      <c r="B501" s="6" t="s">
        <v>1</v>
      </c>
      <c r="C501" s="11">
        <v>1010</v>
      </c>
      <c r="D501" s="6" t="s">
        <v>449</v>
      </c>
      <c r="E501" s="12">
        <v>2</v>
      </c>
      <c r="F501" s="13" t="s">
        <v>12</v>
      </c>
      <c r="G501" s="6" t="s">
        <v>12</v>
      </c>
      <c r="H501" s="12">
        <v>3</v>
      </c>
      <c r="I501" s="13" t="s">
        <v>953</v>
      </c>
      <c r="J501" s="12">
        <v>614</v>
      </c>
      <c r="K501" s="13" t="s">
        <v>965</v>
      </c>
      <c r="L501" s="11">
        <v>6010004</v>
      </c>
      <c r="M501" s="6" t="s">
        <v>655</v>
      </c>
      <c r="N501" s="11">
        <v>50100010020</v>
      </c>
      <c r="O501" s="6" t="s">
        <v>461</v>
      </c>
      <c r="P501" s="14" t="s">
        <v>464</v>
      </c>
      <c r="Q501" s="11">
        <v>2</v>
      </c>
      <c r="R501" s="6" t="s">
        <v>625</v>
      </c>
      <c r="S501" s="11">
        <v>2</v>
      </c>
      <c r="T501" s="6" t="s">
        <v>625</v>
      </c>
      <c r="U501" s="13" t="str">
        <f>IFERROR((VLOOKUP(Q501,[1]ความเชื่อมโยง!$A$1:$F$10,6,FALSE)),"")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01" s="13" t="str">
        <f>IFERROR((VLOOKUP(Q501,ความเชื่อมโยง!$A$1:$G$10,7,1)),"")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01" s="15" t="s">
        <v>627</v>
      </c>
      <c r="X501" s="6" t="s">
        <v>133</v>
      </c>
      <c r="Y501" s="6" t="s">
        <v>16</v>
      </c>
      <c r="Z501" s="6" t="s">
        <v>20</v>
      </c>
      <c r="AA501" s="6"/>
      <c r="AB501" s="6"/>
      <c r="AC501" s="14"/>
      <c r="AD501" s="14" t="s">
        <v>604</v>
      </c>
      <c r="AE501" s="16">
        <v>250</v>
      </c>
      <c r="AF501" s="17">
        <v>10</v>
      </c>
      <c r="AG501" s="17" t="s">
        <v>581</v>
      </c>
      <c r="AH501" s="17">
        <v>2</v>
      </c>
      <c r="AI501" s="27">
        <v>5000</v>
      </c>
      <c r="AJ501" s="16"/>
      <c r="AK501" s="16"/>
      <c r="AL501" s="16"/>
      <c r="AM501" s="16"/>
      <c r="AN501" s="16"/>
      <c r="AO501" s="16"/>
      <c r="AP501" s="16"/>
      <c r="AQ501" s="16"/>
      <c r="AR501" s="16"/>
      <c r="AS501" s="16">
        <v>5000</v>
      </c>
      <c r="AT501" s="16"/>
      <c r="AU501" s="16"/>
      <c r="AV501" s="14"/>
      <c r="AW501" s="14"/>
      <c r="AX501" s="14"/>
      <c r="AY501" s="14"/>
      <c r="AZ501" s="14"/>
      <c r="BA501" s="14"/>
      <c r="BB501" s="14"/>
      <c r="BC501" s="14"/>
      <c r="BD501" s="14" t="s">
        <v>1</v>
      </c>
      <c r="BE501" s="14" t="s">
        <v>955</v>
      </c>
      <c r="BF501" s="14" t="s">
        <v>959</v>
      </c>
      <c r="BG501" s="61" t="s">
        <v>652</v>
      </c>
      <c r="BH501" s="58">
        <f t="shared" si="27"/>
        <v>5000</v>
      </c>
      <c r="BI501" s="62">
        <f t="shared" si="28"/>
        <v>0</v>
      </c>
    </row>
    <row r="502" spans="1:61" s="4" customFormat="1" ht="18.75">
      <c r="A502" s="11">
        <v>10</v>
      </c>
      <c r="B502" s="6" t="s">
        <v>1</v>
      </c>
      <c r="C502" s="11">
        <v>1010</v>
      </c>
      <c r="D502" s="6" t="s">
        <v>449</v>
      </c>
      <c r="E502" s="12">
        <v>2</v>
      </c>
      <c r="F502" s="13" t="s">
        <v>12</v>
      </c>
      <c r="G502" s="6" t="s">
        <v>12</v>
      </c>
      <c r="H502" s="12">
        <v>3</v>
      </c>
      <c r="I502" s="13" t="s">
        <v>953</v>
      </c>
      <c r="J502" s="12">
        <v>614</v>
      </c>
      <c r="K502" s="13" t="s">
        <v>965</v>
      </c>
      <c r="L502" s="11">
        <v>6010004</v>
      </c>
      <c r="M502" s="6" t="s">
        <v>655</v>
      </c>
      <c r="N502" s="11">
        <v>50100010020</v>
      </c>
      <c r="O502" s="6" t="s">
        <v>461</v>
      </c>
      <c r="P502" s="14" t="s">
        <v>464</v>
      </c>
      <c r="Q502" s="11">
        <v>2</v>
      </c>
      <c r="R502" s="6" t="s">
        <v>625</v>
      </c>
      <c r="S502" s="11">
        <v>2</v>
      </c>
      <c r="T502" s="6" t="s">
        <v>625</v>
      </c>
      <c r="U502" s="13" t="str">
        <f>IFERROR((VLOOKUP(Q502,[1]ความเชื่อมโยง!$A$1:$F$10,6,FALSE)),"")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02" s="13" t="str">
        <f>IFERROR((VLOOKUP(Q502,ความเชื่อมโยง!$A$1:$G$10,7,1)),"")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02" s="15" t="s">
        <v>627</v>
      </c>
      <c r="X502" s="6" t="s">
        <v>133</v>
      </c>
      <c r="Y502" s="6" t="s">
        <v>16</v>
      </c>
      <c r="Z502" s="6" t="s">
        <v>20</v>
      </c>
      <c r="AA502" s="6"/>
      <c r="AB502" s="6"/>
      <c r="AC502" s="14"/>
      <c r="AD502" s="14" t="s">
        <v>1635</v>
      </c>
      <c r="AE502" s="16">
        <v>35</v>
      </c>
      <c r="AF502" s="17">
        <v>200</v>
      </c>
      <c r="AG502" s="17" t="s">
        <v>581</v>
      </c>
      <c r="AH502" s="17">
        <v>4</v>
      </c>
      <c r="AI502" s="27">
        <v>28000</v>
      </c>
      <c r="AJ502" s="16"/>
      <c r="AK502" s="16"/>
      <c r="AL502" s="16"/>
      <c r="AM502" s="16"/>
      <c r="AN502" s="16"/>
      <c r="AO502" s="16"/>
      <c r="AP502" s="16"/>
      <c r="AQ502" s="16"/>
      <c r="AR502" s="16"/>
      <c r="AS502" s="16">
        <v>28000</v>
      </c>
      <c r="AT502" s="16"/>
      <c r="AU502" s="16"/>
      <c r="AV502" s="14"/>
      <c r="AW502" s="14"/>
      <c r="AX502" s="14"/>
      <c r="AY502" s="14"/>
      <c r="AZ502" s="14"/>
      <c r="BA502" s="14"/>
      <c r="BB502" s="14"/>
      <c r="BC502" s="14"/>
      <c r="BD502" s="14" t="s">
        <v>1</v>
      </c>
      <c r="BE502" s="14" t="s">
        <v>955</v>
      </c>
      <c r="BF502" s="14" t="s">
        <v>959</v>
      </c>
      <c r="BG502" s="61" t="s">
        <v>652</v>
      </c>
      <c r="BH502" s="58">
        <f t="shared" si="27"/>
        <v>28000</v>
      </c>
      <c r="BI502" s="62">
        <f t="shared" si="28"/>
        <v>0</v>
      </c>
    </row>
    <row r="503" spans="1:61" s="4" customFormat="1" ht="18.75">
      <c r="A503" s="11">
        <v>10</v>
      </c>
      <c r="B503" s="6" t="s">
        <v>1</v>
      </c>
      <c r="C503" s="11">
        <v>1010</v>
      </c>
      <c r="D503" s="6" t="s">
        <v>449</v>
      </c>
      <c r="E503" s="12">
        <v>2</v>
      </c>
      <c r="F503" s="13" t="s">
        <v>12</v>
      </c>
      <c r="G503" s="6" t="s">
        <v>12</v>
      </c>
      <c r="H503" s="12">
        <v>3</v>
      </c>
      <c r="I503" s="13" t="s">
        <v>953</v>
      </c>
      <c r="J503" s="12">
        <v>614</v>
      </c>
      <c r="K503" s="13" t="s">
        <v>965</v>
      </c>
      <c r="L503" s="11">
        <v>6010004</v>
      </c>
      <c r="M503" s="6" t="s">
        <v>655</v>
      </c>
      <c r="N503" s="11">
        <v>50100010020</v>
      </c>
      <c r="O503" s="6" t="s">
        <v>461</v>
      </c>
      <c r="P503" s="14" t="s">
        <v>464</v>
      </c>
      <c r="Q503" s="11">
        <v>2</v>
      </c>
      <c r="R503" s="6" t="s">
        <v>625</v>
      </c>
      <c r="S503" s="11">
        <v>2</v>
      </c>
      <c r="T503" s="6" t="s">
        <v>625</v>
      </c>
      <c r="U503" s="13" t="str">
        <f>IFERROR((VLOOKUP(Q503,[1]ความเชื่อมโยง!$A$1:$F$10,6,FALSE)),"")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03" s="13" t="str">
        <f>IFERROR((VLOOKUP(Q503,ความเชื่อมโยง!$A$1:$G$10,7,1)),"")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03" s="15" t="s">
        <v>627</v>
      </c>
      <c r="X503" s="6" t="s">
        <v>133</v>
      </c>
      <c r="Y503" s="6" t="s">
        <v>16</v>
      </c>
      <c r="Z503" s="6" t="s">
        <v>20</v>
      </c>
      <c r="AA503" s="6"/>
      <c r="AB503" s="6"/>
      <c r="AC503" s="14"/>
      <c r="AD503" s="14" t="s">
        <v>968</v>
      </c>
      <c r="AE503" s="16">
        <v>2200</v>
      </c>
      <c r="AF503" s="17">
        <v>1</v>
      </c>
      <c r="AG503" s="17" t="s">
        <v>588</v>
      </c>
      <c r="AH503" s="17">
        <v>1</v>
      </c>
      <c r="AI503" s="27">
        <v>2200</v>
      </c>
      <c r="AJ503" s="16"/>
      <c r="AK503" s="16"/>
      <c r="AL503" s="16"/>
      <c r="AM503" s="16"/>
      <c r="AN503" s="16"/>
      <c r="AO503" s="16"/>
      <c r="AP503" s="16"/>
      <c r="AQ503" s="16"/>
      <c r="AR503" s="16"/>
      <c r="AS503" s="16">
        <v>2200</v>
      </c>
      <c r="AT503" s="16"/>
      <c r="AU503" s="16"/>
      <c r="AV503" s="14"/>
      <c r="AW503" s="14"/>
      <c r="AX503" s="14"/>
      <c r="AY503" s="14"/>
      <c r="AZ503" s="14"/>
      <c r="BA503" s="14"/>
      <c r="BB503" s="14"/>
      <c r="BC503" s="14"/>
      <c r="BD503" s="14" t="s">
        <v>1</v>
      </c>
      <c r="BE503" s="14" t="s">
        <v>955</v>
      </c>
      <c r="BF503" s="14" t="s">
        <v>959</v>
      </c>
      <c r="BG503" s="61" t="s">
        <v>652</v>
      </c>
      <c r="BH503" s="58">
        <f t="shared" si="27"/>
        <v>2200</v>
      </c>
      <c r="BI503" s="62">
        <f t="shared" si="28"/>
        <v>0</v>
      </c>
    </row>
    <row r="504" spans="1:61" s="4" customFormat="1" ht="18.75">
      <c r="A504" s="11">
        <v>10</v>
      </c>
      <c r="B504" s="6" t="s">
        <v>1</v>
      </c>
      <c r="C504" s="11">
        <v>1010</v>
      </c>
      <c r="D504" s="6" t="s">
        <v>449</v>
      </c>
      <c r="E504" s="12">
        <v>2</v>
      </c>
      <c r="F504" s="13" t="s">
        <v>12</v>
      </c>
      <c r="G504" s="6" t="s">
        <v>12</v>
      </c>
      <c r="H504" s="12">
        <v>3</v>
      </c>
      <c r="I504" s="13" t="s">
        <v>953</v>
      </c>
      <c r="J504" s="12">
        <v>614</v>
      </c>
      <c r="K504" s="13" t="s">
        <v>965</v>
      </c>
      <c r="L504" s="11">
        <v>6010004</v>
      </c>
      <c r="M504" s="6" t="s">
        <v>655</v>
      </c>
      <c r="N504" s="11">
        <v>50100010020</v>
      </c>
      <c r="O504" s="6" t="s">
        <v>461</v>
      </c>
      <c r="P504" s="14" t="s">
        <v>464</v>
      </c>
      <c r="Q504" s="11">
        <v>2</v>
      </c>
      <c r="R504" s="6" t="s">
        <v>625</v>
      </c>
      <c r="S504" s="11">
        <v>2</v>
      </c>
      <c r="T504" s="6" t="s">
        <v>625</v>
      </c>
      <c r="U504" s="13" t="str">
        <f>IFERROR((VLOOKUP(Q504,[1]ความเชื่อมโยง!$A$1:$F$10,6,FALSE)),"")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04" s="13" t="str">
        <f>IFERROR((VLOOKUP(Q504,ความเชื่อมโยง!$A$1:$G$10,7,1)),"")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04" s="15" t="s">
        <v>627</v>
      </c>
      <c r="X504" s="6" t="s">
        <v>133</v>
      </c>
      <c r="Y504" s="6" t="s">
        <v>16</v>
      </c>
      <c r="Z504" s="6" t="s">
        <v>20</v>
      </c>
      <c r="AA504" s="6"/>
      <c r="AB504" s="6"/>
      <c r="AC504" s="14"/>
      <c r="AD504" s="14" t="s">
        <v>969</v>
      </c>
      <c r="AE504" s="16">
        <v>200</v>
      </c>
      <c r="AF504" s="17">
        <v>100</v>
      </c>
      <c r="AG504" s="17" t="s">
        <v>620</v>
      </c>
      <c r="AH504" s="17">
        <v>1</v>
      </c>
      <c r="AI504" s="27">
        <v>20000</v>
      </c>
      <c r="AJ504" s="16"/>
      <c r="AK504" s="16"/>
      <c r="AL504" s="16"/>
      <c r="AM504" s="16"/>
      <c r="AN504" s="16"/>
      <c r="AO504" s="16"/>
      <c r="AP504" s="16"/>
      <c r="AQ504" s="16"/>
      <c r="AR504" s="16"/>
      <c r="AS504" s="16">
        <v>20000</v>
      </c>
      <c r="AT504" s="16"/>
      <c r="AU504" s="16"/>
      <c r="AV504" s="14"/>
      <c r="AW504" s="14"/>
      <c r="AX504" s="14"/>
      <c r="AY504" s="14"/>
      <c r="AZ504" s="14"/>
      <c r="BA504" s="14"/>
      <c r="BB504" s="14"/>
      <c r="BC504" s="14"/>
      <c r="BD504" s="14" t="s">
        <v>1</v>
      </c>
      <c r="BE504" s="14" t="s">
        <v>955</v>
      </c>
      <c r="BF504" s="14" t="s">
        <v>959</v>
      </c>
      <c r="BG504" s="61" t="s">
        <v>652</v>
      </c>
      <c r="BH504" s="58">
        <f t="shared" si="27"/>
        <v>20000</v>
      </c>
      <c r="BI504" s="62">
        <f t="shared" si="28"/>
        <v>0</v>
      </c>
    </row>
    <row r="505" spans="1:61" s="4" customFormat="1" ht="18.75">
      <c r="A505" s="11">
        <v>10</v>
      </c>
      <c r="B505" s="6" t="s">
        <v>1</v>
      </c>
      <c r="C505" s="11">
        <v>1010</v>
      </c>
      <c r="D505" s="6" t="s">
        <v>449</v>
      </c>
      <c r="E505" s="12">
        <v>2</v>
      </c>
      <c r="F505" s="13" t="s">
        <v>12</v>
      </c>
      <c r="G505" s="6" t="s">
        <v>12</v>
      </c>
      <c r="H505" s="12">
        <v>3</v>
      </c>
      <c r="I505" s="13" t="s">
        <v>953</v>
      </c>
      <c r="J505" s="12">
        <v>614</v>
      </c>
      <c r="K505" s="13" t="s">
        <v>965</v>
      </c>
      <c r="L505" s="11">
        <v>6010004</v>
      </c>
      <c r="M505" s="6" t="s">
        <v>655</v>
      </c>
      <c r="N505" s="11">
        <v>50100010020</v>
      </c>
      <c r="O505" s="6" t="s">
        <v>461</v>
      </c>
      <c r="P505" s="14" t="s">
        <v>465</v>
      </c>
      <c r="Q505" s="11">
        <v>2</v>
      </c>
      <c r="R505" s="6" t="s">
        <v>625</v>
      </c>
      <c r="S505" s="11">
        <v>2</v>
      </c>
      <c r="T505" s="6" t="s">
        <v>625</v>
      </c>
      <c r="U505" s="13" t="str">
        <f>IFERROR((VLOOKUP(Q505,[1]ความเชื่อมโยง!$A$1:$F$10,6,FALSE)),"")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05" s="13" t="str">
        <f>IFERROR((VLOOKUP(Q505,ความเชื่อมโยง!$A$1:$G$10,7,1)),"")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05" s="15" t="s">
        <v>627</v>
      </c>
      <c r="X505" s="6" t="s">
        <v>133</v>
      </c>
      <c r="Y505" s="6" t="s">
        <v>16</v>
      </c>
      <c r="Z505" s="6" t="s">
        <v>20</v>
      </c>
      <c r="AA505" s="6"/>
      <c r="AB505" s="6"/>
      <c r="AC505" s="14"/>
      <c r="AD505" s="14" t="s">
        <v>1683</v>
      </c>
      <c r="AE505" s="16">
        <v>4000</v>
      </c>
      <c r="AF505" s="17">
        <v>10</v>
      </c>
      <c r="AG505" s="17" t="s">
        <v>583</v>
      </c>
      <c r="AH505" s="17">
        <v>1</v>
      </c>
      <c r="AI505" s="27">
        <v>40000</v>
      </c>
      <c r="AJ505" s="16"/>
      <c r="AK505" s="16"/>
      <c r="AL505" s="16"/>
      <c r="AM505" s="16"/>
      <c r="AN505" s="16"/>
      <c r="AO505" s="16"/>
      <c r="AP505" s="16"/>
      <c r="AQ505" s="16"/>
      <c r="AR505" s="16"/>
      <c r="AS505" s="16">
        <v>40000</v>
      </c>
      <c r="AT505" s="16"/>
      <c r="AU505" s="16"/>
      <c r="AV505" s="14"/>
      <c r="AW505" s="14"/>
      <c r="AX505" s="14"/>
      <c r="AY505" s="14"/>
      <c r="AZ505" s="14"/>
      <c r="BA505" s="14"/>
      <c r="BB505" s="14"/>
      <c r="BC505" s="14"/>
      <c r="BD505" s="14" t="s">
        <v>1</v>
      </c>
      <c r="BE505" s="14" t="s">
        <v>955</v>
      </c>
      <c r="BF505" s="14" t="s">
        <v>959</v>
      </c>
      <c r="BG505" s="61" t="s">
        <v>957</v>
      </c>
      <c r="BH505" s="58">
        <f t="shared" si="27"/>
        <v>40000</v>
      </c>
      <c r="BI505" s="62">
        <f t="shared" si="28"/>
        <v>0</v>
      </c>
    </row>
    <row r="506" spans="1:61" s="4" customFormat="1" ht="18.75">
      <c r="A506" s="11">
        <v>10</v>
      </c>
      <c r="B506" s="6" t="s">
        <v>1</v>
      </c>
      <c r="C506" s="11">
        <v>1010</v>
      </c>
      <c r="D506" s="6" t="s">
        <v>449</v>
      </c>
      <c r="E506" s="12">
        <v>2</v>
      </c>
      <c r="F506" s="13" t="s">
        <v>12</v>
      </c>
      <c r="G506" s="6" t="s">
        <v>12</v>
      </c>
      <c r="H506" s="12">
        <v>3</v>
      </c>
      <c r="I506" s="13" t="s">
        <v>953</v>
      </c>
      <c r="J506" s="12">
        <v>515</v>
      </c>
      <c r="K506" s="13" t="s">
        <v>962</v>
      </c>
      <c r="L506" s="11">
        <v>5010001</v>
      </c>
      <c r="M506" s="6" t="s">
        <v>695</v>
      </c>
      <c r="N506" s="11">
        <v>50100010010</v>
      </c>
      <c r="O506" s="6" t="s">
        <v>466</v>
      </c>
      <c r="P506" s="14" t="s">
        <v>467</v>
      </c>
      <c r="Q506" s="11">
        <v>2</v>
      </c>
      <c r="R506" s="6" t="s">
        <v>625</v>
      </c>
      <c r="S506" s="11">
        <v>2</v>
      </c>
      <c r="T506" s="6" t="s">
        <v>625</v>
      </c>
      <c r="U506" s="13" t="str">
        <f>IFERROR((VLOOKUP(Q506,[1]ความเชื่อมโยง!$A$1:$F$10,6,FALSE)),"")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06" s="13" t="str">
        <f>IFERROR((VLOOKUP(Q506,ความเชื่อมโยง!$A$1:$G$10,7,1)),"")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06" s="15" t="s">
        <v>627</v>
      </c>
      <c r="X506" s="6" t="s">
        <v>133</v>
      </c>
      <c r="Y506" s="6" t="s">
        <v>16</v>
      </c>
      <c r="Z506" s="6" t="s">
        <v>28</v>
      </c>
      <c r="AA506" s="6"/>
      <c r="AB506" s="6"/>
      <c r="AC506" s="14"/>
      <c r="AD506" s="14" t="s">
        <v>966</v>
      </c>
      <c r="AE506" s="16">
        <v>300</v>
      </c>
      <c r="AF506" s="17">
        <v>400</v>
      </c>
      <c r="AG506" s="17" t="s">
        <v>581</v>
      </c>
      <c r="AH506" s="17">
        <v>1</v>
      </c>
      <c r="AI506" s="27">
        <v>120000</v>
      </c>
      <c r="AJ506" s="16"/>
      <c r="AK506" s="16"/>
      <c r="AL506" s="16">
        <v>120000</v>
      </c>
      <c r="AM506" s="16"/>
      <c r="AN506" s="16"/>
      <c r="AO506" s="16"/>
      <c r="AP506" s="16"/>
      <c r="AQ506" s="16"/>
      <c r="AR506" s="16"/>
      <c r="AS506" s="16"/>
      <c r="AT506" s="16"/>
      <c r="AU506" s="16"/>
      <c r="AV506" s="14"/>
      <c r="AW506" s="14"/>
      <c r="AX506" s="14"/>
      <c r="AY506" s="14"/>
      <c r="AZ506" s="14"/>
      <c r="BA506" s="14"/>
      <c r="BB506" s="14"/>
      <c r="BC506" s="14"/>
      <c r="BD506" s="14" t="s">
        <v>1</v>
      </c>
      <c r="BE506" s="14" t="s">
        <v>955</v>
      </c>
      <c r="BF506" s="14" t="s">
        <v>959</v>
      </c>
      <c r="BG506" s="61" t="s">
        <v>970</v>
      </c>
      <c r="BH506" s="58">
        <f t="shared" si="27"/>
        <v>120000</v>
      </c>
      <c r="BI506" s="62">
        <f t="shared" si="28"/>
        <v>0</v>
      </c>
    </row>
    <row r="507" spans="1:61" s="4" customFormat="1" ht="18.75">
      <c r="A507" s="11">
        <v>10</v>
      </c>
      <c r="B507" s="6" t="s">
        <v>1</v>
      </c>
      <c r="C507" s="11">
        <v>1010</v>
      </c>
      <c r="D507" s="6" t="s">
        <v>449</v>
      </c>
      <c r="E507" s="12">
        <v>2</v>
      </c>
      <c r="F507" s="13" t="s">
        <v>12</v>
      </c>
      <c r="G507" s="6" t="s">
        <v>12</v>
      </c>
      <c r="H507" s="12">
        <v>3</v>
      </c>
      <c r="I507" s="13" t="s">
        <v>953</v>
      </c>
      <c r="J507" s="12">
        <v>515</v>
      </c>
      <c r="K507" s="13" t="s">
        <v>962</v>
      </c>
      <c r="L507" s="11">
        <v>5010001</v>
      </c>
      <c r="M507" s="6" t="s">
        <v>695</v>
      </c>
      <c r="N507" s="11">
        <v>50100010010</v>
      </c>
      <c r="O507" s="6" t="s">
        <v>466</v>
      </c>
      <c r="P507" s="14" t="s">
        <v>467</v>
      </c>
      <c r="Q507" s="11">
        <v>2</v>
      </c>
      <c r="R507" s="6" t="s">
        <v>625</v>
      </c>
      <c r="S507" s="11">
        <v>2</v>
      </c>
      <c r="T507" s="6" t="s">
        <v>625</v>
      </c>
      <c r="U507" s="13" t="str">
        <f>IFERROR((VLOOKUP(Q507,[1]ความเชื่อมโยง!$A$1:$F$10,6,FALSE)),"")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07" s="13" t="str">
        <f>IFERROR((VLOOKUP(Q507,ความเชื่อมโยง!$A$1:$G$10,7,1)),"")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07" s="15" t="s">
        <v>627</v>
      </c>
      <c r="X507" s="6" t="s">
        <v>133</v>
      </c>
      <c r="Y507" s="6" t="s">
        <v>16</v>
      </c>
      <c r="Z507" s="6" t="s">
        <v>20</v>
      </c>
      <c r="AA507" s="6"/>
      <c r="AB507" s="6"/>
      <c r="AC507" s="14"/>
      <c r="AD507" s="14" t="s">
        <v>1687</v>
      </c>
      <c r="AE507" s="16">
        <v>30</v>
      </c>
      <c r="AF507" s="17">
        <v>10</v>
      </c>
      <c r="AG507" s="17" t="s">
        <v>583</v>
      </c>
      <c r="AH507" s="17">
        <v>1</v>
      </c>
      <c r="AI507" s="27">
        <v>300</v>
      </c>
      <c r="AJ507" s="16"/>
      <c r="AK507" s="16"/>
      <c r="AL507" s="16">
        <v>300</v>
      </c>
      <c r="AM507" s="16"/>
      <c r="AN507" s="16"/>
      <c r="AO507" s="16"/>
      <c r="AP507" s="16"/>
      <c r="AQ507" s="16"/>
      <c r="AR507" s="16"/>
      <c r="AS507" s="16"/>
      <c r="AT507" s="16"/>
      <c r="AU507" s="16"/>
      <c r="AV507" s="14"/>
      <c r="AW507" s="14"/>
      <c r="AX507" s="14"/>
      <c r="AY507" s="14"/>
      <c r="AZ507" s="14"/>
      <c r="BA507" s="14"/>
      <c r="BB507" s="14"/>
      <c r="BC507" s="14"/>
      <c r="BD507" s="14" t="s">
        <v>1</v>
      </c>
      <c r="BE507" s="14" t="s">
        <v>955</v>
      </c>
      <c r="BF507" s="14" t="s">
        <v>959</v>
      </c>
      <c r="BG507" s="61" t="s">
        <v>970</v>
      </c>
      <c r="BH507" s="58">
        <f t="shared" si="27"/>
        <v>300</v>
      </c>
      <c r="BI507" s="62">
        <f t="shared" si="28"/>
        <v>0</v>
      </c>
    </row>
    <row r="508" spans="1:61" s="4" customFormat="1" ht="18.75">
      <c r="A508" s="11">
        <v>10</v>
      </c>
      <c r="B508" s="6" t="s">
        <v>1</v>
      </c>
      <c r="C508" s="11">
        <v>1010</v>
      </c>
      <c r="D508" s="6" t="s">
        <v>449</v>
      </c>
      <c r="E508" s="12">
        <v>2</v>
      </c>
      <c r="F508" s="13" t="s">
        <v>12</v>
      </c>
      <c r="G508" s="6" t="s">
        <v>12</v>
      </c>
      <c r="H508" s="12">
        <v>3</v>
      </c>
      <c r="I508" s="13" t="s">
        <v>953</v>
      </c>
      <c r="J508" s="12">
        <v>515</v>
      </c>
      <c r="K508" s="13" t="s">
        <v>962</v>
      </c>
      <c r="L508" s="11">
        <v>5010001</v>
      </c>
      <c r="M508" s="6" t="s">
        <v>695</v>
      </c>
      <c r="N508" s="11">
        <v>50100010010</v>
      </c>
      <c r="O508" s="6" t="s">
        <v>466</v>
      </c>
      <c r="P508" s="14" t="s">
        <v>468</v>
      </c>
      <c r="Q508" s="11">
        <v>2</v>
      </c>
      <c r="R508" s="6" t="s">
        <v>625</v>
      </c>
      <c r="S508" s="11">
        <v>2</v>
      </c>
      <c r="T508" s="6" t="s">
        <v>625</v>
      </c>
      <c r="U508" s="13" t="str">
        <f>IFERROR((VLOOKUP(Q508,[1]ความเชื่อมโยง!$A$1:$F$10,6,FALSE)),"")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08" s="13" t="str">
        <f>IFERROR((VLOOKUP(Q508,ความเชื่อมโยง!$A$1:$G$10,7,1)),"")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08" s="15" t="s">
        <v>627</v>
      </c>
      <c r="X508" s="6" t="s">
        <v>133</v>
      </c>
      <c r="Y508" s="6" t="s">
        <v>16</v>
      </c>
      <c r="Z508" s="6" t="s">
        <v>20</v>
      </c>
      <c r="AA508" s="6"/>
      <c r="AB508" s="6"/>
      <c r="AC508" s="14"/>
      <c r="AD508" s="14" t="s">
        <v>582</v>
      </c>
      <c r="AE508" s="16">
        <v>100</v>
      </c>
      <c r="AF508" s="17">
        <v>60</v>
      </c>
      <c r="AG508" s="17" t="s">
        <v>581</v>
      </c>
      <c r="AH508" s="17">
        <v>1</v>
      </c>
      <c r="AI508" s="27">
        <v>6000</v>
      </c>
      <c r="AJ508" s="16"/>
      <c r="AK508" s="16"/>
      <c r="AL508" s="16"/>
      <c r="AM508" s="16"/>
      <c r="AN508" s="16"/>
      <c r="AO508" s="16"/>
      <c r="AP508" s="16"/>
      <c r="AQ508" s="16">
        <v>60000</v>
      </c>
      <c r="AR508" s="16"/>
      <c r="AS508" s="16"/>
      <c r="AT508" s="16"/>
      <c r="AU508" s="16"/>
      <c r="AV508" s="14"/>
      <c r="AW508" s="14"/>
      <c r="AX508" s="14"/>
      <c r="AY508" s="14"/>
      <c r="AZ508" s="14"/>
      <c r="BA508" s="14"/>
      <c r="BB508" s="14"/>
      <c r="BC508" s="14"/>
      <c r="BD508" s="14" t="s">
        <v>1</v>
      </c>
      <c r="BE508" s="14" t="s">
        <v>955</v>
      </c>
      <c r="BF508" s="14" t="s">
        <v>959</v>
      </c>
      <c r="BG508" s="61" t="s">
        <v>653</v>
      </c>
      <c r="BH508" s="58">
        <f t="shared" si="27"/>
        <v>6000</v>
      </c>
      <c r="BI508" s="62">
        <f t="shared" si="28"/>
        <v>0</v>
      </c>
    </row>
    <row r="509" spans="1:61" s="4" customFormat="1" ht="18.75">
      <c r="A509" s="11">
        <v>10</v>
      </c>
      <c r="B509" s="6" t="s">
        <v>1</v>
      </c>
      <c r="C509" s="11">
        <v>1010</v>
      </c>
      <c r="D509" s="6" t="s">
        <v>449</v>
      </c>
      <c r="E509" s="12">
        <v>2</v>
      </c>
      <c r="F509" s="13" t="s">
        <v>12</v>
      </c>
      <c r="G509" s="6" t="s">
        <v>12</v>
      </c>
      <c r="H509" s="12">
        <v>3</v>
      </c>
      <c r="I509" s="13" t="s">
        <v>953</v>
      </c>
      <c r="J509" s="12">
        <v>515</v>
      </c>
      <c r="K509" s="13" t="s">
        <v>962</v>
      </c>
      <c r="L509" s="11">
        <v>5010001</v>
      </c>
      <c r="M509" s="6" t="s">
        <v>695</v>
      </c>
      <c r="N509" s="11">
        <v>50100010010</v>
      </c>
      <c r="O509" s="6" t="s">
        <v>466</v>
      </c>
      <c r="P509" s="14" t="s">
        <v>468</v>
      </c>
      <c r="Q509" s="11">
        <v>2</v>
      </c>
      <c r="R509" s="6" t="s">
        <v>625</v>
      </c>
      <c r="S509" s="11">
        <v>2</v>
      </c>
      <c r="T509" s="6" t="s">
        <v>625</v>
      </c>
      <c r="U509" s="13" t="str">
        <f>IFERROR((VLOOKUP(Q509,[1]ความเชื่อมโยง!$A$1:$F$10,6,FALSE)),"")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09" s="13" t="str">
        <f>IFERROR((VLOOKUP(Q509,ความเชื่อมโยง!$A$1:$G$10,7,1)),"")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09" s="15" t="s">
        <v>627</v>
      </c>
      <c r="X509" s="6" t="s">
        <v>133</v>
      </c>
      <c r="Y509" s="6" t="s">
        <v>16</v>
      </c>
      <c r="Z509" s="6" t="s">
        <v>20</v>
      </c>
      <c r="AA509" s="6"/>
      <c r="AB509" s="6"/>
      <c r="AC509" s="14"/>
      <c r="AD509" s="14" t="s">
        <v>1635</v>
      </c>
      <c r="AE509" s="16">
        <v>35</v>
      </c>
      <c r="AF509" s="17">
        <v>60</v>
      </c>
      <c r="AG509" s="17" t="s">
        <v>581</v>
      </c>
      <c r="AH509" s="17">
        <v>2</v>
      </c>
      <c r="AI509" s="27">
        <v>4200</v>
      </c>
      <c r="AJ509" s="16"/>
      <c r="AK509" s="16"/>
      <c r="AL509" s="16"/>
      <c r="AM509" s="16"/>
      <c r="AN509" s="16"/>
      <c r="AO509" s="16"/>
      <c r="AP509" s="16"/>
      <c r="AQ509" s="16">
        <v>42000</v>
      </c>
      <c r="AR509" s="16"/>
      <c r="AS509" s="16"/>
      <c r="AT509" s="16"/>
      <c r="AU509" s="16"/>
      <c r="AV509" s="14"/>
      <c r="AW509" s="14"/>
      <c r="AX509" s="14"/>
      <c r="AY509" s="14"/>
      <c r="AZ509" s="14"/>
      <c r="BA509" s="14"/>
      <c r="BB509" s="14"/>
      <c r="BC509" s="14"/>
      <c r="BD509" s="14" t="s">
        <v>1</v>
      </c>
      <c r="BE509" s="14" t="s">
        <v>955</v>
      </c>
      <c r="BF509" s="14" t="s">
        <v>959</v>
      </c>
      <c r="BG509" s="61" t="s">
        <v>653</v>
      </c>
      <c r="BH509" s="58">
        <f t="shared" si="27"/>
        <v>4200</v>
      </c>
      <c r="BI509" s="62">
        <f t="shared" si="28"/>
        <v>0</v>
      </c>
    </row>
    <row r="510" spans="1:61" s="4" customFormat="1" ht="18.75">
      <c r="A510" s="11">
        <v>10</v>
      </c>
      <c r="B510" s="6" t="s">
        <v>1</v>
      </c>
      <c r="C510" s="11">
        <v>1010</v>
      </c>
      <c r="D510" s="6" t="s">
        <v>449</v>
      </c>
      <c r="E510" s="12">
        <v>2</v>
      </c>
      <c r="F510" s="13" t="s">
        <v>12</v>
      </c>
      <c r="G510" s="6" t="s">
        <v>12</v>
      </c>
      <c r="H510" s="12">
        <v>3</v>
      </c>
      <c r="I510" s="13" t="s">
        <v>953</v>
      </c>
      <c r="J510" s="12">
        <v>515</v>
      </c>
      <c r="K510" s="13" t="s">
        <v>962</v>
      </c>
      <c r="L510" s="11">
        <v>5010001</v>
      </c>
      <c r="M510" s="6" t="s">
        <v>695</v>
      </c>
      <c r="N510" s="11">
        <v>50100010010</v>
      </c>
      <c r="O510" s="6" t="s">
        <v>466</v>
      </c>
      <c r="P510" s="14" t="s">
        <v>469</v>
      </c>
      <c r="Q510" s="11">
        <v>2</v>
      </c>
      <c r="R510" s="6" t="s">
        <v>625</v>
      </c>
      <c r="S510" s="11">
        <v>2</v>
      </c>
      <c r="T510" s="6" t="s">
        <v>625</v>
      </c>
      <c r="U510" s="13" t="str">
        <f>IFERROR((VLOOKUP(Q510,[1]ความเชื่อมโยง!$A$1:$F$10,6,FALSE)),"")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10" s="13" t="str">
        <f>IFERROR((VLOOKUP(Q510,ความเชื่อมโยง!$A$1:$G$10,7,1)),"")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10" s="15" t="s">
        <v>627</v>
      </c>
      <c r="X510" s="6" t="s">
        <v>133</v>
      </c>
      <c r="Y510" s="6" t="s">
        <v>16</v>
      </c>
      <c r="Z510" s="6" t="s">
        <v>28</v>
      </c>
      <c r="AA510" s="6"/>
      <c r="AB510" s="6"/>
      <c r="AC510" s="14"/>
      <c r="AD510" s="14" t="s">
        <v>966</v>
      </c>
      <c r="AE510" s="16">
        <v>500</v>
      </c>
      <c r="AF510" s="17">
        <v>80</v>
      </c>
      <c r="AG510" s="17" t="s">
        <v>581</v>
      </c>
      <c r="AH510" s="17">
        <v>1</v>
      </c>
      <c r="AI510" s="27">
        <f t="shared" ref="AI510:AI519" si="30">AE510*AF510*AH510</f>
        <v>40000</v>
      </c>
      <c r="AJ510" s="16"/>
      <c r="AK510" s="16"/>
      <c r="AL510" s="16"/>
      <c r="AM510" s="16"/>
      <c r="AN510" s="16"/>
      <c r="AO510" s="16">
        <v>25000</v>
      </c>
      <c r="AP510" s="16"/>
      <c r="AQ510" s="16"/>
      <c r="AR510" s="16">
        <v>25000</v>
      </c>
      <c r="AS510" s="16"/>
      <c r="AT510" s="16"/>
      <c r="AU510" s="16"/>
      <c r="AV510" s="14"/>
      <c r="AW510" s="14"/>
      <c r="AX510" s="14"/>
      <c r="AY510" s="14"/>
      <c r="AZ510" s="14"/>
      <c r="BA510" s="14"/>
      <c r="BB510" s="14"/>
      <c r="BC510" s="14"/>
      <c r="BD510" s="14" t="s">
        <v>1</v>
      </c>
      <c r="BE510" s="14" t="s">
        <v>955</v>
      </c>
      <c r="BF510" s="14" t="s">
        <v>959</v>
      </c>
      <c r="BG510" s="61" t="s">
        <v>971</v>
      </c>
      <c r="BH510" s="58">
        <f t="shared" si="27"/>
        <v>40000</v>
      </c>
      <c r="BI510" s="62">
        <f t="shared" si="28"/>
        <v>0</v>
      </c>
    </row>
    <row r="511" spans="1:61" s="4" customFormat="1" ht="18.75">
      <c r="A511" s="11">
        <v>10</v>
      </c>
      <c r="B511" s="6" t="s">
        <v>1</v>
      </c>
      <c r="C511" s="11">
        <v>1010</v>
      </c>
      <c r="D511" s="6" t="s">
        <v>449</v>
      </c>
      <c r="E511" s="12">
        <v>2</v>
      </c>
      <c r="F511" s="13" t="s">
        <v>12</v>
      </c>
      <c r="G511" s="6" t="s">
        <v>12</v>
      </c>
      <c r="H511" s="12">
        <v>3</v>
      </c>
      <c r="I511" s="13" t="s">
        <v>953</v>
      </c>
      <c r="J511" s="12">
        <v>515</v>
      </c>
      <c r="K511" s="13" t="s">
        <v>962</v>
      </c>
      <c r="L511" s="11">
        <v>5010001</v>
      </c>
      <c r="M511" s="6" t="s">
        <v>695</v>
      </c>
      <c r="N511" s="11">
        <v>50100010010</v>
      </c>
      <c r="O511" s="6" t="s">
        <v>466</v>
      </c>
      <c r="P511" s="14" t="s">
        <v>470</v>
      </c>
      <c r="Q511" s="11">
        <v>2</v>
      </c>
      <c r="R511" s="6" t="s">
        <v>625</v>
      </c>
      <c r="S511" s="11">
        <v>2</v>
      </c>
      <c r="T511" s="6" t="s">
        <v>625</v>
      </c>
      <c r="U511" s="13" t="str">
        <f>IFERROR((VLOOKUP(Q511,[1]ความเชื่อมโยง!$A$1:$F$10,6,FALSE)),"")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11" s="13" t="str">
        <f>IFERROR((VLOOKUP(Q511,ความเชื่อมโยง!$A$1:$G$10,7,1)),"")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11" s="15" t="s">
        <v>627</v>
      </c>
      <c r="X511" s="6" t="s">
        <v>646</v>
      </c>
      <c r="Y511" s="6" t="s">
        <v>16</v>
      </c>
      <c r="Z511" s="6" t="s">
        <v>20</v>
      </c>
      <c r="AA511" s="6"/>
      <c r="AB511" s="6"/>
      <c r="AC511" s="14"/>
      <c r="AD511" s="14" t="s">
        <v>1683</v>
      </c>
      <c r="AE511" s="16">
        <v>6000</v>
      </c>
      <c r="AF511" s="17">
        <v>2</v>
      </c>
      <c r="AG511" s="17" t="s">
        <v>581</v>
      </c>
      <c r="AH511" s="17">
        <v>15</v>
      </c>
      <c r="AI511" s="27">
        <f t="shared" si="30"/>
        <v>180000</v>
      </c>
      <c r="AJ511" s="16">
        <v>24000</v>
      </c>
      <c r="AK511" s="16">
        <v>24000</v>
      </c>
      <c r="AL511" s="16">
        <v>24000</v>
      </c>
      <c r="AM511" s="16">
        <v>24000</v>
      </c>
      <c r="AN511" s="16">
        <v>24000</v>
      </c>
      <c r="AO511" s="16">
        <v>24000</v>
      </c>
      <c r="AP511" s="16">
        <v>24000</v>
      </c>
      <c r="AQ511" s="16">
        <v>24000</v>
      </c>
      <c r="AR511" s="16">
        <v>24000</v>
      </c>
      <c r="AS511" s="16">
        <v>24000</v>
      </c>
      <c r="AT511" s="16">
        <v>24000</v>
      </c>
      <c r="AU511" s="16">
        <v>24000</v>
      </c>
      <c r="AV511" s="14"/>
      <c r="AW511" s="14"/>
      <c r="AX511" s="14"/>
      <c r="AY511" s="14"/>
      <c r="AZ511" s="14"/>
      <c r="BA511" s="14"/>
      <c r="BB511" s="14"/>
      <c r="BC511" s="14"/>
      <c r="BD511" s="14" t="s">
        <v>1</v>
      </c>
      <c r="BE511" s="14" t="s">
        <v>955</v>
      </c>
      <c r="BF511" s="14" t="s">
        <v>959</v>
      </c>
      <c r="BG511" s="61" t="s">
        <v>957</v>
      </c>
      <c r="BH511" s="58">
        <f t="shared" si="27"/>
        <v>180000</v>
      </c>
      <c r="BI511" s="62">
        <f t="shared" si="28"/>
        <v>0</v>
      </c>
    </row>
    <row r="512" spans="1:61" s="4" customFormat="1" ht="18.75">
      <c r="A512" s="11">
        <v>10</v>
      </c>
      <c r="B512" s="6" t="s">
        <v>1</v>
      </c>
      <c r="C512" s="11">
        <v>1010</v>
      </c>
      <c r="D512" s="6" t="s">
        <v>449</v>
      </c>
      <c r="E512" s="12">
        <v>2</v>
      </c>
      <c r="F512" s="13" t="s">
        <v>12</v>
      </c>
      <c r="G512" s="6" t="s">
        <v>12</v>
      </c>
      <c r="H512" s="12">
        <v>3</v>
      </c>
      <c r="I512" s="13" t="s">
        <v>953</v>
      </c>
      <c r="J512" s="12">
        <v>515</v>
      </c>
      <c r="K512" s="13" t="s">
        <v>962</v>
      </c>
      <c r="L512" s="11">
        <v>5010001</v>
      </c>
      <c r="M512" s="6" t="s">
        <v>695</v>
      </c>
      <c r="N512" s="11">
        <v>50100010010</v>
      </c>
      <c r="O512" s="6" t="s">
        <v>466</v>
      </c>
      <c r="P512" s="14" t="s">
        <v>470</v>
      </c>
      <c r="Q512" s="11">
        <v>2</v>
      </c>
      <c r="R512" s="6" t="s">
        <v>625</v>
      </c>
      <c r="S512" s="11">
        <v>2</v>
      </c>
      <c r="T512" s="6" t="s">
        <v>625</v>
      </c>
      <c r="U512" s="13" t="str">
        <f>IFERROR((VLOOKUP(Q512,[1]ความเชื่อมโยง!$A$1:$F$10,6,FALSE)),"")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12" s="13" t="str">
        <f>IFERROR((VLOOKUP(Q512,ความเชื่อมโยง!$A$1:$G$10,7,1)),"")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12" s="15" t="s">
        <v>627</v>
      </c>
      <c r="X512" s="6" t="s">
        <v>646</v>
      </c>
      <c r="Y512" s="6" t="s">
        <v>16</v>
      </c>
      <c r="Z512" s="6" t="s">
        <v>20</v>
      </c>
      <c r="AA512" s="6"/>
      <c r="AB512" s="6"/>
      <c r="AC512" s="14"/>
      <c r="AD512" s="14" t="s">
        <v>972</v>
      </c>
      <c r="AE512" s="16">
        <v>35</v>
      </c>
      <c r="AF512" s="17">
        <v>30</v>
      </c>
      <c r="AG512" s="17" t="s">
        <v>581</v>
      </c>
      <c r="AH512" s="17">
        <v>12</v>
      </c>
      <c r="AI512" s="27">
        <f t="shared" si="30"/>
        <v>12600</v>
      </c>
      <c r="AJ512" s="16">
        <v>1050</v>
      </c>
      <c r="AK512" s="16">
        <v>1050</v>
      </c>
      <c r="AL512" s="16">
        <v>1050</v>
      </c>
      <c r="AM512" s="16">
        <v>1050</v>
      </c>
      <c r="AN512" s="16">
        <v>1050</v>
      </c>
      <c r="AO512" s="16">
        <v>1050</v>
      </c>
      <c r="AP512" s="16">
        <v>1050</v>
      </c>
      <c r="AQ512" s="16">
        <v>1050</v>
      </c>
      <c r="AR512" s="16">
        <v>1050</v>
      </c>
      <c r="AS512" s="16">
        <v>1050</v>
      </c>
      <c r="AT512" s="16">
        <v>1050</v>
      </c>
      <c r="AU512" s="16">
        <v>1050</v>
      </c>
      <c r="AV512" s="14"/>
      <c r="AW512" s="14"/>
      <c r="AX512" s="14"/>
      <c r="AY512" s="14"/>
      <c r="AZ512" s="14"/>
      <c r="BA512" s="14"/>
      <c r="BB512" s="14"/>
      <c r="BC512" s="14"/>
      <c r="BD512" s="14" t="s">
        <v>1</v>
      </c>
      <c r="BE512" s="14" t="s">
        <v>955</v>
      </c>
      <c r="BF512" s="14" t="s">
        <v>959</v>
      </c>
      <c r="BG512" s="61" t="s">
        <v>957</v>
      </c>
      <c r="BH512" s="58">
        <f t="shared" si="27"/>
        <v>12600</v>
      </c>
      <c r="BI512" s="62">
        <f t="shared" si="28"/>
        <v>0</v>
      </c>
    </row>
    <row r="513" spans="1:61" s="4" customFormat="1" ht="18.75">
      <c r="A513" s="11">
        <v>10</v>
      </c>
      <c r="B513" s="6" t="s">
        <v>1</v>
      </c>
      <c r="C513" s="11">
        <v>1010</v>
      </c>
      <c r="D513" s="6" t="s">
        <v>449</v>
      </c>
      <c r="E513" s="12">
        <v>2</v>
      </c>
      <c r="F513" s="13" t="s">
        <v>12</v>
      </c>
      <c r="G513" s="6" t="s">
        <v>12</v>
      </c>
      <c r="H513" s="12">
        <v>3</v>
      </c>
      <c r="I513" s="13" t="s">
        <v>953</v>
      </c>
      <c r="J513" s="12">
        <v>515</v>
      </c>
      <c r="K513" s="13" t="s">
        <v>962</v>
      </c>
      <c r="L513" s="11">
        <v>5010001</v>
      </c>
      <c r="M513" s="6" t="s">
        <v>695</v>
      </c>
      <c r="N513" s="11">
        <v>50100010010</v>
      </c>
      <c r="O513" s="6" t="s">
        <v>466</v>
      </c>
      <c r="P513" s="14" t="s">
        <v>470</v>
      </c>
      <c r="Q513" s="11">
        <v>2</v>
      </c>
      <c r="R513" s="6" t="s">
        <v>625</v>
      </c>
      <c r="S513" s="11">
        <v>2</v>
      </c>
      <c r="T513" s="6" t="s">
        <v>625</v>
      </c>
      <c r="U513" s="13" t="str">
        <f>IFERROR((VLOOKUP(Q513,[1]ความเชื่อมโยง!$A$1:$F$10,6,FALSE)),"")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13" s="13" t="str">
        <f>IFERROR((VLOOKUP(Q513,ความเชื่อมโยง!$A$1:$G$10,7,1)),"")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13" s="15" t="s">
        <v>627</v>
      </c>
      <c r="X513" s="6" t="s">
        <v>646</v>
      </c>
      <c r="Y513" s="6" t="s">
        <v>16</v>
      </c>
      <c r="Z513" s="6" t="s">
        <v>20</v>
      </c>
      <c r="AA513" s="6"/>
      <c r="AB513" s="6"/>
      <c r="AC513" s="14"/>
      <c r="AD513" s="14" t="s">
        <v>582</v>
      </c>
      <c r="AE513" s="16">
        <v>200</v>
      </c>
      <c r="AF513" s="17">
        <v>30</v>
      </c>
      <c r="AG513" s="17" t="s">
        <v>581</v>
      </c>
      <c r="AH513" s="17">
        <v>6</v>
      </c>
      <c r="AI513" s="27">
        <f t="shared" si="30"/>
        <v>36000</v>
      </c>
      <c r="AJ513" s="16">
        <v>6000</v>
      </c>
      <c r="AK513" s="16">
        <v>6000</v>
      </c>
      <c r="AL513" s="16">
        <v>6000</v>
      </c>
      <c r="AM513" s="16">
        <v>6000</v>
      </c>
      <c r="AN513" s="16">
        <v>6000</v>
      </c>
      <c r="AO513" s="16">
        <v>6000</v>
      </c>
      <c r="AP513" s="16">
        <v>6000</v>
      </c>
      <c r="AQ513" s="16">
        <v>6000</v>
      </c>
      <c r="AR513" s="16">
        <v>6000</v>
      </c>
      <c r="AS513" s="16">
        <v>6000</v>
      </c>
      <c r="AT513" s="16">
        <v>6000</v>
      </c>
      <c r="AU513" s="16">
        <v>6000</v>
      </c>
      <c r="AV513" s="14"/>
      <c r="AW513" s="14"/>
      <c r="AX513" s="14"/>
      <c r="AY513" s="14"/>
      <c r="AZ513" s="14"/>
      <c r="BA513" s="14"/>
      <c r="BB513" s="14"/>
      <c r="BC513" s="14"/>
      <c r="BD513" s="14" t="s">
        <v>1</v>
      </c>
      <c r="BE513" s="14" t="s">
        <v>955</v>
      </c>
      <c r="BF513" s="14" t="s">
        <v>959</v>
      </c>
      <c r="BG513" s="61" t="s">
        <v>957</v>
      </c>
      <c r="BH513" s="58">
        <f t="shared" si="27"/>
        <v>36000</v>
      </c>
      <c r="BI513" s="62">
        <f t="shared" si="28"/>
        <v>0</v>
      </c>
    </row>
    <row r="514" spans="1:61" s="4" customFormat="1" ht="18.75">
      <c r="A514" s="11">
        <v>10</v>
      </c>
      <c r="B514" s="6" t="s">
        <v>1</v>
      </c>
      <c r="C514" s="11">
        <v>1010</v>
      </c>
      <c r="D514" s="6" t="s">
        <v>449</v>
      </c>
      <c r="E514" s="12">
        <v>2</v>
      </c>
      <c r="F514" s="13" t="s">
        <v>12</v>
      </c>
      <c r="G514" s="6" t="s">
        <v>12</v>
      </c>
      <c r="H514" s="12">
        <v>3</v>
      </c>
      <c r="I514" s="13" t="s">
        <v>953</v>
      </c>
      <c r="J514" s="12">
        <v>515</v>
      </c>
      <c r="K514" s="13" t="s">
        <v>962</v>
      </c>
      <c r="L514" s="11">
        <v>5010001</v>
      </c>
      <c r="M514" s="6" t="s">
        <v>695</v>
      </c>
      <c r="N514" s="11">
        <v>50100010010</v>
      </c>
      <c r="O514" s="6" t="s">
        <v>466</v>
      </c>
      <c r="P514" s="14" t="s">
        <v>470</v>
      </c>
      <c r="Q514" s="11">
        <v>2</v>
      </c>
      <c r="R514" s="6" t="s">
        <v>625</v>
      </c>
      <c r="S514" s="11">
        <v>2</v>
      </c>
      <c r="T514" s="6" t="s">
        <v>625</v>
      </c>
      <c r="U514" s="13" t="str">
        <f>IFERROR((VLOOKUP(Q514,[1]ความเชื่อมโยง!$A$1:$F$10,6,FALSE)),"")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14" s="13" t="str">
        <f>IFERROR((VLOOKUP(Q514,ความเชื่อมโยง!$A$1:$G$10,7,1)),"")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14" s="15" t="s">
        <v>627</v>
      </c>
      <c r="X514" s="6" t="s">
        <v>646</v>
      </c>
      <c r="Y514" s="6" t="s">
        <v>16</v>
      </c>
      <c r="Z514" s="6" t="s">
        <v>20</v>
      </c>
      <c r="AA514" s="6"/>
      <c r="AB514" s="6"/>
      <c r="AC514" s="14"/>
      <c r="AD514" s="14" t="s">
        <v>604</v>
      </c>
      <c r="AE514" s="16">
        <v>250</v>
      </c>
      <c r="AF514" s="17">
        <v>10</v>
      </c>
      <c r="AG514" s="17" t="s">
        <v>581</v>
      </c>
      <c r="AH514" s="17">
        <v>2</v>
      </c>
      <c r="AI514" s="27">
        <f t="shared" si="30"/>
        <v>5000</v>
      </c>
      <c r="AJ514" s="16"/>
      <c r="AK514" s="16">
        <v>2500</v>
      </c>
      <c r="AL514" s="16"/>
      <c r="AM514" s="16"/>
      <c r="AN514" s="16">
        <v>2500</v>
      </c>
      <c r="AO514" s="16"/>
      <c r="AP514" s="16"/>
      <c r="AQ514" s="16">
        <v>2500</v>
      </c>
      <c r="AR514" s="16"/>
      <c r="AS514" s="16"/>
      <c r="AT514" s="16">
        <v>2500</v>
      </c>
      <c r="AU514" s="16"/>
      <c r="AV514" s="14"/>
      <c r="AW514" s="14"/>
      <c r="AX514" s="14"/>
      <c r="AY514" s="14"/>
      <c r="AZ514" s="14"/>
      <c r="BA514" s="14"/>
      <c r="BB514" s="14"/>
      <c r="BC514" s="14"/>
      <c r="BD514" s="14" t="s">
        <v>1</v>
      </c>
      <c r="BE514" s="14" t="s">
        <v>955</v>
      </c>
      <c r="BF514" s="14" t="s">
        <v>959</v>
      </c>
      <c r="BG514" s="61" t="s">
        <v>957</v>
      </c>
      <c r="BH514" s="58">
        <f t="shared" si="27"/>
        <v>5000</v>
      </c>
      <c r="BI514" s="62">
        <f t="shared" si="28"/>
        <v>0</v>
      </c>
    </row>
    <row r="515" spans="1:61" s="4" customFormat="1" ht="18.75">
      <c r="A515" s="11">
        <v>10</v>
      </c>
      <c r="B515" s="6" t="s">
        <v>1</v>
      </c>
      <c r="C515" s="11">
        <v>1010</v>
      </c>
      <c r="D515" s="6" t="s">
        <v>449</v>
      </c>
      <c r="E515" s="12">
        <v>2</v>
      </c>
      <c r="F515" s="13" t="s">
        <v>12</v>
      </c>
      <c r="G515" s="6" t="s">
        <v>12</v>
      </c>
      <c r="H515" s="12">
        <v>3</v>
      </c>
      <c r="I515" s="13" t="s">
        <v>953</v>
      </c>
      <c r="J515" s="12">
        <v>515</v>
      </c>
      <c r="K515" s="13" t="s">
        <v>962</v>
      </c>
      <c r="L515" s="11">
        <v>5010001</v>
      </c>
      <c r="M515" s="6" t="s">
        <v>695</v>
      </c>
      <c r="N515" s="11">
        <v>50100010010</v>
      </c>
      <c r="O515" s="6" t="s">
        <v>466</v>
      </c>
      <c r="P515" s="14" t="s">
        <v>470</v>
      </c>
      <c r="Q515" s="11">
        <v>2</v>
      </c>
      <c r="R515" s="6" t="s">
        <v>625</v>
      </c>
      <c r="S515" s="11">
        <v>2</v>
      </c>
      <c r="T515" s="6" t="s">
        <v>625</v>
      </c>
      <c r="U515" s="13" t="str">
        <f>IFERROR((VLOOKUP(Q515,[1]ความเชื่อมโยง!$A$1:$F$10,6,FALSE)),"")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15" s="13" t="str">
        <f>IFERROR((VLOOKUP(Q515,ความเชื่อมโยง!$A$1:$G$10,7,1)),"")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15" s="15" t="s">
        <v>627</v>
      </c>
      <c r="X515" s="6" t="s">
        <v>646</v>
      </c>
      <c r="Y515" s="6" t="s">
        <v>16</v>
      </c>
      <c r="Z515" s="6" t="s">
        <v>20</v>
      </c>
      <c r="AA515" s="6"/>
      <c r="AB515" s="6"/>
      <c r="AC515" s="14"/>
      <c r="AD515" s="14" t="s">
        <v>1685</v>
      </c>
      <c r="AE515" s="16">
        <v>1800</v>
      </c>
      <c r="AF515" s="17">
        <v>1</v>
      </c>
      <c r="AG515" s="17" t="s">
        <v>619</v>
      </c>
      <c r="AH515" s="17">
        <v>12</v>
      </c>
      <c r="AI515" s="27">
        <f t="shared" si="30"/>
        <v>21600</v>
      </c>
      <c r="AJ515" s="16"/>
      <c r="AK515" s="16">
        <v>3600</v>
      </c>
      <c r="AL515" s="16"/>
      <c r="AM515" s="16">
        <v>3600</v>
      </c>
      <c r="AN515" s="16">
        <v>3600</v>
      </c>
      <c r="AO515" s="16"/>
      <c r="AP515" s="16"/>
      <c r="AQ515" s="16">
        <v>3600</v>
      </c>
      <c r="AR515" s="16"/>
      <c r="AS515" s="16">
        <v>3600</v>
      </c>
      <c r="AT515" s="16">
        <v>3600</v>
      </c>
      <c r="AU515" s="16"/>
      <c r="AV515" s="14"/>
      <c r="AW515" s="14"/>
      <c r="AX515" s="14"/>
      <c r="AY515" s="14"/>
      <c r="AZ515" s="14"/>
      <c r="BA515" s="14"/>
      <c r="BB515" s="14"/>
      <c r="BC515" s="14"/>
      <c r="BD515" s="14" t="s">
        <v>1</v>
      </c>
      <c r="BE515" s="14" t="s">
        <v>955</v>
      </c>
      <c r="BF515" s="14" t="s">
        <v>959</v>
      </c>
      <c r="BG515" s="61" t="s">
        <v>957</v>
      </c>
      <c r="BH515" s="58">
        <f t="shared" si="27"/>
        <v>21600</v>
      </c>
      <c r="BI515" s="62">
        <f t="shared" si="28"/>
        <v>0</v>
      </c>
    </row>
    <row r="516" spans="1:61" s="4" customFormat="1" ht="18.75">
      <c r="A516" s="11">
        <v>10</v>
      </c>
      <c r="B516" s="6" t="s">
        <v>1</v>
      </c>
      <c r="C516" s="11">
        <v>1010</v>
      </c>
      <c r="D516" s="6" t="s">
        <v>449</v>
      </c>
      <c r="E516" s="12">
        <v>2</v>
      </c>
      <c r="F516" s="13" t="s">
        <v>12</v>
      </c>
      <c r="G516" s="6" t="s">
        <v>12</v>
      </c>
      <c r="H516" s="12">
        <v>3</v>
      </c>
      <c r="I516" s="13" t="s">
        <v>953</v>
      </c>
      <c r="J516" s="12">
        <v>515</v>
      </c>
      <c r="K516" s="13" t="s">
        <v>962</v>
      </c>
      <c r="L516" s="11">
        <v>5010001</v>
      </c>
      <c r="M516" s="6" t="s">
        <v>695</v>
      </c>
      <c r="N516" s="11">
        <v>50100010010</v>
      </c>
      <c r="O516" s="6" t="s">
        <v>466</v>
      </c>
      <c r="P516" s="14" t="s">
        <v>470</v>
      </c>
      <c r="Q516" s="11">
        <v>2</v>
      </c>
      <c r="R516" s="6" t="s">
        <v>625</v>
      </c>
      <c r="S516" s="11">
        <v>2</v>
      </c>
      <c r="T516" s="6" t="s">
        <v>625</v>
      </c>
      <c r="U516" s="13" t="str">
        <f>IFERROR((VLOOKUP(Q516,[1]ความเชื่อมโยง!$A$1:$F$10,6,FALSE)),"")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16" s="13" t="str">
        <f>IFERROR((VLOOKUP(Q516,ความเชื่อมโยง!$A$1:$G$10,7,1)),"")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16" s="15" t="s">
        <v>627</v>
      </c>
      <c r="X516" s="6" t="s">
        <v>646</v>
      </c>
      <c r="Y516" s="6" t="s">
        <v>16</v>
      </c>
      <c r="Z516" s="6" t="s">
        <v>20</v>
      </c>
      <c r="AA516" s="6"/>
      <c r="AB516" s="6"/>
      <c r="AC516" s="14"/>
      <c r="AD516" s="14" t="s">
        <v>1688</v>
      </c>
      <c r="AE516" s="16">
        <v>20000</v>
      </c>
      <c r="AF516" s="17">
        <v>1</v>
      </c>
      <c r="AG516" s="17" t="s">
        <v>588</v>
      </c>
      <c r="AH516" s="17">
        <v>2</v>
      </c>
      <c r="AI516" s="27">
        <f t="shared" si="30"/>
        <v>40000</v>
      </c>
      <c r="AJ516" s="16"/>
      <c r="AK516" s="16">
        <v>30000</v>
      </c>
      <c r="AL516" s="16"/>
      <c r="AM516" s="16"/>
      <c r="AN516" s="16"/>
      <c r="AO516" s="16"/>
      <c r="AP516" s="16"/>
      <c r="AQ516" s="16">
        <v>30000</v>
      </c>
      <c r="AR516" s="16"/>
      <c r="AS516" s="16"/>
      <c r="AT516" s="16"/>
      <c r="AU516" s="16"/>
      <c r="AV516" s="14"/>
      <c r="AW516" s="14"/>
      <c r="AX516" s="14"/>
      <c r="AY516" s="14"/>
      <c r="AZ516" s="14"/>
      <c r="BA516" s="14"/>
      <c r="BB516" s="14"/>
      <c r="BC516" s="14"/>
      <c r="BD516" s="14" t="s">
        <v>1</v>
      </c>
      <c r="BE516" s="14" t="s">
        <v>955</v>
      </c>
      <c r="BF516" s="14" t="s">
        <v>959</v>
      </c>
      <c r="BG516" s="61" t="s">
        <v>957</v>
      </c>
      <c r="BH516" s="58">
        <f t="shared" si="27"/>
        <v>40000</v>
      </c>
      <c r="BI516" s="62">
        <f t="shared" si="28"/>
        <v>0</v>
      </c>
    </row>
    <row r="517" spans="1:61" s="4" customFormat="1" ht="18.75">
      <c r="A517" s="11">
        <v>10</v>
      </c>
      <c r="B517" s="6" t="s">
        <v>1</v>
      </c>
      <c r="C517" s="11">
        <v>1010</v>
      </c>
      <c r="D517" s="6" t="s">
        <v>449</v>
      </c>
      <c r="E517" s="12">
        <v>2</v>
      </c>
      <c r="F517" s="13" t="s">
        <v>12</v>
      </c>
      <c r="G517" s="6" t="s">
        <v>12</v>
      </c>
      <c r="H517" s="12">
        <v>3</v>
      </c>
      <c r="I517" s="13" t="s">
        <v>953</v>
      </c>
      <c r="J517" s="12">
        <v>515</v>
      </c>
      <c r="K517" s="13" t="s">
        <v>962</v>
      </c>
      <c r="L517" s="11">
        <v>5010001</v>
      </c>
      <c r="M517" s="6" t="s">
        <v>695</v>
      </c>
      <c r="N517" s="11">
        <v>50100010010</v>
      </c>
      <c r="O517" s="6" t="s">
        <v>466</v>
      </c>
      <c r="P517" s="14" t="s">
        <v>470</v>
      </c>
      <c r="Q517" s="11">
        <v>2</v>
      </c>
      <c r="R517" s="6" t="s">
        <v>625</v>
      </c>
      <c r="S517" s="11">
        <v>2</v>
      </c>
      <c r="T517" s="6" t="s">
        <v>625</v>
      </c>
      <c r="U517" s="13" t="str">
        <f>IFERROR((VLOOKUP(Q517,[1]ความเชื่อมโยง!$A$1:$F$10,6,FALSE)),"")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17" s="13" t="str">
        <f>IFERROR((VLOOKUP(Q517,ความเชื่อมโยง!$A$1:$G$10,7,1)),"")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17" s="15" t="s">
        <v>627</v>
      </c>
      <c r="X517" s="6" t="s">
        <v>646</v>
      </c>
      <c r="Y517" s="6" t="s">
        <v>16</v>
      </c>
      <c r="Z517" s="6" t="s">
        <v>20</v>
      </c>
      <c r="AA517" s="6"/>
      <c r="AB517" s="6"/>
      <c r="AC517" s="14"/>
      <c r="AD517" s="14" t="s">
        <v>1689</v>
      </c>
      <c r="AE517" s="16">
        <v>1000</v>
      </c>
      <c r="AF517" s="17">
        <v>3</v>
      </c>
      <c r="AG517" s="17" t="s">
        <v>583</v>
      </c>
      <c r="AH517" s="17">
        <v>6</v>
      </c>
      <c r="AI517" s="27">
        <f t="shared" si="30"/>
        <v>18000</v>
      </c>
      <c r="AJ517" s="16"/>
      <c r="AK517" s="16">
        <v>4500</v>
      </c>
      <c r="AL517" s="16"/>
      <c r="AM517" s="16">
        <v>4500</v>
      </c>
      <c r="AN517" s="16">
        <v>4500</v>
      </c>
      <c r="AO517" s="16"/>
      <c r="AP517" s="16"/>
      <c r="AQ517" s="16">
        <v>4500</v>
      </c>
      <c r="AR517" s="16"/>
      <c r="AS517" s="16">
        <v>4500</v>
      </c>
      <c r="AT517" s="16">
        <v>4500</v>
      </c>
      <c r="AU517" s="16"/>
      <c r="AV517" s="14"/>
      <c r="AW517" s="14"/>
      <c r="AX517" s="14"/>
      <c r="AY517" s="14"/>
      <c r="AZ517" s="14"/>
      <c r="BA517" s="14"/>
      <c r="BB517" s="14"/>
      <c r="BC517" s="14"/>
      <c r="BD517" s="14" t="s">
        <v>1</v>
      </c>
      <c r="BE517" s="14" t="s">
        <v>955</v>
      </c>
      <c r="BF517" s="14" t="s">
        <v>959</v>
      </c>
      <c r="BG517" s="61" t="s">
        <v>957</v>
      </c>
      <c r="BH517" s="58">
        <f t="shared" si="27"/>
        <v>18000</v>
      </c>
      <c r="BI517" s="62">
        <f t="shared" si="28"/>
        <v>0</v>
      </c>
    </row>
    <row r="518" spans="1:61" s="4" customFormat="1" ht="18.75">
      <c r="A518" s="11">
        <v>10</v>
      </c>
      <c r="B518" s="6" t="s">
        <v>1</v>
      </c>
      <c r="C518" s="11">
        <v>1010</v>
      </c>
      <c r="D518" s="6" t="s">
        <v>449</v>
      </c>
      <c r="E518" s="12">
        <v>2</v>
      </c>
      <c r="F518" s="13" t="s">
        <v>12</v>
      </c>
      <c r="G518" s="6" t="s">
        <v>12</v>
      </c>
      <c r="H518" s="12">
        <v>3</v>
      </c>
      <c r="I518" s="13" t="s">
        <v>953</v>
      </c>
      <c r="J518" s="12">
        <v>515</v>
      </c>
      <c r="K518" s="13" t="s">
        <v>962</v>
      </c>
      <c r="L518" s="11">
        <v>5010001</v>
      </c>
      <c r="M518" s="6" t="s">
        <v>695</v>
      </c>
      <c r="N518" s="11">
        <v>50100010010</v>
      </c>
      <c r="O518" s="6" t="s">
        <v>466</v>
      </c>
      <c r="P518" s="14" t="s">
        <v>471</v>
      </c>
      <c r="Q518" s="11">
        <v>2</v>
      </c>
      <c r="R518" s="6" t="s">
        <v>625</v>
      </c>
      <c r="S518" s="11">
        <v>2</v>
      </c>
      <c r="T518" s="6" t="s">
        <v>625</v>
      </c>
      <c r="U518" s="13" t="str">
        <f>IFERROR((VLOOKUP(Q518,[1]ความเชื่อมโยง!$A$1:$F$10,6,FALSE)),"")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18" s="13" t="str">
        <f>IFERROR((VLOOKUP(Q518,ความเชื่อมโยง!$A$1:$G$10,7,1)),"")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18" s="15" t="s">
        <v>627</v>
      </c>
      <c r="X518" s="6" t="s">
        <v>646</v>
      </c>
      <c r="Y518" s="6" t="s">
        <v>16</v>
      </c>
      <c r="Z518" s="6" t="s">
        <v>20</v>
      </c>
      <c r="AA518" s="6"/>
      <c r="AB518" s="6"/>
      <c r="AC518" s="14"/>
      <c r="AD518" s="14" t="s">
        <v>1683</v>
      </c>
      <c r="AE518" s="16">
        <v>6000</v>
      </c>
      <c r="AF518" s="17">
        <v>2</v>
      </c>
      <c r="AG518" s="17" t="s">
        <v>583</v>
      </c>
      <c r="AH518" s="17">
        <v>12</v>
      </c>
      <c r="AI518" s="27">
        <f t="shared" si="30"/>
        <v>144000</v>
      </c>
      <c r="AJ518" s="16">
        <v>12000</v>
      </c>
      <c r="AK518" s="16">
        <v>12000</v>
      </c>
      <c r="AL518" s="16">
        <v>12000</v>
      </c>
      <c r="AM518" s="16">
        <v>12000</v>
      </c>
      <c r="AN518" s="16">
        <v>12000</v>
      </c>
      <c r="AO518" s="16">
        <v>12000</v>
      </c>
      <c r="AP518" s="16">
        <v>12000</v>
      </c>
      <c r="AQ518" s="16">
        <v>12000</v>
      </c>
      <c r="AR518" s="16">
        <v>12000</v>
      </c>
      <c r="AS518" s="16">
        <v>12000</v>
      </c>
      <c r="AT518" s="16">
        <v>12000</v>
      </c>
      <c r="AU518" s="16">
        <v>12000</v>
      </c>
      <c r="AV518" s="14"/>
      <c r="AW518" s="14"/>
      <c r="AX518" s="14"/>
      <c r="AY518" s="14"/>
      <c r="AZ518" s="14"/>
      <c r="BA518" s="14"/>
      <c r="BB518" s="14"/>
      <c r="BC518" s="14"/>
      <c r="BD518" s="14" t="s">
        <v>1</v>
      </c>
      <c r="BE518" s="14" t="s">
        <v>955</v>
      </c>
      <c r="BF518" s="14" t="s">
        <v>959</v>
      </c>
      <c r="BG518" s="61" t="s">
        <v>957</v>
      </c>
      <c r="BH518" s="58">
        <f t="shared" ref="BH518:BH581" si="31">ROUND(AE518*AF518*AH518,-2)</f>
        <v>144000</v>
      </c>
      <c r="BI518" s="62">
        <f t="shared" ref="BI518:BI581" si="32">AI518-BH518</f>
        <v>0</v>
      </c>
    </row>
    <row r="519" spans="1:61" s="4" customFormat="1" ht="18.75">
      <c r="A519" s="11">
        <v>10</v>
      </c>
      <c r="B519" s="6" t="s">
        <v>1</v>
      </c>
      <c r="C519" s="11">
        <v>1010</v>
      </c>
      <c r="D519" s="6" t="s">
        <v>449</v>
      </c>
      <c r="E519" s="12">
        <v>2</v>
      </c>
      <c r="F519" s="13" t="s">
        <v>12</v>
      </c>
      <c r="G519" s="6" t="s">
        <v>12</v>
      </c>
      <c r="H519" s="12">
        <v>3</v>
      </c>
      <c r="I519" s="13" t="s">
        <v>953</v>
      </c>
      <c r="J519" s="12">
        <v>515</v>
      </c>
      <c r="K519" s="13" t="s">
        <v>962</v>
      </c>
      <c r="L519" s="11">
        <v>5010001</v>
      </c>
      <c r="M519" s="6" t="s">
        <v>695</v>
      </c>
      <c r="N519" s="11">
        <v>50100010010</v>
      </c>
      <c r="O519" s="6" t="s">
        <v>466</v>
      </c>
      <c r="P519" s="14" t="s">
        <v>471</v>
      </c>
      <c r="Q519" s="11">
        <v>2</v>
      </c>
      <c r="R519" s="6" t="s">
        <v>625</v>
      </c>
      <c r="S519" s="11">
        <v>2</v>
      </c>
      <c r="T519" s="6" t="s">
        <v>625</v>
      </c>
      <c r="U519" s="13" t="str">
        <f>IFERROR((VLOOKUP(Q519,[1]ความเชื่อมโยง!$A$1:$F$10,6,FALSE)),"")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19" s="13" t="str">
        <f>IFERROR((VLOOKUP(Q519,ความเชื่อมโยง!$A$1:$G$10,7,1)),"")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19" s="15" t="s">
        <v>627</v>
      </c>
      <c r="X519" s="6" t="s">
        <v>646</v>
      </c>
      <c r="Y519" s="6" t="s">
        <v>16</v>
      </c>
      <c r="Z519" s="6" t="s">
        <v>23</v>
      </c>
      <c r="AA519" s="6"/>
      <c r="AB519" s="6"/>
      <c r="AC519" s="14"/>
      <c r="AD519" s="14" t="s">
        <v>921</v>
      </c>
      <c r="AE519" s="16">
        <v>1000</v>
      </c>
      <c r="AF519" s="17">
        <v>1</v>
      </c>
      <c r="AG519" s="17" t="s">
        <v>583</v>
      </c>
      <c r="AH519" s="17">
        <v>12</v>
      </c>
      <c r="AI519" s="27">
        <f t="shared" si="30"/>
        <v>12000</v>
      </c>
      <c r="AJ519" s="16">
        <v>1500</v>
      </c>
      <c r="AK519" s="16">
        <v>1500</v>
      </c>
      <c r="AL519" s="16">
        <v>1500</v>
      </c>
      <c r="AM519" s="16">
        <v>1500</v>
      </c>
      <c r="AN519" s="16">
        <v>1500</v>
      </c>
      <c r="AO519" s="16">
        <v>1500</v>
      </c>
      <c r="AP519" s="16">
        <v>1500</v>
      </c>
      <c r="AQ519" s="16">
        <v>1500</v>
      </c>
      <c r="AR519" s="16">
        <v>1500</v>
      </c>
      <c r="AS519" s="16">
        <v>1500</v>
      </c>
      <c r="AT519" s="16">
        <v>1500</v>
      </c>
      <c r="AU519" s="16">
        <v>1500</v>
      </c>
      <c r="AV519" s="14"/>
      <c r="AW519" s="14"/>
      <c r="AX519" s="14"/>
      <c r="AY519" s="14"/>
      <c r="AZ519" s="14"/>
      <c r="BA519" s="14"/>
      <c r="BB519" s="14"/>
      <c r="BC519" s="14"/>
      <c r="BD519" s="14" t="s">
        <v>1</v>
      </c>
      <c r="BE519" s="14" t="s">
        <v>955</v>
      </c>
      <c r="BF519" s="14" t="s">
        <v>959</v>
      </c>
      <c r="BG519" s="61" t="s">
        <v>957</v>
      </c>
      <c r="BH519" s="58">
        <f t="shared" si="31"/>
        <v>12000</v>
      </c>
      <c r="BI519" s="62">
        <f t="shared" si="32"/>
        <v>0</v>
      </c>
    </row>
    <row r="520" spans="1:61" s="4" customFormat="1" ht="18.75">
      <c r="A520" s="11">
        <f>IFERROR((VLOOKUP(B520,[8]หน่วยงานหลัก!$A$1:$B$18,2,0)),"")</f>
        <v>10</v>
      </c>
      <c r="B520" s="6" t="s">
        <v>1</v>
      </c>
      <c r="C520" s="11">
        <f>IFERROR((VLOOKUP(D520,[8]หน่วยงานย่อย!$A$1:$B$79,2,0)),"")</f>
        <v>1010</v>
      </c>
      <c r="D520" s="6" t="s">
        <v>449</v>
      </c>
      <c r="E520" s="12">
        <v>1</v>
      </c>
      <c r="F520" s="13" t="str">
        <f>IFERROR((VLOOKUP(E520,[8]แหล่งเงิน!$A$2:$B$3,2,)),"")</f>
        <v>เงินงบประมาณแผ่นดิน</v>
      </c>
      <c r="G520" s="110" t="s">
        <v>11</v>
      </c>
      <c r="H520" s="12">
        <v>3</v>
      </c>
      <c r="I520" s="13" t="str">
        <f>IFERROR((VLOOKUP(H520,[8]กองทุน!$A$2:$B$14,2,)),"")</f>
        <v>กองทุนวิจัย</v>
      </c>
      <c r="J520" s="12">
        <v>515</v>
      </c>
      <c r="K520" s="13" t="str">
        <f>IFERROR((VLOOKUP(J520,'[8]งาน-โครงการ'!$A$1:$B$57,2,FALSE)),"")</f>
        <v>งานบริหารการวิจัย</v>
      </c>
      <c r="L520" s="11">
        <f>IFERROR((VLOOKUP(M520,[8]โครงการย่อย!$B$2:$C$84,2,FALSE)),"")</f>
        <v>5010001</v>
      </c>
      <c r="M520" s="6" t="s">
        <v>695</v>
      </c>
      <c r="N520" s="11">
        <f>IFERROR((VLOOKUP(O520,[8]กิจกรรม!B559:$C$2803,2,FALSE)),"")</f>
        <v>50100010010</v>
      </c>
      <c r="O520" s="6" t="s">
        <v>466</v>
      </c>
      <c r="P520" s="145" t="s">
        <v>471</v>
      </c>
      <c r="Q520" s="11">
        <f>IFERROR((VLOOKUP(R520,[1]ความเชื่อมโยง!$A$20:$B$26,2,FALSE)),"")</f>
        <v>2</v>
      </c>
      <c r="R520" s="6" t="s">
        <v>625</v>
      </c>
      <c r="S520" s="11">
        <f>IFERROR((VLOOKUP(T520,[1]ความเชื่อมโยง!$A$29:$B$37,2,FALSE)),"")</f>
        <v>2</v>
      </c>
      <c r="T520" s="52" t="s">
        <v>625</v>
      </c>
      <c r="U520" s="13" t="str">
        <f>IFERROR((VLOOKUP(Q520,[1]ความเชื่อมโยง!$A$1:$F$10,6,FALSE)),"")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20" s="13" t="str">
        <f>IFERROR((VLOOKUP(Q520,ความเชื่อมโยง!$A$1:$G$10,7,1)),"")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20" s="15" t="s">
        <v>627</v>
      </c>
      <c r="X520" s="6" t="s">
        <v>646</v>
      </c>
      <c r="Y520" s="6" t="s">
        <v>16</v>
      </c>
      <c r="Z520" s="6" t="s">
        <v>23</v>
      </c>
      <c r="AA520" s="6"/>
      <c r="AB520" s="6"/>
      <c r="AC520" s="14"/>
      <c r="AD520" s="146" t="s">
        <v>639</v>
      </c>
      <c r="AE520" s="16">
        <v>3000</v>
      </c>
      <c r="AF520" s="17">
        <v>1</v>
      </c>
      <c r="AG520" s="17" t="s">
        <v>583</v>
      </c>
      <c r="AH520" s="17">
        <v>12</v>
      </c>
      <c r="AI520" s="90">
        <f>+ROUND(AE520*AF520*AH520,-2)</f>
        <v>36000</v>
      </c>
      <c r="AJ520" s="16">
        <v>3000</v>
      </c>
      <c r="AK520" s="16">
        <v>3000</v>
      </c>
      <c r="AL520" s="16">
        <v>3000</v>
      </c>
      <c r="AM520" s="16">
        <v>3000</v>
      </c>
      <c r="AN520" s="16">
        <v>3000</v>
      </c>
      <c r="AO520" s="16">
        <v>3000</v>
      </c>
      <c r="AP520" s="16">
        <v>3000</v>
      </c>
      <c r="AQ520" s="16">
        <v>3000</v>
      </c>
      <c r="AR520" s="16">
        <v>3000</v>
      </c>
      <c r="AS520" s="16">
        <v>3000</v>
      </c>
      <c r="AT520" s="16">
        <v>3000</v>
      </c>
      <c r="AU520" s="16">
        <v>3000</v>
      </c>
      <c r="AV520" s="14"/>
      <c r="AW520" s="14"/>
      <c r="AX520" s="14"/>
      <c r="AY520" s="14"/>
      <c r="AZ520" s="14"/>
      <c r="BA520" s="14"/>
      <c r="BB520" s="14"/>
      <c r="BC520" s="14"/>
      <c r="BD520" s="14" t="s">
        <v>1</v>
      </c>
      <c r="BE520" s="14" t="s">
        <v>955</v>
      </c>
      <c r="BF520" s="14" t="s">
        <v>959</v>
      </c>
      <c r="BG520" s="61" t="s">
        <v>957</v>
      </c>
      <c r="BH520" s="58">
        <f t="shared" si="31"/>
        <v>36000</v>
      </c>
      <c r="BI520" s="62">
        <f t="shared" si="32"/>
        <v>0</v>
      </c>
    </row>
    <row r="521" spans="1:61" s="4" customFormat="1" ht="18.75">
      <c r="A521" s="11">
        <f>IFERROR((VLOOKUP(B521,[8]หน่วยงานหลัก!$A$1:$B$18,2,0)),"")</f>
        <v>10</v>
      </c>
      <c r="B521" s="6" t="s">
        <v>1</v>
      </c>
      <c r="C521" s="11">
        <f>IFERROR((VLOOKUP(D521,[8]หน่วยงานย่อย!$A$1:$B$79,2,0)),"")</f>
        <v>1010</v>
      </c>
      <c r="D521" s="6" t="s">
        <v>449</v>
      </c>
      <c r="E521" s="12">
        <v>1</v>
      </c>
      <c r="F521" s="13" t="str">
        <f>IFERROR((VLOOKUP(E521,[8]แหล่งเงิน!$A$2:$B$3,2,)),"")</f>
        <v>เงินงบประมาณแผ่นดิน</v>
      </c>
      <c r="G521" s="110" t="s">
        <v>11</v>
      </c>
      <c r="H521" s="12">
        <v>3</v>
      </c>
      <c r="I521" s="13" t="str">
        <f>IFERROR((VLOOKUP(H521,[8]กองทุน!$A$2:$B$14,2,)),"")</f>
        <v>กองทุนวิจัย</v>
      </c>
      <c r="J521" s="12">
        <v>515</v>
      </c>
      <c r="K521" s="13" t="str">
        <f>IFERROR((VLOOKUP(J521,'[8]งาน-โครงการ'!$A$1:$B$57,2,FALSE)),"")</f>
        <v>งานบริหารการวิจัย</v>
      </c>
      <c r="L521" s="11">
        <f>IFERROR((VLOOKUP(M521,[8]โครงการย่อย!$B$2:$C$84,2,FALSE)),"")</f>
        <v>5010001</v>
      </c>
      <c r="M521" s="6" t="s">
        <v>695</v>
      </c>
      <c r="N521" s="11">
        <f>IFERROR((VLOOKUP(O521,[8]กิจกรรม!B560:$C$2803,2,FALSE)),"")</f>
        <v>50100010010</v>
      </c>
      <c r="O521" s="6" t="s">
        <v>466</v>
      </c>
      <c r="P521" s="145" t="s">
        <v>471</v>
      </c>
      <c r="Q521" s="11">
        <f>IFERROR((VLOOKUP(R521,[1]ความเชื่อมโยง!$A$20:$B$26,2,FALSE)),"")</f>
        <v>2</v>
      </c>
      <c r="R521" s="6" t="s">
        <v>625</v>
      </c>
      <c r="S521" s="11">
        <f>IFERROR((VLOOKUP(T521,[1]ความเชื่อมโยง!$A$29:$B$37,2,FALSE)),"")</f>
        <v>2</v>
      </c>
      <c r="T521" s="52" t="s">
        <v>625</v>
      </c>
      <c r="U521" s="13" t="str">
        <f>IFERROR((VLOOKUP(Q521,[1]ความเชื่อมโยง!$A$1:$F$10,6,FALSE)),"")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21" s="13" t="str">
        <f>IFERROR((VLOOKUP(Q521,ความเชื่อมโยง!$A$1:$G$10,7,1)),"")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21" s="15" t="s">
        <v>627</v>
      </c>
      <c r="X521" s="6" t="s">
        <v>646</v>
      </c>
      <c r="Y521" s="6" t="s">
        <v>16</v>
      </c>
      <c r="Z521" s="6" t="s">
        <v>23</v>
      </c>
      <c r="AA521" s="6"/>
      <c r="AB521" s="6"/>
      <c r="AC521" s="14"/>
      <c r="AD521" s="146" t="s">
        <v>723</v>
      </c>
      <c r="AE521" s="16">
        <v>19200</v>
      </c>
      <c r="AF521" s="17">
        <v>1</v>
      </c>
      <c r="AG521" s="17" t="s">
        <v>583</v>
      </c>
      <c r="AH521" s="17">
        <v>1</v>
      </c>
      <c r="AI521" s="90">
        <f>+ROUND(AE521*AF521*AH521,-2)</f>
        <v>19200</v>
      </c>
      <c r="AJ521" s="16"/>
      <c r="AK521" s="16"/>
      <c r="AL521" s="16"/>
      <c r="AM521" s="16"/>
      <c r="AN521" s="16"/>
      <c r="AO521" s="16"/>
      <c r="AP521" s="16">
        <v>19200</v>
      </c>
      <c r="AQ521" s="16"/>
      <c r="AR521" s="16"/>
      <c r="AS521" s="16"/>
      <c r="AT521" s="16"/>
      <c r="AU521" s="16"/>
      <c r="AV521" s="14"/>
      <c r="AW521" s="14"/>
      <c r="AX521" s="14"/>
      <c r="AY521" s="14"/>
      <c r="AZ521" s="14"/>
      <c r="BA521" s="14"/>
      <c r="BB521" s="14"/>
      <c r="BC521" s="14"/>
      <c r="BD521" s="14" t="s">
        <v>1</v>
      </c>
      <c r="BE521" s="14" t="s">
        <v>955</v>
      </c>
      <c r="BF521" s="14" t="s">
        <v>959</v>
      </c>
      <c r="BG521" s="61" t="s">
        <v>957</v>
      </c>
      <c r="BH521" s="58">
        <f t="shared" si="31"/>
        <v>19200</v>
      </c>
      <c r="BI521" s="62">
        <f t="shared" si="32"/>
        <v>0</v>
      </c>
    </row>
    <row r="522" spans="1:61" s="4" customFormat="1" ht="18.75">
      <c r="A522" s="11">
        <v>10</v>
      </c>
      <c r="B522" s="6" t="s">
        <v>1</v>
      </c>
      <c r="C522" s="11">
        <v>1010</v>
      </c>
      <c r="D522" s="6" t="s">
        <v>449</v>
      </c>
      <c r="E522" s="12">
        <v>2</v>
      </c>
      <c r="F522" s="13" t="s">
        <v>12</v>
      </c>
      <c r="G522" s="6" t="s">
        <v>12</v>
      </c>
      <c r="H522" s="12">
        <v>3</v>
      </c>
      <c r="I522" s="13" t="s">
        <v>953</v>
      </c>
      <c r="J522" s="12">
        <v>515</v>
      </c>
      <c r="K522" s="13" t="s">
        <v>962</v>
      </c>
      <c r="L522" s="11">
        <v>5010001</v>
      </c>
      <c r="M522" s="6" t="s">
        <v>695</v>
      </c>
      <c r="N522" s="11">
        <v>50100010010</v>
      </c>
      <c r="O522" s="6" t="s">
        <v>466</v>
      </c>
      <c r="P522" s="14" t="s">
        <v>471</v>
      </c>
      <c r="Q522" s="11">
        <v>2</v>
      </c>
      <c r="R522" s="6" t="s">
        <v>625</v>
      </c>
      <c r="S522" s="11">
        <v>2</v>
      </c>
      <c r="T522" s="6" t="s">
        <v>625</v>
      </c>
      <c r="U522" s="13" t="str">
        <f>IFERROR((VLOOKUP(Q522,[1]ความเชื่อมโยง!$A$1:$F$10,6,FALSE)),"")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22" s="13" t="str">
        <f>IFERROR((VLOOKUP(Q522,ความเชื่อมโยง!$A$1:$G$10,7,1)),"")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22" s="15" t="s">
        <v>627</v>
      </c>
      <c r="X522" s="6" t="s">
        <v>133</v>
      </c>
      <c r="Y522" s="6" t="s">
        <v>16</v>
      </c>
      <c r="Z522" s="6" t="s">
        <v>28</v>
      </c>
      <c r="AA522" s="6"/>
      <c r="AB522" s="6"/>
      <c r="AC522" s="14"/>
      <c r="AD522" s="14" t="s">
        <v>973</v>
      </c>
      <c r="AE522" s="16">
        <v>200</v>
      </c>
      <c r="AF522" s="17">
        <v>1</v>
      </c>
      <c r="AG522" s="17" t="s">
        <v>581</v>
      </c>
      <c r="AH522" s="17">
        <v>10</v>
      </c>
      <c r="AI522" s="27">
        <f>AE522*AF522*AH522</f>
        <v>2000</v>
      </c>
      <c r="AJ522" s="16">
        <v>600</v>
      </c>
      <c r="AK522" s="16">
        <v>800</v>
      </c>
      <c r="AL522" s="16">
        <v>600</v>
      </c>
      <c r="AM522" s="16">
        <v>600</v>
      </c>
      <c r="AN522" s="16">
        <v>800</v>
      </c>
      <c r="AO522" s="16">
        <v>600</v>
      </c>
      <c r="AP522" s="16">
        <v>800</v>
      </c>
      <c r="AQ522" s="16">
        <v>600</v>
      </c>
      <c r="AR522" s="16">
        <v>600</v>
      </c>
      <c r="AS522" s="16">
        <v>800</v>
      </c>
      <c r="AT522" s="16">
        <v>600</v>
      </c>
      <c r="AU522" s="16">
        <v>600</v>
      </c>
      <c r="AV522" s="14"/>
      <c r="AW522" s="14"/>
      <c r="AX522" s="14"/>
      <c r="AY522" s="14"/>
      <c r="AZ522" s="14"/>
      <c r="BA522" s="14"/>
      <c r="BB522" s="14"/>
      <c r="BC522" s="14"/>
      <c r="BD522" s="14" t="s">
        <v>1</v>
      </c>
      <c r="BE522" s="14" t="s">
        <v>955</v>
      </c>
      <c r="BF522" s="14" t="s">
        <v>959</v>
      </c>
      <c r="BG522" s="61" t="s">
        <v>957</v>
      </c>
      <c r="BH522" s="58">
        <f t="shared" si="31"/>
        <v>2000</v>
      </c>
      <c r="BI522" s="62">
        <f t="shared" si="32"/>
        <v>0</v>
      </c>
    </row>
    <row r="523" spans="1:61" s="4" customFormat="1" ht="18.75">
      <c r="A523" s="11">
        <v>10</v>
      </c>
      <c r="B523" s="6" t="s">
        <v>1</v>
      </c>
      <c r="C523" s="11">
        <v>1010</v>
      </c>
      <c r="D523" s="6" t="s">
        <v>449</v>
      </c>
      <c r="E523" s="12">
        <v>2</v>
      </c>
      <c r="F523" s="13" t="s">
        <v>12</v>
      </c>
      <c r="G523" s="6" t="s">
        <v>12</v>
      </c>
      <c r="H523" s="12">
        <v>3</v>
      </c>
      <c r="I523" s="13" t="s">
        <v>953</v>
      </c>
      <c r="J523" s="12">
        <v>515</v>
      </c>
      <c r="K523" s="13" t="s">
        <v>962</v>
      </c>
      <c r="L523" s="11">
        <v>5010001</v>
      </c>
      <c r="M523" s="6" t="s">
        <v>695</v>
      </c>
      <c r="N523" s="11">
        <v>50100010010</v>
      </c>
      <c r="O523" s="6" t="s">
        <v>466</v>
      </c>
      <c r="P523" s="14" t="s">
        <v>471</v>
      </c>
      <c r="Q523" s="11">
        <v>2</v>
      </c>
      <c r="R523" s="6" t="s">
        <v>625</v>
      </c>
      <c r="S523" s="11">
        <v>2</v>
      </c>
      <c r="T523" s="6" t="s">
        <v>625</v>
      </c>
      <c r="U523" s="13" t="str">
        <f>IFERROR((VLOOKUP(Q523,[1]ความเชื่อมโยง!$A$1:$F$10,6,FALSE)),"")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23" s="13" t="str">
        <f>IFERROR((VLOOKUP(Q523,ความเชื่อมโยง!$A$1:$G$10,7,1)),"")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23" s="15" t="s">
        <v>627</v>
      </c>
      <c r="X523" s="6" t="s">
        <v>133</v>
      </c>
      <c r="Y523" s="6" t="s">
        <v>16</v>
      </c>
      <c r="Z523" s="6" t="s">
        <v>28</v>
      </c>
      <c r="AA523" s="6"/>
      <c r="AB523" s="6"/>
      <c r="AC523" s="14"/>
      <c r="AD523" s="14" t="s">
        <v>974</v>
      </c>
      <c r="AE523" s="16">
        <v>420</v>
      </c>
      <c r="AF523" s="17">
        <v>1</v>
      </c>
      <c r="AG523" s="17" t="s">
        <v>581</v>
      </c>
      <c r="AH523" s="17">
        <v>12</v>
      </c>
      <c r="AI523" s="27">
        <f>AE523*AF523*AH523-40</f>
        <v>5000</v>
      </c>
      <c r="AJ523" s="16">
        <v>860</v>
      </c>
      <c r="AK523" s="16">
        <v>840</v>
      </c>
      <c r="AL523" s="16">
        <v>840</v>
      </c>
      <c r="AM523" s="16">
        <v>840</v>
      </c>
      <c r="AN523" s="16">
        <v>840</v>
      </c>
      <c r="AO523" s="16">
        <v>840</v>
      </c>
      <c r="AP523" s="16">
        <v>840</v>
      </c>
      <c r="AQ523" s="16">
        <v>840</v>
      </c>
      <c r="AR523" s="16">
        <v>840</v>
      </c>
      <c r="AS523" s="16">
        <v>840</v>
      </c>
      <c r="AT523" s="16">
        <v>840</v>
      </c>
      <c r="AU523" s="16">
        <v>840</v>
      </c>
      <c r="AV523" s="14"/>
      <c r="AW523" s="14"/>
      <c r="AX523" s="14"/>
      <c r="AY523" s="14"/>
      <c r="AZ523" s="14"/>
      <c r="BA523" s="14"/>
      <c r="BB523" s="14"/>
      <c r="BC523" s="14"/>
      <c r="BD523" s="14" t="s">
        <v>1</v>
      </c>
      <c r="BE523" s="14" t="s">
        <v>955</v>
      </c>
      <c r="BF523" s="14" t="s">
        <v>959</v>
      </c>
      <c r="BG523" s="61" t="s">
        <v>957</v>
      </c>
      <c r="BH523" s="58">
        <f t="shared" si="31"/>
        <v>5000</v>
      </c>
      <c r="BI523" s="62">
        <f t="shared" si="32"/>
        <v>0</v>
      </c>
    </row>
    <row r="524" spans="1:61" s="4" customFormat="1" ht="18.75">
      <c r="A524" s="11">
        <v>10</v>
      </c>
      <c r="B524" s="6" t="s">
        <v>1</v>
      </c>
      <c r="C524" s="11">
        <v>1010</v>
      </c>
      <c r="D524" s="6" t="s">
        <v>449</v>
      </c>
      <c r="E524" s="12">
        <v>2</v>
      </c>
      <c r="F524" s="13" t="s">
        <v>12</v>
      </c>
      <c r="G524" s="6" t="s">
        <v>12</v>
      </c>
      <c r="H524" s="12">
        <v>3</v>
      </c>
      <c r="I524" s="13" t="s">
        <v>953</v>
      </c>
      <c r="J524" s="12">
        <v>515</v>
      </c>
      <c r="K524" s="13" t="s">
        <v>962</v>
      </c>
      <c r="L524" s="11">
        <v>5010001</v>
      </c>
      <c r="M524" s="6" t="s">
        <v>695</v>
      </c>
      <c r="N524" s="11">
        <v>50100010022</v>
      </c>
      <c r="O524" s="6" t="s">
        <v>472</v>
      </c>
      <c r="P524" s="14" t="s">
        <v>473</v>
      </c>
      <c r="Q524" s="11">
        <v>2</v>
      </c>
      <c r="R524" s="6" t="s">
        <v>625</v>
      </c>
      <c r="S524" s="11">
        <v>2</v>
      </c>
      <c r="T524" s="6" t="s">
        <v>625</v>
      </c>
      <c r="U524" s="13" t="str">
        <f>IFERROR((VLOOKUP(Q524,[1]ความเชื่อมโยง!$A$1:$F$10,6,FALSE)),"")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24" s="13" t="str">
        <f>IFERROR((VLOOKUP(Q524,ความเชื่อมโยง!$A$1:$G$10,7,1)),"")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24" s="15" t="s">
        <v>627</v>
      </c>
      <c r="X524" s="6" t="s">
        <v>646</v>
      </c>
      <c r="Y524" s="6" t="s">
        <v>16</v>
      </c>
      <c r="Z524" s="6" t="s">
        <v>28</v>
      </c>
      <c r="AA524" s="6"/>
      <c r="AB524" s="6"/>
      <c r="AC524" s="14"/>
      <c r="AD524" s="14" t="s">
        <v>966</v>
      </c>
      <c r="AE524" s="16">
        <v>500</v>
      </c>
      <c r="AF524" s="17">
        <v>2</v>
      </c>
      <c r="AG524" s="17" t="s">
        <v>581</v>
      </c>
      <c r="AH524" s="17">
        <v>60</v>
      </c>
      <c r="AI524" s="27">
        <v>60000</v>
      </c>
      <c r="AJ524" s="16"/>
      <c r="AK524" s="16"/>
      <c r="AL524" s="16">
        <v>15000</v>
      </c>
      <c r="AM524" s="16"/>
      <c r="AN524" s="16"/>
      <c r="AO524" s="16">
        <v>15000</v>
      </c>
      <c r="AP524" s="16"/>
      <c r="AQ524" s="16"/>
      <c r="AR524" s="16">
        <v>15000</v>
      </c>
      <c r="AS524" s="16"/>
      <c r="AT524" s="16">
        <v>15000</v>
      </c>
      <c r="AU524" s="16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61"/>
      <c r="BH524" s="58">
        <f t="shared" si="31"/>
        <v>60000</v>
      </c>
      <c r="BI524" s="62">
        <f t="shared" si="32"/>
        <v>0</v>
      </c>
    </row>
    <row r="525" spans="1:61" s="4" customFormat="1" ht="18.75">
      <c r="A525" s="11">
        <v>10</v>
      </c>
      <c r="B525" s="6" t="s">
        <v>1</v>
      </c>
      <c r="C525" s="11">
        <v>1010</v>
      </c>
      <c r="D525" s="6" t="s">
        <v>449</v>
      </c>
      <c r="E525" s="12">
        <v>2</v>
      </c>
      <c r="F525" s="13" t="s">
        <v>12</v>
      </c>
      <c r="G525" s="6" t="s">
        <v>12</v>
      </c>
      <c r="H525" s="12">
        <v>3</v>
      </c>
      <c r="I525" s="13" t="s">
        <v>953</v>
      </c>
      <c r="J525" s="12">
        <v>515</v>
      </c>
      <c r="K525" s="13" t="s">
        <v>962</v>
      </c>
      <c r="L525" s="11">
        <v>5010001</v>
      </c>
      <c r="M525" s="6" t="s">
        <v>695</v>
      </c>
      <c r="N525" s="11">
        <v>50100010022</v>
      </c>
      <c r="O525" s="6" t="s">
        <v>472</v>
      </c>
      <c r="P525" s="14" t="s">
        <v>473</v>
      </c>
      <c r="Q525" s="11">
        <v>2</v>
      </c>
      <c r="R525" s="6" t="s">
        <v>625</v>
      </c>
      <c r="S525" s="11">
        <v>2</v>
      </c>
      <c r="T525" s="6" t="s">
        <v>625</v>
      </c>
      <c r="U525" s="13" t="str">
        <f>IFERROR((VLOOKUP(Q525,[1]ความเชื่อมโยง!$A$1:$F$10,6,FALSE)),"")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25" s="13" t="str">
        <f>IFERROR((VLOOKUP(Q525,ความเชื่อมโยง!$A$1:$G$10,7,1)),"")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25" s="15" t="s">
        <v>627</v>
      </c>
      <c r="X525" s="6" t="s">
        <v>646</v>
      </c>
      <c r="Y525" s="6" t="s">
        <v>16</v>
      </c>
      <c r="Z525" s="6" t="s">
        <v>28</v>
      </c>
      <c r="AA525" s="6"/>
      <c r="AB525" s="6"/>
      <c r="AC525" s="14"/>
      <c r="AD525" s="14" t="s">
        <v>728</v>
      </c>
      <c r="AE525" s="16">
        <v>5000</v>
      </c>
      <c r="AF525" s="17">
        <v>1</v>
      </c>
      <c r="AG525" s="17" t="s">
        <v>583</v>
      </c>
      <c r="AH525" s="17">
        <v>4</v>
      </c>
      <c r="AI525" s="27">
        <v>20000</v>
      </c>
      <c r="AJ525" s="16">
        <v>5000</v>
      </c>
      <c r="AK525" s="16"/>
      <c r="AL525" s="16"/>
      <c r="AM525" s="16">
        <v>5000</v>
      </c>
      <c r="AN525" s="16"/>
      <c r="AO525" s="16"/>
      <c r="AP525" s="16">
        <v>5000</v>
      </c>
      <c r="AQ525" s="16"/>
      <c r="AR525" s="16"/>
      <c r="AS525" s="16">
        <v>5000</v>
      </c>
      <c r="AT525" s="16"/>
      <c r="AU525" s="16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61"/>
      <c r="BH525" s="58">
        <f t="shared" si="31"/>
        <v>20000</v>
      </c>
      <c r="BI525" s="62">
        <f t="shared" si="32"/>
        <v>0</v>
      </c>
    </row>
    <row r="526" spans="1:61" s="4" customFormat="1" ht="18.75">
      <c r="A526" s="11">
        <v>10</v>
      </c>
      <c r="B526" s="6" t="s">
        <v>1</v>
      </c>
      <c r="C526" s="11">
        <v>1010</v>
      </c>
      <c r="D526" s="6" t="s">
        <v>449</v>
      </c>
      <c r="E526" s="12">
        <v>2</v>
      </c>
      <c r="F526" s="13" t="s">
        <v>12</v>
      </c>
      <c r="G526" s="6" t="s">
        <v>12</v>
      </c>
      <c r="H526" s="12">
        <v>3</v>
      </c>
      <c r="I526" s="13" t="s">
        <v>953</v>
      </c>
      <c r="J526" s="12">
        <v>515</v>
      </c>
      <c r="K526" s="13" t="s">
        <v>962</v>
      </c>
      <c r="L526" s="11">
        <v>5010001</v>
      </c>
      <c r="M526" s="6" t="s">
        <v>695</v>
      </c>
      <c r="N526" s="11">
        <v>50100010022</v>
      </c>
      <c r="O526" s="6" t="s">
        <v>472</v>
      </c>
      <c r="P526" s="14" t="s">
        <v>473</v>
      </c>
      <c r="Q526" s="11">
        <v>2</v>
      </c>
      <c r="R526" s="6" t="s">
        <v>625</v>
      </c>
      <c r="S526" s="11">
        <v>2</v>
      </c>
      <c r="T526" s="6" t="s">
        <v>625</v>
      </c>
      <c r="U526" s="13" t="str">
        <f>IFERROR((VLOOKUP(Q526,[1]ความเชื่อมโยง!$A$1:$F$10,6,FALSE)),"")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26" s="13" t="str">
        <f>IFERROR((VLOOKUP(Q526,ความเชื่อมโยง!$A$1:$G$10,7,1)),"")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26" s="15" t="s">
        <v>627</v>
      </c>
      <c r="X526" s="6" t="s">
        <v>646</v>
      </c>
      <c r="Y526" s="6" t="s">
        <v>16</v>
      </c>
      <c r="Z526" s="6" t="s">
        <v>20</v>
      </c>
      <c r="AA526" s="6"/>
      <c r="AB526" s="6"/>
      <c r="AC526" s="14"/>
      <c r="AD526" s="14" t="s">
        <v>972</v>
      </c>
      <c r="AE526" s="16">
        <v>35</v>
      </c>
      <c r="AF526" s="17">
        <v>14</v>
      </c>
      <c r="AG526" s="17" t="s">
        <v>581</v>
      </c>
      <c r="AH526" s="17">
        <v>4</v>
      </c>
      <c r="AI526" s="27">
        <v>2000</v>
      </c>
      <c r="AJ526" s="16">
        <v>500</v>
      </c>
      <c r="AK526" s="16"/>
      <c r="AL526" s="16"/>
      <c r="AM526" s="16">
        <v>500</v>
      </c>
      <c r="AN526" s="16"/>
      <c r="AO526" s="16"/>
      <c r="AP526" s="16">
        <v>500</v>
      </c>
      <c r="AQ526" s="16"/>
      <c r="AR526" s="16"/>
      <c r="AS526" s="16">
        <v>500</v>
      </c>
      <c r="AT526" s="16"/>
      <c r="AU526" s="16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61"/>
      <c r="BH526" s="58">
        <f t="shared" si="31"/>
        <v>2000</v>
      </c>
      <c r="BI526" s="62">
        <f t="shared" si="32"/>
        <v>0</v>
      </c>
    </row>
    <row r="527" spans="1:61" s="4" customFormat="1" ht="18.75">
      <c r="A527" s="11">
        <v>10</v>
      </c>
      <c r="B527" s="6" t="s">
        <v>1</v>
      </c>
      <c r="C527" s="11">
        <v>1010</v>
      </c>
      <c r="D527" s="6" t="s">
        <v>449</v>
      </c>
      <c r="E527" s="12">
        <v>2</v>
      </c>
      <c r="F527" s="13" t="s">
        <v>12</v>
      </c>
      <c r="G527" s="6" t="s">
        <v>12</v>
      </c>
      <c r="H527" s="12">
        <v>3</v>
      </c>
      <c r="I527" s="13" t="s">
        <v>953</v>
      </c>
      <c r="J527" s="12">
        <v>515</v>
      </c>
      <c r="K527" s="13" t="s">
        <v>962</v>
      </c>
      <c r="L527" s="11">
        <v>5010001</v>
      </c>
      <c r="M527" s="6" t="s">
        <v>695</v>
      </c>
      <c r="N527" s="11">
        <v>50100010022</v>
      </c>
      <c r="O527" s="6" t="s">
        <v>472</v>
      </c>
      <c r="P527" s="14" t="s">
        <v>473</v>
      </c>
      <c r="Q527" s="11">
        <v>2</v>
      </c>
      <c r="R527" s="6" t="s">
        <v>625</v>
      </c>
      <c r="S527" s="11">
        <v>2</v>
      </c>
      <c r="T527" s="6" t="s">
        <v>625</v>
      </c>
      <c r="U527" s="13" t="str">
        <f>IFERROR((VLOOKUP(Q527,[1]ความเชื่อมโยง!$A$1:$F$10,6,FALSE)),"")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27" s="13" t="str">
        <f>IFERROR((VLOOKUP(Q527,ความเชื่อมโยง!$A$1:$G$10,7,1)),"")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27" s="15" t="s">
        <v>627</v>
      </c>
      <c r="X527" s="6" t="s">
        <v>646</v>
      </c>
      <c r="Y527" s="6" t="s">
        <v>16</v>
      </c>
      <c r="Z527" s="6" t="s">
        <v>20</v>
      </c>
      <c r="AA527" s="6"/>
      <c r="AB527" s="6"/>
      <c r="AC527" s="14"/>
      <c r="AD527" s="14" t="s">
        <v>582</v>
      </c>
      <c r="AE527" s="16">
        <v>60</v>
      </c>
      <c r="AF527" s="17">
        <v>14</v>
      </c>
      <c r="AG527" s="17" t="s">
        <v>581</v>
      </c>
      <c r="AH527" s="17">
        <v>4</v>
      </c>
      <c r="AI527" s="27">
        <v>3400</v>
      </c>
      <c r="AJ527" s="16">
        <v>880</v>
      </c>
      <c r="AK527" s="16"/>
      <c r="AL527" s="16"/>
      <c r="AM527" s="16">
        <v>840</v>
      </c>
      <c r="AN527" s="16"/>
      <c r="AO527" s="16"/>
      <c r="AP527" s="16">
        <v>840</v>
      </c>
      <c r="AQ527" s="16"/>
      <c r="AR527" s="16"/>
      <c r="AS527" s="16">
        <v>840</v>
      </c>
      <c r="AT527" s="16"/>
      <c r="AU527" s="16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61"/>
      <c r="BH527" s="58">
        <f t="shared" si="31"/>
        <v>3400</v>
      </c>
      <c r="BI527" s="62">
        <f t="shared" si="32"/>
        <v>0</v>
      </c>
    </row>
    <row r="528" spans="1:61" s="4" customFormat="1" ht="18.75">
      <c r="A528" s="11">
        <v>10</v>
      </c>
      <c r="B528" s="6" t="s">
        <v>1</v>
      </c>
      <c r="C528" s="11">
        <v>1010</v>
      </c>
      <c r="D528" s="6" t="s">
        <v>449</v>
      </c>
      <c r="E528" s="12">
        <v>2</v>
      </c>
      <c r="F528" s="13" t="s">
        <v>12</v>
      </c>
      <c r="G528" s="6" t="s">
        <v>12</v>
      </c>
      <c r="H528" s="12">
        <v>3</v>
      </c>
      <c r="I528" s="13" t="s">
        <v>953</v>
      </c>
      <c r="J528" s="12">
        <v>515</v>
      </c>
      <c r="K528" s="13" t="s">
        <v>962</v>
      </c>
      <c r="L528" s="11">
        <v>5010001</v>
      </c>
      <c r="M528" s="6" t="s">
        <v>695</v>
      </c>
      <c r="N528" s="11">
        <v>50100010022</v>
      </c>
      <c r="O528" s="6" t="s">
        <v>472</v>
      </c>
      <c r="P528" s="14" t="s">
        <v>473</v>
      </c>
      <c r="Q528" s="11">
        <v>2</v>
      </c>
      <c r="R528" s="6" t="s">
        <v>625</v>
      </c>
      <c r="S528" s="11">
        <v>2</v>
      </c>
      <c r="T528" s="6" t="s">
        <v>625</v>
      </c>
      <c r="U528" s="13" t="str">
        <f>IFERROR((VLOOKUP(Q528,[1]ความเชื่อมโยง!$A$1:$F$10,6,FALSE)),"")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28" s="13" t="str">
        <f>IFERROR((VLOOKUP(Q528,ความเชื่อมโยง!$A$1:$G$10,7,1)),"")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28" s="15" t="s">
        <v>627</v>
      </c>
      <c r="X528" s="6" t="s">
        <v>646</v>
      </c>
      <c r="Y528" s="6" t="s">
        <v>16</v>
      </c>
      <c r="Z528" s="6" t="s">
        <v>20</v>
      </c>
      <c r="AA528" s="6"/>
      <c r="AB528" s="6"/>
      <c r="AC528" s="14"/>
      <c r="AD528" s="14" t="s">
        <v>1690</v>
      </c>
      <c r="AE528" s="16">
        <v>6000</v>
      </c>
      <c r="AF528" s="17">
        <v>1</v>
      </c>
      <c r="AG528" s="17" t="s">
        <v>581</v>
      </c>
      <c r="AH528" s="17">
        <v>5</v>
      </c>
      <c r="AI528" s="27">
        <f>AE528*AF528*AH528</f>
        <v>30000</v>
      </c>
      <c r="AJ528" s="16"/>
      <c r="AK528" s="16">
        <v>6000</v>
      </c>
      <c r="AL528" s="16">
        <v>6000</v>
      </c>
      <c r="AM528" s="16">
        <v>6000</v>
      </c>
      <c r="AN528" s="16">
        <v>6000</v>
      </c>
      <c r="AO528" s="16">
        <v>6000</v>
      </c>
      <c r="AP528" s="16">
        <v>6000</v>
      </c>
      <c r="AQ528" s="16">
        <v>6000</v>
      </c>
      <c r="AR528" s="16">
        <v>6000</v>
      </c>
      <c r="AS528" s="16">
        <v>6000</v>
      </c>
      <c r="AT528" s="16">
        <v>6000</v>
      </c>
      <c r="AU528" s="16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61"/>
      <c r="BH528" s="58">
        <f t="shared" si="31"/>
        <v>30000</v>
      </c>
      <c r="BI528" s="62">
        <f t="shared" si="32"/>
        <v>0</v>
      </c>
    </row>
    <row r="529" spans="1:61" s="4" customFormat="1" ht="18.75">
      <c r="A529" s="11">
        <v>10</v>
      </c>
      <c r="B529" s="6" t="s">
        <v>1</v>
      </c>
      <c r="C529" s="11">
        <v>1010</v>
      </c>
      <c r="D529" s="6" t="s">
        <v>449</v>
      </c>
      <c r="E529" s="12">
        <v>2</v>
      </c>
      <c r="F529" s="13" t="s">
        <v>12</v>
      </c>
      <c r="G529" s="6" t="s">
        <v>12</v>
      </c>
      <c r="H529" s="12">
        <v>3</v>
      </c>
      <c r="I529" s="13" t="s">
        <v>953</v>
      </c>
      <c r="J529" s="12">
        <v>515</v>
      </c>
      <c r="K529" s="13" t="s">
        <v>962</v>
      </c>
      <c r="L529" s="11">
        <v>5010001</v>
      </c>
      <c r="M529" s="6" t="s">
        <v>695</v>
      </c>
      <c r="N529" s="11">
        <v>50100010022</v>
      </c>
      <c r="O529" s="6" t="s">
        <v>472</v>
      </c>
      <c r="P529" s="14" t="s">
        <v>473</v>
      </c>
      <c r="Q529" s="11">
        <v>2</v>
      </c>
      <c r="R529" s="6" t="s">
        <v>625</v>
      </c>
      <c r="S529" s="11">
        <v>2</v>
      </c>
      <c r="T529" s="6" t="s">
        <v>625</v>
      </c>
      <c r="U529" s="13" t="str">
        <f>IFERROR((VLOOKUP(Q529,[1]ความเชื่อมโยง!$A$1:$F$10,6,FALSE)),"")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29" s="13" t="str">
        <f>IFERROR((VLOOKUP(Q529,ความเชื่อมโยง!$A$1:$G$10,7,1)),"")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29" s="15" t="s">
        <v>627</v>
      </c>
      <c r="X529" s="6" t="s">
        <v>646</v>
      </c>
      <c r="Y529" s="6" t="s">
        <v>16</v>
      </c>
      <c r="Z529" s="6" t="s">
        <v>20</v>
      </c>
      <c r="AA529" s="6"/>
      <c r="AB529" s="6"/>
      <c r="AC529" s="14"/>
      <c r="AD529" s="14" t="s">
        <v>1691</v>
      </c>
      <c r="AE529" s="16">
        <v>10000</v>
      </c>
      <c r="AF529" s="17">
        <v>1</v>
      </c>
      <c r="AG529" s="17" t="s">
        <v>588</v>
      </c>
      <c r="AH529" s="17">
        <v>1</v>
      </c>
      <c r="AI529" s="27">
        <f>AE529*AF529*AH529</f>
        <v>10000</v>
      </c>
      <c r="AJ529" s="16"/>
      <c r="AK529" s="16"/>
      <c r="AL529" s="16"/>
      <c r="AM529" s="16">
        <v>50000</v>
      </c>
      <c r="AN529" s="16"/>
      <c r="AO529" s="16"/>
      <c r="AP529" s="16"/>
      <c r="AQ529" s="16"/>
      <c r="AR529" s="16"/>
      <c r="AS529" s="16"/>
      <c r="AT529" s="16"/>
      <c r="AU529" s="16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61"/>
      <c r="BH529" s="58">
        <f t="shared" si="31"/>
        <v>10000</v>
      </c>
      <c r="BI529" s="62">
        <f t="shared" si="32"/>
        <v>0</v>
      </c>
    </row>
    <row r="530" spans="1:61" s="4" customFormat="1" ht="18.75">
      <c r="A530" s="11">
        <v>10</v>
      </c>
      <c r="B530" s="6" t="s">
        <v>1</v>
      </c>
      <c r="C530" s="11">
        <v>1010</v>
      </c>
      <c r="D530" s="6" t="s">
        <v>449</v>
      </c>
      <c r="E530" s="12">
        <v>2</v>
      </c>
      <c r="F530" s="13" t="s">
        <v>12</v>
      </c>
      <c r="G530" s="6" t="s">
        <v>12</v>
      </c>
      <c r="H530" s="12">
        <v>3</v>
      </c>
      <c r="I530" s="13" t="s">
        <v>953</v>
      </c>
      <c r="J530" s="12">
        <v>515</v>
      </c>
      <c r="K530" s="13" t="s">
        <v>962</v>
      </c>
      <c r="L530" s="11">
        <v>5010001</v>
      </c>
      <c r="M530" s="6" t="s">
        <v>695</v>
      </c>
      <c r="N530" s="11">
        <v>50100010022</v>
      </c>
      <c r="O530" s="6" t="s">
        <v>472</v>
      </c>
      <c r="P530" s="14" t="s">
        <v>474</v>
      </c>
      <c r="Q530" s="11">
        <v>2</v>
      </c>
      <c r="R530" s="6" t="s">
        <v>625</v>
      </c>
      <c r="S530" s="11">
        <v>2</v>
      </c>
      <c r="T530" s="6" t="s">
        <v>625</v>
      </c>
      <c r="U530" s="13" t="str">
        <f>IFERROR((VLOOKUP(Q530,[1]ความเชื่อมโยง!$A$1:$F$10,6,FALSE)),"")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30" s="13" t="str">
        <f>IFERROR((VLOOKUP(Q530,ความเชื่อมโยง!$A$1:$G$10,7,1)),"")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30" s="15" t="s">
        <v>627</v>
      </c>
      <c r="X530" s="6" t="s">
        <v>646</v>
      </c>
      <c r="Y530" s="6" t="s">
        <v>16</v>
      </c>
      <c r="Z530" s="6" t="s">
        <v>28</v>
      </c>
      <c r="AA530" s="6"/>
      <c r="AB530" s="6"/>
      <c r="AC530" s="14"/>
      <c r="AD530" s="14" t="s">
        <v>966</v>
      </c>
      <c r="AE530" s="16">
        <v>500</v>
      </c>
      <c r="AF530" s="17">
        <v>2</v>
      </c>
      <c r="AG530" s="17" t="s">
        <v>581</v>
      </c>
      <c r="AH530" s="17">
        <v>20</v>
      </c>
      <c r="AI530" s="27">
        <v>20000</v>
      </c>
      <c r="AJ530" s="16"/>
      <c r="AK530" s="16"/>
      <c r="AL530" s="16">
        <v>5000</v>
      </c>
      <c r="AM530" s="16"/>
      <c r="AN530" s="16"/>
      <c r="AO530" s="16">
        <v>5000</v>
      </c>
      <c r="AP530" s="16"/>
      <c r="AQ530" s="16"/>
      <c r="AR530" s="16">
        <v>5000</v>
      </c>
      <c r="AS530" s="16"/>
      <c r="AT530" s="16">
        <v>5000</v>
      </c>
      <c r="AU530" s="16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61"/>
      <c r="BH530" s="58">
        <f t="shared" si="31"/>
        <v>20000</v>
      </c>
      <c r="BI530" s="62">
        <f t="shared" si="32"/>
        <v>0</v>
      </c>
    </row>
    <row r="531" spans="1:61" s="4" customFormat="1" ht="18.75">
      <c r="A531" s="11">
        <v>10</v>
      </c>
      <c r="B531" s="6" t="s">
        <v>1</v>
      </c>
      <c r="C531" s="11">
        <v>1010</v>
      </c>
      <c r="D531" s="6" t="s">
        <v>449</v>
      </c>
      <c r="E531" s="12">
        <v>2</v>
      </c>
      <c r="F531" s="13" t="s">
        <v>12</v>
      </c>
      <c r="G531" s="6" t="s">
        <v>12</v>
      </c>
      <c r="H531" s="12">
        <v>3</v>
      </c>
      <c r="I531" s="13" t="s">
        <v>953</v>
      </c>
      <c r="J531" s="12">
        <v>515</v>
      </c>
      <c r="K531" s="13" t="s">
        <v>962</v>
      </c>
      <c r="L531" s="11">
        <v>5010001</v>
      </c>
      <c r="M531" s="6" t="s">
        <v>695</v>
      </c>
      <c r="N531" s="11">
        <v>50100010022</v>
      </c>
      <c r="O531" s="6" t="s">
        <v>472</v>
      </c>
      <c r="P531" s="14" t="s">
        <v>474</v>
      </c>
      <c r="Q531" s="11">
        <v>2</v>
      </c>
      <c r="R531" s="6" t="s">
        <v>625</v>
      </c>
      <c r="S531" s="11">
        <v>2</v>
      </c>
      <c r="T531" s="6" t="s">
        <v>625</v>
      </c>
      <c r="U531" s="13" t="str">
        <f>IFERROR((VLOOKUP(Q531,[1]ความเชื่อมโยง!$A$1:$F$10,6,FALSE)),"")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31" s="13" t="str">
        <f>IFERROR((VLOOKUP(Q531,ความเชื่อมโยง!$A$1:$G$10,7,1)),"")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31" s="15" t="s">
        <v>627</v>
      </c>
      <c r="X531" s="6" t="s">
        <v>646</v>
      </c>
      <c r="Y531" s="6" t="s">
        <v>16</v>
      </c>
      <c r="Z531" s="6" t="s">
        <v>28</v>
      </c>
      <c r="AA531" s="6"/>
      <c r="AB531" s="6"/>
      <c r="AC531" s="14"/>
      <c r="AD531" s="14" t="s">
        <v>728</v>
      </c>
      <c r="AE531" s="16">
        <v>5000</v>
      </c>
      <c r="AF531" s="17">
        <v>1</v>
      </c>
      <c r="AG531" s="17" t="s">
        <v>583</v>
      </c>
      <c r="AH531" s="17">
        <v>4</v>
      </c>
      <c r="AI531" s="27">
        <v>20000</v>
      </c>
      <c r="AJ531" s="16">
        <v>5000</v>
      </c>
      <c r="AK531" s="16"/>
      <c r="AL531" s="16"/>
      <c r="AM531" s="16">
        <v>5000</v>
      </c>
      <c r="AN531" s="16"/>
      <c r="AO531" s="16"/>
      <c r="AP531" s="16">
        <v>5000</v>
      </c>
      <c r="AQ531" s="16"/>
      <c r="AR531" s="16"/>
      <c r="AS531" s="16">
        <v>5000</v>
      </c>
      <c r="AT531" s="16"/>
      <c r="AU531" s="16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61"/>
      <c r="BH531" s="58">
        <f t="shared" si="31"/>
        <v>20000</v>
      </c>
      <c r="BI531" s="62">
        <f t="shared" si="32"/>
        <v>0</v>
      </c>
    </row>
    <row r="532" spans="1:61" s="4" customFormat="1" ht="18.75">
      <c r="A532" s="11">
        <v>10</v>
      </c>
      <c r="B532" s="6" t="s">
        <v>1</v>
      </c>
      <c r="C532" s="11">
        <v>1010</v>
      </c>
      <c r="D532" s="6" t="s">
        <v>449</v>
      </c>
      <c r="E532" s="12">
        <v>2</v>
      </c>
      <c r="F532" s="13" t="s">
        <v>12</v>
      </c>
      <c r="G532" s="6" t="s">
        <v>12</v>
      </c>
      <c r="H532" s="12">
        <v>3</v>
      </c>
      <c r="I532" s="13" t="s">
        <v>953</v>
      </c>
      <c r="J532" s="12">
        <v>515</v>
      </c>
      <c r="K532" s="13" t="s">
        <v>962</v>
      </c>
      <c r="L532" s="11">
        <v>5010001</v>
      </c>
      <c r="M532" s="6" t="s">
        <v>695</v>
      </c>
      <c r="N532" s="11">
        <v>50100010022</v>
      </c>
      <c r="O532" s="6" t="s">
        <v>472</v>
      </c>
      <c r="P532" s="14" t="s">
        <v>474</v>
      </c>
      <c r="Q532" s="11">
        <v>2</v>
      </c>
      <c r="R532" s="6" t="s">
        <v>625</v>
      </c>
      <c r="S532" s="11">
        <v>2</v>
      </c>
      <c r="T532" s="6" t="s">
        <v>625</v>
      </c>
      <c r="U532" s="13" t="str">
        <f>IFERROR((VLOOKUP(Q532,[1]ความเชื่อมโยง!$A$1:$F$10,6,FALSE)),"")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32" s="13" t="str">
        <f>IFERROR((VLOOKUP(Q532,ความเชื่อมโยง!$A$1:$G$10,7,1)),"")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32" s="15" t="s">
        <v>627</v>
      </c>
      <c r="X532" s="6" t="s">
        <v>646</v>
      </c>
      <c r="Y532" s="6" t="s">
        <v>16</v>
      </c>
      <c r="Z532" s="6" t="s">
        <v>20</v>
      </c>
      <c r="AA532" s="6"/>
      <c r="AB532" s="6"/>
      <c r="AC532" s="14"/>
      <c r="AD532" s="14" t="s">
        <v>972</v>
      </c>
      <c r="AE532" s="16">
        <v>35</v>
      </c>
      <c r="AF532" s="17">
        <v>14</v>
      </c>
      <c r="AG532" s="17" t="s">
        <v>581</v>
      </c>
      <c r="AH532" s="17">
        <v>4</v>
      </c>
      <c r="AI532" s="27">
        <v>2000</v>
      </c>
      <c r="AJ532" s="16">
        <v>500</v>
      </c>
      <c r="AK532" s="16"/>
      <c r="AL532" s="16"/>
      <c r="AM532" s="16">
        <v>500</v>
      </c>
      <c r="AN532" s="16"/>
      <c r="AO532" s="16"/>
      <c r="AP532" s="16">
        <v>500</v>
      </c>
      <c r="AQ532" s="16"/>
      <c r="AR532" s="16"/>
      <c r="AS532" s="16">
        <v>500</v>
      </c>
      <c r="AT532" s="16"/>
      <c r="AU532" s="16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61"/>
      <c r="BH532" s="58">
        <f t="shared" si="31"/>
        <v>2000</v>
      </c>
      <c r="BI532" s="62">
        <f t="shared" si="32"/>
        <v>0</v>
      </c>
    </row>
    <row r="533" spans="1:61" s="4" customFormat="1" ht="18.75">
      <c r="A533" s="11">
        <v>10</v>
      </c>
      <c r="B533" s="6" t="s">
        <v>1</v>
      </c>
      <c r="C533" s="11">
        <v>1010</v>
      </c>
      <c r="D533" s="6" t="s">
        <v>449</v>
      </c>
      <c r="E533" s="12">
        <v>2</v>
      </c>
      <c r="F533" s="13" t="s">
        <v>12</v>
      </c>
      <c r="G533" s="6" t="s">
        <v>12</v>
      </c>
      <c r="H533" s="12">
        <v>3</v>
      </c>
      <c r="I533" s="13" t="s">
        <v>953</v>
      </c>
      <c r="J533" s="12">
        <v>515</v>
      </c>
      <c r="K533" s="13" t="s">
        <v>962</v>
      </c>
      <c r="L533" s="11">
        <v>5010001</v>
      </c>
      <c r="M533" s="6" t="s">
        <v>695</v>
      </c>
      <c r="N533" s="11">
        <v>50100010022</v>
      </c>
      <c r="O533" s="6" t="s">
        <v>472</v>
      </c>
      <c r="P533" s="14" t="s">
        <v>474</v>
      </c>
      <c r="Q533" s="11">
        <v>2</v>
      </c>
      <c r="R533" s="6" t="s">
        <v>625</v>
      </c>
      <c r="S533" s="11">
        <v>2</v>
      </c>
      <c r="T533" s="6" t="s">
        <v>625</v>
      </c>
      <c r="U533" s="13" t="str">
        <f>IFERROR((VLOOKUP(Q533,[1]ความเชื่อมโยง!$A$1:$F$10,6,FALSE)),"")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33" s="13" t="str">
        <f>IFERROR((VLOOKUP(Q533,ความเชื่อมโยง!$A$1:$G$10,7,1)),"")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33" s="15" t="s">
        <v>627</v>
      </c>
      <c r="X533" s="6" t="s">
        <v>646</v>
      </c>
      <c r="Y533" s="6" t="s">
        <v>16</v>
      </c>
      <c r="Z533" s="6" t="s">
        <v>20</v>
      </c>
      <c r="AA533" s="6"/>
      <c r="AB533" s="6"/>
      <c r="AC533" s="14"/>
      <c r="AD533" s="14" t="s">
        <v>582</v>
      </c>
      <c r="AE533" s="16">
        <v>60</v>
      </c>
      <c r="AF533" s="17">
        <v>14</v>
      </c>
      <c r="AG533" s="17" t="s">
        <v>581</v>
      </c>
      <c r="AH533" s="17">
        <v>4</v>
      </c>
      <c r="AI533" s="27">
        <v>3400</v>
      </c>
      <c r="AJ533" s="16">
        <v>880</v>
      </c>
      <c r="AK533" s="16"/>
      <c r="AL533" s="16"/>
      <c r="AM533" s="16">
        <v>840</v>
      </c>
      <c r="AN533" s="16"/>
      <c r="AO533" s="16"/>
      <c r="AP533" s="16">
        <v>840</v>
      </c>
      <c r="AQ533" s="16"/>
      <c r="AR533" s="16"/>
      <c r="AS533" s="16">
        <v>840</v>
      </c>
      <c r="AT533" s="16"/>
      <c r="AU533" s="16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61"/>
      <c r="BH533" s="58">
        <f t="shared" si="31"/>
        <v>3400</v>
      </c>
      <c r="BI533" s="62">
        <f t="shared" si="32"/>
        <v>0</v>
      </c>
    </row>
    <row r="534" spans="1:61" s="4" customFormat="1" ht="18.75">
      <c r="A534" s="11">
        <v>10</v>
      </c>
      <c r="B534" s="6" t="s">
        <v>1</v>
      </c>
      <c r="C534" s="11">
        <v>1010</v>
      </c>
      <c r="D534" s="6" t="s">
        <v>449</v>
      </c>
      <c r="E534" s="12">
        <v>2</v>
      </c>
      <c r="F534" s="13" t="s">
        <v>12</v>
      </c>
      <c r="G534" s="6" t="s">
        <v>12</v>
      </c>
      <c r="H534" s="12">
        <v>3</v>
      </c>
      <c r="I534" s="13" t="s">
        <v>953</v>
      </c>
      <c r="J534" s="12">
        <v>515</v>
      </c>
      <c r="K534" s="13" t="s">
        <v>962</v>
      </c>
      <c r="L534" s="11">
        <v>5010001</v>
      </c>
      <c r="M534" s="6" t="s">
        <v>695</v>
      </c>
      <c r="N534" s="11">
        <v>50100010022</v>
      </c>
      <c r="O534" s="6" t="s">
        <v>472</v>
      </c>
      <c r="P534" s="14" t="s">
        <v>474</v>
      </c>
      <c r="Q534" s="11">
        <v>2</v>
      </c>
      <c r="R534" s="6" t="s">
        <v>625</v>
      </c>
      <c r="S534" s="11">
        <v>2</v>
      </c>
      <c r="T534" s="6" t="s">
        <v>625</v>
      </c>
      <c r="U534" s="13" t="str">
        <f>IFERROR((VLOOKUP(Q534,[1]ความเชื่อมโยง!$A$1:$F$10,6,FALSE)),"")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34" s="13" t="str">
        <f>IFERROR((VLOOKUP(Q534,ความเชื่อมโยง!$A$1:$G$10,7,1)),"")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34" s="15" t="s">
        <v>627</v>
      </c>
      <c r="X534" s="6" t="s">
        <v>646</v>
      </c>
      <c r="Y534" s="6" t="s">
        <v>16</v>
      </c>
      <c r="Z534" s="6" t="s">
        <v>20</v>
      </c>
      <c r="AA534" s="6"/>
      <c r="AB534" s="6"/>
      <c r="AC534" s="14"/>
      <c r="AD534" s="14" t="s">
        <v>1690</v>
      </c>
      <c r="AE534" s="16">
        <v>6000</v>
      </c>
      <c r="AF534" s="17">
        <v>1</v>
      </c>
      <c r="AG534" s="17" t="s">
        <v>581</v>
      </c>
      <c r="AH534" s="17">
        <v>5</v>
      </c>
      <c r="AI534" s="27">
        <f>AE534*AF534*AH534</f>
        <v>30000</v>
      </c>
      <c r="AJ534" s="16"/>
      <c r="AK534" s="16">
        <v>6000</v>
      </c>
      <c r="AL534" s="16">
        <v>6000</v>
      </c>
      <c r="AM534" s="16">
        <v>6000</v>
      </c>
      <c r="AN534" s="16">
        <v>6000</v>
      </c>
      <c r="AO534" s="16">
        <v>6000</v>
      </c>
      <c r="AP534" s="16">
        <v>6000</v>
      </c>
      <c r="AQ534" s="16">
        <v>6000</v>
      </c>
      <c r="AR534" s="16">
        <v>6000</v>
      </c>
      <c r="AS534" s="16">
        <v>6000</v>
      </c>
      <c r="AT534" s="16">
        <v>6000</v>
      </c>
      <c r="AU534" s="16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61"/>
      <c r="BH534" s="58">
        <f t="shared" si="31"/>
        <v>30000</v>
      </c>
      <c r="BI534" s="62">
        <f t="shared" si="32"/>
        <v>0</v>
      </c>
    </row>
    <row r="535" spans="1:61" s="4" customFormat="1" ht="18.75">
      <c r="A535" s="11">
        <v>10</v>
      </c>
      <c r="B535" s="6" t="s">
        <v>1</v>
      </c>
      <c r="C535" s="11">
        <v>1010</v>
      </c>
      <c r="D535" s="6" t="s">
        <v>449</v>
      </c>
      <c r="E535" s="12">
        <v>2</v>
      </c>
      <c r="F535" s="13" t="s">
        <v>12</v>
      </c>
      <c r="G535" s="6" t="s">
        <v>12</v>
      </c>
      <c r="H535" s="12">
        <v>3</v>
      </c>
      <c r="I535" s="13" t="s">
        <v>953</v>
      </c>
      <c r="J535" s="12">
        <v>515</v>
      </c>
      <c r="K535" s="13" t="s">
        <v>962</v>
      </c>
      <c r="L535" s="11">
        <v>5010001</v>
      </c>
      <c r="M535" s="6" t="s">
        <v>695</v>
      </c>
      <c r="N535" s="11">
        <v>50100010022</v>
      </c>
      <c r="O535" s="6" t="s">
        <v>472</v>
      </c>
      <c r="P535" s="14" t="s">
        <v>474</v>
      </c>
      <c r="Q535" s="11">
        <v>2</v>
      </c>
      <c r="R535" s="6" t="s">
        <v>625</v>
      </c>
      <c r="S535" s="11">
        <v>2</v>
      </c>
      <c r="T535" s="6" t="s">
        <v>625</v>
      </c>
      <c r="U535" s="13" t="str">
        <f>IFERROR((VLOOKUP(Q535,[1]ความเชื่อมโยง!$A$1:$F$10,6,FALSE)),"")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35" s="13" t="str">
        <f>IFERROR((VLOOKUP(Q535,ความเชื่อมโยง!$A$1:$G$10,7,1)),"")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35" s="15" t="s">
        <v>627</v>
      </c>
      <c r="X535" s="6" t="s">
        <v>646</v>
      </c>
      <c r="Y535" s="6" t="s">
        <v>16</v>
      </c>
      <c r="Z535" s="6" t="s">
        <v>20</v>
      </c>
      <c r="AA535" s="6"/>
      <c r="AB535" s="6"/>
      <c r="AC535" s="14"/>
      <c r="AD535" s="14" t="s">
        <v>1692</v>
      </c>
      <c r="AE535" s="16">
        <v>10000</v>
      </c>
      <c r="AF535" s="17">
        <v>1</v>
      </c>
      <c r="AG535" s="17" t="s">
        <v>588</v>
      </c>
      <c r="AH535" s="17">
        <v>1</v>
      </c>
      <c r="AI535" s="27">
        <f>AE535*AF535*AH535</f>
        <v>10000</v>
      </c>
      <c r="AJ535" s="16"/>
      <c r="AK535" s="16"/>
      <c r="AL535" s="16"/>
      <c r="AM535" s="16"/>
      <c r="AN535" s="16"/>
      <c r="AO535" s="16">
        <v>50000</v>
      </c>
      <c r="AP535" s="16"/>
      <c r="AQ535" s="16"/>
      <c r="AR535" s="16"/>
      <c r="AS535" s="16"/>
      <c r="AT535" s="16"/>
      <c r="AU535" s="16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61"/>
      <c r="BH535" s="58">
        <f t="shared" si="31"/>
        <v>10000</v>
      </c>
      <c r="BI535" s="62">
        <f t="shared" si="32"/>
        <v>0</v>
      </c>
    </row>
    <row r="536" spans="1:61" s="4" customFormat="1" ht="18.75">
      <c r="A536" s="11">
        <v>10</v>
      </c>
      <c r="B536" s="6" t="s">
        <v>1</v>
      </c>
      <c r="C536" s="11">
        <v>1010</v>
      </c>
      <c r="D536" s="6" t="s">
        <v>449</v>
      </c>
      <c r="E536" s="12">
        <v>2</v>
      </c>
      <c r="F536" s="13" t="s">
        <v>12</v>
      </c>
      <c r="G536" s="6" t="s">
        <v>12</v>
      </c>
      <c r="H536" s="12">
        <v>3</v>
      </c>
      <c r="I536" s="13" t="s">
        <v>953</v>
      </c>
      <c r="J536" s="12">
        <v>515</v>
      </c>
      <c r="K536" s="13" t="s">
        <v>962</v>
      </c>
      <c r="L536" s="11">
        <v>5010001</v>
      </c>
      <c r="M536" s="6" t="s">
        <v>695</v>
      </c>
      <c r="N536" s="11">
        <v>50100010022</v>
      </c>
      <c r="O536" s="6" t="s">
        <v>472</v>
      </c>
      <c r="P536" s="14" t="s">
        <v>475</v>
      </c>
      <c r="Q536" s="11">
        <v>2</v>
      </c>
      <c r="R536" s="6" t="s">
        <v>625</v>
      </c>
      <c r="S536" s="11">
        <v>2</v>
      </c>
      <c r="T536" s="6" t="s">
        <v>625</v>
      </c>
      <c r="U536" s="13" t="str">
        <f>IFERROR((VLOOKUP(Q536,[1]ความเชื่อมโยง!$A$1:$F$10,6,FALSE)),"")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36" s="13" t="str">
        <f>IFERROR((VLOOKUP(Q536,ความเชื่อมโยง!$A$1:$G$10,7,1)),"")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36" s="15" t="s">
        <v>627</v>
      </c>
      <c r="X536" s="6" t="s">
        <v>646</v>
      </c>
      <c r="Y536" s="6" t="s">
        <v>16</v>
      </c>
      <c r="Z536" s="6" t="s">
        <v>28</v>
      </c>
      <c r="AA536" s="6"/>
      <c r="AB536" s="6"/>
      <c r="AC536" s="14"/>
      <c r="AD536" s="14" t="s">
        <v>966</v>
      </c>
      <c r="AE536" s="16">
        <v>500</v>
      </c>
      <c r="AF536" s="17">
        <v>2</v>
      </c>
      <c r="AG536" s="17" t="s">
        <v>581</v>
      </c>
      <c r="AH536" s="17">
        <v>20</v>
      </c>
      <c r="AI536" s="27">
        <v>20000</v>
      </c>
      <c r="AJ536" s="16"/>
      <c r="AK536" s="16"/>
      <c r="AL536" s="16">
        <v>5000</v>
      </c>
      <c r="AM536" s="16"/>
      <c r="AN536" s="16"/>
      <c r="AO536" s="16">
        <v>5000</v>
      </c>
      <c r="AP536" s="16"/>
      <c r="AQ536" s="16"/>
      <c r="AR536" s="16">
        <v>5000</v>
      </c>
      <c r="AS536" s="16"/>
      <c r="AT536" s="16">
        <v>5000</v>
      </c>
      <c r="AU536" s="16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61"/>
      <c r="BH536" s="58">
        <f t="shared" si="31"/>
        <v>20000</v>
      </c>
      <c r="BI536" s="62">
        <f t="shared" si="32"/>
        <v>0</v>
      </c>
    </row>
    <row r="537" spans="1:61" s="4" customFormat="1" ht="18.75">
      <c r="A537" s="11">
        <v>10</v>
      </c>
      <c r="B537" s="6" t="s">
        <v>1</v>
      </c>
      <c r="C537" s="11">
        <v>1010</v>
      </c>
      <c r="D537" s="6" t="s">
        <v>449</v>
      </c>
      <c r="E537" s="12">
        <v>2</v>
      </c>
      <c r="F537" s="13" t="s">
        <v>12</v>
      </c>
      <c r="G537" s="6" t="s">
        <v>12</v>
      </c>
      <c r="H537" s="12">
        <v>3</v>
      </c>
      <c r="I537" s="13" t="s">
        <v>953</v>
      </c>
      <c r="J537" s="12">
        <v>515</v>
      </c>
      <c r="K537" s="13" t="s">
        <v>962</v>
      </c>
      <c r="L537" s="11">
        <v>5010001</v>
      </c>
      <c r="M537" s="6" t="s">
        <v>695</v>
      </c>
      <c r="N537" s="11">
        <v>50100010022</v>
      </c>
      <c r="O537" s="6" t="s">
        <v>472</v>
      </c>
      <c r="P537" s="14" t="s">
        <v>475</v>
      </c>
      <c r="Q537" s="11">
        <v>2</v>
      </c>
      <c r="R537" s="6" t="s">
        <v>625</v>
      </c>
      <c r="S537" s="11">
        <v>2</v>
      </c>
      <c r="T537" s="6" t="s">
        <v>625</v>
      </c>
      <c r="U537" s="13" t="str">
        <f>IFERROR((VLOOKUP(Q537,[1]ความเชื่อมโยง!$A$1:$F$10,6,FALSE)),"")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37" s="13" t="str">
        <f>IFERROR((VLOOKUP(Q537,ความเชื่อมโยง!$A$1:$G$10,7,1)),"")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37" s="15" t="s">
        <v>627</v>
      </c>
      <c r="X537" s="6" t="s">
        <v>646</v>
      </c>
      <c r="Y537" s="6" t="s">
        <v>16</v>
      </c>
      <c r="Z537" s="6" t="s">
        <v>28</v>
      </c>
      <c r="AA537" s="6"/>
      <c r="AB537" s="6"/>
      <c r="AC537" s="14"/>
      <c r="AD537" s="14" t="s">
        <v>728</v>
      </c>
      <c r="AE537" s="16">
        <v>5000</v>
      </c>
      <c r="AF537" s="17">
        <v>1</v>
      </c>
      <c r="AG537" s="17" t="s">
        <v>583</v>
      </c>
      <c r="AH537" s="17">
        <v>6</v>
      </c>
      <c r="AI537" s="27">
        <v>30000</v>
      </c>
      <c r="AJ537" s="16">
        <v>5000</v>
      </c>
      <c r="AK537" s="16"/>
      <c r="AL537" s="16">
        <v>5000</v>
      </c>
      <c r="AM537" s="16"/>
      <c r="AN537" s="16">
        <v>5000</v>
      </c>
      <c r="AO537" s="16"/>
      <c r="AP537" s="16">
        <v>5000</v>
      </c>
      <c r="AQ537" s="16"/>
      <c r="AR537" s="16">
        <v>5000</v>
      </c>
      <c r="AS537" s="16"/>
      <c r="AT537" s="16">
        <v>5000</v>
      </c>
      <c r="AU537" s="16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61"/>
      <c r="BH537" s="58">
        <f t="shared" si="31"/>
        <v>30000</v>
      </c>
      <c r="BI537" s="62">
        <f t="shared" si="32"/>
        <v>0</v>
      </c>
    </row>
    <row r="538" spans="1:61" s="4" customFormat="1" ht="18.75">
      <c r="A538" s="11">
        <v>10</v>
      </c>
      <c r="B538" s="6" t="s">
        <v>1</v>
      </c>
      <c r="C538" s="11">
        <v>1010</v>
      </c>
      <c r="D538" s="6" t="s">
        <v>449</v>
      </c>
      <c r="E538" s="12">
        <v>2</v>
      </c>
      <c r="F538" s="13" t="s">
        <v>12</v>
      </c>
      <c r="G538" s="6" t="s">
        <v>12</v>
      </c>
      <c r="H538" s="12">
        <v>3</v>
      </c>
      <c r="I538" s="13" t="s">
        <v>953</v>
      </c>
      <c r="J538" s="12">
        <v>515</v>
      </c>
      <c r="K538" s="13" t="s">
        <v>962</v>
      </c>
      <c r="L538" s="11">
        <v>5010001</v>
      </c>
      <c r="M538" s="6" t="s">
        <v>695</v>
      </c>
      <c r="N538" s="11">
        <v>50100010022</v>
      </c>
      <c r="O538" s="6" t="s">
        <v>472</v>
      </c>
      <c r="P538" s="14" t="s">
        <v>475</v>
      </c>
      <c r="Q538" s="11">
        <v>2</v>
      </c>
      <c r="R538" s="6" t="s">
        <v>625</v>
      </c>
      <c r="S538" s="11">
        <v>2</v>
      </c>
      <c r="T538" s="6" t="s">
        <v>625</v>
      </c>
      <c r="U538" s="13" t="str">
        <f>IFERROR((VLOOKUP(Q538,[1]ความเชื่อมโยง!$A$1:$F$10,6,FALSE)),"")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38" s="13" t="str">
        <f>IFERROR((VLOOKUP(Q538,ความเชื่อมโยง!$A$1:$G$10,7,1)),"")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38" s="15" t="s">
        <v>627</v>
      </c>
      <c r="X538" s="6" t="s">
        <v>646</v>
      </c>
      <c r="Y538" s="6" t="s">
        <v>16</v>
      </c>
      <c r="Z538" s="6" t="s">
        <v>20</v>
      </c>
      <c r="AA538" s="6"/>
      <c r="AB538" s="6"/>
      <c r="AC538" s="14"/>
      <c r="AD538" s="14" t="s">
        <v>972</v>
      </c>
      <c r="AE538" s="16">
        <v>35</v>
      </c>
      <c r="AF538" s="17">
        <v>14</v>
      </c>
      <c r="AG538" s="17" t="s">
        <v>581</v>
      </c>
      <c r="AH538" s="17">
        <v>6</v>
      </c>
      <c r="AI538" s="27">
        <v>2900</v>
      </c>
      <c r="AJ538" s="16">
        <v>490</v>
      </c>
      <c r="AK538" s="16"/>
      <c r="AL538" s="16">
        <v>480</v>
      </c>
      <c r="AM538" s="16"/>
      <c r="AN538" s="16">
        <v>480</v>
      </c>
      <c r="AO538" s="16"/>
      <c r="AP538" s="16">
        <v>480</v>
      </c>
      <c r="AQ538" s="16"/>
      <c r="AR538" s="16">
        <v>480</v>
      </c>
      <c r="AS538" s="16"/>
      <c r="AT538" s="16">
        <v>490</v>
      </c>
      <c r="AU538" s="16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61"/>
      <c r="BH538" s="58">
        <f t="shared" si="31"/>
        <v>2900</v>
      </c>
      <c r="BI538" s="62">
        <f t="shared" si="32"/>
        <v>0</v>
      </c>
    </row>
    <row r="539" spans="1:61" s="4" customFormat="1" ht="18.75">
      <c r="A539" s="11">
        <v>10</v>
      </c>
      <c r="B539" s="6" t="s">
        <v>1</v>
      </c>
      <c r="C539" s="11">
        <v>1010</v>
      </c>
      <c r="D539" s="6" t="s">
        <v>449</v>
      </c>
      <c r="E539" s="12">
        <v>2</v>
      </c>
      <c r="F539" s="13" t="s">
        <v>12</v>
      </c>
      <c r="G539" s="6" t="s">
        <v>12</v>
      </c>
      <c r="H539" s="12">
        <v>3</v>
      </c>
      <c r="I539" s="13" t="s">
        <v>953</v>
      </c>
      <c r="J539" s="12">
        <v>515</v>
      </c>
      <c r="K539" s="13" t="s">
        <v>962</v>
      </c>
      <c r="L539" s="11">
        <v>5010001</v>
      </c>
      <c r="M539" s="6" t="s">
        <v>695</v>
      </c>
      <c r="N539" s="11">
        <v>50100010022</v>
      </c>
      <c r="O539" s="6" t="s">
        <v>472</v>
      </c>
      <c r="P539" s="14" t="s">
        <v>475</v>
      </c>
      <c r="Q539" s="11">
        <v>2</v>
      </c>
      <c r="R539" s="6" t="s">
        <v>625</v>
      </c>
      <c r="S539" s="11">
        <v>2</v>
      </c>
      <c r="T539" s="6" t="s">
        <v>625</v>
      </c>
      <c r="U539" s="13" t="str">
        <f>IFERROR((VLOOKUP(Q539,[1]ความเชื่อมโยง!$A$1:$F$10,6,FALSE)),"")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39" s="13" t="str">
        <f>IFERROR((VLOOKUP(Q539,ความเชื่อมโยง!$A$1:$G$10,7,1)),"")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39" s="15" t="s">
        <v>627</v>
      </c>
      <c r="X539" s="6" t="s">
        <v>646</v>
      </c>
      <c r="Y539" s="6" t="s">
        <v>16</v>
      </c>
      <c r="Z539" s="6" t="s">
        <v>20</v>
      </c>
      <c r="AA539" s="6"/>
      <c r="AB539" s="6"/>
      <c r="AC539" s="14"/>
      <c r="AD539" s="14" t="s">
        <v>582</v>
      </c>
      <c r="AE539" s="16">
        <v>60</v>
      </c>
      <c r="AF539" s="17">
        <v>14</v>
      </c>
      <c r="AG539" s="17" t="s">
        <v>581</v>
      </c>
      <c r="AH539" s="17">
        <v>6</v>
      </c>
      <c r="AI539" s="27">
        <v>5000</v>
      </c>
      <c r="AJ539" s="16">
        <v>800</v>
      </c>
      <c r="AK539" s="16"/>
      <c r="AL539" s="16">
        <v>840</v>
      </c>
      <c r="AM539" s="16"/>
      <c r="AN539" s="16">
        <v>840</v>
      </c>
      <c r="AO539" s="16"/>
      <c r="AP539" s="16">
        <v>840</v>
      </c>
      <c r="AQ539" s="16"/>
      <c r="AR539" s="16">
        <v>840</v>
      </c>
      <c r="AS539" s="16"/>
      <c r="AT539" s="16">
        <v>840</v>
      </c>
      <c r="AU539" s="16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61"/>
      <c r="BH539" s="58">
        <f t="shared" si="31"/>
        <v>5000</v>
      </c>
      <c r="BI539" s="62">
        <f t="shared" si="32"/>
        <v>0</v>
      </c>
    </row>
    <row r="540" spans="1:61" s="4" customFormat="1" ht="18.75">
      <c r="A540" s="11">
        <v>10</v>
      </c>
      <c r="B540" s="6" t="s">
        <v>1</v>
      </c>
      <c r="C540" s="11">
        <v>1010</v>
      </c>
      <c r="D540" s="6" t="s">
        <v>449</v>
      </c>
      <c r="E540" s="12">
        <v>2</v>
      </c>
      <c r="F540" s="13" t="s">
        <v>12</v>
      </c>
      <c r="G540" s="6" t="s">
        <v>12</v>
      </c>
      <c r="H540" s="12">
        <v>3</v>
      </c>
      <c r="I540" s="13" t="s">
        <v>953</v>
      </c>
      <c r="J540" s="12">
        <v>515</v>
      </c>
      <c r="K540" s="13" t="s">
        <v>962</v>
      </c>
      <c r="L540" s="11">
        <v>5010001</v>
      </c>
      <c r="M540" s="6" t="s">
        <v>695</v>
      </c>
      <c r="N540" s="11">
        <v>50100010022</v>
      </c>
      <c r="O540" s="6" t="s">
        <v>472</v>
      </c>
      <c r="P540" s="14" t="s">
        <v>475</v>
      </c>
      <c r="Q540" s="11">
        <v>2</v>
      </c>
      <c r="R540" s="6" t="s">
        <v>625</v>
      </c>
      <c r="S540" s="11">
        <v>2</v>
      </c>
      <c r="T540" s="6" t="s">
        <v>625</v>
      </c>
      <c r="U540" s="13" t="str">
        <f>IFERROR((VLOOKUP(Q540,[1]ความเชื่อมโยง!$A$1:$F$10,6,FALSE)),"")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40" s="13" t="str">
        <f>IFERROR((VLOOKUP(Q540,ความเชื่อมโยง!$A$1:$G$10,7,1)),"")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40" s="15" t="s">
        <v>627</v>
      </c>
      <c r="X540" s="6" t="s">
        <v>646</v>
      </c>
      <c r="Y540" s="6" t="s">
        <v>16</v>
      </c>
      <c r="Z540" s="6" t="s">
        <v>20</v>
      </c>
      <c r="AA540" s="6"/>
      <c r="AB540" s="6"/>
      <c r="AC540" s="14"/>
      <c r="AD540" s="14" t="s">
        <v>1690</v>
      </c>
      <c r="AE540" s="16">
        <v>6000</v>
      </c>
      <c r="AF540" s="17">
        <v>1</v>
      </c>
      <c r="AG540" s="17" t="s">
        <v>581</v>
      </c>
      <c r="AH540" s="17">
        <v>4</v>
      </c>
      <c r="AI540" s="27">
        <v>24000</v>
      </c>
      <c r="AJ540" s="16"/>
      <c r="AK540" s="16">
        <v>6000</v>
      </c>
      <c r="AL540" s="16"/>
      <c r="AM540" s="16"/>
      <c r="AN540" s="16">
        <v>6000</v>
      </c>
      <c r="AO540" s="16"/>
      <c r="AP540" s="16"/>
      <c r="AQ540" s="16">
        <v>6000</v>
      </c>
      <c r="AR540" s="16"/>
      <c r="AS540" s="16"/>
      <c r="AT540" s="16">
        <v>6000</v>
      </c>
      <c r="AU540" s="16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61"/>
      <c r="BH540" s="58">
        <f t="shared" si="31"/>
        <v>24000</v>
      </c>
      <c r="BI540" s="62">
        <f t="shared" si="32"/>
        <v>0</v>
      </c>
    </row>
    <row r="541" spans="1:61" s="4" customFormat="1" ht="18.75">
      <c r="A541" s="11">
        <v>10</v>
      </c>
      <c r="B541" s="6" t="s">
        <v>1</v>
      </c>
      <c r="C541" s="11">
        <v>1010</v>
      </c>
      <c r="D541" s="6" t="s">
        <v>449</v>
      </c>
      <c r="E541" s="12">
        <v>2</v>
      </c>
      <c r="F541" s="13" t="s">
        <v>12</v>
      </c>
      <c r="G541" s="6" t="s">
        <v>12</v>
      </c>
      <c r="H541" s="12">
        <v>3</v>
      </c>
      <c r="I541" s="13" t="s">
        <v>953</v>
      </c>
      <c r="J541" s="12">
        <v>515</v>
      </c>
      <c r="K541" s="13" t="s">
        <v>962</v>
      </c>
      <c r="L541" s="11">
        <v>5010001</v>
      </c>
      <c r="M541" s="6" t="s">
        <v>695</v>
      </c>
      <c r="N541" s="11">
        <v>50100010022</v>
      </c>
      <c r="O541" s="6" t="s">
        <v>472</v>
      </c>
      <c r="P541" s="14" t="s">
        <v>475</v>
      </c>
      <c r="Q541" s="11">
        <v>2</v>
      </c>
      <c r="R541" s="6" t="s">
        <v>625</v>
      </c>
      <c r="S541" s="11">
        <v>2</v>
      </c>
      <c r="T541" s="6" t="s">
        <v>625</v>
      </c>
      <c r="U541" s="13" t="str">
        <f>IFERROR((VLOOKUP(Q541,[1]ความเชื่อมโยง!$A$1:$F$10,6,FALSE)),"")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41" s="13" t="str">
        <f>IFERROR((VLOOKUP(Q541,ความเชื่อมโยง!$A$1:$G$10,7,1)),"")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41" s="15" t="s">
        <v>627</v>
      </c>
      <c r="X541" s="6" t="s">
        <v>646</v>
      </c>
      <c r="Y541" s="6" t="s">
        <v>16</v>
      </c>
      <c r="Z541" s="6" t="s">
        <v>20</v>
      </c>
      <c r="AA541" s="6"/>
      <c r="AB541" s="6"/>
      <c r="AC541" s="14"/>
      <c r="AD541" s="14" t="s">
        <v>1691</v>
      </c>
      <c r="AE541" s="16">
        <v>10000</v>
      </c>
      <c r="AF541" s="17">
        <v>2</v>
      </c>
      <c r="AG541" s="17" t="s">
        <v>588</v>
      </c>
      <c r="AH541" s="17">
        <v>1</v>
      </c>
      <c r="AI541" s="27">
        <f>AE541*AF541*AH541</f>
        <v>20000</v>
      </c>
      <c r="AJ541" s="16"/>
      <c r="AK541" s="16"/>
      <c r="AL541" s="16"/>
      <c r="AM541" s="16"/>
      <c r="AN541" s="16">
        <v>50000</v>
      </c>
      <c r="AO541" s="16"/>
      <c r="AP541" s="16"/>
      <c r="AQ541" s="16"/>
      <c r="AR541" s="16"/>
      <c r="AS541" s="16">
        <v>50000</v>
      </c>
      <c r="AT541" s="16"/>
      <c r="AU541" s="16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61"/>
      <c r="BH541" s="58">
        <f t="shared" si="31"/>
        <v>20000</v>
      </c>
      <c r="BI541" s="62">
        <f t="shared" si="32"/>
        <v>0</v>
      </c>
    </row>
    <row r="542" spans="1:61" s="4" customFormat="1" ht="18.75">
      <c r="A542" s="11">
        <v>10</v>
      </c>
      <c r="B542" s="6" t="s">
        <v>1</v>
      </c>
      <c r="C542" s="11">
        <v>1010</v>
      </c>
      <c r="D542" s="6" t="s">
        <v>449</v>
      </c>
      <c r="E542" s="12">
        <v>2</v>
      </c>
      <c r="F542" s="13" t="s">
        <v>12</v>
      </c>
      <c r="G542" s="6" t="s">
        <v>12</v>
      </c>
      <c r="H542" s="12">
        <v>4</v>
      </c>
      <c r="I542" s="13" t="s">
        <v>716</v>
      </c>
      <c r="J542" s="12">
        <v>611</v>
      </c>
      <c r="K542" s="13" t="s">
        <v>975</v>
      </c>
      <c r="L542" s="11">
        <v>6010002</v>
      </c>
      <c r="M542" s="6" t="s">
        <v>630</v>
      </c>
      <c r="N542" s="11">
        <v>60100040056</v>
      </c>
      <c r="O542" s="6" t="s">
        <v>476</v>
      </c>
      <c r="P542" s="14" t="s">
        <v>477</v>
      </c>
      <c r="Q542" s="11">
        <v>3</v>
      </c>
      <c r="R542" s="6" t="s">
        <v>631</v>
      </c>
      <c r="S542" s="11">
        <v>3</v>
      </c>
      <c r="T542" s="6" t="s">
        <v>631</v>
      </c>
      <c r="U542" s="13" t="str">
        <f>IFERROR((VLOOKUP(Q542,[1]ความเชื่อมโยง!$A$1:$F$10,6,FALSE)),"")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542" s="13" t="str">
        <f>IFERROR((VLOOKUP(Q542,ความเชื่อมโยง!$A$1:$G$10,7,1)),"")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542" s="15" t="s">
        <v>663</v>
      </c>
      <c r="X542" s="6" t="s">
        <v>646</v>
      </c>
      <c r="Y542" s="6" t="s">
        <v>16</v>
      </c>
      <c r="Z542" s="6" t="s">
        <v>20</v>
      </c>
      <c r="AA542" s="6"/>
      <c r="AB542" s="6"/>
      <c r="AC542" s="14"/>
      <c r="AD542" s="14" t="s">
        <v>976</v>
      </c>
      <c r="AE542" s="16">
        <v>150</v>
      </c>
      <c r="AF542" s="17">
        <v>10</v>
      </c>
      <c r="AG542" s="17" t="s">
        <v>581</v>
      </c>
      <c r="AH542" s="17">
        <v>2</v>
      </c>
      <c r="AI542" s="27">
        <v>3000</v>
      </c>
      <c r="AJ542" s="16"/>
      <c r="AK542" s="16"/>
      <c r="AL542" s="16"/>
      <c r="AM542" s="16"/>
      <c r="AN542" s="16">
        <v>1500</v>
      </c>
      <c r="AO542" s="16"/>
      <c r="AP542" s="16"/>
      <c r="AQ542" s="16"/>
      <c r="AR542" s="16"/>
      <c r="AS542" s="16"/>
      <c r="AT542" s="16">
        <v>1500</v>
      </c>
      <c r="AU542" s="16"/>
      <c r="AV542" s="14"/>
      <c r="AW542" s="14"/>
      <c r="AX542" s="14"/>
      <c r="AY542" s="14"/>
      <c r="AZ542" s="14"/>
      <c r="BA542" s="14"/>
      <c r="BB542" s="14"/>
      <c r="BC542" s="14"/>
      <c r="BD542" s="14" t="s">
        <v>1</v>
      </c>
      <c r="BE542" s="14" t="s">
        <v>955</v>
      </c>
      <c r="BF542" s="14" t="s">
        <v>977</v>
      </c>
      <c r="BG542" s="61" t="s">
        <v>957</v>
      </c>
      <c r="BH542" s="58">
        <f t="shared" si="31"/>
        <v>3000</v>
      </c>
      <c r="BI542" s="62">
        <f t="shared" si="32"/>
        <v>0</v>
      </c>
    </row>
    <row r="543" spans="1:61" s="4" customFormat="1" ht="18.75">
      <c r="A543" s="11">
        <v>10</v>
      </c>
      <c r="B543" s="6" t="s">
        <v>1</v>
      </c>
      <c r="C543" s="11">
        <v>1010</v>
      </c>
      <c r="D543" s="6" t="s">
        <v>449</v>
      </c>
      <c r="E543" s="12">
        <v>2</v>
      </c>
      <c r="F543" s="13" t="s">
        <v>12</v>
      </c>
      <c r="G543" s="6" t="s">
        <v>12</v>
      </c>
      <c r="H543" s="12">
        <v>4</v>
      </c>
      <c r="I543" s="13" t="s">
        <v>716</v>
      </c>
      <c r="J543" s="12">
        <v>611</v>
      </c>
      <c r="K543" s="13" t="s">
        <v>975</v>
      </c>
      <c r="L543" s="11">
        <v>6010002</v>
      </c>
      <c r="M543" s="6" t="s">
        <v>630</v>
      </c>
      <c r="N543" s="11">
        <v>60100040056</v>
      </c>
      <c r="O543" s="6" t="s">
        <v>476</v>
      </c>
      <c r="P543" s="14" t="s">
        <v>477</v>
      </c>
      <c r="Q543" s="11">
        <v>3</v>
      </c>
      <c r="R543" s="6" t="s">
        <v>631</v>
      </c>
      <c r="S543" s="11">
        <v>3</v>
      </c>
      <c r="T543" s="6" t="s">
        <v>631</v>
      </c>
      <c r="U543" s="13" t="str">
        <f>IFERROR((VLOOKUP(Q543,[1]ความเชื่อมโยง!$A$1:$F$10,6,FALSE)),"")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543" s="13" t="str">
        <f>IFERROR((VLOOKUP(Q543,ความเชื่อมโยง!$A$1:$G$10,7,1)),"")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543" s="15" t="s">
        <v>663</v>
      </c>
      <c r="X543" s="6" t="s">
        <v>646</v>
      </c>
      <c r="Y543" s="6" t="s">
        <v>16</v>
      </c>
      <c r="Z543" s="6" t="s">
        <v>20</v>
      </c>
      <c r="AA543" s="6"/>
      <c r="AB543" s="6"/>
      <c r="AC543" s="14"/>
      <c r="AD543" s="14" t="s">
        <v>582</v>
      </c>
      <c r="AE543" s="16">
        <v>200</v>
      </c>
      <c r="AF543" s="17">
        <v>100</v>
      </c>
      <c r="AG543" s="17" t="s">
        <v>581</v>
      </c>
      <c r="AH543" s="17">
        <v>4</v>
      </c>
      <c r="AI543" s="27">
        <v>80000</v>
      </c>
      <c r="AJ543" s="16"/>
      <c r="AK543" s="16">
        <v>20000</v>
      </c>
      <c r="AL543" s="16"/>
      <c r="AM543" s="16"/>
      <c r="AN543" s="16">
        <v>20000</v>
      </c>
      <c r="AO543" s="16"/>
      <c r="AP543" s="16"/>
      <c r="AQ543" s="16">
        <v>20000</v>
      </c>
      <c r="AR543" s="16"/>
      <c r="AS543" s="16"/>
      <c r="AT543" s="16">
        <v>20000</v>
      </c>
      <c r="AU543" s="16"/>
      <c r="AV543" s="14"/>
      <c r="AW543" s="14"/>
      <c r="AX543" s="14"/>
      <c r="AY543" s="14"/>
      <c r="AZ543" s="14"/>
      <c r="BA543" s="14"/>
      <c r="BB543" s="14"/>
      <c r="BC543" s="14"/>
      <c r="BD543" s="14" t="s">
        <v>1</v>
      </c>
      <c r="BE543" s="14" t="s">
        <v>955</v>
      </c>
      <c r="BF543" s="14" t="s">
        <v>977</v>
      </c>
      <c r="BG543" s="61" t="s">
        <v>957</v>
      </c>
      <c r="BH543" s="58">
        <f t="shared" si="31"/>
        <v>80000</v>
      </c>
      <c r="BI543" s="62">
        <f t="shared" si="32"/>
        <v>0</v>
      </c>
    </row>
    <row r="544" spans="1:61" s="4" customFormat="1" ht="18.75">
      <c r="A544" s="11">
        <v>10</v>
      </c>
      <c r="B544" s="6" t="s">
        <v>1</v>
      </c>
      <c r="C544" s="11">
        <v>1010</v>
      </c>
      <c r="D544" s="6" t="s">
        <v>449</v>
      </c>
      <c r="E544" s="12">
        <v>2</v>
      </c>
      <c r="F544" s="13" t="s">
        <v>12</v>
      </c>
      <c r="G544" s="6" t="s">
        <v>12</v>
      </c>
      <c r="H544" s="12">
        <v>4</v>
      </c>
      <c r="I544" s="13" t="s">
        <v>716</v>
      </c>
      <c r="J544" s="12">
        <v>611</v>
      </c>
      <c r="K544" s="13" t="s">
        <v>975</v>
      </c>
      <c r="L544" s="11">
        <v>6010002</v>
      </c>
      <c r="M544" s="6" t="s">
        <v>630</v>
      </c>
      <c r="N544" s="11">
        <v>60100040056</v>
      </c>
      <c r="O544" s="6" t="s">
        <v>476</v>
      </c>
      <c r="P544" s="14" t="s">
        <v>477</v>
      </c>
      <c r="Q544" s="11">
        <v>3</v>
      </c>
      <c r="R544" s="6" t="s">
        <v>631</v>
      </c>
      <c r="S544" s="11">
        <v>3</v>
      </c>
      <c r="T544" s="6" t="s">
        <v>631</v>
      </c>
      <c r="U544" s="13" t="str">
        <f>IFERROR((VLOOKUP(Q544,[1]ความเชื่อมโยง!$A$1:$F$10,6,FALSE)),"")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544" s="13" t="str">
        <f>IFERROR((VLOOKUP(Q544,ความเชื่อมโยง!$A$1:$G$10,7,1)),"")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544" s="15" t="s">
        <v>663</v>
      </c>
      <c r="X544" s="6" t="s">
        <v>646</v>
      </c>
      <c r="Y544" s="6" t="s">
        <v>16</v>
      </c>
      <c r="Z544" s="6" t="s">
        <v>20</v>
      </c>
      <c r="AA544" s="6"/>
      <c r="AB544" s="6"/>
      <c r="AC544" s="14"/>
      <c r="AD544" s="14" t="s">
        <v>604</v>
      </c>
      <c r="AE544" s="16">
        <v>250</v>
      </c>
      <c r="AF544" s="17">
        <v>10</v>
      </c>
      <c r="AG544" s="17" t="s">
        <v>581</v>
      </c>
      <c r="AH544" s="17">
        <v>4</v>
      </c>
      <c r="AI544" s="27">
        <v>10000</v>
      </c>
      <c r="AJ544" s="16"/>
      <c r="AK544" s="16">
        <v>2500</v>
      </c>
      <c r="AL544" s="16"/>
      <c r="AM544" s="16"/>
      <c r="AN544" s="16">
        <v>2500</v>
      </c>
      <c r="AO544" s="16"/>
      <c r="AP544" s="16"/>
      <c r="AQ544" s="16">
        <v>2500</v>
      </c>
      <c r="AR544" s="16"/>
      <c r="AS544" s="16"/>
      <c r="AT544" s="16">
        <v>2500</v>
      </c>
      <c r="AU544" s="16"/>
      <c r="AV544" s="14"/>
      <c r="AW544" s="14"/>
      <c r="AX544" s="14"/>
      <c r="AY544" s="14"/>
      <c r="AZ544" s="14"/>
      <c r="BA544" s="14"/>
      <c r="BB544" s="14"/>
      <c r="BC544" s="14"/>
      <c r="BD544" s="14" t="s">
        <v>1</v>
      </c>
      <c r="BE544" s="14" t="s">
        <v>955</v>
      </c>
      <c r="BF544" s="14" t="s">
        <v>977</v>
      </c>
      <c r="BG544" s="61" t="s">
        <v>957</v>
      </c>
      <c r="BH544" s="58">
        <f t="shared" si="31"/>
        <v>10000</v>
      </c>
      <c r="BI544" s="62">
        <f t="shared" si="32"/>
        <v>0</v>
      </c>
    </row>
    <row r="545" spans="1:61" s="4" customFormat="1" ht="18.75">
      <c r="A545" s="11">
        <v>10</v>
      </c>
      <c r="B545" s="6" t="s">
        <v>1</v>
      </c>
      <c r="C545" s="11">
        <v>1010</v>
      </c>
      <c r="D545" s="6" t="s">
        <v>449</v>
      </c>
      <c r="E545" s="12">
        <v>2</v>
      </c>
      <c r="F545" s="13" t="s">
        <v>12</v>
      </c>
      <c r="G545" s="6" t="s">
        <v>12</v>
      </c>
      <c r="H545" s="12">
        <v>4</v>
      </c>
      <c r="I545" s="13" t="s">
        <v>716</v>
      </c>
      <c r="J545" s="12">
        <v>611</v>
      </c>
      <c r="K545" s="13" t="s">
        <v>975</v>
      </c>
      <c r="L545" s="11">
        <v>6010002</v>
      </c>
      <c r="M545" s="6" t="s">
        <v>630</v>
      </c>
      <c r="N545" s="11">
        <v>60100040056</v>
      </c>
      <c r="O545" s="6" t="s">
        <v>476</v>
      </c>
      <c r="P545" s="14" t="s">
        <v>477</v>
      </c>
      <c r="Q545" s="11">
        <v>3</v>
      </c>
      <c r="R545" s="6" t="s">
        <v>631</v>
      </c>
      <c r="S545" s="11">
        <v>3</v>
      </c>
      <c r="T545" s="6" t="s">
        <v>631</v>
      </c>
      <c r="U545" s="13" t="str">
        <f>IFERROR((VLOOKUP(Q545,[1]ความเชื่อมโยง!$A$1:$F$10,6,FALSE)),"")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545" s="13" t="str">
        <f>IFERROR((VLOOKUP(Q545,ความเชื่อมโยง!$A$1:$G$10,7,1)),"")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545" s="15" t="s">
        <v>663</v>
      </c>
      <c r="X545" s="6" t="s">
        <v>646</v>
      </c>
      <c r="Y545" s="6" t="s">
        <v>16</v>
      </c>
      <c r="Z545" s="6" t="s">
        <v>23</v>
      </c>
      <c r="AA545" s="6"/>
      <c r="AB545" s="6"/>
      <c r="AC545" s="14"/>
      <c r="AD545" s="14" t="s">
        <v>622</v>
      </c>
      <c r="AE545" s="16">
        <v>3000</v>
      </c>
      <c r="AF545" s="17">
        <v>1</v>
      </c>
      <c r="AG545" s="17" t="s">
        <v>611</v>
      </c>
      <c r="AH545" s="17">
        <v>2</v>
      </c>
      <c r="AI545" s="27">
        <v>6000</v>
      </c>
      <c r="AJ545" s="16"/>
      <c r="AK545" s="16"/>
      <c r="AL545" s="16"/>
      <c r="AM545" s="16"/>
      <c r="AN545" s="16">
        <v>3000</v>
      </c>
      <c r="AO545" s="16"/>
      <c r="AP545" s="16"/>
      <c r="AQ545" s="16"/>
      <c r="AR545" s="16"/>
      <c r="AS545" s="16"/>
      <c r="AT545" s="16">
        <v>3000</v>
      </c>
      <c r="AU545" s="16"/>
      <c r="AV545" s="14"/>
      <c r="AW545" s="14"/>
      <c r="AX545" s="14"/>
      <c r="AY545" s="14"/>
      <c r="AZ545" s="14"/>
      <c r="BA545" s="14"/>
      <c r="BB545" s="14"/>
      <c r="BC545" s="14"/>
      <c r="BD545" s="14" t="s">
        <v>1</v>
      </c>
      <c r="BE545" s="14" t="s">
        <v>955</v>
      </c>
      <c r="BF545" s="14" t="s">
        <v>977</v>
      </c>
      <c r="BG545" s="61" t="s">
        <v>957</v>
      </c>
      <c r="BH545" s="58">
        <f t="shared" si="31"/>
        <v>6000</v>
      </c>
      <c r="BI545" s="62">
        <f t="shared" si="32"/>
        <v>0</v>
      </c>
    </row>
    <row r="546" spans="1:61" s="4" customFormat="1" ht="18.75">
      <c r="A546" s="11">
        <v>10</v>
      </c>
      <c r="B546" s="6" t="s">
        <v>1</v>
      </c>
      <c r="C546" s="11">
        <v>1010</v>
      </c>
      <c r="D546" s="6" t="s">
        <v>449</v>
      </c>
      <c r="E546" s="12">
        <v>2</v>
      </c>
      <c r="F546" s="13" t="s">
        <v>12</v>
      </c>
      <c r="G546" s="6" t="s">
        <v>12</v>
      </c>
      <c r="H546" s="12">
        <v>4</v>
      </c>
      <c r="I546" s="13" t="s">
        <v>716</v>
      </c>
      <c r="J546" s="12">
        <v>611</v>
      </c>
      <c r="K546" s="13" t="s">
        <v>975</v>
      </c>
      <c r="L546" s="11">
        <v>6010002</v>
      </c>
      <c r="M546" s="6" t="s">
        <v>701</v>
      </c>
      <c r="N546" s="11">
        <v>60100020229</v>
      </c>
      <c r="O546" s="6" t="s">
        <v>478</v>
      </c>
      <c r="P546" s="145" t="s">
        <v>478</v>
      </c>
      <c r="Q546" s="11">
        <v>3</v>
      </c>
      <c r="R546" s="6" t="s">
        <v>631</v>
      </c>
      <c r="S546" s="11">
        <v>3</v>
      </c>
      <c r="T546" s="6" t="s">
        <v>631</v>
      </c>
      <c r="U546" s="13" t="str">
        <f>IFERROR((VLOOKUP(Q546,[1]ความเชื่อมโยง!$A$1:$F$10,6,FALSE)),"")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546" s="13" t="str">
        <f>IFERROR((VLOOKUP(Q546,ความเชื่อมโยง!$A$1:$G$10,7,1)),"")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546" s="15" t="s">
        <v>663</v>
      </c>
      <c r="X546" s="6" t="s">
        <v>646</v>
      </c>
      <c r="Y546" s="6" t="s">
        <v>16</v>
      </c>
      <c r="Z546" s="6" t="s">
        <v>20</v>
      </c>
      <c r="AA546" s="6"/>
      <c r="AB546" s="6"/>
      <c r="AC546" s="14"/>
      <c r="AD546" s="14" t="s">
        <v>898</v>
      </c>
      <c r="AE546" s="16">
        <v>300000</v>
      </c>
      <c r="AF546" s="17">
        <v>1</v>
      </c>
      <c r="AG546" s="17" t="s">
        <v>599</v>
      </c>
      <c r="AH546" s="17">
        <v>1</v>
      </c>
      <c r="AI546" s="27">
        <v>300000</v>
      </c>
      <c r="AJ546" s="16">
        <v>15000</v>
      </c>
      <c r="AK546" s="16">
        <v>15000</v>
      </c>
      <c r="AL546" s="16">
        <v>15000</v>
      </c>
      <c r="AM546" s="16">
        <v>30000</v>
      </c>
      <c r="AN546" s="16">
        <v>30000</v>
      </c>
      <c r="AO546" s="16">
        <v>45000</v>
      </c>
      <c r="AP546" s="16">
        <v>60000</v>
      </c>
      <c r="AQ546" s="16">
        <v>15000</v>
      </c>
      <c r="AR546" s="16">
        <v>15000</v>
      </c>
      <c r="AS546" s="16">
        <v>30000</v>
      </c>
      <c r="AT546" s="16">
        <v>15000</v>
      </c>
      <c r="AU546" s="16">
        <v>15000</v>
      </c>
      <c r="AV546" s="14"/>
      <c r="AW546" s="14"/>
      <c r="AX546" s="14"/>
      <c r="AY546" s="14"/>
      <c r="AZ546" s="14"/>
      <c r="BA546" s="14"/>
      <c r="BB546" s="14"/>
      <c r="BC546" s="14"/>
      <c r="BD546" s="14" t="s">
        <v>1</v>
      </c>
      <c r="BE546" s="14" t="s">
        <v>955</v>
      </c>
      <c r="BF546" s="14" t="s">
        <v>959</v>
      </c>
      <c r="BG546" s="61" t="s">
        <v>957</v>
      </c>
      <c r="BH546" s="58">
        <f t="shared" si="31"/>
        <v>300000</v>
      </c>
      <c r="BI546" s="62">
        <f t="shared" si="32"/>
        <v>0</v>
      </c>
    </row>
    <row r="547" spans="1:61" s="4" customFormat="1" ht="18.75">
      <c r="A547" s="11">
        <v>10</v>
      </c>
      <c r="B547" s="6" t="s">
        <v>1</v>
      </c>
      <c r="C547" s="11">
        <v>1010</v>
      </c>
      <c r="D547" s="6" t="s">
        <v>449</v>
      </c>
      <c r="E547" s="12">
        <v>2</v>
      </c>
      <c r="F547" s="13" t="s">
        <v>12</v>
      </c>
      <c r="G547" s="6" t="s">
        <v>12</v>
      </c>
      <c r="H547" s="12">
        <v>4</v>
      </c>
      <c r="I547" s="13" t="s">
        <v>716</v>
      </c>
      <c r="J547" s="12">
        <v>611</v>
      </c>
      <c r="K547" s="13" t="s">
        <v>975</v>
      </c>
      <c r="L547" s="11">
        <v>6010002</v>
      </c>
      <c r="M547" s="6" t="s">
        <v>630</v>
      </c>
      <c r="N547" s="11">
        <v>50100010181</v>
      </c>
      <c r="O547" s="6" t="s">
        <v>479</v>
      </c>
      <c r="P547" s="145" t="s">
        <v>479</v>
      </c>
      <c r="Q547" s="11">
        <v>2</v>
      </c>
      <c r="R547" s="6" t="s">
        <v>625</v>
      </c>
      <c r="S547" s="11">
        <v>2</v>
      </c>
      <c r="T547" s="6" t="s">
        <v>625</v>
      </c>
      <c r="U547" s="13" t="str">
        <f>IFERROR((VLOOKUP(Q547,[1]ความเชื่อมโยง!$A$1:$F$10,6,FALSE)),"")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47" s="13" t="str">
        <f>IFERROR((VLOOKUP(Q547,ความเชื่อมโยง!$A$1:$G$10,7,1)),"")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47" s="15" t="s">
        <v>686</v>
      </c>
      <c r="X547" s="6" t="s">
        <v>646</v>
      </c>
      <c r="Y547" s="6" t="s">
        <v>16</v>
      </c>
      <c r="Z547" s="6" t="s">
        <v>20</v>
      </c>
      <c r="AA547" s="6"/>
      <c r="AB547" s="6"/>
      <c r="AC547" s="14"/>
      <c r="AD547" s="14" t="s">
        <v>898</v>
      </c>
      <c r="AE547" s="16">
        <v>240000</v>
      </c>
      <c r="AF547" s="17">
        <v>1</v>
      </c>
      <c r="AG547" s="17" t="s">
        <v>599</v>
      </c>
      <c r="AH547" s="17">
        <v>1</v>
      </c>
      <c r="AI547" s="27">
        <v>240000</v>
      </c>
      <c r="AJ547" s="16"/>
      <c r="AK547" s="16"/>
      <c r="AL547" s="16"/>
      <c r="AM547" s="16"/>
      <c r="AN547" s="16"/>
      <c r="AO547" s="16"/>
      <c r="AP547" s="16"/>
      <c r="AQ547" s="16">
        <v>240000</v>
      </c>
      <c r="AR547" s="16"/>
      <c r="AS547" s="16"/>
      <c r="AT547" s="16"/>
      <c r="AU547" s="16"/>
      <c r="AV547" s="14"/>
      <c r="AW547" s="14"/>
      <c r="AX547" s="14"/>
      <c r="AY547" s="14"/>
      <c r="AZ547" s="14"/>
      <c r="BA547" s="14"/>
      <c r="BB547" s="14"/>
      <c r="BC547" s="14"/>
      <c r="BD547" s="14" t="s">
        <v>1</v>
      </c>
      <c r="BE547" s="14" t="s">
        <v>955</v>
      </c>
      <c r="BF547" s="14" t="s">
        <v>978</v>
      </c>
      <c r="BG547" s="61" t="s">
        <v>979</v>
      </c>
      <c r="BH547" s="58">
        <f t="shared" si="31"/>
        <v>240000</v>
      </c>
      <c r="BI547" s="62">
        <f t="shared" si="32"/>
        <v>0</v>
      </c>
    </row>
    <row r="548" spans="1:61" s="4" customFormat="1" ht="18.75">
      <c r="A548" s="11">
        <v>10</v>
      </c>
      <c r="B548" s="6" t="s">
        <v>1</v>
      </c>
      <c r="C548" s="11">
        <v>1010</v>
      </c>
      <c r="D548" s="6" t="s">
        <v>449</v>
      </c>
      <c r="E548" s="12">
        <v>2</v>
      </c>
      <c r="F548" s="13" t="s">
        <v>12</v>
      </c>
      <c r="G548" s="6" t="s">
        <v>12</v>
      </c>
      <c r="H548" s="12">
        <v>4</v>
      </c>
      <c r="I548" s="13" t="s">
        <v>716</v>
      </c>
      <c r="J548" s="12">
        <v>611</v>
      </c>
      <c r="K548" s="13" t="s">
        <v>975</v>
      </c>
      <c r="L548" s="11">
        <v>6010002</v>
      </c>
      <c r="M548" s="6" t="s">
        <v>701</v>
      </c>
      <c r="N548" s="11">
        <v>60100020779</v>
      </c>
      <c r="O548" s="6" t="s">
        <v>480</v>
      </c>
      <c r="P548" s="147" t="s">
        <v>480</v>
      </c>
      <c r="Q548" s="11">
        <v>3</v>
      </c>
      <c r="R548" s="6" t="s">
        <v>631</v>
      </c>
      <c r="S548" s="11">
        <v>3</v>
      </c>
      <c r="T548" s="6" t="s">
        <v>631</v>
      </c>
      <c r="U548" s="13" t="str">
        <f>IFERROR((VLOOKUP(Q548,[1]ความเชื่อมโยง!$A$1:$F$10,6,FALSE)),"")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548" s="13" t="str">
        <f>IFERROR((VLOOKUP(Q548,ความเชื่อมโยง!$A$1:$G$10,7,1)),"")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548" s="15" t="s">
        <v>663</v>
      </c>
      <c r="X548" s="6" t="s">
        <v>646</v>
      </c>
      <c r="Y548" s="6" t="s">
        <v>16</v>
      </c>
      <c r="Z548" s="148" t="s">
        <v>20</v>
      </c>
      <c r="AA548" s="6"/>
      <c r="AB548" s="6"/>
      <c r="AC548" s="14"/>
      <c r="AD548" s="14" t="s">
        <v>980</v>
      </c>
      <c r="AE548" s="16">
        <v>600000</v>
      </c>
      <c r="AF548" s="17">
        <v>1</v>
      </c>
      <c r="AG548" s="17" t="s">
        <v>599</v>
      </c>
      <c r="AH548" s="17">
        <v>1</v>
      </c>
      <c r="AI548" s="27">
        <v>600000</v>
      </c>
      <c r="AJ548" s="16">
        <v>100000</v>
      </c>
      <c r="AK548" s="16">
        <v>100000</v>
      </c>
      <c r="AL548" s="16">
        <v>100000</v>
      </c>
      <c r="AM548" s="16">
        <v>100000</v>
      </c>
      <c r="AN548" s="16">
        <v>100000</v>
      </c>
      <c r="AO548" s="16">
        <v>100000</v>
      </c>
      <c r="AP548" s="16"/>
      <c r="AQ548" s="16"/>
      <c r="AR548" s="16"/>
      <c r="AS548" s="16"/>
      <c r="AT548" s="16"/>
      <c r="AU548" s="16"/>
      <c r="AV548" s="14"/>
      <c r="AW548" s="14"/>
      <c r="AX548" s="14"/>
      <c r="AY548" s="14"/>
      <c r="AZ548" s="14"/>
      <c r="BA548" s="14"/>
      <c r="BB548" s="14"/>
      <c r="BC548" s="14"/>
      <c r="BD548" s="14" t="s">
        <v>1</v>
      </c>
      <c r="BE548" s="14" t="s">
        <v>955</v>
      </c>
      <c r="BF548" s="14" t="s">
        <v>959</v>
      </c>
      <c r="BG548" s="19" t="s">
        <v>981</v>
      </c>
      <c r="BH548" s="58">
        <f t="shared" si="31"/>
        <v>600000</v>
      </c>
      <c r="BI548" s="62">
        <f t="shared" si="32"/>
        <v>0</v>
      </c>
    </row>
    <row r="549" spans="1:61" s="4" customFormat="1" ht="18.75">
      <c r="A549" s="11">
        <v>10</v>
      </c>
      <c r="B549" s="6" t="s">
        <v>1</v>
      </c>
      <c r="C549" s="11">
        <v>1010</v>
      </c>
      <c r="D549" s="6" t="s">
        <v>449</v>
      </c>
      <c r="E549" s="12">
        <v>2</v>
      </c>
      <c r="F549" s="13" t="s">
        <v>12</v>
      </c>
      <c r="G549" s="6" t="s">
        <v>12</v>
      </c>
      <c r="H549" s="12">
        <v>1</v>
      </c>
      <c r="I549" s="13" t="s">
        <v>734</v>
      </c>
      <c r="J549" s="12">
        <v>150</v>
      </c>
      <c r="K549" s="13" t="s">
        <v>787</v>
      </c>
      <c r="L549" s="11">
        <v>1000003</v>
      </c>
      <c r="M549" s="6" t="s">
        <v>229</v>
      </c>
      <c r="N549" s="11">
        <v>10000030253</v>
      </c>
      <c r="O549" s="6" t="s">
        <v>481</v>
      </c>
      <c r="P549" s="147" t="s">
        <v>482</v>
      </c>
      <c r="Q549" s="11">
        <v>2</v>
      </c>
      <c r="R549" s="6" t="s">
        <v>625</v>
      </c>
      <c r="S549" s="11">
        <v>2</v>
      </c>
      <c r="T549" s="6" t="s">
        <v>625</v>
      </c>
      <c r="U549" s="13" t="str">
        <f>IFERROR((VLOOKUP(Q549,[1]ความเชื่อมโยง!$A$1:$F$10,6,FALSE)),"")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49" s="13" t="str">
        <f>IFERROR((VLOOKUP(Q549,ความเชื่อมโยง!$A$1:$G$10,7,1)),"")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49" s="15" t="s">
        <v>627</v>
      </c>
      <c r="X549" s="6" t="s">
        <v>133</v>
      </c>
      <c r="Y549" s="6" t="s">
        <v>16</v>
      </c>
      <c r="Z549" s="148" t="s">
        <v>20</v>
      </c>
      <c r="AA549" s="6"/>
      <c r="AB549" s="6"/>
      <c r="AC549" s="14"/>
      <c r="AD549" s="14" t="s">
        <v>982</v>
      </c>
      <c r="AE549" s="16">
        <v>1500</v>
      </c>
      <c r="AF549" s="17">
        <v>1</v>
      </c>
      <c r="AG549" s="17" t="s">
        <v>586</v>
      </c>
      <c r="AH549" s="17">
        <v>4</v>
      </c>
      <c r="AI549" s="27">
        <v>6000</v>
      </c>
      <c r="AJ549" s="16"/>
      <c r="AK549" s="16"/>
      <c r="AL549" s="16"/>
      <c r="AM549" s="16">
        <v>1500</v>
      </c>
      <c r="AN549" s="16"/>
      <c r="AO549" s="16">
        <v>1500</v>
      </c>
      <c r="AP549" s="16"/>
      <c r="AQ549" s="16">
        <v>1500</v>
      </c>
      <c r="AR549" s="16"/>
      <c r="AS549" s="16">
        <v>1500</v>
      </c>
      <c r="AT549" s="16"/>
      <c r="AU549" s="16"/>
      <c r="AV549" s="14" t="s">
        <v>983</v>
      </c>
      <c r="AW549" s="14" t="s">
        <v>984</v>
      </c>
      <c r="AX549" s="14" t="s">
        <v>985</v>
      </c>
      <c r="AY549" s="14" t="s">
        <v>986</v>
      </c>
      <c r="AZ549" s="14" t="s">
        <v>587</v>
      </c>
      <c r="BA549" s="14" t="s">
        <v>987</v>
      </c>
      <c r="BB549" s="14" t="s">
        <v>581</v>
      </c>
      <c r="BC549" s="14">
        <v>80</v>
      </c>
      <c r="BD549" s="14" t="s">
        <v>988</v>
      </c>
      <c r="BE549" s="14" t="s">
        <v>988</v>
      </c>
      <c r="BF549" s="14" t="s">
        <v>989</v>
      </c>
      <c r="BG549" s="19" t="s">
        <v>735</v>
      </c>
      <c r="BH549" s="58">
        <f t="shared" si="31"/>
        <v>6000</v>
      </c>
      <c r="BI549" s="62">
        <f t="shared" si="32"/>
        <v>0</v>
      </c>
    </row>
    <row r="550" spans="1:61" s="4" customFormat="1" ht="18.75">
      <c r="A550" s="11">
        <v>10</v>
      </c>
      <c r="B550" s="6" t="s">
        <v>1</v>
      </c>
      <c r="C550" s="11">
        <v>1010</v>
      </c>
      <c r="D550" s="6" t="s">
        <v>449</v>
      </c>
      <c r="E550" s="12">
        <v>2</v>
      </c>
      <c r="F550" s="13" t="s">
        <v>12</v>
      </c>
      <c r="G550" s="6" t="s">
        <v>12</v>
      </c>
      <c r="H550" s="12">
        <v>1</v>
      </c>
      <c r="I550" s="13" t="s">
        <v>734</v>
      </c>
      <c r="J550" s="12">
        <v>150</v>
      </c>
      <c r="K550" s="13" t="s">
        <v>787</v>
      </c>
      <c r="L550" s="11">
        <v>1000003</v>
      </c>
      <c r="M550" s="6" t="s">
        <v>229</v>
      </c>
      <c r="N550" s="11">
        <v>10000030253</v>
      </c>
      <c r="O550" s="6" t="s">
        <v>481</v>
      </c>
      <c r="P550" s="147" t="s">
        <v>483</v>
      </c>
      <c r="Q550" s="11">
        <v>2</v>
      </c>
      <c r="R550" s="6" t="s">
        <v>625</v>
      </c>
      <c r="S550" s="11">
        <v>2</v>
      </c>
      <c r="T550" s="6" t="s">
        <v>625</v>
      </c>
      <c r="U550" s="13" t="str">
        <f>IFERROR((VLOOKUP(Q550,[1]ความเชื่อมโยง!$A$1:$F$10,6,FALSE)),"")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50" s="13" t="str">
        <f>IFERROR((VLOOKUP(Q550,ความเชื่อมโยง!$A$1:$G$10,7,1)),"")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50" s="15" t="s">
        <v>627</v>
      </c>
      <c r="X550" s="6" t="s">
        <v>133</v>
      </c>
      <c r="Y550" s="6" t="s">
        <v>16</v>
      </c>
      <c r="Z550" s="148" t="s">
        <v>20</v>
      </c>
      <c r="AA550" s="6"/>
      <c r="AB550" s="6"/>
      <c r="AC550" s="14"/>
      <c r="AD550" s="14" t="s">
        <v>1693</v>
      </c>
      <c r="AE550" s="16">
        <v>8000</v>
      </c>
      <c r="AF550" s="17">
        <v>1</v>
      </c>
      <c r="AG550" s="17" t="s">
        <v>581</v>
      </c>
      <c r="AH550" s="17">
        <v>8</v>
      </c>
      <c r="AI550" s="27">
        <v>64000</v>
      </c>
      <c r="AJ550" s="16"/>
      <c r="AK550" s="16">
        <v>8000</v>
      </c>
      <c r="AL550" s="16">
        <v>8000</v>
      </c>
      <c r="AM550" s="16">
        <v>8000</v>
      </c>
      <c r="AN550" s="16"/>
      <c r="AO550" s="16">
        <v>16000</v>
      </c>
      <c r="AP550" s="16">
        <v>8000</v>
      </c>
      <c r="AQ550" s="16">
        <v>8000</v>
      </c>
      <c r="AR550" s="16"/>
      <c r="AS550" s="16">
        <v>8000</v>
      </c>
      <c r="AT550" s="16">
        <v>8000</v>
      </c>
      <c r="AU550" s="16"/>
      <c r="AV550" s="14" t="s">
        <v>983</v>
      </c>
      <c r="AW550" s="14" t="s">
        <v>984</v>
      </c>
      <c r="AX550" s="14" t="s">
        <v>985</v>
      </c>
      <c r="AY550" s="14" t="s">
        <v>986</v>
      </c>
      <c r="AZ550" s="14" t="s">
        <v>587</v>
      </c>
      <c r="BA550" s="14" t="s">
        <v>715</v>
      </c>
      <c r="BB550" s="14" t="s">
        <v>581</v>
      </c>
      <c r="BC550" s="14">
        <v>1</v>
      </c>
      <c r="BD550" s="14" t="s">
        <v>988</v>
      </c>
      <c r="BE550" s="14" t="s">
        <v>988</v>
      </c>
      <c r="BF550" s="14" t="s">
        <v>990</v>
      </c>
      <c r="BG550" s="61" t="s">
        <v>735</v>
      </c>
      <c r="BH550" s="58">
        <f t="shared" si="31"/>
        <v>64000</v>
      </c>
      <c r="BI550" s="62">
        <f t="shared" si="32"/>
        <v>0</v>
      </c>
    </row>
    <row r="551" spans="1:61" s="4" customFormat="1" ht="18.75">
      <c r="A551" s="11">
        <v>10</v>
      </c>
      <c r="B551" s="6" t="s">
        <v>1</v>
      </c>
      <c r="C551" s="11">
        <v>1010</v>
      </c>
      <c r="D551" s="6" t="s">
        <v>449</v>
      </c>
      <c r="E551" s="12">
        <v>2</v>
      </c>
      <c r="F551" s="13" t="s">
        <v>12</v>
      </c>
      <c r="G551" s="6" t="s">
        <v>12</v>
      </c>
      <c r="H551" s="12">
        <v>1</v>
      </c>
      <c r="I551" s="13" t="s">
        <v>734</v>
      </c>
      <c r="J551" s="12">
        <v>150</v>
      </c>
      <c r="K551" s="13" t="s">
        <v>787</v>
      </c>
      <c r="L551" s="11">
        <v>1000003</v>
      </c>
      <c r="M551" s="6" t="s">
        <v>229</v>
      </c>
      <c r="N551" s="11">
        <v>10000030253</v>
      </c>
      <c r="O551" s="6" t="s">
        <v>481</v>
      </c>
      <c r="P551" s="147" t="s">
        <v>484</v>
      </c>
      <c r="Q551" s="11">
        <v>2</v>
      </c>
      <c r="R551" s="6" t="s">
        <v>625</v>
      </c>
      <c r="S551" s="11">
        <v>2</v>
      </c>
      <c r="T551" s="6" t="s">
        <v>625</v>
      </c>
      <c r="U551" s="13" t="str">
        <f>IFERROR((VLOOKUP(Q551,[1]ความเชื่อมโยง!$A$1:$F$10,6,FALSE)),"")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51" s="13" t="str">
        <f>IFERROR((VLOOKUP(Q551,ความเชื่อมโยง!$A$1:$G$10,7,1)),"")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51" s="15" t="s">
        <v>627</v>
      </c>
      <c r="X551" s="6" t="s">
        <v>133</v>
      </c>
      <c r="Y551" s="6" t="s">
        <v>16</v>
      </c>
      <c r="Z551" s="148" t="s">
        <v>20</v>
      </c>
      <c r="AA551" s="6"/>
      <c r="AB551" s="6"/>
      <c r="AC551" s="14"/>
      <c r="AD551" s="14" t="s">
        <v>991</v>
      </c>
      <c r="AE551" s="16">
        <v>1800</v>
      </c>
      <c r="AF551" s="17">
        <v>4</v>
      </c>
      <c r="AG551" s="17" t="s">
        <v>586</v>
      </c>
      <c r="AH551" s="17">
        <v>2</v>
      </c>
      <c r="AI551" s="27">
        <v>14400</v>
      </c>
      <c r="AJ551" s="16"/>
      <c r="AK551" s="16"/>
      <c r="AL551" s="16">
        <v>7200</v>
      </c>
      <c r="AM551" s="16"/>
      <c r="AN551" s="16"/>
      <c r="AO551" s="16"/>
      <c r="AP551" s="16"/>
      <c r="AQ551" s="16">
        <v>7200</v>
      </c>
      <c r="AR551" s="16"/>
      <c r="AS551" s="16"/>
      <c r="AT551" s="16"/>
      <c r="AU551" s="16"/>
      <c r="AV551" s="14" t="s">
        <v>983</v>
      </c>
      <c r="AW551" s="14" t="s">
        <v>984</v>
      </c>
      <c r="AX551" s="14" t="s">
        <v>985</v>
      </c>
      <c r="AY551" s="14" t="s">
        <v>986</v>
      </c>
      <c r="AZ551" s="14" t="s">
        <v>587</v>
      </c>
      <c r="BA551" s="14" t="s">
        <v>992</v>
      </c>
      <c r="BB551" s="14">
        <v>1</v>
      </c>
      <c r="BC551" s="14">
        <v>8</v>
      </c>
      <c r="BD551" s="14" t="s">
        <v>988</v>
      </c>
      <c r="BE551" s="14" t="s">
        <v>988</v>
      </c>
      <c r="BF551" s="14" t="s">
        <v>993</v>
      </c>
      <c r="BG551" s="61" t="s">
        <v>735</v>
      </c>
      <c r="BH551" s="58">
        <f t="shared" si="31"/>
        <v>14400</v>
      </c>
      <c r="BI551" s="62">
        <f t="shared" si="32"/>
        <v>0</v>
      </c>
    </row>
    <row r="552" spans="1:61" s="4" customFormat="1" ht="18.75">
      <c r="A552" s="11">
        <v>10</v>
      </c>
      <c r="B552" s="6" t="s">
        <v>1</v>
      </c>
      <c r="C552" s="11">
        <v>1010</v>
      </c>
      <c r="D552" s="6" t="s">
        <v>449</v>
      </c>
      <c r="E552" s="12">
        <v>2</v>
      </c>
      <c r="F552" s="13" t="s">
        <v>12</v>
      </c>
      <c r="G552" s="6" t="s">
        <v>12</v>
      </c>
      <c r="H552" s="12">
        <v>1</v>
      </c>
      <c r="I552" s="13" t="s">
        <v>734</v>
      </c>
      <c r="J552" s="12">
        <v>150</v>
      </c>
      <c r="K552" s="13" t="s">
        <v>787</v>
      </c>
      <c r="L552" s="11">
        <v>1000003</v>
      </c>
      <c r="M552" s="6" t="s">
        <v>229</v>
      </c>
      <c r="N552" s="11">
        <v>10000030253</v>
      </c>
      <c r="O552" s="6" t="s">
        <v>481</v>
      </c>
      <c r="P552" s="147" t="s">
        <v>484</v>
      </c>
      <c r="Q552" s="11">
        <v>2</v>
      </c>
      <c r="R552" s="6" t="s">
        <v>625</v>
      </c>
      <c r="S552" s="11">
        <v>2</v>
      </c>
      <c r="T552" s="6" t="s">
        <v>625</v>
      </c>
      <c r="U552" s="13" t="str">
        <f>IFERROR((VLOOKUP(Q552,[1]ความเชื่อมโยง!$A$1:$F$10,6,FALSE)),"")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52" s="13" t="str">
        <f>IFERROR((VLOOKUP(Q552,ความเชื่อมโยง!$A$1:$G$10,7,1)),"")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52" s="15" t="s">
        <v>627</v>
      </c>
      <c r="X552" s="6" t="s">
        <v>133</v>
      </c>
      <c r="Y552" s="6" t="s">
        <v>16</v>
      </c>
      <c r="Z552" s="148" t="s">
        <v>23</v>
      </c>
      <c r="AA552" s="6"/>
      <c r="AB552" s="6"/>
      <c r="AC552" s="14"/>
      <c r="AD552" s="14" t="s">
        <v>617</v>
      </c>
      <c r="AE552" s="16">
        <v>4</v>
      </c>
      <c r="AF552" s="17">
        <v>1</v>
      </c>
      <c r="AG552" s="17" t="s">
        <v>994</v>
      </c>
      <c r="AH552" s="17">
        <v>1000</v>
      </c>
      <c r="AI552" s="27">
        <v>4000</v>
      </c>
      <c r="AJ552" s="16"/>
      <c r="AK552" s="16"/>
      <c r="AL552" s="16">
        <v>2000</v>
      </c>
      <c r="AM552" s="16"/>
      <c r="AN552" s="16"/>
      <c r="AO552" s="16"/>
      <c r="AP552" s="16"/>
      <c r="AQ552" s="16">
        <v>2000</v>
      </c>
      <c r="AR552" s="16"/>
      <c r="AS552" s="16"/>
      <c r="AT552" s="16"/>
      <c r="AU552" s="16"/>
      <c r="AV552" s="14" t="s">
        <v>983</v>
      </c>
      <c r="AW552" s="14" t="s">
        <v>984</v>
      </c>
      <c r="AX552" s="14" t="s">
        <v>985</v>
      </c>
      <c r="AY552" s="14" t="s">
        <v>986</v>
      </c>
      <c r="AZ552" s="14" t="s">
        <v>587</v>
      </c>
      <c r="BA552" s="14" t="s">
        <v>995</v>
      </c>
      <c r="BB552" s="14">
        <v>1</v>
      </c>
      <c r="BC552" s="14">
        <v>1000</v>
      </c>
      <c r="BD552" s="14" t="s">
        <v>988</v>
      </c>
      <c r="BE552" s="14" t="s">
        <v>988</v>
      </c>
      <c r="BF552" s="14" t="s">
        <v>993</v>
      </c>
      <c r="BG552" s="61" t="s">
        <v>735</v>
      </c>
      <c r="BH552" s="58">
        <f t="shared" si="31"/>
        <v>4000</v>
      </c>
      <c r="BI552" s="62">
        <f t="shared" si="32"/>
        <v>0</v>
      </c>
    </row>
    <row r="553" spans="1:61" s="4" customFormat="1" ht="18.75">
      <c r="A553" s="11">
        <v>10</v>
      </c>
      <c r="B553" s="6" t="s">
        <v>1</v>
      </c>
      <c r="C553" s="11">
        <v>1010</v>
      </c>
      <c r="D553" s="6" t="s">
        <v>449</v>
      </c>
      <c r="E553" s="12">
        <v>2</v>
      </c>
      <c r="F553" s="13" t="s">
        <v>12</v>
      </c>
      <c r="G553" s="6" t="s">
        <v>12</v>
      </c>
      <c r="H553" s="12">
        <v>1</v>
      </c>
      <c r="I553" s="13" t="s">
        <v>734</v>
      </c>
      <c r="J553" s="12">
        <v>150</v>
      </c>
      <c r="K553" s="13" t="s">
        <v>787</v>
      </c>
      <c r="L553" s="11">
        <v>1000003</v>
      </c>
      <c r="M553" s="6" t="s">
        <v>229</v>
      </c>
      <c r="N553" s="11">
        <v>10000030253</v>
      </c>
      <c r="O553" s="6" t="s">
        <v>481</v>
      </c>
      <c r="P553" s="147" t="s">
        <v>485</v>
      </c>
      <c r="Q553" s="11">
        <v>2</v>
      </c>
      <c r="R553" s="6" t="s">
        <v>625</v>
      </c>
      <c r="S553" s="11">
        <v>2</v>
      </c>
      <c r="T553" s="6" t="s">
        <v>625</v>
      </c>
      <c r="U553" s="13" t="str">
        <f>IFERROR((VLOOKUP(Q553,[1]ความเชื่อมโยง!$A$1:$F$10,6,FALSE)),"")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53" s="13" t="str">
        <f>IFERROR((VLOOKUP(Q553,ความเชื่อมโยง!$A$1:$G$10,7,1)),"")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53" s="15" t="s">
        <v>627</v>
      </c>
      <c r="X553" s="6" t="s">
        <v>133</v>
      </c>
      <c r="Y553" s="6" t="s">
        <v>16</v>
      </c>
      <c r="Z553" s="148" t="s">
        <v>23</v>
      </c>
      <c r="AA553" s="6"/>
      <c r="AB553" s="6"/>
      <c r="AC553" s="14"/>
      <c r="AD553" s="14" t="s">
        <v>617</v>
      </c>
      <c r="AE553" s="16">
        <v>4</v>
      </c>
      <c r="AF553" s="17">
        <v>1</v>
      </c>
      <c r="AG553" s="17" t="s">
        <v>994</v>
      </c>
      <c r="AH553" s="17">
        <v>1000</v>
      </c>
      <c r="AI553" s="27">
        <v>4000</v>
      </c>
      <c r="AJ553" s="16"/>
      <c r="AK553" s="16"/>
      <c r="AL553" s="16"/>
      <c r="AM553" s="16"/>
      <c r="AN553" s="16">
        <v>800</v>
      </c>
      <c r="AO553" s="16">
        <v>800</v>
      </c>
      <c r="AP553" s="16"/>
      <c r="AQ553" s="16">
        <v>800</v>
      </c>
      <c r="AR553" s="16">
        <v>1600</v>
      </c>
      <c r="AS553" s="16"/>
      <c r="AT553" s="16"/>
      <c r="AU553" s="16"/>
      <c r="AV553" s="14" t="s">
        <v>983</v>
      </c>
      <c r="AW553" s="14" t="s">
        <v>984</v>
      </c>
      <c r="AX553" s="14" t="s">
        <v>985</v>
      </c>
      <c r="AY553" s="14" t="s">
        <v>986</v>
      </c>
      <c r="AZ553" s="14" t="s">
        <v>587</v>
      </c>
      <c r="BA553" s="14" t="s">
        <v>996</v>
      </c>
      <c r="BB553" s="14" t="s">
        <v>577</v>
      </c>
      <c r="BC553" s="14">
        <v>5</v>
      </c>
      <c r="BD553" s="14" t="s">
        <v>988</v>
      </c>
      <c r="BE553" s="14" t="s">
        <v>988</v>
      </c>
      <c r="BF553" s="14" t="s">
        <v>997</v>
      </c>
      <c r="BG553" s="61" t="s">
        <v>735</v>
      </c>
      <c r="BH553" s="58">
        <f t="shared" si="31"/>
        <v>4000</v>
      </c>
      <c r="BI553" s="62">
        <f t="shared" si="32"/>
        <v>0</v>
      </c>
    </row>
    <row r="554" spans="1:61" s="4" customFormat="1" ht="18.75">
      <c r="A554" s="11">
        <v>10</v>
      </c>
      <c r="B554" s="6" t="s">
        <v>1</v>
      </c>
      <c r="C554" s="11">
        <v>1010</v>
      </c>
      <c r="D554" s="6" t="s">
        <v>449</v>
      </c>
      <c r="E554" s="12">
        <v>2</v>
      </c>
      <c r="F554" s="13" t="s">
        <v>12</v>
      </c>
      <c r="G554" s="6" t="s">
        <v>12</v>
      </c>
      <c r="H554" s="12">
        <v>1</v>
      </c>
      <c r="I554" s="13" t="s">
        <v>734</v>
      </c>
      <c r="J554" s="12">
        <v>150</v>
      </c>
      <c r="K554" s="13" t="s">
        <v>787</v>
      </c>
      <c r="L554" s="11">
        <v>1000003</v>
      </c>
      <c r="M554" s="6" t="s">
        <v>229</v>
      </c>
      <c r="N554" s="11">
        <v>10000030253</v>
      </c>
      <c r="O554" s="6" t="s">
        <v>481</v>
      </c>
      <c r="P554" s="147" t="s">
        <v>485</v>
      </c>
      <c r="Q554" s="11">
        <v>2</v>
      </c>
      <c r="R554" s="6" t="s">
        <v>625</v>
      </c>
      <c r="S554" s="11">
        <v>2</v>
      </c>
      <c r="T554" s="6" t="s">
        <v>625</v>
      </c>
      <c r="U554" s="13" t="str">
        <f>IFERROR((VLOOKUP(Q554,[1]ความเชื่อมโยง!$A$1:$F$10,6,FALSE)),"")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54" s="13" t="str">
        <f>IFERROR((VLOOKUP(Q554,ความเชื่อมโยง!$A$1:$G$10,7,1)),"")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54" s="15" t="s">
        <v>627</v>
      </c>
      <c r="X554" s="6" t="s">
        <v>133</v>
      </c>
      <c r="Y554" s="6" t="s">
        <v>16</v>
      </c>
      <c r="Z554" s="148" t="s">
        <v>23</v>
      </c>
      <c r="AA554" s="6"/>
      <c r="AB554" s="6"/>
      <c r="AC554" s="14"/>
      <c r="AD554" s="14" t="s">
        <v>998</v>
      </c>
      <c r="AE554" s="16">
        <v>5000</v>
      </c>
      <c r="AF554" s="17">
        <v>1</v>
      </c>
      <c r="AG554" s="17" t="s">
        <v>583</v>
      </c>
      <c r="AH554" s="17">
        <v>1</v>
      </c>
      <c r="AI554" s="27">
        <v>5000</v>
      </c>
      <c r="AJ554" s="16"/>
      <c r="AK554" s="16"/>
      <c r="AL554" s="16"/>
      <c r="AM554" s="16">
        <v>5000</v>
      </c>
      <c r="AN554" s="16"/>
      <c r="AO554" s="16"/>
      <c r="AP554" s="16"/>
      <c r="AQ554" s="16"/>
      <c r="AR554" s="16"/>
      <c r="AS554" s="16"/>
      <c r="AT554" s="16"/>
      <c r="AU554" s="16"/>
      <c r="AV554" s="14" t="s">
        <v>983</v>
      </c>
      <c r="AW554" s="14" t="s">
        <v>984</v>
      </c>
      <c r="AX554" s="14" t="s">
        <v>985</v>
      </c>
      <c r="AY554" s="14" t="s">
        <v>986</v>
      </c>
      <c r="AZ554" s="14" t="s">
        <v>587</v>
      </c>
      <c r="BA554" s="14" t="s">
        <v>996</v>
      </c>
      <c r="BB554" s="14" t="s">
        <v>577</v>
      </c>
      <c r="BC554" s="14">
        <v>5</v>
      </c>
      <c r="BD554" s="14" t="s">
        <v>988</v>
      </c>
      <c r="BE554" s="14" t="s">
        <v>988</v>
      </c>
      <c r="BF554" s="14" t="s">
        <v>997</v>
      </c>
      <c r="BG554" s="61" t="s">
        <v>735</v>
      </c>
      <c r="BH554" s="58">
        <f t="shared" si="31"/>
        <v>5000</v>
      </c>
      <c r="BI554" s="62">
        <f t="shared" si="32"/>
        <v>0</v>
      </c>
    </row>
    <row r="555" spans="1:61" s="4" customFormat="1" ht="18.75">
      <c r="A555" s="11">
        <v>10</v>
      </c>
      <c r="B555" s="6" t="s">
        <v>1</v>
      </c>
      <c r="C555" s="11">
        <v>1010</v>
      </c>
      <c r="D555" s="6" t="s">
        <v>449</v>
      </c>
      <c r="E555" s="12">
        <v>2</v>
      </c>
      <c r="F555" s="13" t="s">
        <v>12</v>
      </c>
      <c r="G555" s="6" t="s">
        <v>12</v>
      </c>
      <c r="H555" s="12">
        <v>1</v>
      </c>
      <c r="I555" s="13" t="s">
        <v>734</v>
      </c>
      <c r="J555" s="12">
        <v>150</v>
      </c>
      <c r="K555" s="13" t="s">
        <v>787</v>
      </c>
      <c r="L555" s="11">
        <v>1000003</v>
      </c>
      <c r="M555" s="6" t="s">
        <v>229</v>
      </c>
      <c r="N555" s="11">
        <v>10000030253</v>
      </c>
      <c r="O555" s="6" t="s">
        <v>481</v>
      </c>
      <c r="P555" s="147" t="s">
        <v>485</v>
      </c>
      <c r="Q555" s="11">
        <v>2</v>
      </c>
      <c r="R555" s="6" t="s">
        <v>625</v>
      </c>
      <c r="S555" s="11">
        <v>2</v>
      </c>
      <c r="T555" s="6" t="s">
        <v>625</v>
      </c>
      <c r="U555" s="13" t="str">
        <f>IFERROR((VLOOKUP(Q555,[1]ความเชื่อมโยง!$A$1:$F$10,6,FALSE)),"")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55" s="13" t="str">
        <f>IFERROR((VLOOKUP(Q555,ความเชื่อมโยง!$A$1:$G$10,7,1)),"")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55" s="15" t="s">
        <v>627</v>
      </c>
      <c r="X555" s="6" t="s">
        <v>133</v>
      </c>
      <c r="Y555" s="6" t="s">
        <v>16</v>
      </c>
      <c r="Z555" s="148" t="s">
        <v>20</v>
      </c>
      <c r="AA555" s="6"/>
      <c r="AB555" s="6"/>
      <c r="AC555" s="14"/>
      <c r="AD555" s="14" t="s">
        <v>1694</v>
      </c>
      <c r="AE555" s="16">
        <v>5000</v>
      </c>
      <c r="AF555" s="17">
        <v>1</v>
      </c>
      <c r="AG555" s="17" t="s">
        <v>583</v>
      </c>
      <c r="AH555" s="17">
        <v>1</v>
      </c>
      <c r="AI555" s="27">
        <v>5000</v>
      </c>
      <c r="AJ555" s="16"/>
      <c r="AK555" s="16"/>
      <c r="AL555" s="16"/>
      <c r="AM555" s="16">
        <v>5000</v>
      </c>
      <c r="AN555" s="16"/>
      <c r="AO555" s="16"/>
      <c r="AP555" s="16"/>
      <c r="AQ555" s="16"/>
      <c r="AR555" s="16"/>
      <c r="AS555" s="16"/>
      <c r="AT555" s="16"/>
      <c r="AU555" s="16"/>
      <c r="AV555" s="14" t="s">
        <v>983</v>
      </c>
      <c r="AW555" s="14" t="s">
        <v>984</v>
      </c>
      <c r="AX555" s="14" t="s">
        <v>985</v>
      </c>
      <c r="AY555" s="14" t="s">
        <v>986</v>
      </c>
      <c r="AZ555" s="14" t="s">
        <v>587</v>
      </c>
      <c r="BA555" s="14" t="s">
        <v>996</v>
      </c>
      <c r="BB555" s="14" t="s">
        <v>577</v>
      </c>
      <c r="BC555" s="14">
        <v>5</v>
      </c>
      <c r="BD555" s="14" t="s">
        <v>988</v>
      </c>
      <c r="BE555" s="14" t="s">
        <v>988</v>
      </c>
      <c r="BF555" s="14" t="s">
        <v>997</v>
      </c>
      <c r="BG555" s="61" t="s">
        <v>735</v>
      </c>
      <c r="BH555" s="58">
        <f t="shared" si="31"/>
        <v>5000</v>
      </c>
      <c r="BI555" s="62">
        <f t="shared" si="32"/>
        <v>0</v>
      </c>
    </row>
    <row r="556" spans="1:61" s="4" customFormat="1" ht="18.75">
      <c r="A556" s="11">
        <v>10</v>
      </c>
      <c r="B556" s="6" t="s">
        <v>1</v>
      </c>
      <c r="C556" s="11">
        <v>1010</v>
      </c>
      <c r="D556" s="6" t="s">
        <v>449</v>
      </c>
      <c r="E556" s="12">
        <v>2</v>
      </c>
      <c r="F556" s="13" t="s">
        <v>12</v>
      </c>
      <c r="G556" s="6" t="s">
        <v>12</v>
      </c>
      <c r="H556" s="12">
        <v>1</v>
      </c>
      <c r="I556" s="13" t="s">
        <v>734</v>
      </c>
      <c r="J556" s="12">
        <v>150</v>
      </c>
      <c r="K556" s="13" t="s">
        <v>787</v>
      </c>
      <c r="L556" s="11">
        <v>1000003</v>
      </c>
      <c r="M556" s="6" t="s">
        <v>229</v>
      </c>
      <c r="N556" s="11">
        <v>10000030253</v>
      </c>
      <c r="O556" s="6" t="s">
        <v>481</v>
      </c>
      <c r="P556" s="147" t="s">
        <v>485</v>
      </c>
      <c r="Q556" s="11">
        <v>2</v>
      </c>
      <c r="R556" s="6" t="s">
        <v>625</v>
      </c>
      <c r="S556" s="11">
        <v>2</v>
      </c>
      <c r="T556" s="6" t="s">
        <v>625</v>
      </c>
      <c r="U556" s="13" t="str">
        <f>IFERROR((VLOOKUP(Q556,[1]ความเชื่อมโยง!$A$1:$F$10,6,FALSE)),"")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56" s="13" t="str">
        <f>IFERROR((VLOOKUP(Q556,ความเชื่อมโยง!$A$1:$G$10,7,1)),"")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56" s="15" t="s">
        <v>627</v>
      </c>
      <c r="X556" s="6" t="s">
        <v>133</v>
      </c>
      <c r="Y556" s="6" t="s">
        <v>16</v>
      </c>
      <c r="Z556" s="148" t="s">
        <v>28</v>
      </c>
      <c r="AA556" s="6"/>
      <c r="AB556" s="6"/>
      <c r="AC556" s="14"/>
      <c r="AD556" s="14" t="s">
        <v>654</v>
      </c>
      <c r="AE556" s="16">
        <v>120</v>
      </c>
      <c r="AF556" s="17">
        <v>1</v>
      </c>
      <c r="AG556" s="17" t="s">
        <v>586</v>
      </c>
      <c r="AH556" s="17">
        <v>5</v>
      </c>
      <c r="AI556" s="27">
        <v>600</v>
      </c>
      <c r="AJ556" s="16"/>
      <c r="AK556" s="16"/>
      <c r="AL556" s="16"/>
      <c r="AM556" s="16"/>
      <c r="AN556" s="16">
        <v>120</v>
      </c>
      <c r="AO556" s="16">
        <v>120</v>
      </c>
      <c r="AP556" s="16"/>
      <c r="AQ556" s="16">
        <v>120</v>
      </c>
      <c r="AR556" s="16">
        <v>240</v>
      </c>
      <c r="AS556" s="16"/>
      <c r="AT556" s="16"/>
      <c r="AU556" s="16"/>
      <c r="AV556" s="14" t="s">
        <v>983</v>
      </c>
      <c r="AW556" s="14" t="s">
        <v>984</v>
      </c>
      <c r="AX556" s="14" t="s">
        <v>985</v>
      </c>
      <c r="AY556" s="14" t="s">
        <v>986</v>
      </c>
      <c r="AZ556" s="14" t="s">
        <v>587</v>
      </c>
      <c r="BA556" s="14" t="s">
        <v>996</v>
      </c>
      <c r="BB556" s="14" t="s">
        <v>577</v>
      </c>
      <c r="BC556" s="14">
        <v>5</v>
      </c>
      <c r="BD556" s="14" t="s">
        <v>988</v>
      </c>
      <c r="BE556" s="14" t="s">
        <v>988</v>
      </c>
      <c r="BF556" s="14" t="s">
        <v>997</v>
      </c>
      <c r="BG556" s="61" t="s">
        <v>735</v>
      </c>
      <c r="BH556" s="58">
        <f t="shared" si="31"/>
        <v>600</v>
      </c>
      <c r="BI556" s="62">
        <f t="shared" si="32"/>
        <v>0</v>
      </c>
    </row>
    <row r="557" spans="1:61" s="4" customFormat="1" ht="18.75">
      <c r="A557" s="11">
        <v>10</v>
      </c>
      <c r="B557" s="6" t="s">
        <v>1</v>
      </c>
      <c r="C557" s="11">
        <v>1010</v>
      </c>
      <c r="D557" s="6" t="s">
        <v>449</v>
      </c>
      <c r="E557" s="12">
        <v>2</v>
      </c>
      <c r="F557" s="13" t="s">
        <v>12</v>
      </c>
      <c r="G557" s="6" t="s">
        <v>12</v>
      </c>
      <c r="H557" s="12">
        <v>1</v>
      </c>
      <c r="I557" s="13" t="s">
        <v>734</v>
      </c>
      <c r="J557" s="12">
        <v>150</v>
      </c>
      <c r="K557" s="13" t="s">
        <v>787</v>
      </c>
      <c r="L557" s="11">
        <v>1000003</v>
      </c>
      <c r="M557" s="6" t="s">
        <v>229</v>
      </c>
      <c r="N557" s="11">
        <v>10000030253</v>
      </c>
      <c r="O557" s="6" t="s">
        <v>481</v>
      </c>
      <c r="P557" s="147" t="s">
        <v>486</v>
      </c>
      <c r="Q557" s="11">
        <v>2</v>
      </c>
      <c r="R557" s="6" t="s">
        <v>625</v>
      </c>
      <c r="S557" s="11">
        <v>2</v>
      </c>
      <c r="T557" s="6" t="s">
        <v>625</v>
      </c>
      <c r="U557" s="13" t="str">
        <f>IFERROR((VLOOKUP(Q557,[1]ความเชื่อมโยง!$A$1:$F$10,6,FALSE)),"")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57" s="13" t="str">
        <f>IFERROR((VLOOKUP(Q557,ความเชื่อมโยง!$A$1:$G$10,7,1)),"")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57" s="15" t="s">
        <v>627</v>
      </c>
      <c r="X557" s="6" t="s">
        <v>133</v>
      </c>
      <c r="Y557" s="6" t="s">
        <v>16</v>
      </c>
      <c r="Z557" s="148" t="s">
        <v>23</v>
      </c>
      <c r="AA557" s="6"/>
      <c r="AB557" s="6"/>
      <c r="AC557" s="14"/>
      <c r="AD557" s="14" t="s">
        <v>999</v>
      </c>
      <c r="AE557" s="149">
        <v>1500</v>
      </c>
      <c r="AF557" s="17">
        <v>12</v>
      </c>
      <c r="AG557" s="17" t="s">
        <v>583</v>
      </c>
      <c r="AH557" s="17">
        <v>1</v>
      </c>
      <c r="AI557" s="150">
        <v>18000</v>
      </c>
      <c r="AJ557" s="16"/>
      <c r="AK557" s="16"/>
      <c r="AL557" s="16"/>
      <c r="AM557" s="16"/>
      <c r="AN557" s="16"/>
      <c r="AO557" s="16">
        <v>18000</v>
      </c>
      <c r="AP557" s="16"/>
      <c r="AQ557" s="16"/>
      <c r="AR557" s="16"/>
      <c r="AS557" s="16"/>
      <c r="AT557" s="16"/>
      <c r="AU557" s="16"/>
      <c r="AV557" s="14" t="s">
        <v>983</v>
      </c>
      <c r="AW557" s="14" t="s">
        <v>984</v>
      </c>
      <c r="AX557" s="14" t="s">
        <v>985</v>
      </c>
      <c r="AY557" s="14" t="s">
        <v>986</v>
      </c>
      <c r="AZ557" s="14" t="s">
        <v>587</v>
      </c>
      <c r="BA557" s="14" t="s">
        <v>1000</v>
      </c>
      <c r="BB557" s="14" t="s">
        <v>679</v>
      </c>
      <c r="BC557" s="14">
        <v>12</v>
      </c>
      <c r="BD557" s="14" t="s">
        <v>988</v>
      </c>
      <c r="BE557" s="14" t="s">
        <v>988</v>
      </c>
      <c r="BF557" s="14" t="s">
        <v>1001</v>
      </c>
      <c r="BG557" s="61" t="s">
        <v>735</v>
      </c>
      <c r="BH557" s="58">
        <f t="shared" si="31"/>
        <v>18000</v>
      </c>
      <c r="BI557" s="62">
        <f t="shared" si="32"/>
        <v>0</v>
      </c>
    </row>
    <row r="558" spans="1:61" s="4" customFormat="1" ht="18.75">
      <c r="A558" s="11">
        <v>10</v>
      </c>
      <c r="B558" s="6" t="s">
        <v>1</v>
      </c>
      <c r="C558" s="11">
        <v>1010</v>
      </c>
      <c r="D558" s="6" t="s">
        <v>449</v>
      </c>
      <c r="E558" s="12">
        <v>2</v>
      </c>
      <c r="F558" s="13" t="s">
        <v>12</v>
      </c>
      <c r="G558" s="6" t="s">
        <v>12</v>
      </c>
      <c r="H558" s="12">
        <v>1</v>
      </c>
      <c r="I558" s="13" t="s">
        <v>734</v>
      </c>
      <c r="J558" s="12">
        <v>150</v>
      </c>
      <c r="K558" s="13" t="s">
        <v>787</v>
      </c>
      <c r="L558" s="11">
        <v>1000003</v>
      </c>
      <c r="M558" s="6" t="s">
        <v>229</v>
      </c>
      <c r="N558" s="11">
        <v>10000030253</v>
      </c>
      <c r="O558" s="6" t="s">
        <v>481</v>
      </c>
      <c r="P558" s="14" t="s">
        <v>486</v>
      </c>
      <c r="Q558" s="11">
        <v>2</v>
      </c>
      <c r="R558" s="6" t="s">
        <v>625</v>
      </c>
      <c r="S558" s="11">
        <v>2</v>
      </c>
      <c r="T558" s="6" t="s">
        <v>625</v>
      </c>
      <c r="U558" s="13" t="str">
        <f>IFERROR((VLOOKUP(Q558,[1]ความเชื่อมโยง!$A$1:$F$10,6,FALSE)),"")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58" s="13" t="str">
        <f>IFERROR((VLOOKUP(Q558,ความเชื่อมโยง!$A$1:$G$10,7,1)),"")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58" s="15" t="s">
        <v>627</v>
      </c>
      <c r="X558" s="6" t="s">
        <v>133</v>
      </c>
      <c r="Y558" s="6" t="s">
        <v>16</v>
      </c>
      <c r="Z558" s="6" t="s">
        <v>23</v>
      </c>
      <c r="AA558" s="6"/>
      <c r="AB558" s="6"/>
      <c r="AC558" s="14"/>
      <c r="AD558" s="14" t="s">
        <v>1002</v>
      </c>
      <c r="AE558" s="16">
        <v>40</v>
      </c>
      <c r="AF558" s="17">
        <v>200</v>
      </c>
      <c r="AG558" s="17" t="s">
        <v>1003</v>
      </c>
      <c r="AH558" s="17">
        <v>2</v>
      </c>
      <c r="AI558" s="27">
        <v>16000</v>
      </c>
      <c r="AJ558" s="16"/>
      <c r="AK558" s="16"/>
      <c r="AL558" s="16">
        <v>8000</v>
      </c>
      <c r="AM558" s="16"/>
      <c r="AN558" s="16"/>
      <c r="AO558" s="16"/>
      <c r="AP558" s="16"/>
      <c r="AQ558" s="16"/>
      <c r="AR558" s="16">
        <v>8000</v>
      </c>
      <c r="AS558" s="16"/>
      <c r="AT558" s="16"/>
      <c r="AU558" s="16"/>
      <c r="AV558" s="14" t="s">
        <v>983</v>
      </c>
      <c r="AW558" s="14" t="s">
        <v>984</v>
      </c>
      <c r="AX558" s="14" t="s">
        <v>985</v>
      </c>
      <c r="AY558" s="14" t="s">
        <v>986</v>
      </c>
      <c r="AZ558" s="14" t="s">
        <v>587</v>
      </c>
      <c r="BA558" s="14" t="s">
        <v>995</v>
      </c>
      <c r="BB558" s="14" t="s">
        <v>618</v>
      </c>
      <c r="BC558" s="14">
        <v>200</v>
      </c>
      <c r="BD558" s="14" t="s">
        <v>988</v>
      </c>
      <c r="BE558" s="14" t="s">
        <v>988</v>
      </c>
      <c r="BF558" s="14" t="s">
        <v>1001</v>
      </c>
      <c r="BG558" s="61" t="s">
        <v>735</v>
      </c>
      <c r="BH558" s="58">
        <f t="shared" si="31"/>
        <v>16000</v>
      </c>
      <c r="BI558" s="62">
        <f t="shared" si="32"/>
        <v>0</v>
      </c>
    </row>
    <row r="559" spans="1:61" s="4" customFormat="1" ht="18.75">
      <c r="A559" s="11">
        <v>10</v>
      </c>
      <c r="B559" s="6" t="s">
        <v>1</v>
      </c>
      <c r="C559" s="11">
        <v>1010</v>
      </c>
      <c r="D559" s="6" t="s">
        <v>449</v>
      </c>
      <c r="E559" s="12">
        <v>2</v>
      </c>
      <c r="F559" s="13" t="s">
        <v>12</v>
      </c>
      <c r="G559" s="6" t="s">
        <v>12</v>
      </c>
      <c r="H559" s="12">
        <v>1</v>
      </c>
      <c r="I559" s="13" t="s">
        <v>734</v>
      </c>
      <c r="J559" s="12">
        <v>150</v>
      </c>
      <c r="K559" s="13" t="s">
        <v>787</v>
      </c>
      <c r="L559" s="11">
        <v>1000003</v>
      </c>
      <c r="M559" s="6" t="s">
        <v>229</v>
      </c>
      <c r="N559" s="11">
        <v>10000030253</v>
      </c>
      <c r="O559" s="6" t="s">
        <v>481</v>
      </c>
      <c r="P559" s="14" t="s">
        <v>486</v>
      </c>
      <c r="Q559" s="11">
        <v>2</v>
      </c>
      <c r="R559" s="6" t="s">
        <v>625</v>
      </c>
      <c r="S559" s="11">
        <v>2</v>
      </c>
      <c r="T559" s="6" t="s">
        <v>625</v>
      </c>
      <c r="U559" s="13" t="str">
        <f>IFERROR((VLOOKUP(Q559,[1]ความเชื่อมโยง!$A$1:$F$10,6,FALSE)),"")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59" s="13" t="str">
        <f>IFERROR((VLOOKUP(Q559,ความเชื่อมโยง!$A$1:$G$10,7,1)),"")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59" s="15" t="s">
        <v>627</v>
      </c>
      <c r="X559" s="6" t="s">
        <v>133</v>
      </c>
      <c r="Y559" s="6" t="s">
        <v>16</v>
      </c>
      <c r="Z559" s="6" t="s">
        <v>23</v>
      </c>
      <c r="AA559" s="6"/>
      <c r="AB559" s="6"/>
      <c r="AC559" s="14"/>
      <c r="AD559" s="14" t="s">
        <v>1004</v>
      </c>
      <c r="AE559" s="16">
        <v>750</v>
      </c>
      <c r="AF559" s="17">
        <v>40</v>
      </c>
      <c r="AG559" s="17" t="s">
        <v>1005</v>
      </c>
      <c r="AH559" s="17">
        <v>1</v>
      </c>
      <c r="AI559" s="27">
        <v>30000</v>
      </c>
      <c r="AJ559" s="16"/>
      <c r="AK559" s="16"/>
      <c r="AL559" s="16"/>
      <c r="AM559" s="16"/>
      <c r="AN559" s="16"/>
      <c r="AO559" s="16">
        <v>30000</v>
      </c>
      <c r="AP559" s="16"/>
      <c r="AQ559" s="16"/>
      <c r="AR559" s="16"/>
      <c r="AS559" s="16"/>
      <c r="AT559" s="16"/>
      <c r="AU559" s="16"/>
      <c r="AV559" s="14" t="s">
        <v>983</v>
      </c>
      <c r="AW559" s="14" t="s">
        <v>984</v>
      </c>
      <c r="AX559" s="14" t="s">
        <v>985</v>
      </c>
      <c r="AY559" s="14" t="s">
        <v>986</v>
      </c>
      <c r="AZ559" s="14" t="s">
        <v>587</v>
      </c>
      <c r="BA559" s="14" t="s">
        <v>1006</v>
      </c>
      <c r="BB559" s="14" t="s">
        <v>737</v>
      </c>
      <c r="BC559" s="14">
        <v>40</v>
      </c>
      <c r="BD559" s="14" t="s">
        <v>988</v>
      </c>
      <c r="BE559" s="14" t="s">
        <v>988</v>
      </c>
      <c r="BF559" s="14" t="s">
        <v>1001</v>
      </c>
      <c r="BG559" s="19" t="s">
        <v>735</v>
      </c>
      <c r="BH559" s="58">
        <f t="shared" si="31"/>
        <v>30000</v>
      </c>
      <c r="BI559" s="62">
        <f t="shared" si="32"/>
        <v>0</v>
      </c>
    </row>
    <row r="560" spans="1:61" s="4" customFormat="1" ht="18.75">
      <c r="A560" s="11">
        <v>10</v>
      </c>
      <c r="B560" s="6" t="s">
        <v>1</v>
      </c>
      <c r="C560" s="11">
        <v>1010</v>
      </c>
      <c r="D560" s="6" t="s">
        <v>449</v>
      </c>
      <c r="E560" s="12">
        <v>2</v>
      </c>
      <c r="F560" s="13" t="s">
        <v>12</v>
      </c>
      <c r="G560" s="6" t="s">
        <v>12</v>
      </c>
      <c r="H560" s="12">
        <v>1</v>
      </c>
      <c r="I560" s="13" t="s">
        <v>734</v>
      </c>
      <c r="J560" s="12">
        <v>150</v>
      </c>
      <c r="K560" s="13" t="s">
        <v>787</v>
      </c>
      <c r="L560" s="11">
        <v>1000003</v>
      </c>
      <c r="M560" s="6" t="s">
        <v>229</v>
      </c>
      <c r="N560" s="11">
        <v>10000030253</v>
      </c>
      <c r="O560" s="6" t="s">
        <v>481</v>
      </c>
      <c r="P560" s="14" t="s">
        <v>487</v>
      </c>
      <c r="Q560" s="11">
        <v>2</v>
      </c>
      <c r="R560" s="6" t="s">
        <v>625</v>
      </c>
      <c r="S560" s="11">
        <v>2</v>
      </c>
      <c r="T560" s="6" t="s">
        <v>625</v>
      </c>
      <c r="U560" s="13" t="str">
        <f>IFERROR((VLOOKUP(Q560,[1]ความเชื่อมโยง!$A$1:$F$10,6,FALSE)),"")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60" s="13" t="str">
        <f>IFERROR((VLOOKUP(Q560,ความเชื่อมโยง!$A$1:$G$10,7,1)),"")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60" s="15" t="s">
        <v>627</v>
      </c>
      <c r="X560" s="6" t="s">
        <v>133</v>
      </c>
      <c r="Y560" s="6" t="s">
        <v>16</v>
      </c>
      <c r="Z560" s="6" t="s">
        <v>20</v>
      </c>
      <c r="AA560" s="6"/>
      <c r="AB560" s="6"/>
      <c r="AC560" s="14"/>
      <c r="AD560" s="151" t="s">
        <v>1695</v>
      </c>
      <c r="AE560" s="16">
        <v>50000</v>
      </c>
      <c r="AF560" s="17">
        <v>1</v>
      </c>
      <c r="AG560" s="17" t="s">
        <v>583</v>
      </c>
      <c r="AH560" s="17">
        <v>1</v>
      </c>
      <c r="AI560" s="27">
        <v>50000</v>
      </c>
      <c r="AJ560" s="16"/>
      <c r="AK560" s="16"/>
      <c r="AL560" s="16"/>
      <c r="AM560" s="16"/>
      <c r="AN560" s="16"/>
      <c r="AO560" s="16"/>
      <c r="AP560" s="16"/>
      <c r="AQ560" s="16"/>
      <c r="AR560" s="16"/>
      <c r="AS560" s="16">
        <v>50000</v>
      </c>
      <c r="AT560" s="16"/>
      <c r="AU560" s="16"/>
      <c r="AV560" s="14" t="s">
        <v>983</v>
      </c>
      <c r="AW560" s="14" t="s">
        <v>984</v>
      </c>
      <c r="AX560" s="14" t="s">
        <v>985</v>
      </c>
      <c r="AY560" s="14" t="s">
        <v>986</v>
      </c>
      <c r="AZ560" s="14" t="s">
        <v>587</v>
      </c>
      <c r="BA560" s="14" t="s">
        <v>719</v>
      </c>
      <c r="BB560" s="14" t="s">
        <v>583</v>
      </c>
      <c r="BC560" s="14">
        <v>1</v>
      </c>
      <c r="BD560" s="14" t="s">
        <v>988</v>
      </c>
      <c r="BE560" s="14" t="s">
        <v>988</v>
      </c>
      <c r="BF560" s="14" t="s">
        <v>1001</v>
      </c>
      <c r="BG560" s="19" t="s">
        <v>735</v>
      </c>
      <c r="BH560" s="58">
        <f t="shared" si="31"/>
        <v>50000</v>
      </c>
      <c r="BI560" s="62">
        <f t="shared" si="32"/>
        <v>0</v>
      </c>
    </row>
    <row r="561" spans="1:61" s="4" customFormat="1" ht="18.75">
      <c r="A561" s="11">
        <v>10</v>
      </c>
      <c r="B561" s="6" t="s">
        <v>1</v>
      </c>
      <c r="C561" s="11">
        <v>1010</v>
      </c>
      <c r="D561" s="6" t="s">
        <v>449</v>
      </c>
      <c r="E561" s="12">
        <v>2</v>
      </c>
      <c r="F561" s="13" t="s">
        <v>12</v>
      </c>
      <c r="G561" s="6" t="s">
        <v>12</v>
      </c>
      <c r="H561" s="12">
        <v>1</v>
      </c>
      <c r="I561" s="13" t="s">
        <v>734</v>
      </c>
      <c r="J561" s="12">
        <v>150</v>
      </c>
      <c r="K561" s="13" t="s">
        <v>787</v>
      </c>
      <c r="L561" s="11">
        <v>1000003</v>
      </c>
      <c r="M561" s="6" t="s">
        <v>229</v>
      </c>
      <c r="N561" s="11">
        <v>10000030253</v>
      </c>
      <c r="O561" s="6" t="s">
        <v>481</v>
      </c>
      <c r="P561" s="14" t="s">
        <v>488</v>
      </c>
      <c r="Q561" s="11">
        <v>2</v>
      </c>
      <c r="R561" s="6" t="s">
        <v>625</v>
      </c>
      <c r="S561" s="11">
        <v>2</v>
      </c>
      <c r="T561" s="6" t="s">
        <v>625</v>
      </c>
      <c r="U561" s="13" t="str">
        <f>IFERROR((VLOOKUP(Q561,[1]ความเชื่อมโยง!$A$1:$F$10,6,FALSE)),"")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61" s="13" t="str">
        <f>IFERROR((VLOOKUP(Q561,ความเชื่อมโยง!$A$1:$G$10,7,1)),"")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61" s="15" t="s">
        <v>627</v>
      </c>
      <c r="X561" s="6" t="s">
        <v>133</v>
      </c>
      <c r="Y561" s="6" t="s">
        <v>16</v>
      </c>
      <c r="Z561" s="6" t="s">
        <v>20</v>
      </c>
      <c r="AA561" s="6"/>
      <c r="AB561" s="6"/>
      <c r="AC561" s="14"/>
      <c r="AD561" s="151" t="s">
        <v>1696</v>
      </c>
      <c r="AE561" s="16">
        <v>100000</v>
      </c>
      <c r="AF561" s="17">
        <v>1</v>
      </c>
      <c r="AG561" s="17" t="s">
        <v>583</v>
      </c>
      <c r="AH561" s="17">
        <v>4</v>
      </c>
      <c r="AI561" s="27">
        <f>AE561*AF561*AH561</f>
        <v>400000</v>
      </c>
      <c r="AJ561" s="16"/>
      <c r="AK561" s="16">
        <v>100000</v>
      </c>
      <c r="AL561" s="16">
        <v>100000</v>
      </c>
      <c r="AM561" s="16">
        <v>100000</v>
      </c>
      <c r="AN561" s="16">
        <v>100000</v>
      </c>
      <c r="AO561" s="16">
        <v>100000</v>
      </c>
      <c r="AP561" s="16"/>
      <c r="AQ561" s="16"/>
      <c r="AR561" s="16"/>
      <c r="AS561" s="16"/>
      <c r="AT561" s="16"/>
      <c r="AU561" s="16"/>
      <c r="AV561" s="14" t="s">
        <v>983</v>
      </c>
      <c r="AW561" s="14" t="s">
        <v>984</v>
      </c>
      <c r="AX561" s="14" t="s">
        <v>985</v>
      </c>
      <c r="AY561" s="14" t="s">
        <v>986</v>
      </c>
      <c r="AZ561" s="14" t="s">
        <v>587</v>
      </c>
      <c r="BA561" s="14" t="s">
        <v>719</v>
      </c>
      <c r="BB561" s="14" t="s">
        <v>583</v>
      </c>
      <c r="BC561" s="14">
        <v>5</v>
      </c>
      <c r="BD561" s="14" t="s">
        <v>988</v>
      </c>
      <c r="BE561" s="14" t="s">
        <v>988</v>
      </c>
      <c r="BF561" s="14" t="s">
        <v>990</v>
      </c>
      <c r="BG561" s="19" t="s">
        <v>735</v>
      </c>
      <c r="BH561" s="58">
        <f t="shared" si="31"/>
        <v>400000</v>
      </c>
      <c r="BI561" s="62">
        <f t="shared" si="32"/>
        <v>0</v>
      </c>
    </row>
    <row r="562" spans="1:61" s="4" customFormat="1" ht="18.75">
      <c r="A562" s="11">
        <v>10</v>
      </c>
      <c r="B562" s="6" t="s">
        <v>1</v>
      </c>
      <c r="C562" s="11">
        <v>1010</v>
      </c>
      <c r="D562" s="6" t="s">
        <v>449</v>
      </c>
      <c r="E562" s="12">
        <v>2</v>
      </c>
      <c r="F562" s="13" t="s">
        <v>12</v>
      </c>
      <c r="G562" s="6" t="s">
        <v>12</v>
      </c>
      <c r="H562" s="12">
        <v>1</v>
      </c>
      <c r="I562" s="13" t="s">
        <v>734</v>
      </c>
      <c r="J562" s="12">
        <v>150</v>
      </c>
      <c r="K562" s="13" t="s">
        <v>787</v>
      </c>
      <c r="L562" s="11">
        <v>1000003</v>
      </c>
      <c r="M562" s="6" t="s">
        <v>229</v>
      </c>
      <c r="N562" s="11">
        <v>10000030253</v>
      </c>
      <c r="O562" s="6" t="s">
        <v>481</v>
      </c>
      <c r="P562" s="14" t="s">
        <v>488</v>
      </c>
      <c r="Q562" s="11">
        <v>2</v>
      </c>
      <c r="R562" s="6" t="s">
        <v>625</v>
      </c>
      <c r="S562" s="11">
        <v>2</v>
      </c>
      <c r="T562" s="6" t="s">
        <v>625</v>
      </c>
      <c r="U562" s="13" t="str">
        <f>IFERROR((VLOOKUP(Q562,[1]ความเชื่อมโยง!$A$1:$F$10,6,FALSE)),"")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62" s="13" t="str">
        <f>IFERROR((VLOOKUP(Q562,ความเชื่อมโยง!$A$1:$G$10,7,1)),"")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62" s="15" t="s">
        <v>627</v>
      </c>
      <c r="X562" s="6" t="s">
        <v>133</v>
      </c>
      <c r="Y562" s="6" t="s">
        <v>16</v>
      </c>
      <c r="Z562" s="6" t="s">
        <v>20</v>
      </c>
      <c r="AA562" s="6"/>
      <c r="AB562" s="6"/>
      <c r="AC562" s="14"/>
      <c r="AD562" s="151" t="s">
        <v>1697</v>
      </c>
      <c r="AE562" s="16">
        <v>100000</v>
      </c>
      <c r="AF562" s="17">
        <v>1</v>
      </c>
      <c r="AG562" s="17" t="s">
        <v>583</v>
      </c>
      <c r="AH562" s="17">
        <v>1</v>
      </c>
      <c r="AI562" s="27">
        <f>AE562*AF562*AH562</f>
        <v>100000</v>
      </c>
      <c r="AJ562" s="16"/>
      <c r="AK562" s="16"/>
      <c r="AL562" s="16"/>
      <c r="AM562" s="16"/>
      <c r="AN562" s="16"/>
      <c r="AO562" s="16"/>
      <c r="AP562" s="16"/>
      <c r="AQ562" s="16">
        <v>200000</v>
      </c>
      <c r="AR562" s="16"/>
      <c r="AS562" s="16"/>
      <c r="AT562" s="16"/>
      <c r="AU562" s="16"/>
      <c r="AV562" s="14" t="s">
        <v>983</v>
      </c>
      <c r="AW562" s="14" t="s">
        <v>984</v>
      </c>
      <c r="AX562" s="14" t="s">
        <v>985</v>
      </c>
      <c r="AY562" s="14" t="s">
        <v>986</v>
      </c>
      <c r="AZ562" s="14" t="s">
        <v>587</v>
      </c>
      <c r="BA562" s="14" t="s">
        <v>719</v>
      </c>
      <c r="BB562" s="14" t="s">
        <v>583</v>
      </c>
      <c r="BC562" s="14">
        <v>1</v>
      </c>
      <c r="BD562" s="14" t="s">
        <v>988</v>
      </c>
      <c r="BE562" s="14" t="s">
        <v>988</v>
      </c>
      <c r="BF562" s="14" t="s">
        <v>990</v>
      </c>
      <c r="BG562" s="19" t="s">
        <v>735</v>
      </c>
      <c r="BH562" s="58">
        <f t="shared" si="31"/>
        <v>100000</v>
      </c>
      <c r="BI562" s="62">
        <f t="shared" si="32"/>
        <v>0</v>
      </c>
    </row>
    <row r="563" spans="1:61" s="4" customFormat="1" ht="18.75">
      <c r="A563" s="11">
        <v>10</v>
      </c>
      <c r="B563" s="6" t="s">
        <v>1</v>
      </c>
      <c r="C563" s="11">
        <v>1010</v>
      </c>
      <c r="D563" s="6" t="s">
        <v>449</v>
      </c>
      <c r="E563" s="12">
        <v>2</v>
      </c>
      <c r="F563" s="13" t="s">
        <v>12</v>
      </c>
      <c r="G563" s="6" t="s">
        <v>12</v>
      </c>
      <c r="H563" s="12">
        <v>1</v>
      </c>
      <c r="I563" s="13" t="s">
        <v>734</v>
      </c>
      <c r="J563" s="12">
        <v>150</v>
      </c>
      <c r="K563" s="13" t="s">
        <v>787</v>
      </c>
      <c r="L563" s="11">
        <v>1000003</v>
      </c>
      <c r="M563" s="6" t="s">
        <v>229</v>
      </c>
      <c r="N563" s="11">
        <v>10000030253</v>
      </c>
      <c r="O563" s="6" t="s">
        <v>481</v>
      </c>
      <c r="P563" s="14" t="s">
        <v>488</v>
      </c>
      <c r="Q563" s="11">
        <v>2</v>
      </c>
      <c r="R563" s="6" t="s">
        <v>625</v>
      </c>
      <c r="S563" s="11">
        <v>2</v>
      </c>
      <c r="T563" s="6" t="s">
        <v>625</v>
      </c>
      <c r="U563" s="13" t="str">
        <f>IFERROR((VLOOKUP(Q563,[1]ความเชื่อมโยง!$A$1:$F$10,6,FALSE)),"")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63" s="13" t="str">
        <f>IFERROR((VLOOKUP(Q563,ความเชื่อมโยง!$A$1:$G$10,7,1)),"")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63" s="15" t="s">
        <v>627</v>
      </c>
      <c r="X563" s="6" t="s">
        <v>133</v>
      </c>
      <c r="Y563" s="6" t="s">
        <v>16</v>
      </c>
      <c r="Z563" s="6" t="s">
        <v>20</v>
      </c>
      <c r="AA563" s="6"/>
      <c r="AB563" s="6"/>
      <c r="AC563" s="14"/>
      <c r="AD563" s="14" t="s">
        <v>1698</v>
      </c>
      <c r="AE563" s="16">
        <v>10000</v>
      </c>
      <c r="AF563" s="17">
        <v>1</v>
      </c>
      <c r="AG563" s="17" t="s">
        <v>583</v>
      </c>
      <c r="AH563" s="17">
        <v>2</v>
      </c>
      <c r="AI563" s="27">
        <v>20000</v>
      </c>
      <c r="AJ563" s="16"/>
      <c r="AK563" s="16"/>
      <c r="AL563" s="16"/>
      <c r="AM563" s="16"/>
      <c r="AN563" s="16"/>
      <c r="AO563" s="16">
        <v>5000</v>
      </c>
      <c r="AP563" s="16"/>
      <c r="AQ563" s="16"/>
      <c r="AR563" s="16"/>
      <c r="AS563" s="16">
        <v>5000</v>
      </c>
      <c r="AT563" s="16"/>
      <c r="AU563" s="16"/>
      <c r="AV563" s="14" t="s">
        <v>983</v>
      </c>
      <c r="AW563" s="14" t="s">
        <v>984</v>
      </c>
      <c r="AX563" s="14" t="s">
        <v>985</v>
      </c>
      <c r="AY563" s="14" t="s">
        <v>986</v>
      </c>
      <c r="AZ563" s="14" t="s">
        <v>587</v>
      </c>
      <c r="BA563" s="14" t="s">
        <v>719</v>
      </c>
      <c r="BB563" s="14" t="s">
        <v>583</v>
      </c>
      <c r="BC563" s="14">
        <v>2</v>
      </c>
      <c r="BD563" s="14" t="s">
        <v>988</v>
      </c>
      <c r="BE563" s="14" t="s">
        <v>988</v>
      </c>
      <c r="BF563" s="14" t="s">
        <v>990</v>
      </c>
      <c r="BG563" s="19" t="s">
        <v>735</v>
      </c>
      <c r="BH563" s="58">
        <f t="shared" si="31"/>
        <v>20000</v>
      </c>
      <c r="BI563" s="62">
        <f t="shared" si="32"/>
        <v>0</v>
      </c>
    </row>
    <row r="564" spans="1:61" s="4" customFormat="1" ht="18.75">
      <c r="A564" s="11">
        <v>10</v>
      </c>
      <c r="B564" s="6" t="s">
        <v>1</v>
      </c>
      <c r="C564" s="11">
        <v>1010</v>
      </c>
      <c r="D564" s="6" t="s">
        <v>449</v>
      </c>
      <c r="E564" s="12">
        <v>2</v>
      </c>
      <c r="F564" s="13" t="s">
        <v>12</v>
      </c>
      <c r="G564" s="6" t="s">
        <v>12</v>
      </c>
      <c r="H564" s="12">
        <v>1</v>
      </c>
      <c r="I564" s="13" t="s">
        <v>734</v>
      </c>
      <c r="J564" s="12">
        <v>150</v>
      </c>
      <c r="K564" s="13" t="s">
        <v>787</v>
      </c>
      <c r="L564" s="11">
        <v>1000003</v>
      </c>
      <c r="M564" s="6" t="s">
        <v>229</v>
      </c>
      <c r="N564" s="11">
        <v>10000030253</v>
      </c>
      <c r="O564" s="6" t="s">
        <v>481</v>
      </c>
      <c r="P564" s="14" t="s">
        <v>488</v>
      </c>
      <c r="Q564" s="11">
        <v>2</v>
      </c>
      <c r="R564" s="6" t="s">
        <v>625</v>
      </c>
      <c r="S564" s="11">
        <v>2</v>
      </c>
      <c r="T564" s="6" t="s">
        <v>625</v>
      </c>
      <c r="U564" s="13" t="str">
        <f>IFERROR((VLOOKUP(Q564,[1]ความเชื่อมโยง!$A$1:$F$10,6,FALSE)),"")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64" s="13" t="str">
        <f>IFERROR((VLOOKUP(Q564,ความเชื่อมโยง!$A$1:$G$10,7,1)),"")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64" s="15" t="s">
        <v>627</v>
      </c>
      <c r="X564" s="6" t="s">
        <v>133</v>
      </c>
      <c r="Y564" s="6" t="s">
        <v>16</v>
      </c>
      <c r="Z564" s="6" t="s">
        <v>20</v>
      </c>
      <c r="AA564" s="6"/>
      <c r="AB564" s="6"/>
      <c r="AC564" s="14"/>
      <c r="AD564" s="14" t="s">
        <v>1699</v>
      </c>
      <c r="AE564" s="16">
        <v>8000</v>
      </c>
      <c r="AF564" s="17">
        <v>1</v>
      </c>
      <c r="AG564" s="17" t="s">
        <v>583</v>
      </c>
      <c r="AH564" s="17">
        <v>2</v>
      </c>
      <c r="AI564" s="27">
        <v>16000</v>
      </c>
      <c r="AJ564" s="16"/>
      <c r="AK564" s="16"/>
      <c r="AL564" s="16"/>
      <c r="AM564" s="16">
        <v>4000</v>
      </c>
      <c r="AN564" s="16">
        <v>4000</v>
      </c>
      <c r="AO564" s="16"/>
      <c r="AP564" s="16"/>
      <c r="AQ564" s="16"/>
      <c r="AR564" s="16"/>
      <c r="AS564" s="16"/>
      <c r="AT564" s="16"/>
      <c r="AU564" s="16"/>
      <c r="AV564" s="14" t="s">
        <v>983</v>
      </c>
      <c r="AW564" s="14" t="s">
        <v>984</v>
      </c>
      <c r="AX564" s="14" t="s">
        <v>985</v>
      </c>
      <c r="AY564" s="14" t="s">
        <v>986</v>
      </c>
      <c r="AZ564" s="14" t="s">
        <v>587</v>
      </c>
      <c r="BA564" s="14" t="s">
        <v>719</v>
      </c>
      <c r="BB564" s="14" t="s">
        <v>583</v>
      </c>
      <c r="BC564" s="14">
        <v>2</v>
      </c>
      <c r="BD564" s="14" t="s">
        <v>988</v>
      </c>
      <c r="BE564" s="14" t="s">
        <v>988</v>
      </c>
      <c r="BF564" s="14" t="s">
        <v>990</v>
      </c>
      <c r="BG564" s="19" t="s">
        <v>735</v>
      </c>
      <c r="BH564" s="58">
        <f t="shared" si="31"/>
        <v>16000</v>
      </c>
      <c r="BI564" s="62">
        <f t="shared" si="32"/>
        <v>0</v>
      </c>
    </row>
    <row r="565" spans="1:61" s="4" customFormat="1" ht="18.75">
      <c r="A565" s="11">
        <v>10</v>
      </c>
      <c r="B565" s="6" t="s">
        <v>1</v>
      </c>
      <c r="C565" s="11">
        <v>1010</v>
      </c>
      <c r="D565" s="6" t="s">
        <v>449</v>
      </c>
      <c r="E565" s="12">
        <v>2</v>
      </c>
      <c r="F565" s="13" t="s">
        <v>12</v>
      </c>
      <c r="G565" s="6" t="s">
        <v>12</v>
      </c>
      <c r="H565" s="12">
        <v>1</v>
      </c>
      <c r="I565" s="13" t="s">
        <v>734</v>
      </c>
      <c r="J565" s="12">
        <v>150</v>
      </c>
      <c r="K565" s="13" t="s">
        <v>787</v>
      </c>
      <c r="L565" s="11">
        <v>1000003</v>
      </c>
      <c r="M565" s="6" t="s">
        <v>229</v>
      </c>
      <c r="N565" s="11">
        <v>10000030253</v>
      </c>
      <c r="O565" s="6" t="s">
        <v>481</v>
      </c>
      <c r="P565" s="14" t="s">
        <v>488</v>
      </c>
      <c r="Q565" s="11">
        <v>2</v>
      </c>
      <c r="R565" s="6" t="s">
        <v>625</v>
      </c>
      <c r="S565" s="11">
        <v>2</v>
      </c>
      <c r="T565" s="6" t="s">
        <v>625</v>
      </c>
      <c r="U565" s="13" t="str">
        <f>IFERROR((VLOOKUP(Q565,[1]ความเชื่อมโยง!$A$1:$F$10,6,FALSE)),"")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65" s="13" t="str">
        <f>IFERROR((VLOOKUP(Q565,ความเชื่อมโยง!$A$1:$G$10,7,1)),"")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65" s="15" t="s">
        <v>627</v>
      </c>
      <c r="X565" s="6" t="s">
        <v>133</v>
      </c>
      <c r="Y565" s="6" t="s">
        <v>16</v>
      </c>
      <c r="Z565" s="6" t="s">
        <v>20</v>
      </c>
      <c r="AA565" s="6"/>
      <c r="AB565" s="6"/>
      <c r="AC565" s="14"/>
      <c r="AD565" s="14" t="s">
        <v>1007</v>
      </c>
      <c r="AE565" s="16">
        <v>10000</v>
      </c>
      <c r="AF565" s="17">
        <v>1</v>
      </c>
      <c r="AG565" s="17" t="s">
        <v>583</v>
      </c>
      <c r="AH565" s="17">
        <v>2</v>
      </c>
      <c r="AI565" s="27">
        <v>20000</v>
      </c>
      <c r="AJ565" s="16"/>
      <c r="AK565" s="16"/>
      <c r="AL565" s="16"/>
      <c r="AM565" s="16"/>
      <c r="AN565" s="16"/>
      <c r="AO565" s="16"/>
      <c r="AP565" s="16"/>
      <c r="AQ565" s="16"/>
      <c r="AR565" s="16"/>
      <c r="AS565" s="16">
        <v>5000</v>
      </c>
      <c r="AT565" s="16">
        <v>5000</v>
      </c>
      <c r="AU565" s="16"/>
      <c r="AV565" s="14" t="s">
        <v>983</v>
      </c>
      <c r="AW565" s="14" t="s">
        <v>984</v>
      </c>
      <c r="AX565" s="14" t="s">
        <v>985</v>
      </c>
      <c r="AY565" s="14" t="s">
        <v>986</v>
      </c>
      <c r="AZ565" s="14" t="s">
        <v>587</v>
      </c>
      <c r="BA565" s="14" t="s">
        <v>719</v>
      </c>
      <c r="BB565" s="14" t="s">
        <v>583</v>
      </c>
      <c r="BC565" s="14">
        <v>2</v>
      </c>
      <c r="BD565" s="14" t="s">
        <v>988</v>
      </c>
      <c r="BE565" s="14" t="s">
        <v>988</v>
      </c>
      <c r="BF565" s="14" t="s">
        <v>990</v>
      </c>
      <c r="BG565" s="19" t="s">
        <v>735</v>
      </c>
      <c r="BH565" s="58">
        <f t="shared" si="31"/>
        <v>20000</v>
      </c>
      <c r="BI565" s="62">
        <f t="shared" si="32"/>
        <v>0</v>
      </c>
    </row>
    <row r="566" spans="1:61" s="4" customFormat="1" ht="18.75">
      <c r="A566" s="11">
        <v>10</v>
      </c>
      <c r="B566" s="6" t="s">
        <v>1</v>
      </c>
      <c r="C566" s="11">
        <v>1010</v>
      </c>
      <c r="D566" s="6" t="s">
        <v>449</v>
      </c>
      <c r="E566" s="12">
        <v>2</v>
      </c>
      <c r="F566" s="13" t="s">
        <v>12</v>
      </c>
      <c r="G566" s="6" t="s">
        <v>12</v>
      </c>
      <c r="H566" s="12">
        <v>1</v>
      </c>
      <c r="I566" s="13" t="s">
        <v>734</v>
      </c>
      <c r="J566" s="12">
        <v>150</v>
      </c>
      <c r="K566" s="13" t="s">
        <v>787</v>
      </c>
      <c r="L566" s="11">
        <v>1000003</v>
      </c>
      <c r="M566" s="6" t="s">
        <v>229</v>
      </c>
      <c r="N566" s="11">
        <v>10000030253</v>
      </c>
      <c r="O566" s="6" t="s">
        <v>481</v>
      </c>
      <c r="P566" s="14" t="s">
        <v>489</v>
      </c>
      <c r="Q566" s="11">
        <v>2</v>
      </c>
      <c r="R566" s="6" t="s">
        <v>625</v>
      </c>
      <c r="S566" s="11">
        <v>2</v>
      </c>
      <c r="T566" s="6" t="s">
        <v>625</v>
      </c>
      <c r="U566" s="13" t="str">
        <f>IFERROR((VLOOKUP(Q566,[1]ความเชื่อมโยง!$A$1:$F$10,6,FALSE)),"")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66" s="13" t="str">
        <f>IFERROR((VLOOKUP(Q566,ความเชื่อมโยง!$A$1:$G$10,7,1)),"")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66" s="15" t="s">
        <v>627</v>
      </c>
      <c r="X566" s="6" t="s">
        <v>133</v>
      </c>
      <c r="Y566" s="6" t="s">
        <v>16</v>
      </c>
      <c r="Z566" s="6" t="s">
        <v>20</v>
      </c>
      <c r="AA566" s="6"/>
      <c r="AB566" s="6"/>
      <c r="AC566" s="14"/>
      <c r="AD566" s="14" t="s">
        <v>1635</v>
      </c>
      <c r="AE566" s="16">
        <v>35</v>
      </c>
      <c r="AF566" s="17">
        <v>20</v>
      </c>
      <c r="AG566" s="17" t="s">
        <v>674</v>
      </c>
      <c r="AH566" s="17">
        <v>6</v>
      </c>
      <c r="AI566" s="27">
        <v>4200</v>
      </c>
      <c r="AJ566" s="16">
        <v>700</v>
      </c>
      <c r="AK566" s="16"/>
      <c r="AL566" s="16">
        <v>700</v>
      </c>
      <c r="AM566" s="16"/>
      <c r="AN566" s="16">
        <v>700</v>
      </c>
      <c r="AO566" s="16"/>
      <c r="AP566" s="16">
        <v>700</v>
      </c>
      <c r="AQ566" s="16"/>
      <c r="AR566" s="16">
        <v>700</v>
      </c>
      <c r="AS566" s="16"/>
      <c r="AT566" s="16">
        <v>700</v>
      </c>
      <c r="AU566" s="16"/>
      <c r="AV566" s="14" t="s">
        <v>983</v>
      </c>
      <c r="AW566" s="14" t="s">
        <v>984</v>
      </c>
      <c r="AX566" s="14" t="s">
        <v>985</v>
      </c>
      <c r="AY566" s="14" t="s">
        <v>986</v>
      </c>
      <c r="AZ566" s="14" t="s">
        <v>587</v>
      </c>
      <c r="BA566" s="14" t="s">
        <v>719</v>
      </c>
      <c r="BB566" s="14" t="s">
        <v>583</v>
      </c>
      <c r="BC566" s="14">
        <v>6</v>
      </c>
      <c r="BD566" s="14" t="s">
        <v>988</v>
      </c>
      <c r="BE566" s="14" t="s">
        <v>988</v>
      </c>
      <c r="BF566" s="14" t="s">
        <v>989</v>
      </c>
      <c r="BG566" s="19" t="s">
        <v>735</v>
      </c>
      <c r="BH566" s="58">
        <f t="shared" si="31"/>
        <v>4200</v>
      </c>
      <c r="BI566" s="62">
        <f t="shared" si="32"/>
        <v>0</v>
      </c>
    </row>
    <row r="567" spans="1:61" s="4" customFormat="1" ht="18.75">
      <c r="A567" s="11">
        <v>10</v>
      </c>
      <c r="B567" s="6" t="s">
        <v>1</v>
      </c>
      <c r="C567" s="11">
        <v>1010</v>
      </c>
      <c r="D567" s="6" t="s">
        <v>449</v>
      </c>
      <c r="E567" s="12">
        <v>2</v>
      </c>
      <c r="F567" s="13" t="s">
        <v>12</v>
      </c>
      <c r="G567" s="6" t="s">
        <v>12</v>
      </c>
      <c r="H567" s="12">
        <v>1</v>
      </c>
      <c r="I567" s="13" t="s">
        <v>734</v>
      </c>
      <c r="J567" s="12">
        <v>150</v>
      </c>
      <c r="K567" s="13" t="s">
        <v>787</v>
      </c>
      <c r="L567" s="11">
        <v>1000003</v>
      </c>
      <c r="M567" s="6" t="s">
        <v>229</v>
      </c>
      <c r="N567" s="11">
        <v>10000030253</v>
      </c>
      <c r="O567" s="6" t="s">
        <v>481</v>
      </c>
      <c r="P567" s="14" t="s">
        <v>489</v>
      </c>
      <c r="Q567" s="11">
        <v>2</v>
      </c>
      <c r="R567" s="6" t="s">
        <v>625</v>
      </c>
      <c r="S567" s="11">
        <v>2</v>
      </c>
      <c r="T567" s="6" t="s">
        <v>625</v>
      </c>
      <c r="U567" s="13" t="str">
        <f>IFERROR((VLOOKUP(Q567,[1]ความเชื่อมโยง!$A$1:$F$10,6,FALSE)),"")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67" s="13" t="str">
        <f>IFERROR((VLOOKUP(Q567,ความเชื่อมโยง!$A$1:$G$10,7,1)),"")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67" s="15" t="s">
        <v>627</v>
      </c>
      <c r="X567" s="6" t="s">
        <v>133</v>
      </c>
      <c r="Y567" s="6" t="s">
        <v>16</v>
      </c>
      <c r="Z567" s="6" t="s">
        <v>20</v>
      </c>
      <c r="AA567" s="6"/>
      <c r="AB567" s="6"/>
      <c r="AC567" s="14"/>
      <c r="AD567" s="151" t="s">
        <v>582</v>
      </c>
      <c r="AE567" s="16">
        <v>60</v>
      </c>
      <c r="AF567" s="17">
        <v>20</v>
      </c>
      <c r="AG567" s="17" t="s">
        <v>674</v>
      </c>
      <c r="AH567" s="17">
        <v>4</v>
      </c>
      <c r="AI567" s="27">
        <v>4800</v>
      </c>
      <c r="AJ567" s="16"/>
      <c r="AK567" s="16"/>
      <c r="AL567" s="16">
        <v>1200</v>
      </c>
      <c r="AM567" s="16"/>
      <c r="AN567" s="16">
        <v>1200</v>
      </c>
      <c r="AO567" s="16"/>
      <c r="AP567" s="16">
        <v>1200</v>
      </c>
      <c r="AQ567" s="16"/>
      <c r="AR567" s="16">
        <v>1200</v>
      </c>
      <c r="AS567" s="16"/>
      <c r="AT567" s="16"/>
      <c r="AU567" s="16"/>
      <c r="AV567" s="14" t="s">
        <v>983</v>
      </c>
      <c r="AW567" s="14" t="s">
        <v>984</v>
      </c>
      <c r="AX567" s="14" t="s">
        <v>985</v>
      </c>
      <c r="AY567" s="14" t="s">
        <v>986</v>
      </c>
      <c r="AZ567" s="14" t="s">
        <v>587</v>
      </c>
      <c r="BA567" s="14" t="s">
        <v>719</v>
      </c>
      <c r="BB567" s="14" t="s">
        <v>583</v>
      </c>
      <c r="BC567" s="14">
        <v>4</v>
      </c>
      <c r="BD567" s="14" t="s">
        <v>988</v>
      </c>
      <c r="BE567" s="14" t="s">
        <v>988</v>
      </c>
      <c r="BF567" s="14" t="s">
        <v>989</v>
      </c>
      <c r="BG567" s="19" t="s">
        <v>735</v>
      </c>
      <c r="BH567" s="58">
        <f t="shared" si="31"/>
        <v>4800</v>
      </c>
      <c r="BI567" s="62">
        <f t="shared" si="32"/>
        <v>0</v>
      </c>
    </row>
    <row r="568" spans="1:61" s="4" customFormat="1" ht="18.75">
      <c r="A568" s="11">
        <v>10</v>
      </c>
      <c r="B568" s="6" t="s">
        <v>1</v>
      </c>
      <c r="C568" s="11">
        <v>1010</v>
      </c>
      <c r="D568" s="6" t="s">
        <v>449</v>
      </c>
      <c r="E568" s="12">
        <v>2</v>
      </c>
      <c r="F568" s="13" t="s">
        <v>12</v>
      </c>
      <c r="G568" s="6" t="s">
        <v>12</v>
      </c>
      <c r="H568" s="12">
        <v>1</v>
      </c>
      <c r="I568" s="13" t="s">
        <v>734</v>
      </c>
      <c r="J568" s="12">
        <v>150</v>
      </c>
      <c r="K568" s="13" t="s">
        <v>787</v>
      </c>
      <c r="L568" s="11">
        <v>1000003</v>
      </c>
      <c r="M568" s="6" t="s">
        <v>229</v>
      </c>
      <c r="N568" s="11">
        <v>10000030253</v>
      </c>
      <c r="O568" s="6" t="s">
        <v>481</v>
      </c>
      <c r="P568" s="14" t="s">
        <v>490</v>
      </c>
      <c r="Q568" s="11">
        <v>2</v>
      </c>
      <c r="R568" s="6" t="s">
        <v>625</v>
      </c>
      <c r="S568" s="11">
        <v>2</v>
      </c>
      <c r="T568" s="6" t="s">
        <v>625</v>
      </c>
      <c r="U568" s="13" t="str">
        <f>IFERROR((VLOOKUP(Q568,[1]ความเชื่อมโยง!$A$1:$F$10,6,FALSE)),"")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68" s="13" t="str">
        <f>IFERROR((VLOOKUP(Q568,ความเชื่อมโยง!$A$1:$G$10,7,1)),"")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68" s="15" t="s">
        <v>627</v>
      </c>
      <c r="X568" s="6" t="s">
        <v>133</v>
      </c>
      <c r="Y568" s="6" t="s">
        <v>16</v>
      </c>
      <c r="Z568" s="6" t="s">
        <v>23</v>
      </c>
      <c r="AA568" s="6"/>
      <c r="AB568" s="6"/>
      <c r="AC568" s="14"/>
      <c r="AD568" s="14" t="s">
        <v>171</v>
      </c>
      <c r="AE568" s="16">
        <v>25000</v>
      </c>
      <c r="AF568" s="17">
        <v>1</v>
      </c>
      <c r="AG568" s="17" t="s">
        <v>583</v>
      </c>
      <c r="AH568" s="17">
        <v>2</v>
      </c>
      <c r="AI568" s="27">
        <v>50000</v>
      </c>
      <c r="AJ568" s="16"/>
      <c r="AK568" s="16"/>
      <c r="AL568" s="16"/>
      <c r="AM568" s="16"/>
      <c r="AN568" s="16">
        <v>25000</v>
      </c>
      <c r="AO568" s="16"/>
      <c r="AP568" s="16"/>
      <c r="AQ568" s="16"/>
      <c r="AR568" s="16">
        <v>25000</v>
      </c>
      <c r="AS568" s="16"/>
      <c r="AT568" s="16"/>
      <c r="AU568" s="16"/>
      <c r="AV568" s="14" t="s">
        <v>983</v>
      </c>
      <c r="AW568" s="14" t="s">
        <v>984</v>
      </c>
      <c r="AX568" s="14" t="s">
        <v>985</v>
      </c>
      <c r="AY568" s="14" t="s">
        <v>986</v>
      </c>
      <c r="AZ568" s="14" t="s">
        <v>587</v>
      </c>
      <c r="BA568" s="14" t="s">
        <v>719</v>
      </c>
      <c r="BB568" s="14" t="s">
        <v>583</v>
      </c>
      <c r="BC568" s="14">
        <v>2</v>
      </c>
      <c r="BD568" s="14" t="s">
        <v>988</v>
      </c>
      <c r="BE568" s="14" t="s">
        <v>988</v>
      </c>
      <c r="BF568" s="14" t="s">
        <v>989</v>
      </c>
      <c r="BG568" s="19" t="s">
        <v>735</v>
      </c>
      <c r="BH568" s="58">
        <f t="shared" si="31"/>
        <v>50000</v>
      </c>
      <c r="BI568" s="62">
        <f t="shared" si="32"/>
        <v>0</v>
      </c>
    </row>
    <row r="569" spans="1:61" s="4" customFormat="1" ht="18.75">
      <c r="A569" s="11">
        <v>10</v>
      </c>
      <c r="B569" s="6" t="s">
        <v>1</v>
      </c>
      <c r="C569" s="11">
        <v>1010</v>
      </c>
      <c r="D569" s="6" t="s">
        <v>449</v>
      </c>
      <c r="E569" s="12">
        <v>2</v>
      </c>
      <c r="F569" s="13" t="s">
        <v>12</v>
      </c>
      <c r="G569" s="6" t="s">
        <v>12</v>
      </c>
      <c r="H569" s="12">
        <v>1</v>
      </c>
      <c r="I569" s="13" t="s">
        <v>734</v>
      </c>
      <c r="J569" s="12">
        <v>150</v>
      </c>
      <c r="K569" s="13" t="s">
        <v>787</v>
      </c>
      <c r="L569" s="11">
        <v>1000003</v>
      </c>
      <c r="M569" s="6" t="s">
        <v>229</v>
      </c>
      <c r="N569" s="11">
        <v>10000030253</v>
      </c>
      <c r="O569" s="6" t="s">
        <v>481</v>
      </c>
      <c r="P569" s="14" t="s">
        <v>490</v>
      </c>
      <c r="Q569" s="11">
        <v>2</v>
      </c>
      <c r="R569" s="6" t="s">
        <v>625</v>
      </c>
      <c r="S569" s="11">
        <v>2</v>
      </c>
      <c r="T569" s="6" t="s">
        <v>625</v>
      </c>
      <c r="U569" s="13" t="str">
        <f>IFERROR((VLOOKUP(Q569,[1]ความเชื่อมโยง!$A$1:$F$10,6,FALSE)),"")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69" s="13" t="str">
        <f>IFERROR((VLOOKUP(Q569,ความเชื่อมโยง!$A$1:$G$10,7,1)),"")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69" s="15" t="s">
        <v>627</v>
      </c>
      <c r="X569" s="6" t="s">
        <v>133</v>
      </c>
      <c r="Y569" s="6" t="s">
        <v>16</v>
      </c>
      <c r="Z569" s="6" t="s">
        <v>23</v>
      </c>
      <c r="AA569" s="6"/>
      <c r="AB569" s="6"/>
      <c r="AC569" s="14"/>
      <c r="AD569" s="14" t="s">
        <v>24</v>
      </c>
      <c r="AE569" s="16">
        <v>1500</v>
      </c>
      <c r="AF569" s="17">
        <v>1</v>
      </c>
      <c r="AG569" s="17" t="s">
        <v>641</v>
      </c>
      <c r="AH569" s="17">
        <v>12</v>
      </c>
      <c r="AI569" s="27">
        <v>18000</v>
      </c>
      <c r="AJ569" s="16">
        <v>1500</v>
      </c>
      <c r="AK569" s="16">
        <v>1500</v>
      </c>
      <c r="AL569" s="16">
        <v>1500</v>
      </c>
      <c r="AM569" s="16">
        <v>1500</v>
      </c>
      <c r="AN569" s="16">
        <v>1500</v>
      </c>
      <c r="AO569" s="16">
        <v>1500</v>
      </c>
      <c r="AP569" s="16">
        <v>1500</v>
      </c>
      <c r="AQ569" s="16">
        <v>1500</v>
      </c>
      <c r="AR569" s="16">
        <v>1500</v>
      </c>
      <c r="AS569" s="16">
        <v>1500</v>
      </c>
      <c r="AT569" s="16">
        <v>1500</v>
      </c>
      <c r="AU569" s="16">
        <v>1500</v>
      </c>
      <c r="AV569" s="14" t="s">
        <v>983</v>
      </c>
      <c r="AW569" s="14" t="s">
        <v>984</v>
      </c>
      <c r="AX569" s="14" t="s">
        <v>985</v>
      </c>
      <c r="AY569" s="14" t="s">
        <v>986</v>
      </c>
      <c r="AZ569" s="14" t="s">
        <v>587</v>
      </c>
      <c r="BA569" s="14" t="s">
        <v>719</v>
      </c>
      <c r="BB569" s="14" t="s">
        <v>641</v>
      </c>
      <c r="BC569" s="14">
        <v>12</v>
      </c>
      <c r="BD569" s="14" t="s">
        <v>988</v>
      </c>
      <c r="BE569" s="14" t="s">
        <v>988</v>
      </c>
      <c r="BF569" s="14" t="s">
        <v>989</v>
      </c>
      <c r="BG569" s="19" t="s">
        <v>735</v>
      </c>
      <c r="BH569" s="58">
        <f t="shared" si="31"/>
        <v>18000</v>
      </c>
      <c r="BI569" s="62">
        <f t="shared" si="32"/>
        <v>0</v>
      </c>
    </row>
    <row r="570" spans="1:61" s="4" customFormat="1" ht="18.75">
      <c r="A570" s="11">
        <v>10</v>
      </c>
      <c r="B570" s="6" t="s">
        <v>1</v>
      </c>
      <c r="C570" s="11">
        <v>1010</v>
      </c>
      <c r="D570" s="6" t="s">
        <v>449</v>
      </c>
      <c r="E570" s="12">
        <v>2</v>
      </c>
      <c r="F570" s="13" t="s">
        <v>12</v>
      </c>
      <c r="G570" s="6" t="s">
        <v>12</v>
      </c>
      <c r="H570" s="12">
        <v>1</v>
      </c>
      <c r="I570" s="13" t="s">
        <v>734</v>
      </c>
      <c r="J570" s="12">
        <v>150</v>
      </c>
      <c r="K570" s="13" t="s">
        <v>787</v>
      </c>
      <c r="L570" s="11">
        <v>1000003</v>
      </c>
      <c r="M570" s="6" t="s">
        <v>229</v>
      </c>
      <c r="N570" s="11">
        <v>10000030253</v>
      </c>
      <c r="O570" s="6" t="s">
        <v>481</v>
      </c>
      <c r="P570" s="14" t="s">
        <v>490</v>
      </c>
      <c r="Q570" s="11">
        <v>2</v>
      </c>
      <c r="R570" s="6" t="s">
        <v>625</v>
      </c>
      <c r="S570" s="11">
        <v>2</v>
      </c>
      <c r="T570" s="6" t="s">
        <v>625</v>
      </c>
      <c r="U570" s="13" t="str">
        <f>IFERROR((VLOOKUP(Q570,[1]ความเชื่อมโยง!$A$1:$F$10,6,FALSE)),"")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70" s="13" t="str">
        <f>IFERROR((VLOOKUP(Q570,ความเชื่อมโยง!$A$1:$G$10,7,1)),"")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70" s="15" t="s">
        <v>627</v>
      </c>
      <c r="X570" s="6" t="s">
        <v>133</v>
      </c>
      <c r="Y570" s="6" t="s">
        <v>16</v>
      </c>
      <c r="Z570" s="6" t="s">
        <v>23</v>
      </c>
      <c r="AA570" s="6"/>
      <c r="AB570" s="6"/>
      <c r="AC570" s="14"/>
      <c r="AD570" s="14" t="s">
        <v>1008</v>
      </c>
      <c r="AE570" s="16">
        <v>120000</v>
      </c>
      <c r="AF570" s="17">
        <v>1</v>
      </c>
      <c r="AG570" s="17" t="s">
        <v>583</v>
      </c>
      <c r="AH570" s="17">
        <v>1</v>
      </c>
      <c r="AI570" s="27">
        <v>120000</v>
      </c>
      <c r="AJ570" s="16"/>
      <c r="AK570" s="16"/>
      <c r="AL570" s="16"/>
      <c r="AM570" s="16"/>
      <c r="AN570" s="16"/>
      <c r="AO570" s="16">
        <v>120000</v>
      </c>
      <c r="AP570" s="16"/>
      <c r="AQ570" s="16"/>
      <c r="AR570" s="16"/>
      <c r="AS570" s="16"/>
      <c r="AT570" s="16"/>
      <c r="AU570" s="16"/>
      <c r="AV570" s="14" t="s">
        <v>983</v>
      </c>
      <c r="AW570" s="14" t="s">
        <v>984</v>
      </c>
      <c r="AX570" s="14" t="s">
        <v>985</v>
      </c>
      <c r="AY570" s="14" t="s">
        <v>986</v>
      </c>
      <c r="AZ570" s="14" t="s">
        <v>587</v>
      </c>
      <c r="BA570" s="14" t="s">
        <v>719</v>
      </c>
      <c r="BB570" s="14" t="s">
        <v>583</v>
      </c>
      <c r="BC570" s="14">
        <v>1</v>
      </c>
      <c r="BD570" s="14" t="s">
        <v>988</v>
      </c>
      <c r="BE570" s="14" t="s">
        <v>988</v>
      </c>
      <c r="BF570" s="14" t="s">
        <v>989</v>
      </c>
      <c r="BG570" s="19" t="s">
        <v>735</v>
      </c>
      <c r="BH570" s="58">
        <f t="shared" si="31"/>
        <v>120000</v>
      </c>
      <c r="BI570" s="62">
        <f t="shared" si="32"/>
        <v>0</v>
      </c>
    </row>
    <row r="571" spans="1:61" s="4" customFormat="1" ht="18.75">
      <c r="A571" s="11">
        <v>10</v>
      </c>
      <c r="B571" s="6" t="s">
        <v>1</v>
      </c>
      <c r="C571" s="11">
        <v>1010</v>
      </c>
      <c r="D571" s="6" t="s">
        <v>449</v>
      </c>
      <c r="E571" s="12">
        <v>2</v>
      </c>
      <c r="F571" s="13" t="s">
        <v>12</v>
      </c>
      <c r="G571" s="6" t="s">
        <v>12</v>
      </c>
      <c r="H571" s="12">
        <v>1</v>
      </c>
      <c r="I571" s="13" t="s">
        <v>734</v>
      </c>
      <c r="J571" s="12">
        <v>150</v>
      </c>
      <c r="K571" s="13" t="s">
        <v>787</v>
      </c>
      <c r="L571" s="11">
        <v>1000003</v>
      </c>
      <c r="M571" s="6" t="s">
        <v>229</v>
      </c>
      <c r="N571" s="11">
        <v>10000030253</v>
      </c>
      <c r="O571" s="6" t="s">
        <v>481</v>
      </c>
      <c r="P571" s="14" t="s">
        <v>490</v>
      </c>
      <c r="Q571" s="11">
        <v>2</v>
      </c>
      <c r="R571" s="6" t="s">
        <v>625</v>
      </c>
      <c r="S571" s="11">
        <v>2</v>
      </c>
      <c r="T571" s="6" t="s">
        <v>625</v>
      </c>
      <c r="U571" s="13" t="str">
        <f>IFERROR((VLOOKUP(Q571,[1]ความเชื่อมโยง!$A$1:$F$10,6,FALSE)),"")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71" s="13" t="str">
        <f>IFERROR((VLOOKUP(Q571,ความเชื่อมโยง!$A$1:$G$10,7,1)),"")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71" s="15" t="s">
        <v>627</v>
      </c>
      <c r="X571" s="6" t="s">
        <v>133</v>
      </c>
      <c r="Y571" s="6" t="s">
        <v>16</v>
      </c>
      <c r="Z571" s="6" t="s">
        <v>23</v>
      </c>
      <c r="AA571" s="6"/>
      <c r="AB571" s="6"/>
      <c r="AC571" s="14"/>
      <c r="AD571" s="14" t="s">
        <v>1009</v>
      </c>
      <c r="AE571" s="16">
        <v>100000</v>
      </c>
      <c r="AF571" s="17">
        <v>1</v>
      </c>
      <c r="AG571" s="17" t="s">
        <v>583</v>
      </c>
      <c r="AH571" s="17">
        <v>2</v>
      </c>
      <c r="AI571" s="27">
        <v>200000</v>
      </c>
      <c r="AJ571" s="16"/>
      <c r="AK571" s="16">
        <v>100000</v>
      </c>
      <c r="AL571" s="16"/>
      <c r="AM571" s="16"/>
      <c r="AN571" s="16"/>
      <c r="AO571" s="16">
        <v>100000</v>
      </c>
      <c r="AP571" s="16"/>
      <c r="AQ571" s="16"/>
      <c r="AR571" s="16"/>
      <c r="AS571" s="16"/>
      <c r="AT571" s="16"/>
      <c r="AU571" s="16"/>
      <c r="AV571" s="14" t="s">
        <v>983</v>
      </c>
      <c r="AW571" s="14" t="s">
        <v>984</v>
      </c>
      <c r="AX571" s="14" t="s">
        <v>985</v>
      </c>
      <c r="AY571" s="14" t="s">
        <v>986</v>
      </c>
      <c r="AZ571" s="14" t="s">
        <v>587</v>
      </c>
      <c r="BA571" s="14" t="s">
        <v>719</v>
      </c>
      <c r="BB571" s="14" t="s">
        <v>583</v>
      </c>
      <c r="BC571" s="14">
        <v>2</v>
      </c>
      <c r="BD571" s="14" t="s">
        <v>988</v>
      </c>
      <c r="BE571" s="14" t="s">
        <v>988</v>
      </c>
      <c r="BF571" s="14" t="s">
        <v>989</v>
      </c>
      <c r="BG571" s="19" t="s">
        <v>735</v>
      </c>
      <c r="BH571" s="58">
        <f t="shared" si="31"/>
        <v>200000</v>
      </c>
      <c r="BI571" s="62">
        <f t="shared" si="32"/>
        <v>0</v>
      </c>
    </row>
    <row r="572" spans="1:61" s="4" customFormat="1" ht="18.75">
      <c r="A572" s="11">
        <v>10</v>
      </c>
      <c r="B572" s="6" t="s">
        <v>1</v>
      </c>
      <c r="C572" s="11">
        <v>1010</v>
      </c>
      <c r="D572" s="6" t="s">
        <v>449</v>
      </c>
      <c r="E572" s="12">
        <v>2</v>
      </c>
      <c r="F572" s="13" t="s">
        <v>12</v>
      </c>
      <c r="G572" s="6" t="s">
        <v>12</v>
      </c>
      <c r="H572" s="12">
        <v>1</v>
      </c>
      <c r="I572" s="13" t="s">
        <v>734</v>
      </c>
      <c r="J572" s="12">
        <v>150</v>
      </c>
      <c r="K572" s="13" t="s">
        <v>787</v>
      </c>
      <c r="L572" s="11">
        <v>1000003</v>
      </c>
      <c r="M572" s="6" t="s">
        <v>229</v>
      </c>
      <c r="N572" s="11">
        <v>10000030253</v>
      </c>
      <c r="O572" s="6" t="s">
        <v>481</v>
      </c>
      <c r="P572" s="14" t="s">
        <v>490</v>
      </c>
      <c r="Q572" s="11">
        <v>2</v>
      </c>
      <c r="R572" s="6" t="s">
        <v>625</v>
      </c>
      <c r="S572" s="11">
        <v>2</v>
      </c>
      <c r="T572" s="6" t="s">
        <v>625</v>
      </c>
      <c r="U572" s="13" t="str">
        <f>IFERROR((VLOOKUP(Q572,[1]ความเชื่อมโยง!$A$1:$F$10,6,FALSE)),"")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72" s="13" t="str">
        <f>IFERROR((VLOOKUP(Q572,ความเชื่อมโยง!$A$1:$G$10,7,1)),"")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72" s="15" t="s">
        <v>627</v>
      </c>
      <c r="X572" s="6" t="s">
        <v>133</v>
      </c>
      <c r="Y572" s="6" t="s">
        <v>16</v>
      </c>
      <c r="Z572" s="6" t="s">
        <v>23</v>
      </c>
      <c r="AA572" s="6"/>
      <c r="AB572" s="6"/>
      <c r="AC572" s="14"/>
      <c r="AD572" s="14" t="s">
        <v>1010</v>
      </c>
      <c r="AE572" s="16">
        <v>150000</v>
      </c>
      <c r="AF572" s="17">
        <v>1</v>
      </c>
      <c r="AG572" s="17" t="s">
        <v>583</v>
      </c>
      <c r="AH572" s="17">
        <v>1</v>
      </c>
      <c r="AI572" s="27">
        <v>150000</v>
      </c>
      <c r="AJ572" s="16"/>
      <c r="AK572" s="16">
        <v>150000</v>
      </c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4" t="s">
        <v>983</v>
      </c>
      <c r="AW572" s="14" t="s">
        <v>984</v>
      </c>
      <c r="AX572" s="14" t="s">
        <v>985</v>
      </c>
      <c r="AY572" s="14" t="s">
        <v>986</v>
      </c>
      <c r="AZ572" s="14" t="s">
        <v>587</v>
      </c>
      <c r="BA572" s="14" t="s">
        <v>719</v>
      </c>
      <c r="BB572" s="14" t="s">
        <v>583</v>
      </c>
      <c r="BC572" s="14">
        <v>1</v>
      </c>
      <c r="BD572" s="14" t="s">
        <v>988</v>
      </c>
      <c r="BE572" s="14" t="s">
        <v>988</v>
      </c>
      <c r="BF572" s="14" t="s">
        <v>989</v>
      </c>
      <c r="BG572" s="19" t="s">
        <v>735</v>
      </c>
      <c r="BH572" s="58">
        <f t="shared" si="31"/>
        <v>150000</v>
      </c>
      <c r="BI572" s="62">
        <f t="shared" si="32"/>
        <v>0</v>
      </c>
    </row>
    <row r="573" spans="1:61" s="4" customFormat="1" ht="18.75">
      <c r="A573" s="11">
        <v>10</v>
      </c>
      <c r="B573" s="6" t="s">
        <v>1</v>
      </c>
      <c r="C573" s="11">
        <v>1010</v>
      </c>
      <c r="D573" s="6" t="s">
        <v>449</v>
      </c>
      <c r="E573" s="12">
        <v>2</v>
      </c>
      <c r="F573" s="13" t="s">
        <v>12</v>
      </c>
      <c r="G573" s="6" t="s">
        <v>12</v>
      </c>
      <c r="H573" s="12">
        <v>1</v>
      </c>
      <c r="I573" s="13" t="s">
        <v>734</v>
      </c>
      <c r="J573" s="12">
        <v>150</v>
      </c>
      <c r="K573" s="13" t="s">
        <v>787</v>
      </c>
      <c r="L573" s="11">
        <v>1000003</v>
      </c>
      <c r="M573" s="6" t="s">
        <v>229</v>
      </c>
      <c r="N573" s="11">
        <v>10000030253</v>
      </c>
      <c r="O573" s="6" t="s">
        <v>481</v>
      </c>
      <c r="P573" s="14" t="s">
        <v>490</v>
      </c>
      <c r="Q573" s="11">
        <v>2</v>
      </c>
      <c r="R573" s="6" t="s">
        <v>625</v>
      </c>
      <c r="S573" s="11">
        <v>2</v>
      </c>
      <c r="T573" s="6" t="s">
        <v>625</v>
      </c>
      <c r="U573" s="13" t="str">
        <f>IFERROR((VLOOKUP(Q573,[1]ความเชื่อมโยง!$A$1:$F$10,6,FALSE)),"")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73" s="13" t="str">
        <f>IFERROR((VLOOKUP(Q573,ความเชื่อมโยง!$A$1:$G$10,7,1)),"")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73" s="15" t="s">
        <v>627</v>
      </c>
      <c r="X573" s="6" t="s">
        <v>133</v>
      </c>
      <c r="Y573" s="6" t="s">
        <v>16</v>
      </c>
      <c r="Z573" s="6" t="s">
        <v>23</v>
      </c>
      <c r="AA573" s="6"/>
      <c r="AB573" s="6"/>
      <c r="AC573" s="14"/>
      <c r="AD573" s="14" t="s">
        <v>1011</v>
      </c>
      <c r="AE573" s="16">
        <v>431500</v>
      </c>
      <c r="AF573" s="17">
        <v>1</v>
      </c>
      <c r="AG573" s="17" t="s">
        <v>583</v>
      </c>
      <c r="AH573" s="17">
        <v>2</v>
      </c>
      <c r="AI573" s="27">
        <f>AE573*AF573*AH573</f>
        <v>863000</v>
      </c>
      <c r="AJ573" s="16"/>
      <c r="AK573" s="16"/>
      <c r="AL573" s="16"/>
      <c r="AM573" s="16">
        <v>481500</v>
      </c>
      <c r="AN573" s="16"/>
      <c r="AO573" s="16"/>
      <c r="AP573" s="16"/>
      <c r="AQ573" s="16"/>
      <c r="AR573" s="16">
        <v>481500</v>
      </c>
      <c r="AS573" s="16"/>
      <c r="AT573" s="16"/>
      <c r="AU573" s="16"/>
      <c r="AV573" s="14" t="s">
        <v>983</v>
      </c>
      <c r="AW573" s="14" t="s">
        <v>984</v>
      </c>
      <c r="AX573" s="14" t="s">
        <v>985</v>
      </c>
      <c r="AY573" s="14" t="s">
        <v>986</v>
      </c>
      <c r="AZ573" s="14" t="s">
        <v>587</v>
      </c>
      <c r="BA573" s="14" t="s">
        <v>719</v>
      </c>
      <c r="BB573" s="14" t="s">
        <v>583</v>
      </c>
      <c r="BC573" s="14">
        <v>2</v>
      </c>
      <c r="BD573" s="14" t="s">
        <v>988</v>
      </c>
      <c r="BE573" s="14" t="s">
        <v>988</v>
      </c>
      <c r="BF573" s="14" t="s">
        <v>989</v>
      </c>
      <c r="BG573" s="61" t="s">
        <v>735</v>
      </c>
      <c r="BH573" s="58">
        <f t="shared" si="31"/>
        <v>863000</v>
      </c>
      <c r="BI573" s="62">
        <f t="shared" si="32"/>
        <v>0</v>
      </c>
    </row>
    <row r="574" spans="1:61" s="4" customFormat="1" ht="18.75">
      <c r="A574" s="11">
        <v>10</v>
      </c>
      <c r="B574" s="6" t="s">
        <v>1</v>
      </c>
      <c r="C574" s="11">
        <v>1010</v>
      </c>
      <c r="D574" s="6" t="s">
        <v>449</v>
      </c>
      <c r="E574" s="12">
        <v>2</v>
      </c>
      <c r="F574" s="13" t="s">
        <v>12</v>
      </c>
      <c r="G574" s="6" t="s">
        <v>12</v>
      </c>
      <c r="H574" s="12">
        <v>1</v>
      </c>
      <c r="I574" s="13" t="s">
        <v>734</v>
      </c>
      <c r="J574" s="12">
        <v>150</v>
      </c>
      <c r="K574" s="13" t="s">
        <v>787</v>
      </c>
      <c r="L574" s="11">
        <v>1000003</v>
      </c>
      <c r="M574" s="6" t="s">
        <v>229</v>
      </c>
      <c r="N574" s="11">
        <v>10000030253</v>
      </c>
      <c r="O574" s="6" t="s">
        <v>481</v>
      </c>
      <c r="P574" s="14" t="s">
        <v>490</v>
      </c>
      <c r="Q574" s="11">
        <v>2</v>
      </c>
      <c r="R574" s="6" t="s">
        <v>625</v>
      </c>
      <c r="S574" s="11">
        <v>2</v>
      </c>
      <c r="T574" s="6" t="s">
        <v>625</v>
      </c>
      <c r="U574" s="13" t="str">
        <f>IFERROR((VLOOKUP(Q574,[1]ความเชื่อมโยง!$A$1:$F$10,6,FALSE)),"")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574" s="13" t="str">
        <f>IFERROR((VLOOKUP(Q574,ความเชื่อมโยง!$A$1:$G$10,7,1)),"")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574" s="15" t="s">
        <v>627</v>
      </c>
      <c r="X574" s="6" t="s">
        <v>133</v>
      </c>
      <c r="Y574" s="6" t="s">
        <v>16</v>
      </c>
      <c r="Z574" s="6" t="s">
        <v>20</v>
      </c>
      <c r="AA574" s="6"/>
      <c r="AB574" s="6"/>
      <c r="AC574" s="14"/>
      <c r="AD574" s="14" t="s">
        <v>1012</v>
      </c>
      <c r="AE574" s="16">
        <v>250000</v>
      </c>
      <c r="AF574" s="17">
        <v>1</v>
      </c>
      <c r="AG574" s="17" t="s">
        <v>583</v>
      </c>
      <c r="AH574" s="17">
        <v>2</v>
      </c>
      <c r="AI574" s="27">
        <v>500000</v>
      </c>
      <c r="AJ574" s="16"/>
      <c r="AK574" s="16"/>
      <c r="AL574" s="16">
        <v>250000</v>
      </c>
      <c r="AM574" s="16"/>
      <c r="AN574" s="16"/>
      <c r="AO574" s="16"/>
      <c r="AP574" s="16">
        <v>250000</v>
      </c>
      <c r="AQ574" s="16"/>
      <c r="AR574" s="16"/>
      <c r="AS574" s="16"/>
      <c r="AT574" s="16"/>
      <c r="AU574" s="16"/>
      <c r="AV574" s="14" t="s">
        <v>983</v>
      </c>
      <c r="AW574" s="14" t="s">
        <v>984</v>
      </c>
      <c r="AX574" s="14" t="s">
        <v>985</v>
      </c>
      <c r="AY574" s="14" t="s">
        <v>986</v>
      </c>
      <c r="AZ574" s="14" t="s">
        <v>587</v>
      </c>
      <c r="BA574" s="14" t="s">
        <v>719</v>
      </c>
      <c r="BB574" s="14" t="s">
        <v>583</v>
      </c>
      <c r="BC574" s="14">
        <v>2</v>
      </c>
      <c r="BD574" s="14" t="s">
        <v>988</v>
      </c>
      <c r="BE574" s="14" t="s">
        <v>988</v>
      </c>
      <c r="BF574" s="14" t="s">
        <v>989</v>
      </c>
      <c r="BG574" s="61" t="s">
        <v>735</v>
      </c>
      <c r="BH574" s="58">
        <f t="shared" si="31"/>
        <v>500000</v>
      </c>
      <c r="BI574" s="62">
        <f t="shared" si="32"/>
        <v>0</v>
      </c>
    </row>
    <row r="575" spans="1:61" s="4" customFormat="1" ht="19.5" thickBot="1">
      <c r="A575" s="11">
        <v>10</v>
      </c>
      <c r="B575" s="6" t="s">
        <v>1</v>
      </c>
      <c r="C575" s="11">
        <v>1010</v>
      </c>
      <c r="D575" s="6" t="s">
        <v>449</v>
      </c>
      <c r="E575" s="12">
        <v>2</v>
      </c>
      <c r="F575" s="13" t="s">
        <v>12</v>
      </c>
      <c r="G575" s="6" t="s">
        <v>12</v>
      </c>
      <c r="H575" s="12">
        <v>4</v>
      </c>
      <c r="I575" s="13" t="s">
        <v>716</v>
      </c>
      <c r="J575" s="12">
        <v>611</v>
      </c>
      <c r="K575" s="13" t="s">
        <v>975</v>
      </c>
      <c r="L575" s="11">
        <v>6010002</v>
      </c>
      <c r="M575" s="6" t="s">
        <v>630</v>
      </c>
      <c r="N575" s="11">
        <v>60100020626</v>
      </c>
      <c r="O575" s="6" t="s">
        <v>491</v>
      </c>
      <c r="P575" s="14" t="s">
        <v>491</v>
      </c>
      <c r="Q575" s="11">
        <v>3</v>
      </c>
      <c r="R575" s="6" t="s">
        <v>631</v>
      </c>
      <c r="S575" s="11">
        <v>3</v>
      </c>
      <c r="T575" s="6" t="s">
        <v>631</v>
      </c>
      <c r="U575" s="13" t="str">
        <f>IFERROR((VLOOKUP(Q575,[1]ความเชื่อมโยง!$A$1:$F$10,6,FALSE)),"")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575" s="13" t="str">
        <f>IFERROR((VLOOKUP(Q575,ความเชื่อมโยง!$A$1:$G$10,7,1)),"")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575" s="15" t="s">
        <v>663</v>
      </c>
      <c r="X575" s="6" t="s">
        <v>637</v>
      </c>
      <c r="Y575" s="6" t="s">
        <v>84</v>
      </c>
      <c r="Z575" s="6" t="s">
        <v>85</v>
      </c>
      <c r="AA575" s="6"/>
      <c r="AB575" s="6"/>
      <c r="AC575" s="14"/>
      <c r="AD575" s="14" t="s">
        <v>688</v>
      </c>
      <c r="AE575" s="16">
        <f>775575+25</f>
        <v>775600</v>
      </c>
      <c r="AF575" s="17">
        <v>1</v>
      </c>
      <c r="AG575" s="17" t="s">
        <v>599</v>
      </c>
      <c r="AH575" s="17">
        <v>1</v>
      </c>
      <c r="AI575" s="27">
        <f>AE575*AF575*AH575</f>
        <v>775600</v>
      </c>
      <c r="AJ575" s="16">
        <v>68940</v>
      </c>
      <c r="AK575" s="16">
        <v>68940</v>
      </c>
      <c r="AL575" s="16">
        <v>68940</v>
      </c>
      <c r="AM575" s="16">
        <v>68940</v>
      </c>
      <c r="AN575" s="16">
        <v>68940</v>
      </c>
      <c r="AO575" s="16">
        <v>68940</v>
      </c>
      <c r="AP575" s="16">
        <v>68940</v>
      </c>
      <c r="AQ575" s="16">
        <v>68940</v>
      </c>
      <c r="AR575" s="16">
        <v>68940</v>
      </c>
      <c r="AS575" s="16">
        <v>51705</v>
      </c>
      <c r="AT575" s="16">
        <v>51705</v>
      </c>
      <c r="AU575" s="16">
        <v>51705</v>
      </c>
      <c r="AV575" s="14" t="s">
        <v>1013</v>
      </c>
      <c r="AW575" s="14" t="s">
        <v>1014</v>
      </c>
      <c r="AX575" s="14" t="s">
        <v>1015</v>
      </c>
      <c r="AY575" s="14" t="s">
        <v>1016</v>
      </c>
      <c r="AZ575" s="14" t="s">
        <v>1017</v>
      </c>
      <c r="BA575" s="14" t="s">
        <v>1018</v>
      </c>
      <c r="BB575" s="14" t="s">
        <v>1019</v>
      </c>
      <c r="BC575" s="14" t="s">
        <v>1020</v>
      </c>
      <c r="BD575" s="14" t="s">
        <v>491</v>
      </c>
      <c r="BE575" s="14" t="s">
        <v>491</v>
      </c>
      <c r="BF575" s="14" t="s">
        <v>491</v>
      </c>
      <c r="BG575" s="61" t="s">
        <v>1021</v>
      </c>
      <c r="BH575" s="58">
        <f t="shared" si="31"/>
        <v>775600</v>
      </c>
      <c r="BI575" s="62">
        <f t="shared" si="32"/>
        <v>0</v>
      </c>
    </row>
    <row r="576" spans="1:61" ht="19.5" thickBot="1">
      <c r="A576" s="152">
        <v>10</v>
      </c>
      <c r="B576" s="153" t="s">
        <v>1</v>
      </c>
      <c r="C576" s="154">
        <v>1009</v>
      </c>
      <c r="D576" s="153" t="s">
        <v>436</v>
      </c>
      <c r="E576" s="155">
        <v>2</v>
      </c>
      <c r="F576" s="156" t="s">
        <v>12</v>
      </c>
      <c r="G576" s="153" t="s">
        <v>12</v>
      </c>
      <c r="H576" s="155">
        <v>7</v>
      </c>
      <c r="I576" s="156" t="s">
        <v>734</v>
      </c>
      <c r="J576" s="155">
        <v>150</v>
      </c>
      <c r="K576" s="156" t="s">
        <v>787</v>
      </c>
      <c r="L576" s="154">
        <v>1000010</v>
      </c>
      <c r="M576" s="153" t="s">
        <v>709</v>
      </c>
      <c r="N576" s="109">
        <v>10000030019</v>
      </c>
      <c r="O576" s="6" t="s">
        <v>122</v>
      </c>
      <c r="P576" s="14" t="s">
        <v>722</v>
      </c>
      <c r="Q576" s="11">
        <v>1</v>
      </c>
      <c r="R576" s="6" t="s">
        <v>520</v>
      </c>
      <c r="S576" s="11">
        <f>IFERROR((VLOOKUP(T576,[1]ความเชื่อมโยง!$A$29:$B$37,2,FALSE)),"")</f>
        <v>1.3</v>
      </c>
      <c r="T576" s="6" t="s">
        <v>594</v>
      </c>
      <c r="U576" s="13" t="str">
        <f>IFERROR((VLOOKUP(Q576,[1]ความเชื่อมโยง!$A$1:$F$10,6,FALSE)),"")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76" s="13" t="str">
        <f>IFERROR((VLOOKUP(Q576,ความเชื่อมโยง!$A$1:$G$10,7,1)),"")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576" s="158" t="s">
        <v>700</v>
      </c>
      <c r="X576" s="153" t="s">
        <v>133</v>
      </c>
      <c r="Y576" s="153" t="s">
        <v>66</v>
      </c>
      <c r="Z576" s="153" t="s">
        <v>67</v>
      </c>
      <c r="AA576" s="153" t="s">
        <v>437</v>
      </c>
      <c r="AB576" s="157" t="s">
        <v>438</v>
      </c>
      <c r="AC576" s="157" t="s">
        <v>438</v>
      </c>
      <c r="AD576" s="157"/>
      <c r="AE576" s="159">
        <v>15000</v>
      </c>
      <c r="AF576" s="160">
        <v>1</v>
      </c>
      <c r="AG576" s="160" t="s">
        <v>595</v>
      </c>
      <c r="AH576" s="160">
        <v>1</v>
      </c>
      <c r="AI576" s="161">
        <v>15000</v>
      </c>
      <c r="AJ576" s="159">
        <v>15000</v>
      </c>
      <c r="AK576" s="159">
        <v>0</v>
      </c>
      <c r="AL576" s="159">
        <v>0</v>
      </c>
      <c r="AM576" s="159">
        <v>0</v>
      </c>
      <c r="AN576" s="159">
        <v>0</v>
      </c>
      <c r="AO576" s="159">
        <v>0</v>
      </c>
      <c r="AP576" s="159">
        <v>0</v>
      </c>
      <c r="AQ576" s="159">
        <v>0</v>
      </c>
      <c r="AR576" s="159">
        <v>0</v>
      </c>
      <c r="AS576" s="159">
        <v>0</v>
      </c>
      <c r="AT576" s="159">
        <v>0</v>
      </c>
      <c r="AU576" s="159">
        <v>0</v>
      </c>
      <c r="AV576" s="157" t="s">
        <v>1022</v>
      </c>
      <c r="AW576" s="157" t="s">
        <v>1023</v>
      </c>
      <c r="AX576" s="157" t="s">
        <v>1024</v>
      </c>
      <c r="AY576" s="157" t="s">
        <v>1023</v>
      </c>
      <c r="AZ576" s="162" t="s">
        <v>1025</v>
      </c>
      <c r="BA576" s="162" t="s">
        <v>1026</v>
      </c>
      <c r="BB576" s="163" t="s">
        <v>577</v>
      </c>
      <c r="BC576" s="163">
        <v>80</v>
      </c>
      <c r="BD576" s="157" t="s">
        <v>436</v>
      </c>
      <c r="BE576" s="157"/>
      <c r="BF576" s="157" t="s">
        <v>1027</v>
      </c>
      <c r="BG576" s="164" t="s">
        <v>1028</v>
      </c>
      <c r="BH576" s="58">
        <f t="shared" si="31"/>
        <v>15000</v>
      </c>
      <c r="BI576" s="62">
        <f t="shared" si="32"/>
        <v>0</v>
      </c>
    </row>
    <row r="577" spans="1:61" ht="19.5" thickBot="1">
      <c r="A577" s="152">
        <v>10</v>
      </c>
      <c r="B577" s="153" t="s">
        <v>1</v>
      </c>
      <c r="C577" s="154">
        <v>1009</v>
      </c>
      <c r="D577" s="153" t="s">
        <v>436</v>
      </c>
      <c r="E577" s="155">
        <v>2</v>
      </c>
      <c r="F577" s="156" t="s">
        <v>12</v>
      </c>
      <c r="G577" s="153" t="s">
        <v>12</v>
      </c>
      <c r="H577" s="155">
        <v>1</v>
      </c>
      <c r="I577" s="156" t="s">
        <v>734</v>
      </c>
      <c r="J577" s="155">
        <v>150</v>
      </c>
      <c r="K577" s="156" t="s">
        <v>787</v>
      </c>
      <c r="L577" s="154">
        <v>1000010</v>
      </c>
      <c r="M577" s="153" t="s">
        <v>709</v>
      </c>
      <c r="N577" s="154">
        <v>10000030036</v>
      </c>
      <c r="O577" s="153" t="s">
        <v>223</v>
      </c>
      <c r="P577" s="157" t="s">
        <v>21</v>
      </c>
      <c r="Q577" s="51">
        <v>5</v>
      </c>
      <c r="R577" s="6" t="s">
        <v>635</v>
      </c>
      <c r="S577" s="11">
        <v>5</v>
      </c>
      <c r="T577" s="52" t="s">
        <v>635</v>
      </c>
      <c r="U577" s="13" t="str">
        <f>IFERROR((VLOOKUP(Q577,[1]ความเชื่อมโยง!$A$1:$F$10,6,FALSE)),"")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77" s="13" t="str">
        <f>IFERROR((VLOOKUP(Q577,ความเชื่อมโยง!$A$1:$G$10,7,1)),"")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77" s="158" t="s">
        <v>700</v>
      </c>
      <c r="X577" s="153" t="s">
        <v>133</v>
      </c>
      <c r="Y577" s="153" t="s">
        <v>16</v>
      </c>
      <c r="Z577" s="153" t="s">
        <v>28</v>
      </c>
      <c r="AA577" s="153"/>
      <c r="AB577" s="153"/>
      <c r="AC577" s="157"/>
      <c r="AD577" s="157" t="s">
        <v>1029</v>
      </c>
      <c r="AE577" s="159">
        <v>200</v>
      </c>
      <c r="AF577" s="160">
        <v>4</v>
      </c>
      <c r="AG577" s="160" t="s">
        <v>581</v>
      </c>
      <c r="AH577" s="160">
        <v>24</v>
      </c>
      <c r="AI577" s="161">
        <v>19200</v>
      </c>
      <c r="AJ577" s="159">
        <v>1600</v>
      </c>
      <c r="AK577" s="159">
        <v>1600</v>
      </c>
      <c r="AL577" s="159">
        <v>1600</v>
      </c>
      <c r="AM577" s="159">
        <v>1600</v>
      </c>
      <c r="AN577" s="159">
        <v>1600</v>
      </c>
      <c r="AO577" s="159">
        <v>1600</v>
      </c>
      <c r="AP577" s="159">
        <v>1600</v>
      </c>
      <c r="AQ577" s="159">
        <v>1600</v>
      </c>
      <c r="AR577" s="159">
        <v>1600</v>
      </c>
      <c r="AS577" s="159">
        <v>1600</v>
      </c>
      <c r="AT577" s="159">
        <v>1600</v>
      </c>
      <c r="AU577" s="159">
        <v>1600</v>
      </c>
      <c r="AV577" s="157" t="s">
        <v>1022</v>
      </c>
      <c r="AW577" s="157" t="s">
        <v>1023</v>
      </c>
      <c r="AX577" s="162" t="s">
        <v>1024</v>
      </c>
      <c r="AY577" s="162" t="s">
        <v>1023</v>
      </c>
      <c r="AZ577" s="162" t="s">
        <v>1025</v>
      </c>
      <c r="BA577" s="162" t="s">
        <v>1026</v>
      </c>
      <c r="BB577" s="163" t="s">
        <v>577</v>
      </c>
      <c r="BC577" s="163">
        <v>80</v>
      </c>
      <c r="BD577" s="157" t="s">
        <v>436</v>
      </c>
      <c r="BE577" s="157"/>
      <c r="BF577" s="157" t="s">
        <v>1027</v>
      </c>
      <c r="BG577" s="164" t="s">
        <v>1030</v>
      </c>
      <c r="BH577" s="58">
        <f t="shared" si="31"/>
        <v>19200</v>
      </c>
      <c r="BI577" s="62">
        <f t="shared" si="32"/>
        <v>0</v>
      </c>
    </row>
    <row r="578" spans="1:61" ht="18.75">
      <c r="A578" s="165">
        <v>10</v>
      </c>
      <c r="B578" s="166" t="s">
        <v>1</v>
      </c>
      <c r="C578" s="167">
        <v>1009</v>
      </c>
      <c r="D578" s="166" t="s">
        <v>436</v>
      </c>
      <c r="E578" s="168">
        <v>2</v>
      </c>
      <c r="F578" s="169" t="s">
        <v>12</v>
      </c>
      <c r="G578" s="166" t="s">
        <v>12</v>
      </c>
      <c r="H578" s="168">
        <v>1</v>
      </c>
      <c r="I578" s="169" t="s">
        <v>734</v>
      </c>
      <c r="J578" s="168">
        <v>150</v>
      </c>
      <c r="K578" s="169" t="s">
        <v>787</v>
      </c>
      <c r="L578" s="167">
        <v>1000010</v>
      </c>
      <c r="M578" s="166" t="s">
        <v>709</v>
      </c>
      <c r="N578" s="167">
        <v>10000030036</v>
      </c>
      <c r="O578" s="166" t="s">
        <v>223</v>
      </c>
      <c r="P578" s="162" t="s">
        <v>21</v>
      </c>
      <c r="Q578" s="51">
        <v>5</v>
      </c>
      <c r="R578" s="6" t="s">
        <v>635</v>
      </c>
      <c r="S578" s="11">
        <v>5</v>
      </c>
      <c r="T578" s="52" t="s">
        <v>635</v>
      </c>
      <c r="U578" s="13" t="str">
        <f>IFERROR((VLOOKUP(Q578,[1]ความเชื่อมโยง!$A$1:$F$10,6,FALSE)),"")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78" s="13" t="str">
        <f>IFERROR((VLOOKUP(Q578,ความเชื่อมโยง!$A$1:$G$10,7,1)),"")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78" s="170" t="s">
        <v>700</v>
      </c>
      <c r="X578" s="166" t="s">
        <v>133</v>
      </c>
      <c r="Y578" s="166" t="s">
        <v>16</v>
      </c>
      <c r="Z578" s="166" t="s">
        <v>28</v>
      </c>
      <c r="AA578" s="166"/>
      <c r="AB578" s="166"/>
      <c r="AC578" s="162"/>
      <c r="AD578" s="162" t="s">
        <v>1029</v>
      </c>
      <c r="AE578" s="171">
        <v>420</v>
      </c>
      <c r="AF578" s="163">
        <v>4</v>
      </c>
      <c r="AG578" s="163" t="s">
        <v>581</v>
      </c>
      <c r="AH578" s="163">
        <v>12</v>
      </c>
      <c r="AI578" s="172">
        <v>20200</v>
      </c>
      <c r="AJ578" s="171">
        <v>1683</v>
      </c>
      <c r="AK578" s="171">
        <v>1683</v>
      </c>
      <c r="AL578" s="171">
        <v>1683</v>
      </c>
      <c r="AM578" s="171">
        <v>1683</v>
      </c>
      <c r="AN578" s="171">
        <v>1683</v>
      </c>
      <c r="AO578" s="171">
        <v>1683</v>
      </c>
      <c r="AP578" s="171">
        <v>1683</v>
      </c>
      <c r="AQ578" s="171">
        <v>1683</v>
      </c>
      <c r="AR578" s="171">
        <v>1683</v>
      </c>
      <c r="AS578" s="171">
        <v>1683</v>
      </c>
      <c r="AT578" s="171">
        <v>1683</v>
      </c>
      <c r="AU578" s="171">
        <v>1683</v>
      </c>
      <c r="AV578" s="162" t="s">
        <v>1022</v>
      </c>
      <c r="AW578" s="162" t="s">
        <v>1023</v>
      </c>
      <c r="AX578" s="162" t="s">
        <v>1024</v>
      </c>
      <c r="AY578" s="162" t="s">
        <v>1023</v>
      </c>
      <c r="AZ578" s="162" t="s">
        <v>1025</v>
      </c>
      <c r="BA578" s="162" t="s">
        <v>1026</v>
      </c>
      <c r="BB578" s="163" t="s">
        <v>577</v>
      </c>
      <c r="BC578" s="163">
        <v>80</v>
      </c>
      <c r="BD578" s="162" t="s">
        <v>436</v>
      </c>
      <c r="BE578" s="162"/>
      <c r="BF578" s="162" t="s">
        <v>1027</v>
      </c>
      <c r="BG578" s="173" t="s">
        <v>1030</v>
      </c>
      <c r="BH578" s="58">
        <f t="shared" si="31"/>
        <v>20200</v>
      </c>
      <c r="BI578" s="62">
        <f t="shared" si="32"/>
        <v>0</v>
      </c>
    </row>
    <row r="579" spans="1:61" ht="18.75">
      <c r="A579" s="174">
        <v>10</v>
      </c>
      <c r="B579" s="175" t="s">
        <v>1</v>
      </c>
      <c r="C579" s="176">
        <v>1009</v>
      </c>
      <c r="D579" s="175" t="s">
        <v>436</v>
      </c>
      <c r="E579" s="177">
        <v>2</v>
      </c>
      <c r="F579" s="178" t="s">
        <v>12</v>
      </c>
      <c r="G579" s="175" t="s">
        <v>12</v>
      </c>
      <c r="H579" s="177">
        <v>2</v>
      </c>
      <c r="I579" s="178" t="s">
        <v>721</v>
      </c>
      <c r="J579" s="177">
        <v>150</v>
      </c>
      <c r="K579" s="178" t="s">
        <v>787</v>
      </c>
      <c r="L579" s="176">
        <v>1000010</v>
      </c>
      <c r="M579" s="175" t="s">
        <v>709</v>
      </c>
      <c r="N579" s="11">
        <v>10000100002</v>
      </c>
      <c r="O579" s="6" t="s">
        <v>223</v>
      </c>
      <c r="P579" s="14" t="s">
        <v>21</v>
      </c>
      <c r="Q579" s="51">
        <v>5</v>
      </c>
      <c r="R579" s="6" t="s">
        <v>635</v>
      </c>
      <c r="S579" s="11">
        <v>5</v>
      </c>
      <c r="T579" s="52" t="s">
        <v>635</v>
      </c>
      <c r="U579" s="13" t="str">
        <f>IFERROR((VLOOKUP(Q579,[1]ความเชื่อมโยง!$A$1:$F$10,6,FALSE)),"")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79" s="13" t="str">
        <f>IFERROR((VLOOKUP(Q579,ความเชื่อมโยง!$A$1:$G$10,7,1)),"")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79" s="15" t="s">
        <v>700</v>
      </c>
      <c r="X579" s="6" t="s">
        <v>133</v>
      </c>
      <c r="Y579" s="6" t="s">
        <v>16</v>
      </c>
      <c r="Z579" s="6" t="s">
        <v>20</v>
      </c>
      <c r="AA579" s="6"/>
      <c r="AB579" s="6"/>
      <c r="AC579" s="14"/>
      <c r="AD579" s="14" t="s">
        <v>1031</v>
      </c>
      <c r="AE579" s="16">
        <v>38010</v>
      </c>
      <c r="AF579" s="17">
        <v>1</v>
      </c>
      <c r="AG579" s="17" t="s">
        <v>581</v>
      </c>
      <c r="AH579" s="17">
        <v>1</v>
      </c>
      <c r="AI579" s="27">
        <v>38000</v>
      </c>
      <c r="AJ579" s="16">
        <v>5500</v>
      </c>
      <c r="AK579" s="16">
        <v>0</v>
      </c>
      <c r="AL579" s="16">
        <v>0</v>
      </c>
      <c r="AM579" s="16">
        <v>0</v>
      </c>
      <c r="AN579" s="16">
        <v>0</v>
      </c>
      <c r="AO579" s="16">
        <v>0</v>
      </c>
      <c r="AP579" s="16">
        <v>0</v>
      </c>
      <c r="AQ579" s="16">
        <v>0</v>
      </c>
      <c r="AR579" s="16">
        <v>0</v>
      </c>
      <c r="AS579" s="16">
        <v>0</v>
      </c>
      <c r="AT579" s="16">
        <v>0</v>
      </c>
      <c r="AU579" s="16">
        <v>32510</v>
      </c>
      <c r="AV579" s="14" t="s">
        <v>1022</v>
      </c>
      <c r="AW579" s="14" t="s">
        <v>1023</v>
      </c>
      <c r="AX579" s="14" t="s">
        <v>1024</v>
      </c>
      <c r="AY579" s="14" t="s">
        <v>1023</v>
      </c>
      <c r="AZ579" s="14" t="s">
        <v>1025</v>
      </c>
      <c r="BA579" s="14" t="s">
        <v>1026</v>
      </c>
      <c r="BB579" s="17" t="s">
        <v>577</v>
      </c>
      <c r="BC579" s="17">
        <v>80</v>
      </c>
      <c r="BD579" s="14" t="s">
        <v>436</v>
      </c>
      <c r="BE579" s="14"/>
      <c r="BF579" s="14" t="s">
        <v>1027</v>
      </c>
      <c r="BG579" s="179" t="s">
        <v>1032</v>
      </c>
      <c r="BH579" s="58">
        <f t="shared" si="31"/>
        <v>38000</v>
      </c>
      <c r="BI579" s="62">
        <f t="shared" si="32"/>
        <v>0</v>
      </c>
    </row>
    <row r="580" spans="1:61" ht="18.75">
      <c r="A580" s="174">
        <v>10</v>
      </c>
      <c r="B580" s="175" t="s">
        <v>1</v>
      </c>
      <c r="C580" s="176">
        <v>1009</v>
      </c>
      <c r="D580" s="175" t="s">
        <v>436</v>
      </c>
      <c r="E580" s="177">
        <v>2</v>
      </c>
      <c r="F580" s="178" t="s">
        <v>12</v>
      </c>
      <c r="G580" s="175" t="s">
        <v>12</v>
      </c>
      <c r="H580" s="177">
        <v>2</v>
      </c>
      <c r="I580" s="178" t="s">
        <v>721</v>
      </c>
      <c r="J580" s="177">
        <v>150</v>
      </c>
      <c r="K580" s="178" t="s">
        <v>787</v>
      </c>
      <c r="L580" s="176">
        <v>1000010</v>
      </c>
      <c r="M580" s="175" t="s">
        <v>709</v>
      </c>
      <c r="N580" s="11">
        <v>10000100002</v>
      </c>
      <c r="O580" s="6" t="s">
        <v>223</v>
      </c>
      <c r="P580" s="14" t="s">
        <v>21</v>
      </c>
      <c r="Q580" s="51">
        <v>5</v>
      </c>
      <c r="R580" s="6" t="s">
        <v>635</v>
      </c>
      <c r="S580" s="11">
        <v>5</v>
      </c>
      <c r="T580" s="52" t="s">
        <v>635</v>
      </c>
      <c r="U580" s="13" t="str">
        <f>IFERROR((VLOOKUP(Q580,[1]ความเชื่อมโยง!$A$1:$F$10,6,FALSE)),"")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80" s="13" t="str">
        <f>IFERROR((VLOOKUP(Q580,ความเชื่อมโยง!$A$1:$G$10,7,1)),"")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80" s="15" t="s">
        <v>700</v>
      </c>
      <c r="X580" s="6" t="s">
        <v>133</v>
      </c>
      <c r="Y580" s="6" t="s">
        <v>16</v>
      </c>
      <c r="Z580" s="6" t="s">
        <v>20</v>
      </c>
      <c r="AA580" s="6"/>
      <c r="AB580" s="6"/>
      <c r="AC580" s="14"/>
      <c r="AD580" s="14" t="s">
        <v>600</v>
      </c>
      <c r="AE580" s="16">
        <v>4000</v>
      </c>
      <c r="AF580" s="17">
        <v>4</v>
      </c>
      <c r="AG580" s="17" t="s">
        <v>581</v>
      </c>
      <c r="AH580" s="17">
        <v>1</v>
      </c>
      <c r="AI580" s="27">
        <v>16000</v>
      </c>
      <c r="AJ580" s="16">
        <v>0</v>
      </c>
      <c r="AK580" s="16">
        <v>0</v>
      </c>
      <c r="AL580" s="16">
        <v>4000</v>
      </c>
      <c r="AM580" s="16">
        <v>0</v>
      </c>
      <c r="AN580" s="16">
        <v>0</v>
      </c>
      <c r="AO580" s="16">
        <v>4000</v>
      </c>
      <c r="AP580" s="16">
        <v>0</v>
      </c>
      <c r="AQ580" s="16">
        <v>4000</v>
      </c>
      <c r="AR580" s="16">
        <v>4000</v>
      </c>
      <c r="AS580" s="16">
        <v>0</v>
      </c>
      <c r="AT580" s="16">
        <v>0</v>
      </c>
      <c r="AU580" s="16">
        <v>0</v>
      </c>
      <c r="AV580" s="14" t="s">
        <v>1022</v>
      </c>
      <c r="AW580" s="14" t="s">
        <v>1023</v>
      </c>
      <c r="AX580" s="14" t="s">
        <v>1024</v>
      </c>
      <c r="AY580" s="14" t="s">
        <v>1023</v>
      </c>
      <c r="AZ580" s="14" t="s">
        <v>1025</v>
      </c>
      <c r="BA580" s="14" t="s">
        <v>1026</v>
      </c>
      <c r="BB580" s="17" t="s">
        <v>577</v>
      </c>
      <c r="BC580" s="17">
        <v>80</v>
      </c>
      <c r="BD580" s="14" t="s">
        <v>436</v>
      </c>
      <c r="BE580" s="14"/>
      <c r="BF580" s="14" t="s">
        <v>1027</v>
      </c>
      <c r="BG580" s="179" t="s">
        <v>1033</v>
      </c>
      <c r="BH580" s="58">
        <f t="shared" si="31"/>
        <v>16000</v>
      </c>
      <c r="BI580" s="62">
        <f t="shared" si="32"/>
        <v>0</v>
      </c>
    </row>
    <row r="581" spans="1:61" ht="18.75">
      <c r="A581" s="174">
        <v>10</v>
      </c>
      <c r="B581" s="175" t="s">
        <v>1</v>
      </c>
      <c r="C581" s="176">
        <v>1009</v>
      </c>
      <c r="D581" s="175" t="s">
        <v>436</v>
      </c>
      <c r="E581" s="177">
        <v>2</v>
      </c>
      <c r="F581" s="178" t="s">
        <v>12</v>
      </c>
      <c r="G581" s="175" t="s">
        <v>12</v>
      </c>
      <c r="H581" s="177">
        <v>2</v>
      </c>
      <c r="I581" s="178" t="s">
        <v>721</v>
      </c>
      <c r="J581" s="177">
        <v>150</v>
      </c>
      <c r="K581" s="178" t="s">
        <v>787</v>
      </c>
      <c r="L581" s="176">
        <v>1000010</v>
      </c>
      <c r="M581" s="175" t="s">
        <v>709</v>
      </c>
      <c r="N581" s="11">
        <v>10000100002</v>
      </c>
      <c r="O581" s="6" t="s">
        <v>223</v>
      </c>
      <c r="P581" s="14" t="s">
        <v>21</v>
      </c>
      <c r="Q581" s="51">
        <v>5</v>
      </c>
      <c r="R581" s="6" t="s">
        <v>635</v>
      </c>
      <c r="S581" s="11">
        <v>5</v>
      </c>
      <c r="T581" s="52" t="s">
        <v>635</v>
      </c>
      <c r="U581" s="13" t="str">
        <f>IFERROR((VLOOKUP(Q581,[1]ความเชื่อมโยง!$A$1:$F$10,6,FALSE)),"")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81" s="13" t="str">
        <f>IFERROR((VLOOKUP(Q581,ความเชื่อมโยง!$A$1:$G$10,7,1)),"")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81" s="15" t="s">
        <v>700</v>
      </c>
      <c r="X581" s="6" t="s">
        <v>133</v>
      </c>
      <c r="Y581" s="6" t="s">
        <v>16</v>
      </c>
      <c r="Z581" s="6" t="s">
        <v>20</v>
      </c>
      <c r="AA581" s="6"/>
      <c r="AB581" s="6"/>
      <c r="AC581" s="14"/>
      <c r="AD581" s="14" t="s">
        <v>1034</v>
      </c>
      <c r="AE581" s="16">
        <v>50</v>
      </c>
      <c r="AF581" s="17">
        <v>35</v>
      </c>
      <c r="AG581" s="17" t="s">
        <v>581</v>
      </c>
      <c r="AH581" s="17">
        <v>4</v>
      </c>
      <c r="AI581" s="27">
        <v>7000</v>
      </c>
      <c r="AJ581" s="16">
        <v>1750</v>
      </c>
      <c r="AK581" s="16">
        <v>0</v>
      </c>
      <c r="AL581" s="16">
        <v>0</v>
      </c>
      <c r="AM581" s="16">
        <v>1750</v>
      </c>
      <c r="AN581" s="16">
        <v>0</v>
      </c>
      <c r="AO581" s="16">
        <v>0</v>
      </c>
      <c r="AP581" s="16">
        <v>1750</v>
      </c>
      <c r="AQ581" s="16">
        <v>0</v>
      </c>
      <c r="AR581" s="16">
        <v>0</v>
      </c>
      <c r="AS581" s="16">
        <v>1750</v>
      </c>
      <c r="AT581" s="16">
        <v>0</v>
      </c>
      <c r="AU581" s="16">
        <v>0</v>
      </c>
      <c r="AV581" s="14" t="s">
        <v>1022</v>
      </c>
      <c r="AW581" s="14" t="s">
        <v>1023</v>
      </c>
      <c r="AX581" s="14" t="s">
        <v>1024</v>
      </c>
      <c r="AY581" s="14" t="s">
        <v>1023</v>
      </c>
      <c r="AZ581" s="14" t="s">
        <v>1025</v>
      </c>
      <c r="BA581" s="14" t="s">
        <v>1026</v>
      </c>
      <c r="BB581" s="17" t="s">
        <v>577</v>
      </c>
      <c r="BC581" s="17">
        <v>80</v>
      </c>
      <c r="BD581" s="14" t="s">
        <v>436</v>
      </c>
      <c r="BE581" s="14"/>
      <c r="BF581" s="14" t="s">
        <v>1035</v>
      </c>
      <c r="BG581" s="179" t="s">
        <v>1028</v>
      </c>
      <c r="BH581" s="58">
        <f t="shared" si="31"/>
        <v>7000</v>
      </c>
      <c r="BI581" s="62">
        <f t="shared" si="32"/>
        <v>0</v>
      </c>
    </row>
    <row r="582" spans="1:61" ht="18.75">
      <c r="A582" s="174">
        <v>10</v>
      </c>
      <c r="B582" s="175" t="s">
        <v>1</v>
      </c>
      <c r="C582" s="176">
        <v>1009</v>
      </c>
      <c r="D582" s="175" t="s">
        <v>436</v>
      </c>
      <c r="E582" s="177">
        <v>2</v>
      </c>
      <c r="F582" s="178" t="s">
        <v>12</v>
      </c>
      <c r="G582" s="175" t="s">
        <v>12</v>
      </c>
      <c r="H582" s="177">
        <v>2</v>
      </c>
      <c r="I582" s="178" t="s">
        <v>721</v>
      </c>
      <c r="J582" s="177">
        <v>150</v>
      </c>
      <c r="K582" s="178" t="s">
        <v>787</v>
      </c>
      <c r="L582" s="176">
        <v>1000010</v>
      </c>
      <c r="M582" s="175" t="s">
        <v>709</v>
      </c>
      <c r="N582" s="11">
        <v>10000100002</v>
      </c>
      <c r="O582" s="6" t="s">
        <v>223</v>
      </c>
      <c r="P582" s="14" t="s">
        <v>21</v>
      </c>
      <c r="Q582" s="51">
        <v>5</v>
      </c>
      <c r="R582" s="6" t="s">
        <v>635</v>
      </c>
      <c r="S582" s="11">
        <v>5</v>
      </c>
      <c r="T582" s="52" t="s">
        <v>635</v>
      </c>
      <c r="U582" s="13" t="str">
        <f>IFERROR((VLOOKUP(Q582,[1]ความเชื่อมโยง!$A$1:$F$10,6,FALSE)),"")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82" s="13" t="str">
        <f>IFERROR((VLOOKUP(Q582,ความเชื่อมโยง!$A$1:$G$10,7,1)),"")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82" s="15" t="s">
        <v>700</v>
      </c>
      <c r="X582" s="6" t="s">
        <v>133</v>
      </c>
      <c r="Y582" s="6" t="s">
        <v>16</v>
      </c>
      <c r="Z582" s="6" t="s">
        <v>23</v>
      </c>
      <c r="AA582" s="6"/>
      <c r="AB582" s="6"/>
      <c r="AC582" s="14"/>
      <c r="AD582" s="14" t="s">
        <v>171</v>
      </c>
      <c r="AE582" s="16">
        <v>20000</v>
      </c>
      <c r="AF582" s="17">
        <v>4</v>
      </c>
      <c r="AG582" s="17" t="s">
        <v>641</v>
      </c>
      <c r="AH582" s="17">
        <v>1</v>
      </c>
      <c r="AI582" s="27">
        <v>80000</v>
      </c>
      <c r="AJ582" s="16">
        <v>20000</v>
      </c>
      <c r="AK582" s="16">
        <v>0</v>
      </c>
      <c r="AL582" s="16">
        <v>0</v>
      </c>
      <c r="AM582" s="16">
        <v>20000</v>
      </c>
      <c r="AN582" s="16">
        <v>0</v>
      </c>
      <c r="AO582" s="16">
        <v>0</v>
      </c>
      <c r="AP582" s="16">
        <v>20000</v>
      </c>
      <c r="AQ582" s="16">
        <v>0</v>
      </c>
      <c r="AR582" s="16">
        <v>0</v>
      </c>
      <c r="AS582" s="16">
        <v>20000</v>
      </c>
      <c r="AT582" s="16">
        <v>0</v>
      </c>
      <c r="AU582" s="16">
        <v>0</v>
      </c>
      <c r="AV582" s="14" t="s">
        <v>1022</v>
      </c>
      <c r="AW582" s="14" t="s">
        <v>1023</v>
      </c>
      <c r="AX582" s="14" t="s">
        <v>1024</v>
      </c>
      <c r="AY582" s="14" t="s">
        <v>1023</v>
      </c>
      <c r="AZ582" s="14" t="s">
        <v>1025</v>
      </c>
      <c r="BA582" s="14" t="s">
        <v>1026</v>
      </c>
      <c r="BB582" s="17" t="s">
        <v>577</v>
      </c>
      <c r="BC582" s="17">
        <v>80</v>
      </c>
      <c r="BD582" s="14" t="s">
        <v>436</v>
      </c>
      <c r="BE582" s="14"/>
      <c r="BF582" s="14" t="s">
        <v>1027</v>
      </c>
      <c r="BG582" s="179" t="s">
        <v>1036</v>
      </c>
      <c r="BH582" s="58">
        <f t="shared" ref="BH582:BH645" si="33">ROUND(AE582*AF582*AH582,-2)</f>
        <v>80000</v>
      </c>
      <c r="BI582" s="62">
        <f t="shared" ref="BI582:BI645" si="34">AI582-BH582</f>
        <v>0</v>
      </c>
    </row>
    <row r="583" spans="1:61" ht="18.75">
      <c r="A583" s="174">
        <v>10</v>
      </c>
      <c r="B583" s="175" t="s">
        <v>1</v>
      </c>
      <c r="C583" s="176">
        <v>1009</v>
      </c>
      <c r="D583" s="175" t="s">
        <v>436</v>
      </c>
      <c r="E583" s="177">
        <v>2</v>
      </c>
      <c r="F583" s="178" t="s">
        <v>12</v>
      </c>
      <c r="G583" s="175" t="s">
        <v>12</v>
      </c>
      <c r="H583" s="177">
        <v>2</v>
      </c>
      <c r="I583" s="178" t="s">
        <v>721</v>
      </c>
      <c r="J583" s="177">
        <v>150</v>
      </c>
      <c r="K583" s="178" t="s">
        <v>787</v>
      </c>
      <c r="L583" s="176">
        <v>1000010</v>
      </c>
      <c r="M583" s="175" t="s">
        <v>709</v>
      </c>
      <c r="N583" s="11">
        <v>10000100002</v>
      </c>
      <c r="O583" s="6" t="s">
        <v>223</v>
      </c>
      <c r="P583" s="14" t="s">
        <v>21</v>
      </c>
      <c r="Q583" s="51">
        <v>5</v>
      </c>
      <c r="R583" s="6" t="s">
        <v>635</v>
      </c>
      <c r="S583" s="11">
        <v>5</v>
      </c>
      <c r="T583" s="52" t="s">
        <v>635</v>
      </c>
      <c r="U583" s="13" t="str">
        <f>IFERROR((VLOOKUP(Q583,[1]ความเชื่อมโยง!$A$1:$F$10,6,FALSE)),"")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83" s="13" t="str">
        <f>IFERROR((VLOOKUP(Q583,ความเชื่อมโยง!$A$1:$G$10,7,1)),"")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83" s="15" t="s">
        <v>700</v>
      </c>
      <c r="X583" s="6" t="s">
        <v>133</v>
      </c>
      <c r="Y583" s="6" t="s">
        <v>16</v>
      </c>
      <c r="Z583" s="6" t="s">
        <v>23</v>
      </c>
      <c r="AA583" s="6"/>
      <c r="AB583" s="6"/>
      <c r="AC583" s="14"/>
      <c r="AD583" s="14" t="s">
        <v>24</v>
      </c>
      <c r="AE583" s="16">
        <v>2000</v>
      </c>
      <c r="AF583" s="17">
        <v>12</v>
      </c>
      <c r="AG583" s="17" t="s">
        <v>641</v>
      </c>
      <c r="AH583" s="17">
        <v>1</v>
      </c>
      <c r="AI583" s="27">
        <v>24000</v>
      </c>
      <c r="AJ583" s="16">
        <v>2000</v>
      </c>
      <c r="AK583" s="16">
        <v>2000</v>
      </c>
      <c r="AL583" s="16">
        <v>2000</v>
      </c>
      <c r="AM583" s="16">
        <v>2000</v>
      </c>
      <c r="AN583" s="16">
        <v>2000</v>
      </c>
      <c r="AO583" s="16">
        <v>2000</v>
      </c>
      <c r="AP583" s="16">
        <v>2000</v>
      </c>
      <c r="AQ583" s="16">
        <v>2000</v>
      </c>
      <c r="AR583" s="16">
        <v>2000</v>
      </c>
      <c r="AS583" s="16">
        <v>2000</v>
      </c>
      <c r="AT583" s="16">
        <v>2000</v>
      </c>
      <c r="AU583" s="16">
        <v>2000</v>
      </c>
      <c r="AV583" s="14" t="s">
        <v>1022</v>
      </c>
      <c r="AW583" s="14" t="s">
        <v>1023</v>
      </c>
      <c r="AX583" s="14" t="s">
        <v>1024</v>
      </c>
      <c r="AY583" s="14" t="s">
        <v>1023</v>
      </c>
      <c r="AZ583" s="14" t="s">
        <v>1025</v>
      </c>
      <c r="BA583" s="14" t="s">
        <v>1026</v>
      </c>
      <c r="BB583" s="17" t="s">
        <v>577</v>
      </c>
      <c r="BC583" s="17">
        <v>80</v>
      </c>
      <c r="BD583" s="14" t="s">
        <v>436</v>
      </c>
      <c r="BE583" s="14"/>
      <c r="BF583" s="14" t="s">
        <v>1027</v>
      </c>
      <c r="BG583" s="179" t="s">
        <v>1030</v>
      </c>
      <c r="BH583" s="58">
        <f t="shared" si="33"/>
        <v>24000</v>
      </c>
      <c r="BI583" s="62">
        <f t="shared" si="34"/>
        <v>0</v>
      </c>
    </row>
    <row r="584" spans="1:61" ht="19.5" thickBot="1">
      <c r="A584" s="180">
        <v>10</v>
      </c>
      <c r="B584" s="181" t="s">
        <v>1</v>
      </c>
      <c r="C584" s="182">
        <v>1009</v>
      </c>
      <c r="D584" s="181" t="s">
        <v>436</v>
      </c>
      <c r="E584" s="183">
        <v>2</v>
      </c>
      <c r="F584" s="184" t="s">
        <v>12</v>
      </c>
      <c r="G584" s="181" t="s">
        <v>12</v>
      </c>
      <c r="H584" s="183">
        <v>2</v>
      </c>
      <c r="I584" s="184" t="s">
        <v>721</v>
      </c>
      <c r="J584" s="183">
        <v>150</v>
      </c>
      <c r="K584" s="184" t="s">
        <v>787</v>
      </c>
      <c r="L584" s="182">
        <v>1000010</v>
      </c>
      <c r="M584" s="181" t="s">
        <v>709</v>
      </c>
      <c r="N584" s="185">
        <v>10000100002</v>
      </c>
      <c r="O584" s="186" t="s">
        <v>223</v>
      </c>
      <c r="P584" s="187" t="s">
        <v>439</v>
      </c>
      <c r="Q584" s="51">
        <v>5</v>
      </c>
      <c r="R584" s="6" t="s">
        <v>635</v>
      </c>
      <c r="S584" s="11">
        <v>5</v>
      </c>
      <c r="T584" s="52" t="s">
        <v>635</v>
      </c>
      <c r="U584" s="13" t="str">
        <f>IFERROR((VLOOKUP(Q584,[1]ความเชื่อมโยง!$A$1:$F$10,6,FALSE)),"")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84" s="13" t="str">
        <f>IFERROR((VLOOKUP(Q584,ความเชื่อมโยง!$A$1:$G$10,7,1)),"")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84" s="188" t="s">
        <v>700</v>
      </c>
      <c r="X584" s="186" t="s">
        <v>133</v>
      </c>
      <c r="Y584" s="186" t="s">
        <v>16</v>
      </c>
      <c r="Z584" s="186" t="s">
        <v>20</v>
      </c>
      <c r="AA584" s="186"/>
      <c r="AB584" s="186"/>
      <c r="AC584" s="187"/>
      <c r="AD584" s="14" t="s">
        <v>1635</v>
      </c>
      <c r="AE584" s="189">
        <v>10000</v>
      </c>
      <c r="AF584" s="190">
        <v>12</v>
      </c>
      <c r="AG584" s="190" t="s">
        <v>641</v>
      </c>
      <c r="AH584" s="190">
        <v>1</v>
      </c>
      <c r="AI584" s="191">
        <v>120000</v>
      </c>
      <c r="AJ584" s="189">
        <v>10000</v>
      </c>
      <c r="AK584" s="189">
        <v>10000</v>
      </c>
      <c r="AL584" s="189">
        <v>10000</v>
      </c>
      <c r="AM584" s="189">
        <v>10000</v>
      </c>
      <c r="AN584" s="189">
        <v>10000</v>
      </c>
      <c r="AO584" s="189">
        <v>10000</v>
      </c>
      <c r="AP584" s="189">
        <v>10000</v>
      </c>
      <c r="AQ584" s="189">
        <v>10000</v>
      </c>
      <c r="AR584" s="189">
        <v>10000</v>
      </c>
      <c r="AS584" s="189">
        <v>10000</v>
      </c>
      <c r="AT584" s="189">
        <v>10000</v>
      </c>
      <c r="AU584" s="189">
        <v>10000</v>
      </c>
      <c r="AV584" s="187" t="s">
        <v>1037</v>
      </c>
      <c r="AW584" s="187" t="s">
        <v>1023</v>
      </c>
      <c r="AX584" s="187" t="s">
        <v>1038</v>
      </c>
      <c r="AY584" s="187" t="s">
        <v>1038</v>
      </c>
      <c r="AZ584" s="187" t="s">
        <v>1025</v>
      </c>
      <c r="BA584" s="187" t="s">
        <v>1026</v>
      </c>
      <c r="BB584" s="190" t="s">
        <v>577</v>
      </c>
      <c r="BC584" s="190">
        <v>80</v>
      </c>
      <c r="BD584" s="187" t="s">
        <v>436</v>
      </c>
      <c r="BE584" s="187"/>
      <c r="BF584" s="187" t="s">
        <v>1035</v>
      </c>
      <c r="BG584" s="192" t="s">
        <v>1030</v>
      </c>
      <c r="BH584" s="58">
        <f t="shared" si="33"/>
        <v>120000</v>
      </c>
      <c r="BI584" s="62">
        <f t="shared" si="34"/>
        <v>0</v>
      </c>
    </row>
    <row r="585" spans="1:61" ht="18.75">
      <c r="A585" s="165">
        <v>10</v>
      </c>
      <c r="B585" s="166" t="s">
        <v>1</v>
      </c>
      <c r="C585" s="167">
        <v>1009</v>
      </c>
      <c r="D585" s="166" t="s">
        <v>436</v>
      </c>
      <c r="E585" s="168">
        <v>2</v>
      </c>
      <c r="F585" s="169" t="s">
        <v>12</v>
      </c>
      <c r="G585" s="166" t="s">
        <v>12</v>
      </c>
      <c r="H585" s="168">
        <v>2</v>
      </c>
      <c r="I585" s="169" t="s">
        <v>721</v>
      </c>
      <c r="J585" s="168">
        <v>150</v>
      </c>
      <c r="K585" s="169" t="s">
        <v>787</v>
      </c>
      <c r="L585" s="167">
        <v>1000010</v>
      </c>
      <c r="M585" s="166" t="s">
        <v>709</v>
      </c>
      <c r="N585" s="167">
        <v>10000100002</v>
      </c>
      <c r="O585" s="166" t="s">
        <v>223</v>
      </c>
      <c r="P585" s="162" t="s">
        <v>439</v>
      </c>
      <c r="Q585" s="51">
        <v>5</v>
      </c>
      <c r="R585" s="6" t="s">
        <v>635</v>
      </c>
      <c r="S585" s="11">
        <v>5</v>
      </c>
      <c r="T585" s="52" t="s">
        <v>635</v>
      </c>
      <c r="U585" s="13" t="str">
        <f>IFERROR((VLOOKUP(Q585,[1]ความเชื่อมโยง!$A$1:$F$10,6,FALSE)),"")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85" s="13" t="str">
        <f>IFERROR((VLOOKUP(Q585,ความเชื่อมโยง!$A$1:$G$10,7,1)),"")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85" s="170" t="s">
        <v>700</v>
      </c>
      <c r="X585" s="166" t="s">
        <v>133</v>
      </c>
      <c r="Y585" s="166" t="s">
        <v>16</v>
      </c>
      <c r="Z585" s="166" t="s">
        <v>20</v>
      </c>
      <c r="AA585" s="166"/>
      <c r="AB585" s="166"/>
      <c r="AC585" s="162"/>
      <c r="AD585" s="162" t="s">
        <v>1689</v>
      </c>
      <c r="AE585" s="171">
        <v>500</v>
      </c>
      <c r="AF585" s="163">
        <v>50</v>
      </c>
      <c r="AG585" s="163" t="s">
        <v>611</v>
      </c>
      <c r="AH585" s="163">
        <v>1</v>
      </c>
      <c r="AI585" s="172">
        <v>25000</v>
      </c>
      <c r="AJ585" s="171">
        <v>25000</v>
      </c>
      <c r="AK585" s="171">
        <v>0</v>
      </c>
      <c r="AL585" s="171">
        <v>0</v>
      </c>
      <c r="AM585" s="171">
        <v>0</v>
      </c>
      <c r="AN585" s="171">
        <v>0</v>
      </c>
      <c r="AO585" s="171">
        <v>0</v>
      </c>
      <c r="AP585" s="171">
        <v>0</v>
      </c>
      <c r="AQ585" s="171">
        <v>0</v>
      </c>
      <c r="AR585" s="171">
        <v>0</v>
      </c>
      <c r="AS585" s="171">
        <v>0</v>
      </c>
      <c r="AT585" s="171">
        <v>0</v>
      </c>
      <c r="AU585" s="171">
        <v>0</v>
      </c>
      <c r="AV585" s="162" t="s">
        <v>1037</v>
      </c>
      <c r="AW585" s="162" t="s">
        <v>1023</v>
      </c>
      <c r="AX585" s="162" t="s">
        <v>1038</v>
      </c>
      <c r="AY585" s="162" t="s">
        <v>1038</v>
      </c>
      <c r="AZ585" s="162" t="s">
        <v>1025</v>
      </c>
      <c r="BA585" s="162" t="s">
        <v>1026</v>
      </c>
      <c r="BB585" s="163" t="s">
        <v>577</v>
      </c>
      <c r="BC585" s="163">
        <v>80</v>
      </c>
      <c r="BD585" s="162" t="s">
        <v>436</v>
      </c>
      <c r="BE585" s="162"/>
      <c r="BF585" s="162" t="s">
        <v>1027</v>
      </c>
      <c r="BG585" s="173" t="s">
        <v>1028</v>
      </c>
      <c r="BH585" s="58">
        <f t="shared" si="33"/>
        <v>25000</v>
      </c>
      <c r="BI585" s="62">
        <f t="shared" si="34"/>
        <v>0</v>
      </c>
    </row>
    <row r="586" spans="1:61" ht="18.75">
      <c r="A586" s="174">
        <v>10</v>
      </c>
      <c r="B586" s="175" t="s">
        <v>1</v>
      </c>
      <c r="C586" s="176">
        <v>1009</v>
      </c>
      <c r="D586" s="175" t="s">
        <v>436</v>
      </c>
      <c r="E586" s="177">
        <v>2</v>
      </c>
      <c r="F586" s="178" t="s">
        <v>12</v>
      </c>
      <c r="G586" s="175" t="s">
        <v>12</v>
      </c>
      <c r="H586" s="177">
        <v>2</v>
      </c>
      <c r="I586" s="178" t="s">
        <v>721</v>
      </c>
      <c r="J586" s="177">
        <v>150</v>
      </c>
      <c r="K586" s="178" t="s">
        <v>787</v>
      </c>
      <c r="L586" s="176">
        <v>1000010</v>
      </c>
      <c r="M586" s="175" t="s">
        <v>709</v>
      </c>
      <c r="N586" s="11">
        <v>10000030262</v>
      </c>
      <c r="O586" s="6" t="s">
        <v>440</v>
      </c>
      <c r="P586" s="14" t="s">
        <v>440</v>
      </c>
      <c r="Q586" s="51">
        <v>5</v>
      </c>
      <c r="R586" s="6" t="s">
        <v>635</v>
      </c>
      <c r="S586" s="11">
        <v>5</v>
      </c>
      <c r="T586" s="52" t="s">
        <v>635</v>
      </c>
      <c r="U586" s="13" t="str">
        <f>IFERROR((VLOOKUP(Q586,[1]ความเชื่อมโยง!$A$1:$F$10,6,FALSE)),"")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86" s="13" t="str">
        <f>IFERROR((VLOOKUP(Q586,ความเชื่อมโยง!$A$1:$G$10,7,1)),"")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86" s="15" t="s">
        <v>700</v>
      </c>
      <c r="X586" s="6" t="s">
        <v>133</v>
      </c>
      <c r="Y586" s="6" t="s">
        <v>16</v>
      </c>
      <c r="Z586" s="6" t="s">
        <v>28</v>
      </c>
      <c r="AA586" s="6"/>
      <c r="AB586" s="6"/>
      <c r="AC586" s="14"/>
      <c r="AD586" s="14" t="s">
        <v>1029</v>
      </c>
      <c r="AE586" s="16">
        <v>200</v>
      </c>
      <c r="AF586" s="17">
        <v>20</v>
      </c>
      <c r="AG586" s="17" t="s">
        <v>581</v>
      </c>
      <c r="AH586" s="17">
        <v>1</v>
      </c>
      <c r="AI586" s="27">
        <v>4000</v>
      </c>
      <c r="AJ586" s="16">
        <v>0</v>
      </c>
      <c r="AK586" s="16">
        <v>4000</v>
      </c>
      <c r="AL586" s="16">
        <v>0</v>
      </c>
      <c r="AM586" s="16">
        <v>0</v>
      </c>
      <c r="AN586" s="16">
        <v>0</v>
      </c>
      <c r="AO586" s="16">
        <v>0</v>
      </c>
      <c r="AP586" s="16">
        <v>0</v>
      </c>
      <c r="AQ586" s="16">
        <v>0</v>
      </c>
      <c r="AR586" s="16">
        <v>0</v>
      </c>
      <c r="AS586" s="16">
        <v>0</v>
      </c>
      <c r="AT586" s="16">
        <v>0</v>
      </c>
      <c r="AU586" s="16">
        <v>0</v>
      </c>
      <c r="AV586" s="14" t="s">
        <v>1022</v>
      </c>
      <c r="AW586" s="14" t="s">
        <v>706</v>
      </c>
      <c r="AX586" s="14" t="s">
        <v>706</v>
      </c>
      <c r="AY586" s="14" t="s">
        <v>706</v>
      </c>
      <c r="AZ586" s="14" t="s">
        <v>706</v>
      </c>
      <c r="BA586" s="14" t="s">
        <v>706</v>
      </c>
      <c r="BB586" s="17" t="s">
        <v>706</v>
      </c>
      <c r="BC586" s="17" t="s">
        <v>706</v>
      </c>
      <c r="BD586" s="14" t="s">
        <v>436</v>
      </c>
      <c r="BE586" s="14" t="s">
        <v>136</v>
      </c>
      <c r="BF586" s="14" t="s">
        <v>1035</v>
      </c>
      <c r="BG586" s="179" t="s">
        <v>1039</v>
      </c>
      <c r="BH586" s="58">
        <f t="shared" si="33"/>
        <v>4000</v>
      </c>
      <c r="BI586" s="62">
        <f t="shared" si="34"/>
        <v>0</v>
      </c>
    </row>
    <row r="587" spans="1:61" ht="18.75">
      <c r="A587" s="174">
        <v>10</v>
      </c>
      <c r="B587" s="175" t="s">
        <v>1</v>
      </c>
      <c r="C587" s="176">
        <v>1009</v>
      </c>
      <c r="D587" s="175" t="s">
        <v>436</v>
      </c>
      <c r="E587" s="177">
        <v>2</v>
      </c>
      <c r="F587" s="178" t="s">
        <v>12</v>
      </c>
      <c r="G587" s="175" t="s">
        <v>12</v>
      </c>
      <c r="H587" s="177">
        <v>2</v>
      </c>
      <c r="I587" s="178" t="s">
        <v>721</v>
      </c>
      <c r="J587" s="177">
        <v>150</v>
      </c>
      <c r="K587" s="178" t="s">
        <v>787</v>
      </c>
      <c r="L587" s="176">
        <v>1000010</v>
      </c>
      <c r="M587" s="175" t="s">
        <v>709</v>
      </c>
      <c r="N587" s="11">
        <v>10000030262</v>
      </c>
      <c r="O587" s="6" t="s">
        <v>440</v>
      </c>
      <c r="P587" s="14" t="s">
        <v>440</v>
      </c>
      <c r="Q587" s="51">
        <v>5</v>
      </c>
      <c r="R587" s="6" t="s">
        <v>635</v>
      </c>
      <c r="S587" s="11">
        <v>5</v>
      </c>
      <c r="T587" s="52" t="s">
        <v>635</v>
      </c>
      <c r="U587" s="13" t="str">
        <f>IFERROR((VLOOKUP(Q587,[1]ความเชื่อมโยง!$A$1:$F$10,6,FALSE)),"")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87" s="13" t="str">
        <f>IFERROR((VLOOKUP(Q587,ความเชื่อมโยง!$A$1:$G$10,7,1)),"")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87" s="15" t="s">
        <v>700</v>
      </c>
      <c r="X587" s="6" t="s">
        <v>133</v>
      </c>
      <c r="Y587" s="6" t="s">
        <v>16</v>
      </c>
      <c r="Z587" s="6" t="s">
        <v>28</v>
      </c>
      <c r="AA587" s="6"/>
      <c r="AB587" s="6"/>
      <c r="AC587" s="14"/>
      <c r="AD587" s="14" t="s">
        <v>1040</v>
      </c>
      <c r="AE587" s="16">
        <v>1000</v>
      </c>
      <c r="AF587" s="17">
        <v>20</v>
      </c>
      <c r="AG587" s="17" t="s">
        <v>628</v>
      </c>
      <c r="AH587" s="17">
        <v>1</v>
      </c>
      <c r="AI587" s="27">
        <v>20000</v>
      </c>
      <c r="AJ587" s="16">
        <v>0</v>
      </c>
      <c r="AK587" s="16">
        <v>20000</v>
      </c>
      <c r="AL587" s="16">
        <v>0</v>
      </c>
      <c r="AM587" s="16">
        <v>0</v>
      </c>
      <c r="AN587" s="16">
        <v>0</v>
      </c>
      <c r="AO587" s="16">
        <v>0</v>
      </c>
      <c r="AP587" s="16">
        <v>0</v>
      </c>
      <c r="AQ587" s="16">
        <v>0</v>
      </c>
      <c r="AR587" s="16">
        <v>0</v>
      </c>
      <c r="AS587" s="16">
        <v>0</v>
      </c>
      <c r="AT587" s="16">
        <v>0</v>
      </c>
      <c r="AU587" s="16">
        <v>0</v>
      </c>
      <c r="AV587" s="14" t="s">
        <v>1022</v>
      </c>
      <c r="AW587" s="14" t="s">
        <v>706</v>
      </c>
      <c r="AX587" s="14" t="s">
        <v>706</v>
      </c>
      <c r="AY587" s="14" t="s">
        <v>706</v>
      </c>
      <c r="AZ587" s="14" t="s">
        <v>706</v>
      </c>
      <c r="BA587" s="14" t="s">
        <v>706</v>
      </c>
      <c r="BB587" s="17" t="s">
        <v>706</v>
      </c>
      <c r="BC587" s="17" t="s">
        <v>706</v>
      </c>
      <c r="BD587" s="14" t="s">
        <v>436</v>
      </c>
      <c r="BE587" s="14" t="s">
        <v>136</v>
      </c>
      <c r="BF587" s="14" t="s">
        <v>1035</v>
      </c>
      <c r="BG587" s="179" t="s">
        <v>1039</v>
      </c>
      <c r="BH587" s="58">
        <f t="shared" si="33"/>
        <v>20000</v>
      </c>
      <c r="BI587" s="62">
        <f t="shared" si="34"/>
        <v>0</v>
      </c>
    </row>
    <row r="588" spans="1:61" ht="18.75">
      <c r="A588" s="174">
        <v>10</v>
      </c>
      <c r="B588" s="175" t="s">
        <v>1</v>
      </c>
      <c r="C588" s="176">
        <v>1009</v>
      </c>
      <c r="D588" s="175" t="s">
        <v>436</v>
      </c>
      <c r="E588" s="177">
        <v>2</v>
      </c>
      <c r="F588" s="178" t="s">
        <v>12</v>
      </c>
      <c r="G588" s="175" t="s">
        <v>12</v>
      </c>
      <c r="H588" s="177">
        <v>2</v>
      </c>
      <c r="I588" s="178" t="s">
        <v>721</v>
      </c>
      <c r="J588" s="177">
        <v>150</v>
      </c>
      <c r="K588" s="178" t="s">
        <v>787</v>
      </c>
      <c r="L588" s="176">
        <v>1000010</v>
      </c>
      <c r="M588" s="175" t="s">
        <v>709</v>
      </c>
      <c r="N588" s="11">
        <v>10000030262</v>
      </c>
      <c r="O588" s="6" t="s">
        <v>440</v>
      </c>
      <c r="P588" s="14" t="s">
        <v>440</v>
      </c>
      <c r="Q588" s="51">
        <v>5</v>
      </c>
      <c r="R588" s="6" t="s">
        <v>635</v>
      </c>
      <c r="S588" s="11">
        <v>5</v>
      </c>
      <c r="T588" s="52" t="s">
        <v>635</v>
      </c>
      <c r="U588" s="13" t="str">
        <f>IFERROR((VLOOKUP(Q588,[1]ความเชื่อมโยง!$A$1:$F$10,6,FALSE)),"")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88" s="13" t="str">
        <f>IFERROR((VLOOKUP(Q588,ความเชื่อมโยง!$A$1:$G$10,7,1)),"")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88" s="15" t="s">
        <v>700</v>
      </c>
      <c r="X588" s="6" t="s">
        <v>133</v>
      </c>
      <c r="Y588" s="6" t="s">
        <v>16</v>
      </c>
      <c r="Z588" s="6" t="s">
        <v>28</v>
      </c>
      <c r="AA588" s="6"/>
      <c r="AB588" s="6"/>
      <c r="AC588" s="14"/>
      <c r="AD588" s="14" t="s">
        <v>613</v>
      </c>
      <c r="AE588" s="16">
        <v>1200</v>
      </c>
      <c r="AF588" s="17">
        <v>6</v>
      </c>
      <c r="AG588" s="17" t="s">
        <v>591</v>
      </c>
      <c r="AH588" s="17">
        <v>1</v>
      </c>
      <c r="AI588" s="27">
        <v>7200</v>
      </c>
      <c r="AJ588" s="16">
        <v>0</v>
      </c>
      <c r="AK588" s="16">
        <v>7200</v>
      </c>
      <c r="AL588" s="16">
        <v>0</v>
      </c>
      <c r="AM588" s="16">
        <v>0</v>
      </c>
      <c r="AN588" s="16">
        <v>0</v>
      </c>
      <c r="AO588" s="16">
        <v>0</v>
      </c>
      <c r="AP588" s="16">
        <v>0</v>
      </c>
      <c r="AQ588" s="16">
        <v>0</v>
      </c>
      <c r="AR588" s="16">
        <v>0</v>
      </c>
      <c r="AS588" s="16">
        <v>0</v>
      </c>
      <c r="AT588" s="16">
        <v>0</v>
      </c>
      <c r="AU588" s="16">
        <v>0</v>
      </c>
      <c r="AV588" s="14" t="s">
        <v>1022</v>
      </c>
      <c r="AW588" s="14" t="s">
        <v>706</v>
      </c>
      <c r="AX588" s="14" t="s">
        <v>706</v>
      </c>
      <c r="AY588" s="14" t="s">
        <v>706</v>
      </c>
      <c r="AZ588" s="14" t="s">
        <v>706</v>
      </c>
      <c r="BA588" s="14" t="s">
        <v>706</v>
      </c>
      <c r="BB588" s="17" t="s">
        <v>706</v>
      </c>
      <c r="BC588" s="17" t="s">
        <v>706</v>
      </c>
      <c r="BD588" s="14" t="s">
        <v>436</v>
      </c>
      <c r="BE588" s="14" t="s">
        <v>136</v>
      </c>
      <c r="BF588" s="14" t="s">
        <v>1035</v>
      </c>
      <c r="BG588" s="179" t="s">
        <v>1039</v>
      </c>
      <c r="BH588" s="58">
        <f t="shared" si="33"/>
        <v>7200</v>
      </c>
      <c r="BI588" s="62">
        <f t="shared" si="34"/>
        <v>0</v>
      </c>
    </row>
    <row r="589" spans="1:61" ht="18.75">
      <c r="A589" s="174">
        <v>10</v>
      </c>
      <c r="B589" s="175" t="s">
        <v>1</v>
      </c>
      <c r="C589" s="176">
        <v>1009</v>
      </c>
      <c r="D589" s="175" t="s">
        <v>436</v>
      </c>
      <c r="E589" s="177">
        <v>2</v>
      </c>
      <c r="F589" s="178" t="s">
        <v>12</v>
      </c>
      <c r="G589" s="175" t="s">
        <v>12</v>
      </c>
      <c r="H589" s="177">
        <v>2</v>
      </c>
      <c r="I589" s="178" t="s">
        <v>721</v>
      </c>
      <c r="J589" s="177">
        <v>150</v>
      </c>
      <c r="K589" s="178" t="s">
        <v>787</v>
      </c>
      <c r="L589" s="176">
        <v>1000010</v>
      </c>
      <c r="M589" s="175" t="s">
        <v>709</v>
      </c>
      <c r="N589" s="11">
        <v>10000030262</v>
      </c>
      <c r="O589" s="6" t="s">
        <v>440</v>
      </c>
      <c r="P589" s="14" t="s">
        <v>440</v>
      </c>
      <c r="Q589" s="51">
        <v>5</v>
      </c>
      <c r="R589" s="6" t="s">
        <v>635</v>
      </c>
      <c r="S589" s="11">
        <v>5</v>
      </c>
      <c r="T589" s="52" t="s">
        <v>635</v>
      </c>
      <c r="U589" s="13" t="str">
        <f>IFERROR((VLOOKUP(Q589,[1]ความเชื่อมโยง!$A$1:$F$10,6,FALSE)),"")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89" s="13" t="str">
        <f>IFERROR((VLOOKUP(Q589,ความเชื่อมโยง!$A$1:$G$10,7,1)),"")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89" s="15" t="s">
        <v>700</v>
      </c>
      <c r="X589" s="6" t="s">
        <v>133</v>
      </c>
      <c r="Y589" s="6" t="s">
        <v>16</v>
      </c>
      <c r="Z589" s="6" t="s">
        <v>20</v>
      </c>
      <c r="AA589" s="6"/>
      <c r="AB589" s="6"/>
      <c r="AC589" s="14"/>
      <c r="AD589" s="14" t="s">
        <v>582</v>
      </c>
      <c r="AE589" s="16">
        <v>200</v>
      </c>
      <c r="AF589" s="17">
        <v>100</v>
      </c>
      <c r="AG589" s="17" t="s">
        <v>581</v>
      </c>
      <c r="AH589" s="17">
        <v>1</v>
      </c>
      <c r="AI589" s="27">
        <v>20000</v>
      </c>
      <c r="AJ589" s="16">
        <v>0</v>
      </c>
      <c r="AK589" s="16">
        <v>20000</v>
      </c>
      <c r="AL589" s="16">
        <v>0</v>
      </c>
      <c r="AM589" s="16">
        <v>0</v>
      </c>
      <c r="AN589" s="16">
        <v>0</v>
      </c>
      <c r="AO589" s="16">
        <v>0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4" t="s">
        <v>1022</v>
      </c>
      <c r="AW589" s="14" t="s">
        <v>706</v>
      </c>
      <c r="AX589" s="14" t="s">
        <v>706</v>
      </c>
      <c r="AY589" s="14" t="s">
        <v>706</v>
      </c>
      <c r="AZ589" s="14" t="s">
        <v>706</v>
      </c>
      <c r="BA589" s="14" t="s">
        <v>706</v>
      </c>
      <c r="BB589" s="17" t="s">
        <v>706</v>
      </c>
      <c r="BC589" s="17" t="s">
        <v>706</v>
      </c>
      <c r="BD589" s="14" t="s">
        <v>436</v>
      </c>
      <c r="BE589" s="14" t="s">
        <v>136</v>
      </c>
      <c r="BF589" s="14" t="s">
        <v>1035</v>
      </c>
      <c r="BG589" s="179" t="s">
        <v>1039</v>
      </c>
      <c r="BH589" s="58">
        <f t="shared" si="33"/>
        <v>20000</v>
      </c>
      <c r="BI589" s="62">
        <f t="shared" si="34"/>
        <v>0</v>
      </c>
    </row>
    <row r="590" spans="1:61" ht="18.75">
      <c r="A590" s="174">
        <v>10</v>
      </c>
      <c r="B590" s="175" t="s">
        <v>1</v>
      </c>
      <c r="C590" s="176">
        <v>1009</v>
      </c>
      <c r="D590" s="175" t="s">
        <v>436</v>
      </c>
      <c r="E590" s="177">
        <v>2</v>
      </c>
      <c r="F590" s="178" t="s">
        <v>12</v>
      </c>
      <c r="G590" s="175" t="s">
        <v>12</v>
      </c>
      <c r="H590" s="177">
        <v>2</v>
      </c>
      <c r="I590" s="178" t="s">
        <v>721</v>
      </c>
      <c r="J590" s="177">
        <v>150</v>
      </c>
      <c r="K590" s="178" t="s">
        <v>787</v>
      </c>
      <c r="L590" s="176">
        <v>1000010</v>
      </c>
      <c r="M590" s="175" t="s">
        <v>709</v>
      </c>
      <c r="N590" s="11">
        <v>10000030262</v>
      </c>
      <c r="O590" s="6" t="s">
        <v>440</v>
      </c>
      <c r="P590" s="14" t="s">
        <v>440</v>
      </c>
      <c r="Q590" s="51">
        <v>5</v>
      </c>
      <c r="R590" s="6" t="s">
        <v>635</v>
      </c>
      <c r="S590" s="11">
        <v>5</v>
      </c>
      <c r="T590" s="52" t="s">
        <v>635</v>
      </c>
      <c r="U590" s="13" t="str">
        <f>IFERROR((VLOOKUP(Q590,[1]ความเชื่อมโยง!$A$1:$F$10,6,FALSE)),"")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90" s="13" t="str">
        <f>IFERROR((VLOOKUP(Q590,ความเชื่อมโยง!$A$1:$G$10,7,1)),"")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90" s="15" t="s">
        <v>700</v>
      </c>
      <c r="X590" s="6" t="s">
        <v>133</v>
      </c>
      <c r="Y590" s="6" t="s">
        <v>16</v>
      </c>
      <c r="Z590" s="6" t="s">
        <v>20</v>
      </c>
      <c r="AA590" s="6"/>
      <c r="AB590" s="6"/>
      <c r="AC590" s="14"/>
      <c r="AD590" s="14" t="s">
        <v>1635</v>
      </c>
      <c r="AE590" s="16">
        <v>100</v>
      </c>
      <c r="AF590" s="17">
        <v>100</v>
      </c>
      <c r="AG590" s="17" t="s">
        <v>581</v>
      </c>
      <c r="AH590" s="17">
        <v>1</v>
      </c>
      <c r="AI590" s="27">
        <v>10000</v>
      </c>
      <c r="AJ590" s="16">
        <v>0</v>
      </c>
      <c r="AK590" s="16">
        <v>10000</v>
      </c>
      <c r="AL590" s="16">
        <v>0</v>
      </c>
      <c r="AM590" s="16">
        <v>0</v>
      </c>
      <c r="AN590" s="16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0</v>
      </c>
      <c r="AT590" s="16">
        <v>0</v>
      </c>
      <c r="AU590" s="16">
        <v>0</v>
      </c>
      <c r="AV590" s="14" t="s">
        <v>1022</v>
      </c>
      <c r="AW590" s="14" t="s">
        <v>706</v>
      </c>
      <c r="AX590" s="14" t="s">
        <v>706</v>
      </c>
      <c r="AY590" s="14" t="s">
        <v>706</v>
      </c>
      <c r="AZ590" s="14" t="s">
        <v>706</v>
      </c>
      <c r="BA590" s="14" t="s">
        <v>706</v>
      </c>
      <c r="BB590" s="17" t="s">
        <v>706</v>
      </c>
      <c r="BC590" s="17" t="s">
        <v>706</v>
      </c>
      <c r="BD590" s="14" t="s">
        <v>436</v>
      </c>
      <c r="BE590" s="14" t="s">
        <v>136</v>
      </c>
      <c r="BF590" s="14" t="s">
        <v>1035</v>
      </c>
      <c r="BG590" s="179" t="s">
        <v>1039</v>
      </c>
      <c r="BH590" s="58">
        <f t="shared" si="33"/>
        <v>10000</v>
      </c>
      <c r="BI590" s="62">
        <f t="shared" si="34"/>
        <v>0</v>
      </c>
    </row>
    <row r="591" spans="1:61" ht="18.75">
      <c r="A591" s="174">
        <v>10</v>
      </c>
      <c r="B591" s="175" t="s">
        <v>1</v>
      </c>
      <c r="C591" s="176">
        <v>1009</v>
      </c>
      <c r="D591" s="175" t="s">
        <v>436</v>
      </c>
      <c r="E591" s="177">
        <v>2</v>
      </c>
      <c r="F591" s="178" t="s">
        <v>12</v>
      </c>
      <c r="G591" s="175" t="s">
        <v>12</v>
      </c>
      <c r="H591" s="177">
        <v>2</v>
      </c>
      <c r="I591" s="178" t="s">
        <v>721</v>
      </c>
      <c r="J591" s="177">
        <v>150</v>
      </c>
      <c r="K591" s="178" t="s">
        <v>787</v>
      </c>
      <c r="L591" s="176">
        <v>1000010</v>
      </c>
      <c r="M591" s="175" t="s">
        <v>709</v>
      </c>
      <c r="N591" s="11">
        <v>10000030262</v>
      </c>
      <c r="O591" s="6" t="s">
        <v>440</v>
      </c>
      <c r="P591" s="14" t="s">
        <v>440</v>
      </c>
      <c r="Q591" s="51">
        <v>5</v>
      </c>
      <c r="R591" s="6" t="s">
        <v>635</v>
      </c>
      <c r="S591" s="11">
        <v>5</v>
      </c>
      <c r="T591" s="52" t="s">
        <v>635</v>
      </c>
      <c r="U591" s="13" t="str">
        <f>IFERROR((VLOOKUP(Q591,[1]ความเชื่อมโยง!$A$1:$F$10,6,FALSE)),"")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91" s="13" t="str">
        <f>IFERROR((VLOOKUP(Q591,ความเชื่อมโยง!$A$1:$G$10,7,1)),"")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91" s="15" t="s">
        <v>700</v>
      </c>
      <c r="X591" s="6" t="s">
        <v>133</v>
      </c>
      <c r="Y591" s="6" t="s">
        <v>16</v>
      </c>
      <c r="Z591" s="6" t="s">
        <v>20</v>
      </c>
      <c r="AA591" s="6"/>
      <c r="AB591" s="6"/>
      <c r="AC591" s="14"/>
      <c r="AD591" s="14" t="s">
        <v>600</v>
      </c>
      <c r="AE591" s="16">
        <v>7000</v>
      </c>
      <c r="AF591" s="17">
        <v>5</v>
      </c>
      <c r="AG591" s="17" t="s">
        <v>581</v>
      </c>
      <c r="AH591" s="17">
        <v>1</v>
      </c>
      <c r="AI591" s="27">
        <v>35000</v>
      </c>
      <c r="AJ591" s="16">
        <v>0</v>
      </c>
      <c r="AK591" s="16">
        <v>35000</v>
      </c>
      <c r="AL591" s="16">
        <v>0</v>
      </c>
      <c r="AM591" s="16">
        <v>0</v>
      </c>
      <c r="AN591" s="16">
        <v>0</v>
      </c>
      <c r="AO591" s="16">
        <v>0</v>
      </c>
      <c r="AP591" s="16">
        <v>0</v>
      </c>
      <c r="AQ591" s="16">
        <v>0</v>
      </c>
      <c r="AR591" s="16">
        <v>0</v>
      </c>
      <c r="AS591" s="16">
        <v>0</v>
      </c>
      <c r="AT591" s="16">
        <v>0</v>
      </c>
      <c r="AU591" s="16">
        <v>0</v>
      </c>
      <c r="AV591" s="14" t="s">
        <v>1022</v>
      </c>
      <c r="AW591" s="14" t="s">
        <v>706</v>
      </c>
      <c r="AX591" s="14" t="s">
        <v>706</v>
      </c>
      <c r="AY591" s="14" t="s">
        <v>706</v>
      </c>
      <c r="AZ591" s="14" t="s">
        <v>706</v>
      </c>
      <c r="BA591" s="14" t="s">
        <v>706</v>
      </c>
      <c r="BB591" s="17" t="s">
        <v>706</v>
      </c>
      <c r="BC591" s="17" t="s">
        <v>706</v>
      </c>
      <c r="BD591" s="14" t="s">
        <v>436</v>
      </c>
      <c r="BE591" s="14" t="s">
        <v>136</v>
      </c>
      <c r="BF591" s="14" t="s">
        <v>1035</v>
      </c>
      <c r="BG591" s="179" t="s">
        <v>1039</v>
      </c>
      <c r="BH591" s="58">
        <f t="shared" si="33"/>
        <v>35000</v>
      </c>
      <c r="BI591" s="62">
        <f t="shared" si="34"/>
        <v>0</v>
      </c>
    </row>
    <row r="592" spans="1:61" ht="19.5" thickBot="1">
      <c r="A592" s="180">
        <v>10</v>
      </c>
      <c r="B592" s="181" t="s">
        <v>1</v>
      </c>
      <c r="C592" s="182">
        <v>1009</v>
      </c>
      <c r="D592" s="181" t="s">
        <v>436</v>
      </c>
      <c r="E592" s="183">
        <v>2</v>
      </c>
      <c r="F592" s="184" t="s">
        <v>12</v>
      </c>
      <c r="G592" s="181" t="s">
        <v>12</v>
      </c>
      <c r="H592" s="183">
        <v>2</v>
      </c>
      <c r="I592" s="184" t="s">
        <v>721</v>
      </c>
      <c r="J592" s="183">
        <v>150</v>
      </c>
      <c r="K592" s="184" t="s">
        <v>787</v>
      </c>
      <c r="L592" s="182">
        <v>1000010</v>
      </c>
      <c r="M592" s="181" t="s">
        <v>709</v>
      </c>
      <c r="N592" s="185">
        <v>10000030262</v>
      </c>
      <c r="O592" s="186" t="s">
        <v>440</v>
      </c>
      <c r="P592" s="187" t="s">
        <v>440</v>
      </c>
      <c r="Q592" s="51">
        <v>5</v>
      </c>
      <c r="R592" s="6" t="s">
        <v>635</v>
      </c>
      <c r="S592" s="11">
        <v>5</v>
      </c>
      <c r="T592" s="52" t="s">
        <v>635</v>
      </c>
      <c r="U592" s="13" t="str">
        <f>IFERROR((VLOOKUP(Q592,[1]ความเชื่อมโยง!$A$1:$F$10,6,FALSE)),"")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92" s="13" t="str">
        <f>IFERROR((VLOOKUP(Q592,ความเชื่อมโยง!$A$1:$G$10,7,1)),"")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92" s="188" t="s">
        <v>700</v>
      </c>
      <c r="X592" s="186" t="s">
        <v>133</v>
      </c>
      <c r="Y592" s="186" t="s">
        <v>16</v>
      </c>
      <c r="Z592" s="186" t="s">
        <v>20</v>
      </c>
      <c r="AA592" s="186"/>
      <c r="AB592" s="186"/>
      <c r="AC592" s="187"/>
      <c r="AD592" s="14" t="s">
        <v>1041</v>
      </c>
      <c r="AE592" s="189">
        <v>2500</v>
      </c>
      <c r="AF592" s="190">
        <v>3</v>
      </c>
      <c r="AG592" s="190" t="s">
        <v>619</v>
      </c>
      <c r="AH592" s="190">
        <v>1</v>
      </c>
      <c r="AI592" s="191">
        <v>7500</v>
      </c>
      <c r="AJ592" s="189">
        <v>0</v>
      </c>
      <c r="AK592" s="189">
        <v>7500</v>
      </c>
      <c r="AL592" s="189">
        <v>0</v>
      </c>
      <c r="AM592" s="189">
        <v>0</v>
      </c>
      <c r="AN592" s="189">
        <v>0</v>
      </c>
      <c r="AO592" s="189">
        <v>0</v>
      </c>
      <c r="AP592" s="189">
        <v>0</v>
      </c>
      <c r="AQ592" s="189">
        <v>0</v>
      </c>
      <c r="AR592" s="189">
        <v>0</v>
      </c>
      <c r="AS592" s="189">
        <v>0</v>
      </c>
      <c r="AT592" s="189">
        <v>0</v>
      </c>
      <c r="AU592" s="189">
        <v>0</v>
      </c>
      <c r="AV592" s="187" t="s">
        <v>1022</v>
      </c>
      <c r="AW592" s="187" t="s">
        <v>706</v>
      </c>
      <c r="AX592" s="187" t="s">
        <v>706</v>
      </c>
      <c r="AY592" s="187" t="s">
        <v>706</v>
      </c>
      <c r="AZ592" s="187" t="s">
        <v>706</v>
      </c>
      <c r="BA592" s="187" t="s">
        <v>706</v>
      </c>
      <c r="BB592" s="190" t="s">
        <v>706</v>
      </c>
      <c r="BC592" s="190" t="s">
        <v>706</v>
      </c>
      <c r="BD592" s="187" t="s">
        <v>436</v>
      </c>
      <c r="BE592" s="187" t="s">
        <v>136</v>
      </c>
      <c r="BF592" s="187" t="s">
        <v>1035</v>
      </c>
      <c r="BG592" s="192" t="s">
        <v>1039</v>
      </c>
      <c r="BH592" s="58">
        <f t="shared" si="33"/>
        <v>7500</v>
      </c>
      <c r="BI592" s="62">
        <f t="shared" si="34"/>
        <v>0</v>
      </c>
    </row>
    <row r="593" spans="1:61" ht="18.75">
      <c r="A593" s="165">
        <v>10</v>
      </c>
      <c r="B593" s="166" t="s">
        <v>1</v>
      </c>
      <c r="C593" s="167">
        <v>1009</v>
      </c>
      <c r="D593" s="166" t="s">
        <v>436</v>
      </c>
      <c r="E593" s="168">
        <v>2</v>
      </c>
      <c r="F593" s="169" t="s">
        <v>12</v>
      </c>
      <c r="G593" s="166" t="s">
        <v>12</v>
      </c>
      <c r="H593" s="168">
        <v>2</v>
      </c>
      <c r="I593" s="169" t="s">
        <v>721</v>
      </c>
      <c r="J593" s="168">
        <v>150</v>
      </c>
      <c r="K593" s="169" t="s">
        <v>787</v>
      </c>
      <c r="L593" s="167">
        <v>1000010</v>
      </c>
      <c r="M593" s="166" t="s">
        <v>709</v>
      </c>
      <c r="N593" s="167">
        <v>10000030262</v>
      </c>
      <c r="O593" s="166" t="s">
        <v>440</v>
      </c>
      <c r="P593" s="162" t="s">
        <v>440</v>
      </c>
      <c r="Q593" s="51">
        <v>5</v>
      </c>
      <c r="R593" s="6" t="s">
        <v>635</v>
      </c>
      <c r="S593" s="11">
        <v>5</v>
      </c>
      <c r="T593" s="52" t="s">
        <v>635</v>
      </c>
      <c r="U593" s="13" t="str">
        <f>IFERROR((VLOOKUP(Q593,[1]ความเชื่อมโยง!$A$1:$F$10,6,FALSE)),"")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93" s="13" t="str">
        <f>IFERROR((VLOOKUP(Q593,ความเชื่อมโยง!$A$1:$G$10,7,1)),"")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93" s="170" t="s">
        <v>700</v>
      </c>
      <c r="X593" s="166" t="s">
        <v>133</v>
      </c>
      <c r="Y593" s="166" t="s">
        <v>16</v>
      </c>
      <c r="Z593" s="166" t="s">
        <v>20</v>
      </c>
      <c r="AA593" s="166"/>
      <c r="AB593" s="166"/>
      <c r="AC593" s="162"/>
      <c r="AD593" s="162" t="s">
        <v>1042</v>
      </c>
      <c r="AE593" s="171">
        <v>1940</v>
      </c>
      <c r="AF593" s="163">
        <v>5</v>
      </c>
      <c r="AG593" s="163" t="s">
        <v>588</v>
      </c>
      <c r="AH593" s="163">
        <v>1</v>
      </c>
      <c r="AI593" s="172">
        <v>9700</v>
      </c>
      <c r="AJ593" s="171">
        <v>0</v>
      </c>
      <c r="AK593" s="171">
        <v>9700</v>
      </c>
      <c r="AL593" s="171">
        <v>0</v>
      </c>
      <c r="AM593" s="171">
        <v>0</v>
      </c>
      <c r="AN593" s="171">
        <v>0</v>
      </c>
      <c r="AO593" s="171">
        <v>0</v>
      </c>
      <c r="AP593" s="171">
        <v>0</v>
      </c>
      <c r="AQ593" s="171">
        <v>0</v>
      </c>
      <c r="AR593" s="171">
        <v>0</v>
      </c>
      <c r="AS593" s="171">
        <v>0</v>
      </c>
      <c r="AT593" s="171">
        <v>0</v>
      </c>
      <c r="AU593" s="171">
        <v>0</v>
      </c>
      <c r="AV593" s="162" t="s">
        <v>1022</v>
      </c>
      <c r="AW593" s="162" t="s">
        <v>706</v>
      </c>
      <c r="AX593" s="162" t="s">
        <v>706</v>
      </c>
      <c r="AY593" s="162" t="s">
        <v>706</v>
      </c>
      <c r="AZ593" s="162" t="s">
        <v>706</v>
      </c>
      <c r="BA593" s="162" t="s">
        <v>706</v>
      </c>
      <c r="BB593" s="163" t="s">
        <v>706</v>
      </c>
      <c r="BC593" s="163" t="s">
        <v>706</v>
      </c>
      <c r="BD593" s="162" t="s">
        <v>436</v>
      </c>
      <c r="BE593" s="162" t="s">
        <v>136</v>
      </c>
      <c r="BF593" s="162" t="s">
        <v>1035</v>
      </c>
      <c r="BG593" s="173" t="s">
        <v>1039</v>
      </c>
      <c r="BH593" s="58">
        <f t="shared" si="33"/>
        <v>9700</v>
      </c>
      <c r="BI593" s="62">
        <f t="shared" si="34"/>
        <v>0</v>
      </c>
    </row>
    <row r="594" spans="1:61" ht="18.75">
      <c r="A594" s="174">
        <v>10</v>
      </c>
      <c r="B594" s="175" t="s">
        <v>1</v>
      </c>
      <c r="C594" s="176">
        <v>1009</v>
      </c>
      <c r="D594" s="175" t="s">
        <v>436</v>
      </c>
      <c r="E594" s="177">
        <v>2</v>
      </c>
      <c r="F594" s="178" t="s">
        <v>12</v>
      </c>
      <c r="G594" s="175" t="s">
        <v>12</v>
      </c>
      <c r="H594" s="177">
        <v>2</v>
      </c>
      <c r="I594" s="178" t="s">
        <v>721</v>
      </c>
      <c r="J594" s="177">
        <v>150</v>
      </c>
      <c r="K594" s="178" t="s">
        <v>787</v>
      </c>
      <c r="L594" s="176">
        <v>1000010</v>
      </c>
      <c r="M594" s="175" t="s">
        <v>709</v>
      </c>
      <c r="N594" s="11">
        <v>10000030262</v>
      </c>
      <c r="O594" s="6" t="s">
        <v>440</v>
      </c>
      <c r="P594" s="14" t="s">
        <v>440</v>
      </c>
      <c r="Q594" s="51">
        <v>5</v>
      </c>
      <c r="R594" s="6" t="s">
        <v>635</v>
      </c>
      <c r="S594" s="11">
        <v>5</v>
      </c>
      <c r="T594" s="52" t="s">
        <v>635</v>
      </c>
      <c r="U594" s="13" t="str">
        <f>IFERROR((VLOOKUP(Q594,[1]ความเชื่อมโยง!$A$1:$F$10,6,FALSE)),"")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94" s="13" t="str">
        <f>IFERROR((VLOOKUP(Q594,ความเชื่อมโยง!$A$1:$G$10,7,1)),"")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94" s="15" t="s">
        <v>700</v>
      </c>
      <c r="X594" s="6" t="s">
        <v>133</v>
      </c>
      <c r="Y594" s="6" t="s">
        <v>16</v>
      </c>
      <c r="Z594" s="6" t="s">
        <v>20</v>
      </c>
      <c r="AA594" s="6"/>
      <c r="AB594" s="6"/>
      <c r="AC594" s="14"/>
      <c r="AD594" s="14" t="s">
        <v>1043</v>
      </c>
      <c r="AE594" s="16">
        <v>40000</v>
      </c>
      <c r="AF594" s="17">
        <v>1</v>
      </c>
      <c r="AG594" s="17" t="s">
        <v>588</v>
      </c>
      <c r="AH594" s="17">
        <v>1</v>
      </c>
      <c r="AI594" s="27">
        <v>40000</v>
      </c>
      <c r="AJ594" s="16">
        <v>0</v>
      </c>
      <c r="AK594" s="16">
        <v>40000</v>
      </c>
      <c r="AL594" s="16">
        <v>0</v>
      </c>
      <c r="AM594" s="16">
        <v>0</v>
      </c>
      <c r="AN594" s="16">
        <v>0</v>
      </c>
      <c r="AO594" s="16">
        <v>0</v>
      </c>
      <c r="AP594" s="16">
        <v>0</v>
      </c>
      <c r="AQ594" s="16">
        <v>0</v>
      </c>
      <c r="AR594" s="16">
        <v>0</v>
      </c>
      <c r="AS594" s="16">
        <v>0</v>
      </c>
      <c r="AT594" s="16">
        <v>0</v>
      </c>
      <c r="AU594" s="16">
        <v>0</v>
      </c>
      <c r="AV594" s="14" t="s">
        <v>1022</v>
      </c>
      <c r="AW594" s="14" t="s">
        <v>706</v>
      </c>
      <c r="AX594" s="14" t="s">
        <v>706</v>
      </c>
      <c r="AY594" s="14" t="s">
        <v>706</v>
      </c>
      <c r="AZ594" s="14" t="s">
        <v>706</v>
      </c>
      <c r="BA594" s="14" t="s">
        <v>706</v>
      </c>
      <c r="BB594" s="17" t="s">
        <v>706</v>
      </c>
      <c r="BC594" s="17" t="s">
        <v>706</v>
      </c>
      <c r="BD594" s="14" t="s">
        <v>436</v>
      </c>
      <c r="BE594" s="14" t="s">
        <v>136</v>
      </c>
      <c r="BF594" s="14" t="s">
        <v>1035</v>
      </c>
      <c r="BG594" s="179" t="s">
        <v>1039</v>
      </c>
      <c r="BH594" s="58">
        <f t="shared" si="33"/>
        <v>40000</v>
      </c>
      <c r="BI594" s="62">
        <f t="shared" si="34"/>
        <v>0</v>
      </c>
    </row>
    <row r="595" spans="1:61" ht="18.75">
      <c r="A595" s="174">
        <v>10</v>
      </c>
      <c r="B595" s="175" t="s">
        <v>1</v>
      </c>
      <c r="C595" s="176">
        <v>1009</v>
      </c>
      <c r="D595" s="175" t="s">
        <v>436</v>
      </c>
      <c r="E595" s="177">
        <v>2</v>
      </c>
      <c r="F595" s="178" t="s">
        <v>12</v>
      </c>
      <c r="G595" s="175" t="s">
        <v>12</v>
      </c>
      <c r="H595" s="177">
        <v>2</v>
      </c>
      <c r="I595" s="178" t="s">
        <v>721</v>
      </c>
      <c r="J595" s="177">
        <v>150</v>
      </c>
      <c r="K595" s="178" t="s">
        <v>787</v>
      </c>
      <c r="L595" s="176">
        <v>1000010</v>
      </c>
      <c r="M595" s="175" t="s">
        <v>709</v>
      </c>
      <c r="N595" s="11">
        <v>10000030262</v>
      </c>
      <c r="O595" s="6" t="s">
        <v>440</v>
      </c>
      <c r="P595" s="14" t="s">
        <v>440</v>
      </c>
      <c r="Q595" s="51">
        <v>5</v>
      </c>
      <c r="R595" s="6" t="s">
        <v>635</v>
      </c>
      <c r="S595" s="11">
        <v>5</v>
      </c>
      <c r="T595" s="52" t="s">
        <v>635</v>
      </c>
      <c r="U595" s="13" t="str">
        <f>IFERROR((VLOOKUP(Q595,[1]ความเชื่อมโยง!$A$1:$F$10,6,FALSE)),"")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95" s="13" t="str">
        <f>IFERROR((VLOOKUP(Q595,ความเชื่อมโยง!$A$1:$G$10,7,1)),"")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95" s="15" t="s">
        <v>700</v>
      </c>
      <c r="X595" s="6" t="s">
        <v>133</v>
      </c>
      <c r="Y595" s="6" t="s">
        <v>16</v>
      </c>
      <c r="Z595" s="6" t="s">
        <v>23</v>
      </c>
      <c r="AA595" s="6"/>
      <c r="AB595" s="6"/>
      <c r="AC595" s="14"/>
      <c r="AD595" s="14" t="s">
        <v>171</v>
      </c>
      <c r="AE595" s="16">
        <v>20000</v>
      </c>
      <c r="AF595" s="17">
        <v>1</v>
      </c>
      <c r="AG595" s="17" t="s">
        <v>588</v>
      </c>
      <c r="AH595" s="17">
        <v>1</v>
      </c>
      <c r="AI595" s="27">
        <v>20000</v>
      </c>
      <c r="AJ595" s="16">
        <v>0</v>
      </c>
      <c r="AK595" s="16">
        <v>20000</v>
      </c>
      <c r="AL595" s="16">
        <v>0</v>
      </c>
      <c r="AM595" s="16">
        <v>0</v>
      </c>
      <c r="AN595" s="16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6">
        <v>0</v>
      </c>
      <c r="AU595" s="16">
        <v>0</v>
      </c>
      <c r="AV595" s="14" t="s">
        <v>1022</v>
      </c>
      <c r="AW595" s="14" t="s">
        <v>706</v>
      </c>
      <c r="AX595" s="14" t="s">
        <v>706</v>
      </c>
      <c r="AY595" s="14" t="s">
        <v>706</v>
      </c>
      <c r="AZ595" s="14" t="s">
        <v>706</v>
      </c>
      <c r="BA595" s="14" t="s">
        <v>706</v>
      </c>
      <c r="BB595" s="17" t="s">
        <v>706</v>
      </c>
      <c r="BC595" s="17" t="s">
        <v>706</v>
      </c>
      <c r="BD595" s="14" t="s">
        <v>436</v>
      </c>
      <c r="BE595" s="14" t="s">
        <v>136</v>
      </c>
      <c r="BF595" s="14" t="s">
        <v>1035</v>
      </c>
      <c r="BG595" s="179" t="s">
        <v>1039</v>
      </c>
      <c r="BH595" s="58">
        <f t="shared" si="33"/>
        <v>20000</v>
      </c>
      <c r="BI595" s="62">
        <f t="shared" si="34"/>
        <v>0</v>
      </c>
    </row>
    <row r="596" spans="1:61" ht="18.75">
      <c r="A596" s="174">
        <v>10</v>
      </c>
      <c r="B596" s="175" t="s">
        <v>1</v>
      </c>
      <c r="C596" s="176">
        <v>1009</v>
      </c>
      <c r="D596" s="175" t="s">
        <v>436</v>
      </c>
      <c r="E596" s="177">
        <v>2</v>
      </c>
      <c r="F596" s="178" t="s">
        <v>12</v>
      </c>
      <c r="G596" s="175" t="s">
        <v>12</v>
      </c>
      <c r="H596" s="177">
        <v>2</v>
      </c>
      <c r="I596" s="178" t="s">
        <v>721</v>
      </c>
      <c r="J596" s="177">
        <v>150</v>
      </c>
      <c r="K596" s="178" t="s">
        <v>787</v>
      </c>
      <c r="L596" s="176">
        <v>1000010</v>
      </c>
      <c r="M596" s="175" t="s">
        <v>709</v>
      </c>
      <c r="N596" s="11">
        <v>10000030262</v>
      </c>
      <c r="O596" s="6" t="s">
        <v>440</v>
      </c>
      <c r="P596" s="14" t="s">
        <v>440</v>
      </c>
      <c r="Q596" s="51">
        <v>5</v>
      </c>
      <c r="R596" s="6" t="s">
        <v>635</v>
      </c>
      <c r="S596" s="11">
        <v>5</v>
      </c>
      <c r="T596" s="52" t="s">
        <v>635</v>
      </c>
      <c r="U596" s="13" t="str">
        <f>IFERROR((VLOOKUP(Q596,[1]ความเชื่อมโยง!$A$1:$F$10,6,FALSE)),"")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96" s="13" t="str">
        <f>IFERROR((VLOOKUP(Q596,ความเชื่อมโยง!$A$1:$G$10,7,1)),"")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96" s="15" t="s">
        <v>700</v>
      </c>
      <c r="X596" s="6" t="s">
        <v>133</v>
      </c>
      <c r="Y596" s="6" t="s">
        <v>16</v>
      </c>
      <c r="Z596" s="6" t="s">
        <v>23</v>
      </c>
      <c r="AA596" s="6"/>
      <c r="AB596" s="6"/>
      <c r="AC596" s="14"/>
      <c r="AD596" s="14" t="s">
        <v>24</v>
      </c>
      <c r="AE596" s="16">
        <v>10000</v>
      </c>
      <c r="AF596" s="17">
        <v>1</v>
      </c>
      <c r="AG596" s="17" t="s">
        <v>588</v>
      </c>
      <c r="AH596" s="17">
        <v>1</v>
      </c>
      <c r="AI596" s="27">
        <v>10000</v>
      </c>
      <c r="AJ596" s="16">
        <v>0</v>
      </c>
      <c r="AK596" s="16">
        <v>10000</v>
      </c>
      <c r="AL596" s="16">
        <v>0</v>
      </c>
      <c r="AM596" s="16">
        <v>0</v>
      </c>
      <c r="AN596" s="16">
        <v>0</v>
      </c>
      <c r="AO596" s="16">
        <v>0</v>
      </c>
      <c r="AP596" s="16">
        <v>0</v>
      </c>
      <c r="AQ596" s="16">
        <v>0</v>
      </c>
      <c r="AR596" s="16">
        <v>0</v>
      </c>
      <c r="AS596" s="16">
        <v>0</v>
      </c>
      <c r="AT596" s="16">
        <v>0</v>
      </c>
      <c r="AU596" s="16">
        <v>0</v>
      </c>
      <c r="AV596" s="14" t="s">
        <v>1022</v>
      </c>
      <c r="AW596" s="14" t="s">
        <v>706</v>
      </c>
      <c r="AX596" s="14" t="s">
        <v>706</v>
      </c>
      <c r="AY596" s="14" t="s">
        <v>706</v>
      </c>
      <c r="AZ596" s="14" t="s">
        <v>706</v>
      </c>
      <c r="BA596" s="14" t="s">
        <v>706</v>
      </c>
      <c r="BB596" s="17" t="s">
        <v>706</v>
      </c>
      <c r="BC596" s="17" t="s">
        <v>706</v>
      </c>
      <c r="BD596" s="14" t="s">
        <v>436</v>
      </c>
      <c r="BE596" s="14" t="s">
        <v>136</v>
      </c>
      <c r="BF596" s="14" t="s">
        <v>1035</v>
      </c>
      <c r="BG596" s="179" t="s">
        <v>1039</v>
      </c>
      <c r="BH596" s="58">
        <f t="shared" si="33"/>
        <v>10000</v>
      </c>
      <c r="BI596" s="62">
        <f t="shared" si="34"/>
        <v>0</v>
      </c>
    </row>
    <row r="597" spans="1:61" ht="18.75">
      <c r="A597" s="174">
        <v>10</v>
      </c>
      <c r="B597" s="175" t="s">
        <v>1</v>
      </c>
      <c r="C597" s="176">
        <v>1009</v>
      </c>
      <c r="D597" s="175" t="s">
        <v>436</v>
      </c>
      <c r="E597" s="177">
        <v>2</v>
      </c>
      <c r="F597" s="178" t="s">
        <v>12</v>
      </c>
      <c r="G597" s="175" t="s">
        <v>12</v>
      </c>
      <c r="H597" s="177">
        <v>2</v>
      </c>
      <c r="I597" s="178" t="s">
        <v>721</v>
      </c>
      <c r="J597" s="177">
        <v>150</v>
      </c>
      <c r="K597" s="178" t="s">
        <v>787</v>
      </c>
      <c r="L597" s="176">
        <v>1000010</v>
      </c>
      <c r="M597" s="175" t="s">
        <v>709</v>
      </c>
      <c r="N597" s="11">
        <v>10000030077</v>
      </c>
      <c r="O597" s="6" t="s">
        <v>441</v>
      </c>
      <c r="P597" s="14" t="s">
        <v>441</v>
      </c>
      <c r="Q597" s="51">
        <v>5</v>
      </c>
      <c r="R597" s="6" t="s">
        <v>635</v>
      </c>
      <c r="S597" s="11">
        <v>5</v>
      </c>
      <c r="T597" s="52" t="s">
        <v>635</v>
      </c>
      <c r="U597" s="13" t="str">
        <f>IFERROR((VLOOKUP(Q597,[1]ความเชื่อมโยง!$A$1:$F$10,6,FALSE)),"")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97" s="13" t="str">
        <f>IFERROR((VLOOKUP(Q597,ความเชื่อมโยง!$A$1:$G$10,7,1)),"")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97" s="15" t="s">
        <v>700</v>
      </c>
      <c r="X597" s="6" t="s">
        <v>133</v>
      </c>
      <c r="Y597" s="6" t="s">
        <v>16</v>
      </c>
      <c r="Z597" s="6" t="s">
        <v>20</v>
      </c>
      <c r="AA597" s="6"/>
      <c r="AB597" s="6"/>
      <c r="AC597" s="14"/>
      <c r="AD597" s="14" t="s">
        <v>1700</v>
      </c>
      <c r="AE597" s="16">
        <v>25000</v>
      </c>
      <c r="AF597" s="17">
        <v>2</v>
      </c>
      <c r="AG597" s="17" t="s">
        <v>693</v>
      </c>
      <c r="AH597" s="17">
        <v>1</v>
      </c>
      <c r="AI597" s="27">
        <v>50000</v>
      </c>
      <c r="AJ597" s="16">
        <v>0</v>
      </c>
      <c r="AK597" s="16">
        <v>0</v>
      </c>
      <c r="AL597" s="16">
        <v>0</v>
      </c>
      <c r="AM597" s="16">
        <v>0</v>
      </c>
      <c r="AN597" s="16">
        <v>30000</v>
      </c>
      <c r="AO597" s="16">
        <v>20000</v>
      </c>
      <c r="AP597" s="16">
        <v>0</v>
      </c>
      <c r="AQ597" s="16">
        <v>0</v>
      </c>
      <c r="AR597" s="16">
        <v>0</v>
      </c>
      <c r="AS597" s="16">
        <v>0</v>
      </c>
      <c r="AT597" s="16">
        <v>0</v>
      </c>
      <c r="AU597" s="16">
        <v>0</v>
      </c>
      <c r="AV597" s="14" t="s">
        <v>1037</v>
      </c>
      <c r="AW597" s="14" t="s">
        <v>1023</v>
      </c>
      <c r="AX597" s="14" t="s">
        <v>1038</v>
      </c>
      <c r="AY597" s="14" t="s">
        <v>1038</v>
      </c>
      <c r="AZ597" s="14" t="s">
        <v>1025</v>
      </c>
      <c r="BA597" s="14" t="s">
        <v>1026</v>
      </c>
      <c r="BB597" s="17" t="s">
        <v>577</v>
      </c>
      <c r="BC597" s="17">
        <v>80</v>
      </c>
      <c r="BD597" s="14" t="s">
        <v>436</v>
      </c>
      <c r="BE597" s="14"/>
      <c r="BF597" s="14" t="s">
        <v>1035</v>
      </c>
      <c r="BG597" s="179" t="s">
        <v>1044</v>
      </c>
      <c r="BH597" s="58">
        <f t="shared" si="33"/>
        <v>50000</v>
      </c>
      <c r="BI597" s="62">
        <f t="shared" si="34"/>
        <v>0</v>
      </c>
    </row>
    <row r="598" spans="1:61" ht="18.75">
      <c r="A598" s="174">
        <v>10</v>
      </c>
      <c r="B598" s="175" t="s">
        <v>1</v>
      </c>
      <c r="C598" s="176">
        <v>1009</v>
      </c>
      <c r="D598" s="175" t="s">
        <v>436</v>
      </c>
      <c r="E598" s="177">
        <v>2</v>
      </c>
      <c r="F598" s="178" t="s">
        <v>12</v>
      </c>
      <c r="G598" s="175" t="s">
        <v>12</v>
      </c>
      <c r="H598" s="177">
        <v>8</v>
      </c>
      <c r="I598" s="178" t="s">
        <v>1045</v>
      </c>
      <c r="J598" s="177">
        <v>415</v>
      </c>
      <c r="K598" s="178" t="s">
        <v>1046</v>
      </c>
      <c r="L598" s="176">
        <v>4010001</v>
      </c>
      <c r="M598" s="175" t="s">
        <v>671</v>
      </c>
      <c r="N598" s="11">
        <v>40100010068</v>
      </c>
      <c r="O598" s="6" t="s">
        <v>442</v>
      </c>
      <c r="P598" s="14" t="s">
        <v>443</v>
      </c>
      <c r="Q598" s="51">
        <v>5</v>
      </c>
      <c r="R598" s="6" t="s">
        <v>635</v>
      </c>
      <c r="S598" s="11">
        <v>5</v>
      </c>
      <c r="T598" s="52" t="s">
        <v>635</v>
      </c>
      <c r="U598" s="13" t="str">
        <f>IFERROR((VLOOKUP(Q598,[1]ความเชื่อมโยง!$A$1:$F$10,6,FALSE)),"")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98" s="13" t="str">
        <f>IFERROR((VLOOKUP(Q598,ความเชื่อมโยง!$A$1:$G$10,7,1)),"")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98" s="15" t="s">
        <v>700</v>
      </c>
      <c r="X598" s="6" t="s">
        <v>646</v>
      </c>
      <c r="Y598" s="6" t="s">
        <v>16</v>
      </c>
      <c r="Z598" s="6" t="s">
        <v>28</v>
      </c>
      <c r="AA598" s="6"/>
      <c r="AB598" s="6"/>
      <c r="AC598" s="14"/>
      <c r="AD598" s="14" t="s">
        <v>613</v>
      </c>
      <c r="AE598" s="16">
        <v>600</v>
      </c>
      <c r="AF598" s="17">
        <v>12</v>
      </c>
      <c r="AG598" s="17" t="s">
        <v>591</v>
      </c>
      <c r="AH598" s="17">
        <v>1</v>
      </c>
      <c r="AI598" s="27">
        <v>7200</v>
      </c>
      <c r="AJ598" s="16">
        <v>0</v>
      </c>
      <c r="AK598" s="16">
        <v>0</v>
      </c>
      <c r="AL598" s="16">
        <v>0</v>
      </c>
      <c r="AM598" s="16">
        <v>0</v>
      </c>
      <c r="AN598" s="16">
        <v>0</v>
      </c>
      <c r="AO598" s="16">
        <v>0</v>
      </c>
      <c r="AP598" s="16">
        <v>0</v>
      </c>
      <c r="AQ598" s="16">
        <v>0</v>
      </c>
      <c r="AR598" s="16">
        <v>0</v>
      </c>
      <c r="AS598" s="16">
        <v>7200</v>
      </c>
      <c r="AT598" s="16">
        <v>0</v>
      </c>
      <c r="AU598" s="16">
        <v>0</v>
      </c>
      <c r="AV598" s="14" t="s">
        <v>1047</v>
      </c>
      <c r="AW598" s="14" t="s">
        <v>1048</v>
      </c>
      <c r="AX598" s="14" t="s">
        <v>1049</v>
      </c>
      <c r="AY598" s="14" t="s">
        <v>1049</v>
      </c>
      <c r="AZ598" s="14" t="s">
        <v>1025</v>
      </c>
      <c r="BA598" s="14" t="s">
        <v>1026</v>
      </c>
      <c r="BB598" s="17" t="s">
        <v>577</v>
      </c>
      <c r="BC598" s="17">
        <v>80</v>
      </c>
      <c r="BD598" s="14" t="s">
        <v>436</v>
      </c>
      <c r="BE598" s="14"/>
      <c r="BF598" s="14" t="s">
        <v>1035</v>
      </c>
      <c r="BG598" s="179" t="s">
        <v>1050</v>
      </c>
      <c r="BH598" s="58">
        <f t="shared" si="33"/>
        <v>7200</v>
      </c>
      <c r="BI598" s="62">
        <f t="shared" si="34"/>
        <v>0</v>
      </c>
    </row>
    <row r="599" spans="1:61" ht="18.75">
      <c r="A599" s="174">
        <v>10</v>
      </c>
      <c r="B599" s="175" t="s">
        <v>1</v>
      </c>
      <c r="C599" s="176">
        <v>1009</v>
      </c>
      <c r="D599" s="175" t="s">
        <v>436</v>
      </c>
      <c r="E599" s="177">
        <v>2</v>
      </c>
      <c r="F599" s="178" t="s">
        <v>12</v>
      </c>
      <c r="G599" s="175" t="s">
        <v>12</v>
      </c>
      <c r="H599" s="177">
        <v>8</v>
      </c>
      <c r="I599" s="178" t="s">
        <v>1045</v>
      </c>
      <c r="J599" s="177">
        <v>415</v>
      </c>
      <c r="K599" s="178" t="s">
        <v>1046</v>
      </c>
      <c r="L599" s="176">
        <v>4010001</v>
      </c>
      <c r="M599" s="175" t="s">
        <v>671</v>
      </c>
      <c r="N599" s="11">
        <v>40100010068</v>
      </c>
      <c r="O599" s="6" t="s">
        <v>442</v>
      </c>
      <c r="P599" s="14" t="s">
        <v>443</v>
      </c>
      <c r="Q599" s="51">
        <v>5</v>
      </c>
      <c r="R599" s="6" t="s">
        <v>635</v>
      </c>
      <c r="S599" s="11">
        <v>5</v>
      </c>
      <c r="T599" s="52" t="s">
        <v>635</v>
      </c>
      <c r="U599" s="13" t="str">
        <f>IFERROR((VLOOKUP(Q599,[1]ความเชื่อมโยง!$A$1:$F$10,6,FALSE)),"")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599" s="13" t="str">
        <f>IFERROR((VLOOKUP(Q599,ความเชื่อมโยง!$A$1:$G$10,7,1)),"")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599" s="15" t="s">
        <v>700</v>
      </c>
      <c r="X599" s="6" t="s">
        <v>646</v>
      </c>
      <c r="Y599" s="6" t="s">
        <v>16</v>
      </c>
      <c r="Z599" s="6" t="s">
        <v>20</v>
      </c>
      <c r="AA599" s="6"/>
      <c r="AB599" s="6"/>
      <c r="AC599" s="14"/>
      <c r="AD599" s="14" t="s">
        <v>1041</v>
      </c>
      <c r="AE599" s="16">
        <v>15000</v>
      </c>
      <c r="AF599" s="17">
        <v>3</v>
      </c>
      <c r="AG599" s="17" t="s">
        <v>586</v>
      </c>
      <c r="AH599" s="17">
        <v>1</v>
      </c>
      <c r="AI599" s="27">
        <v>45000</v>
      </c>
      <c r="AJ599" s="16">
        <v>0</v>
      </c>
      <c r="AK599" s="16">
        <v>0</v>
      </c>
      <c r="AL599" s="16">
        <v>0</v>
      </c>
      <c r="AM599" s="16">
        <v>0</v>
      </c>
      <c r="AN599" s="16">
        <v>0</v>
      </c>
      <c r="AO599" s="16">
        <v>0</v>
      </c>
      <c r="AP599" s="16">
        <v>0</v>
      </c>
      <c r="AQ599" s="16">
        <v>0</v>
      </c>
      <c r="AR599" s="16">
        <v>0</v>
      </c>
      <c r="AS599" s="16">
        <v>45000</v>
      </c>
      <c r="AT599" s="16">
        <v>0</v>
      </c>
      <c r="AU599" s="16">
        <v>0</v>
      </c>
      <c r="AV599" s="14" t="s">
        <v>1047</v>
      </c>
      <c r="AW599" s="14" t="s">
        <v>1048</v>
      </c>
      <c r="AX599" s="14" t="s">
        <v>1049</v>
      </c>
      <c r="AY599" s="14" t="s">
        <v>1049</v>
      </c>
      <c r="AZ599" s="14" t="s">
        <v>1025</v>
      </c>
      <c r="BA599" s="14" t="s">
        <v>1026</v>
      </c>
      <c r="BB599" s="17" t="s">
        <v>577</v>
      </c>
      <c r="BC599" s="17">
        <v>80</v>
      </c>
      <c r="BD599" s="14" t="s">
        <v>436</v>
      </c>
      <c r="BE599" s="14"/>
      <c r="BF599" s="14" t="s">
        <v>1035</v>
      </c>
      <c r="BG599" s="179" t="s">
        <v>1050</v>
      </c>
      <c r="BH599" s="58">
        <f t="shared" si="33"/>
        <v>45000</v>
      </c>
      <c r="BI599" s="62">
        <f t="shared" si="34"/>
        <v>0</v>
      </c>
    </row>
    <row r="600" spans="1:61" ht="19.5" thickBot="1">
      <c r="A600" s="180">
        <v>10</v>
      </c>
      <c r="B600" s="181" t="s">
        <v>1</v>
      </c>
      <c r="C600" s="182">
        <v>1009</v>
      </c>
      <c r="D600" s="181" t="s">
        <v>436</v>
      </c>
      <c r="E600" s="183">
        <v>2</v>
      </c>
      <c r="F600" s="184" t="s">
        <v>12</v>
      </c>
      <c r="G600" s="181" t="s">
        <v>12</v>
      </c>
      <c r="H600" s="183">
        <v>8</v>
      </c>
      <c r="I600" s="184" t="s">
        <v>1045</v>
      </c>
      <c r="J600" s="183">
        <v>415</v>
      </c>
      <c r="K600" s="184" t="s">
        <v>1046</v>
      </c>
      <c r="L600" s="182">
        <v>4010001</v>
      </c>
      <c r="M600" s="181" t="s">
        <v>671</v>
      </c>
      <c r="N600" s="185">
        <v>40100010068</v>
      </c>
      <c r="O600" s="186" t="s">
        <v>442</v>
      </c>
      <c r="P600" s="187" t="s">
        <v>443</v>
      </c>
      <c r="Q600" s="51">
        <v>5</v>
      </c>
      <c r="R600" s="6" t="s">
        <v>635</v>
      </c>
      <c r="S600" s="11">
        <v>5</v>
      </c>
      <c r="T600" s="52" t="s">
        <v>635</v>
      </c>
      <c r="U600" s="13" t="str">
        <f>IFERROR((VLOOKUP(Q600,[1]ความเชื่อมโยง!$A$1:$F$10,6,FALSE)),"")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00" s="13" t="str">
        <f>IFERROR((VLOOKUP(Q600,ความเชื่อมโยง!$A$1:$G$10,7,1)),"")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00" s="188" t="s">
        <v>700</v>
      </c>
      <c r="X600" s="186" t="s">
        <v>646</v>
      </c>
      <c r="Y600" s="186" t="s">
        <v>16</v>
      </c>
      <c r="Z600" s="186" t="s">
        <v>20</v>
      </c>
      <c r="AA600" s="186"/>
      <c r="AB600" s="186"/>
      <c r="AC600" s="187"/>
      <c r="AD600" s="14" t="s">
        <v>1635</v>
      </c>
      <c r="AE600" s="189">
        <v>50</v>
      </c>
      <c r="AF600" s="190">
        <v>50</v>
      </c>
      <c r="AG600" s="190" t="s">
        <v>581</v>
      </c>
      <c r="AH600" s="190">
        <v>8</v>
      </c>
      <c r="AI600" s="191">
        <v>20000</v>
      </c>
      <c r="AJ600" s="189">
        <v>0</v>
      </c>
      <c r="AK600" s="189">
        <v>0</v>
      </c>
      <c r="AL600" s="189">
        <v>0</v>
      </c>
      <c r="AM600" s="189">
        <v>0</v>
      </c>
      <c r="AN600" s="189">
        <v>0</v>
      </c>
      <c r="AO600" s="189">
        <v>0</v>
      </c>
      <c r="AP600" s="189">
        <v>0</v>
      </c>
      <c r="AQ600" s="189">
        <v>0</v>
      </c>
      <c r="AR600" s="189">
        <v>0</v>
      </c>
      <c r="AS600" s="189">
        <v>20000</v>
      </c>
      <c r="AT600" s="189">
        <v>0</v>
      </c>
      <c r="AU600" s="189">
        <v>0</v>
      </c>
      <c r="AV600" s="187" t="s">
        <v>1047</v>
      </c>
      <c r="AW600" s="187" t="s">
        <v>1048</v>
      </c>
      <c r="AX600" s="187" t="s">
        <v>1049</v>
      </c>
      <c r="AY600" s="187" t="s">
        <v>1049</v>
      </c>
      <c r="AZ600" s="187" t="s">
        <v>1025</v>
      </c>
      <c r="BA600" s="187" t="s">
        <v>1026</v>
      </c>
      <c r="BB600" s="190" t="s">
        <v>577</v>
      </c>
      <c r="BC600" s="190">
        <v>80</v>
      </c>
      <c r="BD600" s="187" t="s">
        <v>436</v>
      </c>
      <c r="BE600" s="187"/>
      <c r="BF600" s="187" t="s">
        <v>1035</v>
      </c>
      <c r="BG600" s="192" t="s">
        <v>1050</v>
      </c>
      <c r="BH600" s="58">
        <f t="shared" si="33"/>
        <v>20000</v>
      </c>
      <c r="BI600" s="62">
        <f t="shared" si="34"/>
        <v>0</v>
      </c>
    </row>
    <row r="601" spans="1:61" ht="18.75">
      <c r="A601" s="165">
        <v>10</v>
      </c>
      <c r="B601" s="166" t="s">
        <v>1</v>
      </c>
      <c r="C601" s="167">
        <v>1009</v>
      </c>
      <c r="D601" s="166" t="s">
        <v>436</v>
      </c>
      <c r="E601" s="168">
        <v>2</v>
      </c>
      <c r="F601" s="169" t="s">
        <v>12</v>
      </c>
      <c r="G601" s="166" t="s">
        <v>12</v>
      </c>
      <c r="H601" s="168">
        <v>8</v>
      </c>
      <c r="I601" s="169" t="s">
        <v>1045</v>
      </c>
      <c r="J601" s="168">
        <v>415</v>
      </c>
      <c r="K601" s="169" t="s">
        <v>1046</v>
      </c>
      <c r="L601" s="167">
        <v>4010001</v>
      </c>
      <c r="M601" s="166" t="s">
        <v>671</v>
      </c>
      <c r="N601" s="167">
        <v>40100010068</v>
      </c>
      <c r="O601" s="166" t="s">
        <v>442</v>
      </c>
      <c r="P601" s="162" t="s">
        <v>443</v>
      </c>
      <c r="Q601" s="51">
        <v>5</v>
      </c>
      <c r="R601" s="6" t="s">
        <v>635</v>
      </c>
      <c r="S601" s="11">
        <v>5</v>
      </c>
      <c r="T601" s="52" t="s">
        <v>635</v>
      </c>
      <c r="U601" s="13" t="str">
        <f>IFERROR((VLOOKUP(Q601,[1]ความเชื่อมโยง!$A$1:$F$10,6,FALSE)),"")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01" s="13" t="str">
        <f>IFERROR((VLOOKUP(Q601,ความเชื่อมโยง!$A$1:$G$10,7,1)),"")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01" s="170" t="s">
        <v>700</v>
      </c>
      <c r="X601" s="166" t="s">
        <v>646</v>
      </c>
      <c r="Y601" s="166" t="s">
        <v>16</v>
      </c>
      <c r="Z601" s="166" t="s">
        <v>20</v>
      </c>
      <c r="AA601" s="166"/>
      <c r="AB601" s="166"/>
      <c r="AC601" s="162"/>
      <c r="AD601" s="162" t="s">
        <v>612</v>
      </c>
      <c r="AE601" s="171">
        <v>100</v>
      </c>
      <c r="AF601" s="163">
        <v>50</v>
      </c>
      <c r="AG601" s="163" t="s">
        <v>581</v>
      </c>
      <c r="AH601" s="163">
        <v>4</v>
      </c>
      <c r="AI601" s="172">
        <v>20000</v>
      </c>
      <c r="AJ601" s="171">
        <v>0</v>
      </c>
      <c r="AK601" s="171">
        <v>0</v>
      </c>
      <c r="AL601" s="171">
        <v>0</v>
      </c>
      <c r="AM601" s="171">
        <v>0</v>
      </c>
      <c r="AN601" s="171">
        <v>0</v>
      </c>
      <c r="AO601" s="171">
        <v>0</v>
      </c>
      <c r="AP601" s="171">
        <v>0</v>
      </c>
      <c r="AQ601" s="171">
        <v>0</v>
      </c>
      <c r="AR601" s="171">
        <v>0</v>
      </c>
      <c r="AS601" s="171">
        <v>20000</v>
      </c>
      <c r="AT601" s="171">
        <v>0</v>
      </c>
      <c r="AU601" s="171">
        <v>0</v>
      </c>
      <c r="AV601" s="162" t="s">
        <v>1047</v>
      </c>
      <c r="AW601" s="162" t="s">
        <v>1048</v>
      </c>
      <c r="AX601" s="162" t="s">
        <v>1049</v>
      </c>
      <c r="AY601" s="162" t="s">
        <v>1049</v>
      </c>
      <c r="AZ601" s="162" t="s">
        <v>1025</v>
      </c>
      <c r="BA601" s="162" t="s">
        <v>1026</v>
      </c>
      <c r="BB601" s="163" t="s">
        <v>577</v>
      </c>
      <c r="BC601" s="163">
        <v>80</v>
      </c>
      <c r="BD601" s="162" t="s">
        <v>436</v>
      </c>
      <c r="BE601" s="162"/>
      <c r="BF601" s="162" t="s">
        <v>1035</v>
      </c>
      <c r="BG601" s="173" t="s">
        <v>1050</v>
      </c>
      <c r="BH601" s="58">
        <f t="shared" si="33"/>
        <v>20000</v>
      </c>
      <c r="BI601" s="62">
        <f t="shared" si="34"/>
        <v>0</v>
      </c>
    </row>
    <row r="602" spans="1:61" ht="18.75">
      <c r="A602" s="193">
        <v>10</v>
      </c>
      <c r="B602" s="6" t="s">
        <v>1</v>
      </c>
      <c r="C602" s="11">
        <v>1009</v>
      </c>
      <c r="D602" s="6" t="s">
        <v>436</v>
      </c>
      <c r="E602" s="12">
        <v>2</v>
      </c>
      <c r="F602" s="13" t="s">
        <v>12</v>
      </c>
      <c r="G602" s="6" t="s">
        <v>12</v>
      </c>
      <c r="H602" s="12">
        <v>8</v>
      </c>
      <c r="I602" s="13" t="s">
        <v>1045</v>
      </c>
      <c r="J602" s="12">
        <v>415</v>
      </c>
      <c r="K602" s="13" t="s">
        <v>1046</v>
      </c>
      <c r="L602" s="11">
        <v>4010001</v>
      </c>
      <c r="M602" s="6" t="s">
        <v>671</v>
      </c>
      <c r="N602" s="11">
        <v>40100010068</v>
      </c>
      <c r="O602" s="6" t="s">
        <v>442</v>
      </c>
      <c r="P602" s="14" t="s">
        <v>443</v>
      </c>
      <c r="Q602" s="51">
        <v>5</v>
      </c>
      <c r="R602" s="6" t="s">
        <v>635</v>
      </c>
      <c r="S602" s="11">
        <v>5</v>
      </c>
      <c r="T602" s="52" t="s">
        <v>635</v>
      </c>
      <c r="U602" s="13" t="str">
        <f>IFERROR((VLOOKUP(Q602,[1]ความเชื่อมโยง!$A$1:$F$10,6,FALSE)),"")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02" s="13" t="str">
        <f>IFERROR((VLOOKUP(Q602,ความเชื่อมโยง!$A$1:$G$10,7,1)),"")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02" s="15" t="s">
        <v>700</v>
      </c>
      <c r="X602" s="6" t="s">
        <v>646</v>
      </c>
      <c r="Y602" s="6" t="s">
        <v>16</v>
      </c>
      <c r="Z602" s="6" t="s">
        <v>20</v>
      </c>
      <c r="AA602" s="6"/>
      <c r="AB602" s="6"/>
      <c r="AC602" s="14"/>
      <c r="AD602" s="14" t="s">
        <v>612</v>
      </c>
      <c r="AE602" s="16">
        <v>300</v>
      </c>
      <c r="AF602" s="17">
        <v>50</v>
      </c>
      <c r="AG602" s="17" t="s">
        <v>581</v>
      </c>
      <c r="AH602" s="17">
        <v>1</v>
      </c>
      <c r="AI602" s="27">
        <v>15000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6">
        <v>0</v>
      </c>
      <c r="AP602" s="16">
        <v>0</v>
      </c>
      <c r="AQ602" s="16">
        <v>0</v>
      </c>
      <c r="AR602" s="16">
        <v>0</v>
      </c>
      <c r="AS602" s="16">
        <v>15000</v>
      </c>
      <c r="AT602" s="16">
        <v>0</v>
      </c>
      <c r="AU602" s="16">
        <v>0</v>
      </c>
      <c r="AV602" s="14" t="s">
        <v>1047</v>
      </c>
      <c r="AW602" s="14" t="s">
        <v>1048</v>
      </c>
      <c r="AX602" s="14" t="s">
        <v>1049</v>
      </c>
      <c r="AY602" s="14" t="s">
        <v>1049</v>
      </c>
      <c r="AZ602" s="14" t="s">
        <v>1025</v>
      </c>
      <c r="BA602" s="14" t="s">
        <v>1026</v>
      </c>
      <c r="BB602" s="17" t="s">
        <v>577</v>
      </c>
      <c r="BC602" s="17">
        <v>80</v>
      </c>
      <c r="BD602" s="14" t="s">
        <v>436</v>
      </c>
      <c r="BE602" s="14"/>
      <c r="BF602" s="14" t="s">
        <v>1035</v>
      </c>
      <c r="BG602" s="179" t="s">
        <v>1050</v>
      </c>
      <c r="BH602" s="58">
        <f t="shared" si="33"/>
        <v>15000</v>
      </c>
      <c r="BI602" s="62">
        <f t="shared" si="34"/>
        <v>0</v>
      </c>
    </row>
    <row r="603" spans="1:61" ht="19.5" thickBot="1">
      <c r="A603" s="194">
        <v>10</v>
      </c>
      <c r="B603" s="186" t="s">
        <v>1</v>
      </c>
      <c r="C603" s="185">
        <v>1009</v>
      </c>
      <c r="D603" s="186" t="s">
        <v>436</v>
      </c>
      <c r="E603" s="195">
        <v>2</v>
      </c>
      <c r="F603" s="196" t="s">
        <v>12</v>
      </c>
      <c r="G603" s="186" t="s">
        <v>12</v>
      </c>
      <c r="H603" s="195">
        <v>8</v>
      </c>
      <c r="I603" s="196" t="s">
        <v>1045</v>
      </c>
      <c r="J603" s="195">
        <v>415</v>
      </c>
      <c r="K603" s="196" t="s">
        <v>1046</v>
      </c>
      <c r="L603" s="185">
        <v>4010001</v>
      </c>
      <c r="M603" s="186" t="s">
        <v>671</v>
      </c>
      <c r="N603" s="185">
        <v>40100010068</v>
      </c>
      <c r="O603" s="186" t="s">
        <v>442</v>
      </c>
      <c r="P603" s="187" t="s">
        <v>443</v>
      </c>
      <c r="Q603" s="51">
        <v>5</v>
      </c>
      <c r="R603" s="6" t="s">
        <v>635</v>
      </c>
      <c r="S603" s="11">
        <v>5</v>
      </c>
      <c r="T603" s="52" t="s">
        <v>635</v>
      </c>
      <c r="U603" s="13" t="str">
        <f>IFERROR((VLOOKUP(Q603,[1]ความเชื่อมโยง!$A$1:$F$10,6,FALSE)),"")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03" s="13" t="str">
        <f>IFERROR((VLOOKUP(Q603,ความเชื่อมโยง!$A$1:$G$10,7,1)),"")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03" s="188" t="s">
        <v>700</v>
      </c>
      <c r="X603" s="186" t="s">
        <v>646</v>
      </c>
      <c r="Y603" s="186" t="s">
        <v>16</v>
      </c>
      <c r="Z603" s="186" t="s">
        <v>20</v>
      </c>
      <c r="AA603" s="186"/>
      <c r="AB603" s="186"/>
      <c r="AC603" s="187"/>
      <c r="AD603" s="187" t="s">
        <v>612</v>
      </c>
      <c r="AE603" s="189">
        <v>50</v>
      </c>
      <c r="AF603" s="190">
        <v>300</v>
      </c>
      <c r="AG603" s="190" t="s">
        <v>581</v>
      </c>
      <c r="AH603" s="190">
        <v>1</v>
      </c>
      <c r="AI603" s="191">
        <v>15000</v>
      </c>
      <c r="AJ603" s="189">
        <v>0</v>
      </c>
      <c r="AK603" s="189">
        <v>0</v>
      </c>
      <c r="AL603" s="189">
        <v>0</v>
      </c>
      <c r="AM603" s="189">
        <v>0</v>
      </c>
      <c r="AN603" s="189">
        <v>0</v>
      </c>
      <c r="AO603" s="189">
        <v>0</v>
      </c>
      <c r="AP603" s="189">
        <v>0</v>
      </c>
      <c r="AQ603" s="189">
        <v>0</v>
      </c>
      <c r="AR603" s="189">
        <v>0</v>
      </c>
      <c r="AS603" s="189">
        <v>15000</v>
      </c>
      <c r="AT603" s="189">
        <v>0</v>
      </c>
      <c r="AU603" s="189">
        <v>0</v>
      </c>
      <c r="AV603" s="14" t="s">
        <v>1047</v>
      </c>
      <c r="AW603" s="14" t="s">
        <v>1048</v>
      </c>
      <c r="AX603" s="14" t="s">
        <v>1049</v>
      </c>
      <c r="AY603" s="14" t="s">
        <v>1049</v>
      </c>
      <c r="AZ603" s="14" t="s">
        <v>1025</v>
      </c>
      <c r="BA603" s="14" t="s">
        <v>1026</v>
      </c>
      <c r="BB603" s="17" t="s">
        <v>577</v>
      </c>
      <c r="BC603" s="17">
        <v>80</v>
      </c>
      <c r="BD603" s="187" t="s">
        <v>436</v>
      </c>
      <c r="BE603" s="187"/>
      <c r="BF603" s="187" t="s">
        <v>1035</v>
      </c>
      <c r="BG603" s="192" t="s">
        <v>1050</v>
      </c>
      <c r="BH603" s="58">
        <f t="shared" si="33"/>
        <v>15000</v>
      </c>
      <c r="BI603" s="62">
        <f t="shared" si="34"/>
        <v>0</v>
      </c>
    </row>
    <row r="604" spans="1:61" ht="18.75">
      <c r="A604" s="165">
        <v>10</v>
      </c>
      <c r="B604" s="166" t="s">
        <v>1</v>
      </c>
      <c r="C604" s="167">
        <v>1009</v>
      </c>
      <c r="D604" s="166" t="s">
        <v>436</v>
      </c>
      <c r="E604" s="168">
        <v>2</v>
      </c>
      <c r="F604" s="169" t="s">
        <v>12</v>
      </c>
      <c r="G604" s="166" t="s">
        <v>12</v>
      </c>
      <c r="H604" s="168">
        <v>8</v>
      </c>
      <c r="I604" s="169" t="s">
        <v>1045</v>
      </c>
      <c r="J604" s="168">
        <v>415</v>
      </c>
      <c r="K604" s="169" t="s">
        <v>1046</v>
      </c>
      <c r="L604" s="167">
        <v>4010001</v>
      </c>
      <c r="M604" s="166" t="s">
        <v>671</v>
      </c>
      <c r="N604" s="167">
        <v>40100010068</v>
      </c>
      <c r="O604" s="166" t="s">
        <v>442</v>
      </c>
      <c r="P604" s="162" t="s">
        <v>443</v>
      </c>
      <c r="Q604" s="51">
        <v>5</v>
      </c>
      <c r="R604" s="6" t="s">
        <v>635</v>
      </c>
      <c r="S604" s="11">
        <v>5</v>
      </c>
      <c r="T604" s="52" t="s">
        <v>635</v>
      </c>
      <c r="U604" s="13" t="str">
        <f>IFERROR((VLOOKUP(Q604,[1]ความเชื่อมโยง!$A$1:$F$10,6,FALSE)),"")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04" s="13" t="str">
        <f>IFERROR((VLOOKUP(Q604,ความเชื่อมโยง!$A$1:$G$10,7,1)),"")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04" s="170" t="s">
        <v>700</v>
      </c>
      <c r="X604" s="166" t="s">
        <v>646</v>
      </c>
      <c r="Y604" s="166" t="s">
        <v>16</v>
      </c>
      <c r="Z604" s="166" t="s">
        <v>20</v>
      </c>
      <c r="AA604" s="166"/>
      <c r="AB604" s="166"/>
      <c r="AC604" s="162"/>
      <c r="AD604" s="162" t="s">
        <v>1701</v>
      </c>
      <c r="AE604" s="171">
        <v>2000</v>
      </c>
      <c r="AF604" s="163">
        <v>1</v>
      </c>
      <c r="AG604" s="163" t="s">
        <v>588</v>
      </c>
      <c r="AH604" s="163">
        <v>1</v>
      </c>
      <c r="AI604" s="172">
        <v>2000</v>
      </c>
      <c r="AJ604" s="171">
        <v>0</v>
      </c>
      <c r="AK604" s="171">
        <v>0</v>
      </c>
      <c r="AL604" s="171">
        <v>0</v>
      </c>
      <c r="AM604" s="171">
        <v>0</v>
      </c>
      <c r="AN604" s="171">
        <v>0</v>
      </c>
      <c r="AO604" s="171">
        <v>0</v>
      </c>
      <c r="AP604" s="171">
        <v>0</v>
      </c>
      <c r="AQ604" s="171">
        <v>0</v>
      </c>
      <c r="AR604" s="171">
        <v>0</v>
      </c>
      <c r="AS604" s="171">
        <v>2000</v>
      </c>
      <c r="AT604" s="171">
        <v>0</v>
      </c>
      <c r="AU604" s="171">
        <v>0</v>
      </c>
      <c r="AV604" s="162" t="s">
        <v>1047</v>
      </c>
      <c r="AW604" s="162" t="s">
        <v>1048</v>
      </c>
      <c r="AX604" s="162" t="s">
        <v>1049</v>
      </c>
      <c r="AY604" s="162" t="s">
        <v>1049</v>
      </c>
      <c r="AZ604" s="162" t="s">
        <v>1025</v>
      </c>
      <c r="BA604" s="162" t="s">
        <v>1026</v>
      </c>
      <c r="BB604" s="163" t="s">
        <v>577</v>
      </c>
      <c r="BC604" s="163">
        <v>80</v>
      </c>
      <c r="BD604" s="162" t="s">
        <v>436</v>
      </c>
      <c r="BE604" s="162"/>
      <c r="BF604" s="162" t="s">
        <v>1035</v>
      </c>
      <c r="BG604" s="173" t="s">
        <v>1050</v>
      </c>
      <c r="BH604" s="58">
        <f t="shared" si="33"/>
        <v>2000</v>
      </c>
      <c r="BI604" s="62">
        <f t="shared" si="34"/>
        <v>0</v>
      </c>
    </row>
    <row r="605" spans="1:61" ht="18.75">
      <c r="A605" s="193">
        <v>10</v>
      </c>
      <c r="B605" s="6" t="s">
        <v>1</v>
      </c>
      <c r="C605" s="11">
        <v>1009</v>
      </c>
      <c r="D605" s="6" t="s">
        <v>436</v>
      </c>
      <c r="E605" s="12">
        <v>2</v>
      </c>
      <c r="F605" s="13" t="s">
        <v>12</v>
      </c>
      <c r="G605" s="6" t="s">
        <v>12</v>
      </c>
      <c r="H605" s="12">
        <v>8</v>
      </c>
      <c r="I605" s="13" t="s">
        <v>1045</v>
      </c>
      <c r="J605" s="12">
        <v>415</v>
      </c>
      <c r="K605" s="13" t="s">
        <v>1046</v>
      </c>
      <c r="L605" s="11">
        <v>4010001</v>
      </c>
      <c r="M605" s="6" t="s">
        <v>671</v>
      </c>
      <c r="N605" s="11">
        <v>40100010068</v>
      </c>
      <c r="O605" s="6" t="s">
        <v>442</v>
      </c>
      <c r="P605" s="14" t="s">
        <v>443</v>
      </c>
      <c r="Q605" s="51">
        <v>5</v>
      </c>
      <c r="R605" s="6" t="s">
        <v>635</v>
      </c>
      <c r="S605" s="11">
        <v>5</v>
      </c>
      <c r="T605" s="52" t="s">
        <v>635</v>
      </c>
      <c r="U605" s="13" t="str">
        <f>IFERROR((VLOOKUP(Q605,[1]ความเชื่อมโยง!$A$1:$F$10,6,FALSE)),"")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05" s="13" t="str">
        <f>IFERROR((VLOOKUP(Q605,ความเชื่อมโยง!$A$1:$G$10,7,1)),"")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05" s="15" t="s">
        <v>700</v>
      </c>
      <c r="X605" s="6" t="s">
        <v>646</v>
      </c>
      <c r="Y605" s="6" t="s">
        <v>16</v>
      </c>
      <c r="Z605" s="6" t="s">
        <v>23</v>
      </c>
      <c r="AA605" s="6"/>
      <c r="AB605" s="6"/>
      <c r="AC605" s="14"/>
      <c r="AD605" s="14" t="s">
        <v>171</v>
      </c>
      <c r="AE605" s="16">
        <v>7000</v>
      </c>
      <c r="AF605" s="17">
        <v>2</v>
      </c>
      <c r="AG605" s="17" t="s">
        <v>588</v>
      </c>
      <c r="AH605" s="17">
        <v>1</v>
      </c>
      <c r="AI605" s="27">
        <v>14000</v>
      </c>
      <c r="AJ605" s="16">
        <v>0</v>
      </c>
      <c r="AK605" s="16">
        <v>0</v>
      </c>
      <c r="AL605" s="16">
        <v>0</v>
      </c>
      <c r="AM605" s="16">
        <v>0</v>
      </c>
      <c r="AN605" s="16">
        <v>0</v>
      </c>
      <c r="AO605" s="16">
        <v>0</v>
      </c>
      <c r="AP605" s="16">
        <v>0</v>
      </c>
      <c r="AQ605" s="16">
        <v>0</v>
      </c>
      <c r="AR605" s="16">
        <v>0</v>
      </c>
      <c r="AS605" s="16">
        <v>14000</v>
      </c>
      <c r="AT605" s="16">
        <v>0</v>
      </c>
      <c r="AU605" s="16">
        <v>0</v>
      </c>
      <c r="AV605" s="14" t="s">
        <v>1047</v>
      </c>
      <c r="AW605" s="14" t="s">
        <v>1048</v>
      </c>
      <c r="AX605" s="14" t="s">
        <v>1049</v>
      </c>
      <c r="AY605" s="14" t="s">
        <v>1049</v>
      </c>
      <c r="AZ605" s="14" t="s">
        <v>1025</v>
      </c>
      <c r="BA605" s="14" t="s">
        <v>1026</v>
      </c>
      <c r="BB605" s="17" t="s">
        <v>577</v>
      </c>
      <c r="BC605" s="17">
        <v>80</v>
      </c>
      <c r="BD605" s="14" t="s">
        <v>436</v>
      </c>
      <c r="BE605" s="14"/>
      <c r="BF605" s="14" t="s">
        <v>1035</v>
      </c>
      <c r="BG605" s="179" t="s">
        <v>1050</v>
      </c>
      <c r="BH605" s="58">
        <f t="shared" si="33"/>
        <v>14000</v>
      </c>
      <c r="BI605" s="62">
        <f t="shared" si="34"/>
        <v>0</v>
      </c>
    </row>
    <row r="606" spans="1:61" ht="18.75">
      <c r="A606" s="193">
        <v>10</v>
      </c>
      <c r="B606" s="6" t="s">
        <v>1</v>
      </c>
      <c r="C606" s="11">
        <v>1009</v>
      </c>
      <c r="D606" s="6" t="s">
        <v>436</v>
      </c>
      <c r="E606" s="12">
        <v>2</v>
      </c>
      <c r="F606" s="13" t="s">
        <v>12</v>
      </c>
      <c r="G606" s="6" t="s">
        <v>12</v>
      </c>
      <c r="H606" s="12">
        <v>2</v>
      </c>
      <c r="I606" s="13" t="s">
        <v>721</v>
      </c>
      <c r="J606" s="12">
        <v>115</v>
      </c>
      <c r="K606" s="13" t="s">
        <v>1051</v>
      </c>
      <c r="L606" s="11">
        <v>1010053</v>
      </c>
      <c r="M606" s="6" t="s">
        <v>1052</v>
      </c>
      <c r="N606" s="11">
        <v>10100540009</v>
      </c>
      <c r="O606" s="6" t="s">
        <v>444</v>
      </c>
      <c r="P606" s="14" t="s">
        <v>444</v>
      </c>
      <c r="Q606" s="11">
        <v>5</v>
      </c>
      <c r="R606" s="6" t="s">
        <v>635</v>
      </c>
      <c r="S606" s="11">
        <v>5</v>
      </c>
      <c r="T606" s="6" t="s">
        <v>635</v>
      </c>
      <c r="U606" s="13" t="str">
        <f>IFERROR((VLOOKUP(Q606,[1]ความเชื่อมโยง!$A$1:$F$10,6,FALSE)),"")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06" s="13" t="str">
        <f>IFERROR((VLOOKUP(Q606,ความเชื่อมโยง!$A$1:$G$10,7,1)),"")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06" s="15" t="s">
        <v>700</v>
      </c>
      <c r="X606" s="6" t="s">
        <v>133</v>
      </c>
      <c r="Y606" s="6" t="s">
        <v>84</v>
      </c>
      <c r="Z606" s="6" t="s">
        <v>85</v>
      </c>
      <c r="AA606" s="6"/>
      <c r="AB606" s="6"/>
      <c r="AC606" s="14"/>
      <c r="AD606" s="14" t="s">
        <v>1053</v>
      </c>
      <c r="AE606" s="16">
        <v>1431200</v>
      </c>
      <c r="AF606" s="17">
        <v>1</v>
      </c>
      <c r="AG606" s="17" t="s">
        <v>588</v>
      </c>
      <c r="AH606" s="17">
        <v>1</v>
      </c>
      <c r="AI606" s="27">
        <v>1431200</v>
      </c>
      <c r="AJ606" s="16">
        <v>119000</v>
      </c>
      <c r="AK606" s="16">
        <v>119000</v>
      </c>
      <c r="AL606" s="16">
        <v>119000</v>
      </c>
      <c r="AM606" s="16">
        <v>119000</v>
      </c>
      <c r="AN606" s="16">
        <v>119000</v>
      </c>
      <c r="AO606" s="16">
        <v>119000</v>
      </c>
      <c r="AP606" s="16">
        <v>119000</v>
      </c>
      <c r="AQ606" s="16">
        <v>119000</v>
      </c>
      <c r="AR606" s="16">
        <v>119000</v>
      </c>
      <c r="AS606" s="16">
        <v>119000</v>
      </c>
      <c r="AT606" s="16">
        <v>119000</v>
      </c>
      <c r="AU606" s="16">
        <v>122200</v>
      </c>
      <c r="AV606" s="14" t="s">
        <v>1037</v>
      </c>
      <c r="AW606" s="14" t="s">
        <v>1048</v>
      </c>
      <c r="AX606" s="14" t="s">
        <v>1049</v>
      </c>
      <c r="AY606" s="14" t="s">
        <v>1049</v>
      </c>
      <c r="AZ606" s="14" t="s">
        <v>1025</v>
      </c>
      <c r="BA606" s="14" t="s">
        <v>1026</v>
      </c>
      <c r="BB606" s="17" t="s">
        <v>577</v>
      </c>
      <c r="BC606" s="17">
        <v>80</v>
      </c>
      <c r="BD606" s="14" t="s">
        <v>436</v>
      </c>
      <c r="BE606" s="14"/>
      <c r="BF606" s="14" t="s">
        <v>1054</v>
      </c>
      <c r="BG606" s="179" t="s">
        <v>1030</v>
      </c>
      <c r="BH606" s="58">
        <f t="shared" si="33"/>
        <v>1431200</v>
      </c>
      <c r="BI606" s="62">
        <f t="shared" si="34"/>
        <v>0</v>
      </c>
    </row>
    <row r="607" spans="1:61" ht="18.75">
      <c r="A607" s="193">
        <v>10</v>
      </c>
      <c r="B607" s="6" t="s">
        <v>1</v>
      </c>
      <c r="C607" s="11">
        <v>1009</v>
      </c>
      <c r="D607" s="6" t="s">
        <v>436</v>
      </c>
      <c r="E607" s="12">
        <v>2</v>
      </c>
      <c r="F607" s="13" t="s">
        <v>12</v>
      </c>
      <c r="G607" s="6" t="s">
        <v>12</v>
      </c>
      <c r="H607" s="12">
        <v>2</v>
      </c>
      <c r="I607" s="13" t="s">
        <v>721</v>
      </c>
      <c r="J607" s="12">
        <v>115</v>
      </c>
      <c r="K607" s="13" t="s">
        <v>1051</v>
      </c>
      <c r="L607" s="11">
        <v>1010054</v>
      </c>
      <c r="M607" s="6" t="s">
        <v>692</v>
      </c>
      <c r="N607" s="11">
        <v>10100540013</v>
      </c>
      <c r="O607" s="6" t="s">
        <v>445</v>
      </c>
      <c r="P607" s="14" t="s">
        <v>446</v>
      </c>
      <c r="Q607" s="51">
        <v>5</v>
      </c>
      <c r="R607" s="6" t="s">
        <v>635</v>
      </c>
      <c r="S607" s="11">
        <v>5</v>
      </c>
      <c r="T607" s="6" t="s">
        <v>635</v>
      </c>
      <c r="U607" s="13" t="str">
        <f>IFERROR((VLOOKUP(Q607,[1]ความเชื่อมโยง!$A$1:$F$10,6,FALSE)),"")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07" s="13" t="str">
        <f>IFERROR((VLOOKUP(Q607,ความเชื่อมโยง!$A$1:$G$10,7,1)),"")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07" s="15" t="s">
        <v>700</v>
      </c>
      <c r="X607" s="6" t="s">
        <v>646</v>
      </c>
      <c r="Y607" s="6" t="s">
        <v>16</v>
      </c>
      <c r="Z607" s="6" t="s">
        <v>28</v>
      </c>
      <c r="AA607" s="6"/>
      <c r="AB607" s="6"/>
      <c r="AC607" s="14"/>
      <c r="AD607" s="14" t="s">
        <v>613</v>
      </c>
      <c r="AE607" s="16">
        <v>600</v>
      </c>
      <c r="AF607" s="17">
        <v>20</v>
      </c>
      <c r="AG607" s="17" t="s">
        <v>591</v>
      </c>
      <c r="AH607" s="17">
        <v>2</v>
      </c>
      <c r="AI607" s="27">
        <v>24000</v>
      </c>
      <c r="AJ607" s="16">
        <v>0</v>
      </c>
      <c r="AK607" s="16">
        <v>0</v>
      </c>
      <c r="AL607" s="16">
        <v>0</v>
      </c>
      <c r="AM607" s="16">
        <v>0</v>
      </c>
      <c r="AN607" s="16">
        <v>12000</v>
      </c>
      <c r="AO607" s="16">
        <v>0</v>
      </c>
      <c r="AP607" s="16">
        <v>0</v>
      </c>
      <c r="AQ607" s="16">
        <v>12000</v>
      </c>
      <c r="AR607" s="16">
        <v>0</v>
      </c>
      <c r="AS607" s="16">
        <v>0</v>
      </c>
      <c r="AT607" s="16">
        <v>0</v>
      </c>
      <c r="AU607" s="16">
        <v>0</v>
      </c>
      <c r="AV607" s="14" t="s">
        <v>1047</v>
      </c>
      <c r="AW607" s="14" t="s">
        <v>1055</v>
      </c>
      <c r="AX607" s="14" t="s">
        <v>1056</v>
      </c>
      <c r="AY607" s="14" t="s">
        <v>1056</v>
      </c>
      <c r="AZ607" s="14" t="s">
        <v>1025</v>
      </c>
      <c r="BA607" s="14" t="s">
        <v>1026</v>
      </c>
      <c r="BB607" s="17" t="s">
        <v>577</v>
      </c>
      <c r="BC607" s="17">
        <v>80</v>
      </c>
      <c r="BD607" s="14" t="s">
        <v>436</v>
      </c>
      <c r="BE607" s="14"/>
      <c r="BF607" s="14" t="s">
        <v>1035</v>
      </c>
      <c r="BG607" s="179" t="s">
        <v>1057</v>
      </c>
      <c r="BH607" s="58">
        <f t="shared" si="33"/>
        <v>24000</v>
      </c>
      <c r="BI607" s="62">
        <f t="shared" si="34"/>
        <v>0</v>
      </c>
    </row>
    <row r="608" spans="1:61" ht="19.5" thickBot="1">
      <c r="A608" s="194">
        <v>10</v>
      </c>
      <c r="B608" s="186" t="s">
        <v>1</v>
      </c>
      <c r="C608" s="185">
        <v>1009</v>
      </c>
      <c r="D608" s="186" t="s">
        <v>436</v>
      </c>
      <c r="E608" s="195">
        <v>2</v>
      </c>
      <c r="F608" s="196" t="s">
        <v>12</v>
      </c>
      <c r="G608" s="186" t="s">
        <v>12</v>
      </c>
      <c r="H608" s="195">
        <v>2</v>
      </c>
      <c r="I608" s="196" t="s">
        <v>721</v>
      </c>
      <c r="J608" s="195">
        <v>115</v>
      </c>
      <c r="K608" s="196" t="s">
        <v>1051</v>
      </c>
      <c r="L608" s="185">
        <v>1010054</v>
      </c>
      <c r="M608" s="186" t="s">
        <v>692</v>
      </c>
      <c r="N608" s="11">
        <v>10100540013</v>
      </c>
      <c r="O608" s="186" t="s">
        <v>445</v>
      </c>
      <c r="P608" s="187" t="s">
        <v>446</v>
      </c>
      <c r="Q608" s="51">
        <v>5</v>
      </c>
      <c r="R608" s="6" t="s">
        <v>635</v>
      </c>
      <c r="S608" s="11">
        <v>5</v>
      </c>
      <c r="T608" s="186" t="s">
        <v>635</v>
      </c>
      <c r="U608" s="13" t="str">
        <f>IFERROR((VLOOKUP(Q608,[1]ความเชื่อมโยง!$A$1:$F$10,6,FALSE)),"")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08" s="13" t="str">
        <f>IFERROR((VLOOKUP(Q608,ความเชื่อมโยง!$A$1:$G$10,7,1)),"")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08" s="188" t="s">
        <v>700</v>
      </c>
      <c r="X608" s="186" t="s">
        <v>646</v>
      </c>
      <c r="Y608" s="186" t="s">
        <v>16</v>
      </c>
      <c r="Z608" s="186" t="s">
        <v>20</v>
      </c>
      <c r="AA608" s="186"/>
      <c r="AB608" s="186"/>
      <c r="AC608" s="187"/>
      <c r="AD608" s="14" t="s">
        <v>1635</v>
      </c>
      <c r="AE608" s="189">
        <v>50</v>
      </c>
      <c r="AF608" s="190">
        <v>20</v>
      </c>
      <c r="AG608" s="190" t="s">
        <v>581</v>
      </c>
      <c r="AH608" s="190">
        <v>2</v>
      </c>
      <c r="AI608" s="191">
        <v>2000</v>
      </c>
      <c r="AJ608" s="189">
        <v>0</v>
      </c>
      <c r="AK608" s="189">
        <v>0</v>
      </c>
      <c r="AL608" s="189">
        <v>0</v>
      </c>
      <c r="AM608" s="189">
        <v>0</v>
      </c>
      <c r="AN608" s="189">
        <v>1000</v>
      </c>
      <c r="AO608" s="189">
        <v>0</v>
      </c>
      <c r="AP608" s="189">
        <v>0</v>
      </c>
      <c r="AQ608" s="189">
        <v>1000</v>
      </c>
      <c r="AR608" s="189">
        <v>0</v>
      </c>
      <c r="AS608" s="189">
        <v>0</v>
      </c>
      <c r="AT608" s="189">
        <v>0</v>
      </c>
      <c r="AU608" s="189">
        <v>0</v>
      </c>
      <c r="AV608" s="187" t="s">
        <v>1047</v>
      </c>
      <c r="AW608" s="14" t="s">
        <v>1055</v>
      </c>
      <c r="AX608" s="14" t="s">
        <v>1056</v>
      </c>
      <c r="AY608" s="14" t="s">
        <v>1056</v>
      </c>
      <c r="AZ608" s="14" t="s">
        <v>1025</v>
      </c>
      <c r="BA608" s="14" t="s">
        <v>1026</v>
      </c>
      <c r="BB608" s="17" t="s">
        <v>577</v>
      </c>
      <c r="BC608" s="17">
        <v>80</v>
      </c>
      <c r="BD608" s="187" t="s">
        <v>436</v>
      </c>
      <c r="BE608" s="187"/>
      <c r="BF608" s="187" t="s">
        <v>1035</v>
      </c>
      <c r="BG608" s="192" t="s">
        <v>1058</v>
      </c>
      <c r="BH608" s="58">
        <f t="shared" si="33"/>
        <v>2000</v>
      </c>
      <c r="BI608" s="62">
        <f t="shared" si="34"/>
        <v>0</v>
      </c>
    </row>
    <row r="609" spans="1:61" ht="18.75">
      <c r="A609" s="165">
        <v>10</v>
      </c>
      <c r="B609" s="166" t="s">
        <v>1</v>
      </c>
      <c r="C609" s="167">
        <v>1009</v>
      </c>
      <c r="D609" s="166" t="s">
        <v>436</v>
      </c>
      <c r="E609" s="168">
        <v>2</v>
      </c>
      <c r="F609" s="169" t="s">
        <v>12</v>
      </c>
      <c r="G609" s="166" t="s">
        <v>12</v>
      </c>
      <c r="H609" s="168">
        <v>2</v>
      </c>
      <c r="I609" s="169" t="s">
        <v>721</v>
      </c>
      <c r="J609" s="168">
        <v>115</v>
      </c>
      <c r="K609" s="169" t="s">
        <v>1051</v>
      </c>
      <c r="L609" s="167">
        <v>1010054</v>
      </c>
      <c r="M609" s="166" t="s">
        <v>692</v>
      </c>
      <c r="N609" s="11">
        <v>10100540013</v>
      </c>
      <c r="O609" s="166" t="s">
        <v>445</v>
      </c>
      <c r="P609" s="162" t="s">
        <v>445</v>
      </c>
      <c r="Q609" s="51">
        <v>5</v>
      </c>
      <c r="R609" s="6" t="s">
        <v>635</v>
      </c>
      <c r="S609" s="11">
        <v>5</v>
      </c>
      <c r="T609" s="166" t="s">
        <v>635</v>
      </c>
      <c r="U609" s="13" t="str">
        <f>IFERROR((VLOOKUP(Q609,[1]ความเชื่อมโยง!$A$1:$F$10,6,FALSE)),"")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09" s="13" t="str">
        <f>IFERROR((VLOOKUP(Q609,ความเชื่อมโยง!$A$1:$G$10,7,1)),"")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09" s="170" t="s">
        <v>700</v>
      </c>
      <c r="X609" s="166" t="s">
        <v>646</v>
      </c>
      <c r="Y609" s="166" t="s">
        <v>16</v>
      </c>
      <c r="Z609" s="166" t="s">
        <v>28</v>
      </c>
      <c r="AA609" s="166"/>
      <c r="AB609" s="166"/>
      <c r="AC609" s="162"/>
      <c r="AD609" s="162" t="s">
        <v>613</v>
      </c>
      <c r="AE609" s="171">
        <v>600</v>
      </c>
      <c r="AF609" s="163">
        <v>20</v>
      </c>
      <c r="AG609" s="163" t="s">
        <v>591</v>
      </c>
      <c r="AH609" s="163">
        <v>6</v>
      </c>
      <c r="AI609" s="172">
        <v>72000</v>
      </c>
      <c r="AJ609" s="171">
        <v>0</v>
      </c>
      <c r="AK609" s="171">
        <v>0</v>
      </c>
      <c r="AL609" s="171">
        <v>12000</v>
      </c>
      <c r="AM609" s="171">
        <v>12000</v>
      </c>
      <c r="AN609" s="171">
        <v>12000</v>
      </c>
      <c r="AO609" s="171">
        <v>0</v>
      </c>
      <c r="AP609" s="171">
        <v>12000</v>
      </c>
      <c r="AQ609" s="171">
        <v>12000</v>
      </c>
      <c r="AR609" s="171">
        <v>0</v>
      </c>
      <c r="AS609" s="171">
        <v>12000</v>
      </c>
      <c r="AT609" s="171">
        <v>0</v>
      </c>
      <c r="AU609" s="171">
        <v>0</v>
      </c>
      <c r="AV609" s="162" t="s">
        <v>1022</v>
      </c>
      <c r="AW609" s="162" t="s">
        <v>1022</v>
      </c>
      <c r="AX609" s="162" t="s">
        <v>1056</v>
      </c>
      <c r="AY609" s="162" t="s">
        <v>1056</v>
      </c>
      <c r="AZ609" s="162" t="s">
        <v>1025</v>
      </c>
      <c r="BA609" s="162" t="s">
        <v>1026</v>
      </c>
      <c r="BB609" s="163" t="s">
        <v>577</v>
      </c>
      <c r="BC609" s="163">
        <v>80</v>
      </c>
      <c r="BD609" s="162" t="s">
        <v>436</v>
      </c>
      <c r="BE609" s="162"/>
      <c r="BF609" s="162" t="s">
        <v>1035</v>
      </c>
      <c r="BG609" s="173" t="s">
        <v>1057</v>
      </c>
      <c r="BH609" s="58">
        <f t="shared" si="33"/>
        <v>72000</v>
      </c>
      <c r="BI609" s="62">
        <f t="shared" si="34"/>
        <v>0</v>
      </c>
    </row>
    <row r="610" spans="1:61" ht="18.75">
      <c r="A610" s="193">
        <v>10</v>
      </c>
      <c r="B610" s="6" t="s">
        <v>1</v>
      </c>
      <c r="C610" s="11">
        <v>1009</v>
      </c>
      <c r="D610" s="6" t="s">
        <v>436</v>
      </c>
      <c r="E610" s="12">
        <v>2</v>
      </c>
      <c r="F610" s="13" t="s">
        <v>12</v>
      </c>
      <c r="G610" s="6" t="s">
        <v>12</v>
      </c>
      <c r="H610" s="12">
        <v>2</v>
      </c>
      <c r="I610" s="13" t="s">
        <v>721</v>
      </c>
      <c r="J610" s="12">
        <v>115</v>
      </c>
      <c r="K610" s="13" t="s">
        <v>1051</v>
      </c>
      <c r="L610" s="11">
        <v>1010054</v>
      </c>
      <c r="M610" s="6" t="s">
        <v>692</v>
      </c>
      <c r="N610" s="11">
        <v>10100540013</v>
      </c>
      <c r="O610" s="6" t="s">
        <v>445</v>
      </c>
      <c r="P610" s="14" t="s">
        <v>445</v>
      </c>
      <c r="Q610" s="51">
        <v>5</v>
      </c>
      <c r="R610" s="6" t="s">
        <v>635</v>
      </c>
      <c r="S610" s="11">
        <v>5</v>
      </c>
      <c r="T610" s="6" t="s">
        <v>635</v>
      </c>
      <c r="U610" s="13" t="str">
        <f>IFERROR((VLOOKUP(Q610,[1]ความเชื่อมโยง!$A$1:$F$10,6,FALSE)),"")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10" s="13" t="str">
        <f>IFERROR((VLOOKUP(Q610,ความเชื่อมโยง!$A$1:$G$10,7,1)),"")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10" s="15" t="s">
        <v>700</v>
      </c>
      <c r="X610" s="6" t="s">
        <v>646</v>
      </c>
      <c r="Y610" s="6" t="s">
        <v>16</v>
      </c>
      <c r="Z610" s="6" t="s">
        <v>28</v>
      </c>
      <c r="AA610" s="6"/>
      <c r="AB610" s="6"/>
      <c r="AC610" s="14"/>
      <c r="AD610" s="14" t="s">
        <v>613</v>
      </c>
      <c r="AE610" s="16">
        <v>1200</v>
      </c>
      <c r="AF610" s="17">
        <v>3</v>
      </c>
      <c r="AG610" s="17" t="s">
        <v>591</v>
      </c>
      <c r="AH610" s="17">
        <v>3</v>
      </c>
      <c r="AI610" s="27">
        <v>10800</v>
      </c>
      <c r="AJ610" s="16">
        <v>0</v>
      </c>
      <c r="AK610" s="16">
        <v>0</v>
      </c>
      <c r="AL610" s="16">
        <v>3600</v>
      </c>
      <c r="AM610" s="16" t="s">
        <v>706</v>
      </c>
      <c r="AN610" s="16">
        <v>3600</v>
      </c>
      <c r="AO610" s="16">
        <v>0</v>
      </c>
      <c r="AP610" s="16">
        <v>3600</v>
      </c>
      <c r="AQ610" s="16">
        <v>0</v>
      </c>
      <c r="AR610" s="16">
        <v>0</v>
      </c>
      <c r="AS610" s="16">
        <v>0</v>
      </c>
      <c r="AT610" s="16">
        <v>0</v>
      </c>
      <c r="AU610" s="16">
        <v>0</v>
      </c>
      <c r="AV610" s="14" t="s">
        <v>1022</v>
      </c>
      <c r="AW610" s="14" t="s">
        <v>1022</v>
      </c>
      <c r="AX610" s="14" t="s">
        <v>1056</v>
      </c>
      <c r="AY610" s="14" t="s">
        <v>1056</v>
      </c>
      <c r="AZ610" s="14" t="s">
        <v>1025</v>
      </c>
      <c r="BA610" s="14" t="s">
        <v>1026</v>
      </c>
      <c r="BB610" s="17" t="s">
        <v>577</v>
      </c>
      <c r="BC610" s="17">
        <v>80</v>
      </c>
      <c r="BD610" s="14" t="s">
        <v>436</v>
      </c>
      <c r="BE610" s="14"/>
      <c r="BF610" s="14" t="s">
        <v>1035</v>
      </c>
      <c r="BG610" s="179" t="s">
        <v>1057</v>
      </c>
      <c r="BH610" s="58">
        <f t="shared" si="33"/>
        <v>10800</v>
      </c>
      <c r="BI610" s="62">
        <f t="shared" si="34"/>
        <v>0</v>
      </c>
    </row>
    <row r="611" spans="1:61" ht="18.75">
      <c r="A611" s="193">
        <v>10</v>
      </c>
      <c r="B611" s="6" t="s">
        <v>1</v>
      </c>
      <c r="C611" s="11">
        <v>1009</v>
      </c>
      <c r="D611" s="6" t="s">
        <v>436</v>
      </c>
      <c r="E611" s="12">
        <v>2</v>
      </c>
      <c r="F611" s="13" t="s">
        <v>12</v>
      </c>
      <c r="G611" s="6" t="s">
        <v>12</v>
      </c>
      <c r="H611" s="12">
        <v>2</v>
      </c>
      <c r="I611" s="13" t="s">
        <v>721</v>
      </c>
      <c r="J611" s="12">
        <v>115</v>
      </c>
      <c r="K611" s="13" t="s">
        <v>1051</v>
      </c>
      <c r="L611" s="11">
        <v>1010054</v>
      </c>
      <c r="M611" s="6" t="s">
        <v>692</v>
      </c>
      <c r="N611" s="11">
        <v>10100540013</v>
      </c>
      <c r="O611" s="6" t="s">
        <v>445</v>
      </c>
      <c r="P611" s="14" t="s">
        <v>445</v>
      </c>
      <c r="Q611" s="51">
        <v>5</v>
      </c>
      <c r="R611" s="6" t="s">
        <v>635</v>
      </c>
      <c r="S611" s="11">
        <v>5</v>
      </c>
      <c r="T611" s="6" t="s">
        <v>635</v>
      </c>
      <c r="U611" s="13" t="str">
        <f>IFERROR((VLOOKUP(Q611,[1]ความเชื่อมโยง!$A$1:$F$10,6,FALSE)),"")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11" s="13" t="str">
        <f>IFERROR((VLOOKUP(Q611,ความเชื่อมโยง!$A$1:$G$10,7,1)),"")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11" s="15" t="s">
        <v>700</v>
      </c>
      <c r="X611" s="6" t="s">
        <v>646</v>
      </c>
      <c r="Y611" s="6" t="s">
        <v>16</v>
      </c>
      <c r="Z611" s="6" t="s">
        <v>20</v>
      </c>
      <c r="AA611" s="6"/>
      <c r="AB611" s="6"/>
      <c r="AC611" s="14"/>
      <c r="AD611" s="14" t="s">
        <v>1635</v>
      </c>
      <c r="AE611" s="16">
        <v>50</v>
      </c>
      <c r="AF611" s="17">
        <v>50</v>
      </c>
      <c r="AG611" s="17" t="s">
        <v>581</v>
      </c>
      <c r="AH611" s="17">
        <v>6</v>
      </c>
      <c r="AI611" s="27">
        <v>15000</v>
      </c>
      <c r="AJ611" s="16">
        <v>0</v>
      </c>
      <c r="AK611" s="16">
        <v>0</v>
      </c>
      <c r="AL611" s="16">
        <v>2500</v>
      </c>
      <c r="AM611" s="16">
        <v>2500</v>
      </c>
      <c r="AN611" s="16">
        <v>2500</v>
      </c>
      <c r="AO611" s="16">
        <v>0</v>
      </c>
      <c r="AP611" s="16">
        <v>2500</v>
      </c>
      <c r="AQ611" s="16">
        <v>2500</v>
      </c>
      <c r="AR611" s="16">
        <v>0</v>
      </c>
      <c r="AS611" s="16">
        <v>2500</v>
      </c>
      <c r="AT611" s="16">
        <v>0</v>
      </c>
      <c r="AU611" s="16">
        <v>0</v>
      </c>
      <c r="AV611" s="14" t="s">
        <v>1022</v>
      </c>
      <c r="AW611" s="14" t="s">
        <v>1022</v>
      </c>
      <c r="AX611" s="14" t="s">
        <v>1056</v>
      </c>
      <c r="AY611" s="14" t="s">
        <v>1056</v>
      </c>
      <c r="AZ611" s="14" t="s">
        <v>1025</v>
      </c>
      <c r="BA611" s="14" t="s">
        <v>1026</v>
      </c>
      <c r="BB611" s="17" t="s">
        <v>577</v>
      </c>
      <c r="BC611" s="17">
        <v>80</v>
      </c>
      <c r="BD611" s="14" t="s">
        <v>436</v>
      </c>
      <c r="BE611" s="14"/>
      <c r="BF611" s="14" t="s">
        <v>1035</v>
      </c>
      <c r="BG611" s="179" t="s">
        <v>1058</v>
      </c>
      <c r="BH611" s="58">
        <f t="shared" si="33"/>
        <v>15000</v>
      </c>
      <c r="BI611" s="62">
        <f t="shared" si="34"/>
        <v>0</v>
      </c>
    </row>
    <row r="612" spans="1:61" ht="18.75">
      <c r="A612" s="193">
        <v>10</v>
      </c>
      <c r="B612" s="6" t="s">
        <v>1</v>
      </c>
      <c r="C612" s="11">
        <v>1009</v>
      </c>
      <c r="D612" s="6" t="s">
        <v>436</v>
      </c>
      <c r="E612" s="12">
        <v>2</v>
      </c>
      <c r="F612" s="13" t="s">
        <v>12</v>
      </c>
      <c r="G612" s="6" t="s">
        <v>12</v>
      </c>
      <c r="H612" s="12">
        <v>2</v>
      </c>
      <c r="I612" s="13" t="s">
        <v>721</v>
      </c>
      <c r="J612" s="12">
        <v>115</v>
      </c>
      <c r="K612" s="13" t="s">
        <v>1051</v>
      </c>
      <c r="L612" s="11">
        <v>1010054</v>
      </c>
      <c r="M612" s="6" t="s">
        <v>692</v>
      </c>
      <c r="N612" s="11">
        <v>10100540013</v>
      </c>
      <c r="O612" s="6" t="s">
        <v>445</v>
      </c>
      <c r="P612" s="14" t="s">
        <v>445</v>
      </c>
      <c r="Q612" s="51">
        <v>5</v>
      </c>
      <c r="R612" s="6" t="s">
        <v>635</v>
      </c>
      <c r="S612" s="11">
        <v>5</v>
      </c>
      <c r="T612" s="6" t="s">
        <v>635</v>
      </c>
      <c r="U612" s="13" t="str">
        <f>IFERROR((VLOOKUP(Q612,[1]ความเชื่อมโยง!$A$1:$F$10,6,FALSE)),"")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12" s="13" t="str">
        <f>IFERROR((VLOOKUP(Q612,ความเชื่อมโยง!$A$1:$G$10,7,1)),"")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12" s="15" t="s">
        <v>700</v>
      </c>
      <c r="X612" s="6" t="s">
        <v>646</v>
      </c>
      <c r="Y612" s="6" t="s">
        <v>16</v>
      </c>
      <c r="Z612" s="6" t="s">
        <v>20</v>
      </c>
      <c r="AA612" s="6"/>
      <c r="AB612" s="6"/>
      <c r="AC612" s="14"/>
      <c r="AD612" s="14" t="s">
        <v>1701</v>
      </c>
      <c r="AE612" s="16">
        <v>1000</v>
      </c>
      <c r="AF612" s="17">
        <v>1</v>
      </c>
      <c r="AG612" s="17" t="s">
        <v>588</v>
      </c>
      <c r="AH612" s="17">
        <v>6</v>
      </c>
      <c r="AI612" s="27">
        <v>6000</v>
      </c>
      <c r="AJ612" s="16">
        <v>0</v>
      </c>
      <c r="AK612" s="16">
        <v>0</v>
      </c>
      <c r="AL612" s="16">
        <v>1000</v>
      </c>
      <c r="AM612" s="16">
        <v>1000</v>
      </c>
      <c r="AN612" s="16">
        <v>1000</v>
      </c>
      <c r="AO612" s="16">
        <v>0</v>
      </c>
      <c r="AP612" s="16">
        <v>1000</v>
      </c>
      <c r="AQ612" s="16">
        <v>1000</v>
      </c>
      <c r="AR612" s="16">
        <v>0</v>
      </c>
      <c r="AS612" s="16">
        <v>1000</v>
      </c>
      <c r="AT612" s="16">
        <v>0</v>
      </c>
      <c r="AU612" s="16">
        <v>0</v>
      </c>
      <c r="AV612" s="14" t="s">
        <v>1022</v>
      </c>
      <c r="AW612" s="14" t="s">
        <v>1022</v>
      </c>
      <c r="AX612" s="14" t="s">
        <v>1056</v>
      </c>
      <c r="AY612" s="14" t="s">
        <v>1056</v>
      </c>
      <c r="AZ612" s="14" t="s">
        <v>1025</v>
      </c>
      <c r="BA612" s="14" t="s">
        <v>1026</v>
      </c>
      <c r="BB612" s="17" t="s">
        <v>577</v>
      </c>
      <c r="BC612" s="17">
        <v>80</v>
      </c>
      <c r="BD612" s="14" t="s">
        <v>436</v>
      </c>
      <c r="BE612" s="14"/>
      <c r="BF612" s="14" t="s">
        <v>1035</v>
      </c>
      <c r="BG612" s="179" t="s">
        <v>1059</v>
      </c>
      <c r="BH612" s="58">
        <f t="shared" si="33"/>
        <v>6000</v>
      </c>
      <c r="BI612" s="62">
        <f t="shared" si="34"/>
        <v>0</v>
      </c>
    </row>
    <row r="613" spans="1:61" ht="18.75">
      <c r="A613" s="193">
        <v>10</v>
      </c>
      <c r="B613" s="6" t="s">
        <v>1</v>
      </c>
      <c r="C613" s="11">
        <v>1009</v>
      </c>
      <c r="D613" s="6" t="s">
        <v>436</v>
      </c>
      <c r="E613" s="12">
        <v>2</v>
      </c>
      <c r="F613" s="13" t="s">
        <v>12</v>
      </c>
      <c r="G613" s="6" t="s">
        <v>12</v>
      </c>
      <c r="H613" s="12">
        <v>2</v>
      </c>
      <c r="I613" s="13" t="s">
        <v>721</v>
      </c>
      <c r="J613" s="12">
        <v>115</v>
      </c>
      <c r="K613" s="13" t="s">
        <v>1051</v>
      </c>
      <c r="L613" s="11">
        <v>1010054</v>
      </c>
      <c r="M613" s="6" t="s">
        <v>692</v>
      </c>
      <c r="N613" s="11">
        <v>10100540013</v>
      </c>
      <c r="O613" s="6" t="s">
        <v>445</v>
      </c>
      <c r="P613" s="14" t="s">
        <v>445</v>
      </c>
      <c r="Q613" s="51">
        <v>5</v>
      </c>
      <c r="R613" s="6" t="s">
        <v>635</v>
      </c>
      <c r="S613" s="11">
        <v>5</v>
      </c>
      <c r="T613" s="6" t="s">
        <v>635</v>
      </c>
      <c r="U613" s="13" t="str">
        <f>IFERROR((VLOOKUP(Q613,[1]ความเชื่อมโยง!$A$1:$F$10,6,FALSE)),"")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13" s="13" t="str">
        <f>IFERROR((VLOOKUP(Q613,ความเชื่อมโยง!$A$1:$G$10,7,1)),"")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13" s="15" t="s">
        <v>700</v>
      </c>
      <c r="X613" s="6" t="s">
        <v>646</v>
      </c>
      <c r="Y613" s="6" t="s">
        <v>16</v>
      </c>
      <c r="Z613" s="6" t="s">
        <v>23</v>
      </c>
      <c r="AA613" s="6"/>
      <c r="AB613" s="6"/>
      <c r="AC613" s="14"/>
      <c r="AD613" s="14" t="s">
        <v>171</v>
      </c>
      <c r="AE613" s="16">
        <v>5000</v>
      </c>
      <c r="AF613" s="17">
        <v>1</v>
      </c>
      <c r="AG613" s="17" t="s">
        <v>588</v>
      </c>
      <c r="AH613" s="17">
        <v>6</v>
      </c>
      <c r="AI613" s="27">
        <v>30000</v>
      </c>
      <c r="AJ613" s="16">
        <v>0</v>
      </c>
      <c r="AK613" s="16">
        <v>0</v>
      </c>
      <c r="AL613" s="16">
        <v>5000</v>
      </c>
      <c r="AM613" s="16">
        <v>5000</v>
      </c>
      <c r="AN613" s="16">
        <v>5000</v>
      </c>
      <c r="AO613" s="16">
        <v>0</v>
      </c>
      <c r="AP613" s="16">
        <v>5000</v>
      </c>
      <c r="AQ613" s="16">
        <v>5000</v>
      </c>
      <c r="AR613" s="16">
        <v>0</v>
      </c>
      <c r="AS613" s="16">
        <v>5000</v>
      </c>
      <c r="AT613" s="16">
        <v>0</v>
      </c>
      <c r="AU613" s="16">
        <v>0</v>
      </c>
      <c r="AV613" s="14" t="s">
        <v>1022</v>
      </c>
      <c r="AW613" s="14" t="s">
        <v>1022</v>
      </c>
      <c r="AX613" s="14" t="s">
        <v>1056</v>
      </c>
      <c r="AY613" s="14" t="s">
        <v>1056</v>
      </c>
      <c r="AZ613" s="14" t="s">
        <v>1025</v>
      </c>
      <c r="BA613" s="14" t="s">
        <v>1026</v>
      </c>
      <c r="BB613" s="17" t="s">
        <v>577</v>
      </c>
      <c r="BC613" s="17">
        <v>80</v>
      </c>
      <c r="BD613" s="14" t="s">
        <v>436</v>
      </c>
      <c r="BE613" s="14"/>
      <c r="BF613" s="14" t="s">
        <v>1035</v>
      </c>
      <c r="BG613" s="179" t="s">
        <v>1060</v>
      </c>
      <c r="BH613" s="58">
        <f t="shared" si="33"/>
        <v>30000</v>
      </c>
      <c r="BI613" s="62">
        <f t="shared" si="34"/>
        <v>0</v>
      </c>
    </row>
    <row r="614" spans="1:61" ht="18.75">
      <c r="A614" s="193">
        <v>10</v>
      </c>
      <c r="B614" s="6" t="s">
        <v>1</v>
      </c>
      <c r="C614" s="11">
        <v>1009</v>
      </c>
      <c r="D614" s="6" t="s">
        <v>436</v>
      </c>
      <c r="E614" s="12">
        <v>2</v>
      </c>
      <c r="F614" s="13" t="s">
        <v>12</v>
      </c>
      <c r="G614" s="6" t="s">
        <v>12</v>
      </c>
      <c r="H614" s="12">
        <v>2</v>
      </c>
      <c r="I614" s="13" t="s">
        <v>721</v>
      </c>
      <c r="J614" s="12">
        <v>115</v>
      </c>
      <c r="K614" s="13" t="s">
        <v>1051</v>
      </c>
      <c r="L614" s="11">
        <v>1010054</v>
      </c>
      <c r="M614" s="6" t="s">
        <v>692</v>
      </c>
      <c r="N614" s="11">
        <v>10100540013</v>
      </c>
      <c r="O614" s="6" t="s">
        <v>447</v>
      </c>
      <c r="P614" s="14" t="s">
        <v>447</v>
      </c>
      <c r="Q614" s="51">
        <v>5</v>
      </c>
      <c r="R614" s="6" t="s">
        <v>635</v>
      </c>
      <c r="S614" s="11">
        <v>5</v>
      </c>
      <c r="T614" s="6" t="s">
        <v>635</v>
      </c>
      <c r="U614" s="13" t="str">
        <f>IFERROR((VLOOKUP(Q614,[1]ความเชื่อมโยง!$A$1:$F$10,6,FALSE)),"")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14" s="13" t="str">
        <f>IFERROR((VLOOKUP(Q614,ความเชื่อมโยง!$A$1:$G$10,7,1)),"")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14" s="15" t="s">
        <v>700</v>
      </c>
      <c r="X614" s="6" t="s">
        <v>646</v>
      </c>
      <c r="Y614" s="6" t="s">
        <v>16</v>
      </c>
      <c r="Z614" s="6" t="s">
        <v>28</v>
      </c>
      <c r="AA614" s="6"/>
      <c r="AB614" s="6"/>
      <c r="AC614" s="14"/>
      <c r="AD614" s="14" t="s">
        <v>590</v>
      </c>
      <c r="AE614" s="16">
        <v>420</v>
      </c>
      <c r="AF614" s="17">
        <v>2</v>
      </c>
      <c r="AG614" s="17" t="s">
        <v>581</v>
      </c>
      <c r="AH614" s="17">
        <v>2</v>
      </c>
      <c r="AI614" s="27">
        <v>1700</v>
      </c>
      <c r="AJ614" s="16">
        <v>0</v>
      </c>
      <c r="AK614" s="16">
        <v>0</v>
      </c>
      <c r="AL614" s="16">
        <v>0</v>
      </c>
      <c r="AM614" s="16">
        <v>0</v>
      </c>
      <c r="AN614" s="16">
        <v>0</v>
      </c>
      <c r="AO614" s="16">
        <v>850</v>
      </c>
      <c r="AP614" s="16">
        <v>0</v>
      </c>
      <c r="AQ614" s="16">
        <v>0</v>
      </c>
      <c r="AR614" s="16">
        <v>850</v>
      </c>
      <c r="AS614" s="16">
        <v>0</v>
      </c>
      <c r="AT614" s="16">
        <v>0</v>
      </c>
      <c r="AU614" s="16">
        <v>0</v>
      </c>
      <c r="AV614" s="14" t="s">
        <v>1022</v>
      </c>
      <c r="AW614" s="14" t="s">
        <v>1022</v>
      </c>
      <c r="AX614" s="14" t="s">
        <v>1056</v>
      </c>
      <c r="AY614" s="14" t="s">
        <v>1056</v>
      </c>
      <c r="AZ614" s="14" t="s">
        <v>1025</v>
      </c>
      <c r="BA614" s="14" t="s">
        <v>1026</v>
      </c>
      <c r="BB614" s="17" t="s">
        <v>577</v>
      </c>
      <c r="BC614" s="17">
        <v>80</v>
      </c>
      <c r="BD614" s="14" t="s">
        <v>436</v>
      </c>
      <c r="BE614" s="14"/>
      <c r="BF614" s="14" t="s">
        <v>1035</v>
      </c>
      <c r="BG614" s="179" t="s">
        <v>1061</v>
      </c>
      <c r="BH614" s="58">
        <f t="shared" si="33"/>
        <v>1700</v>
      </c>
      <c r="BI614" s="62">
        <f t="shared" si="34"/>
        <v>0</v>
      </c>
    </row>
    <row r="615" spans="1:61" ht="18.75">
      <c r="A615" s="193">
        <v>10</v>
      </c>
      <c r="B615" s="6" t="s">
        <v>1</v>
      </c>
      <c r="C615" s="11">
        <v>1009</v>
      </c>
      <c r="D615" s="6" t="s">
        <v>436</v>
      </c>
      <c r="E615" s="12">
        <v>2</v>
      </c>
      <c r="F615" s="13" t="s">
        <v>12</v>
      </c>
      <c r="G615" s="6" t="s">
        <v>12</v>
      </c>
      <c r="H615" s="12">
        <v>2</v>
      </c>
      <c r="I615" s="13" t="s">
        <v>721</v>
      </c>
      <c r="J615" s="12">
        <v>115</v>
      </c>
      <c r="K615" s="13" t="s">
        <v>1051</v>
      </c>
      <c r="L615" s="11">
        <v>1010054</v>
      </c>
      <c r="M615" s="6" t="s">
        <v>692</v>
      </c>
      <c r="N615" s="11">
        <v>10100540014</v>
      </c>
      <c r="O615" s="6" t="s">
        <v>447</v>
      </c>
      <c r="P615" s="14" t="s">
        <v>447</v>
      </c>
      <c r="Q615" s="51">
        <v>5</v>
      </c>
      <c r="R615" s="6" t="s">
        <v>635</v>
      </c>
      <c r="S615" s="11">
        <v>5</v>
      </c>
      <c r="T615" s="6" t="s">
        <v>635</v>
      </c>
      <c r="U615" s="13" t="str">
        <f>IFERROR((VLOOKUP(Q615,[1]ความเชื่อมโยง!$A$1:$F$10,6,FALSE)),"")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15" s="13" t="str">
        <f>IFERROR((VLOOKUP(Q615,ความเชื่อมโยง!$A$1:$G$10,7,1)),"")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15" s="15" t="s">
        <v>700</v>
      </c>
      <c r="X615" s="6" t="s">
        <v>646</v>
      </c>
      <c r="Y615" s="6" t="s">
        <v>16</v>
      </c>
      <c r="Z615" s="6" t="s">
        <v>20</v>
      </c>
      <c r="AA615" s="6"/>
      <c r="AB615" s="6"/>
      <c r="AC615" s="14"/>
      <c r="AD615" s="14" t="s">
        <v>1702</v>
      </c>
      <c r="AE615" s="16">
        <v>700</v>
      </c>
      <c r="AF615" s="17">
        <v>5</v>
      </c>
      <c r="AG615" s="17" t="s">
        <v>591</v>
      </c>
      <c r="AH615" s="17">
        <v>2</v>
      </c>
      <c r="AI615" s="27">
        <v>7000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6">
        <v>3500</v>
      </c>
      <c r="AP615" s="16">
        <v>0</v>
      </c>
      <c r="AQ615" s="16">
        <v>0</v>
      </c>
      <c r="AR615" s="16">
        <v>3500</v>
      </c>
      <c r="AS615" s="16">
        <v>0</v>
      </c>
      <c r="AT615" s="16">
        <v>0</v>
      </c>
      <c r="AU615" s="16">
        <v>0</v>
      </c>
      <c r="AV615" s="14" t="s">
        <v>1022</v>
      </c>
      <c r="AW615" s="14" t="s">
        <v>1022</v>
      </c>
      <c r="AX615" s="14" t="s">
        <v>1056</v>
      </c>
      <c r="AY615" s="14" t="s">
        <v>1056</v>
      </c>
      <c r="AZ615" s="14" t="s">
        <v>1025</v>
      </c>
      <c r="BA615" s="14" t="s">
        <v>1026</v>
      </c>
      <c r="BB615" s="17" t="s">
        <v>577</v>
      </c>
      <c r="BC615" s="17">
        <v>80</v>
      </c>
      <c r="BD615" s="14" t="s">
        <v>436</v>
      </c>
      <c r="BE615" s="14"/>
      <c r="BF615" s="14" t="s">
        <v>1035</v>
      </c>
      <c r="BG615" s="179" t="s">
        <v>1061</v>
      </c>
      <c r="BH615" s="58">
        <f t="shared" si="33"/>
        <v>7000</v>
      </c>
      <c r="BI615" s="62">
        <f t="shared" si="34"/>
        <v>0</v>
      </c>
    </row>
    <row r="616" spans="1:61" ht="18.75">
      <c r="A616" s="193">
        <v>10</v>
      </c>
      <c r="B616" s="6" t="s">
        <v>1</v>
      </c>
      <c r="C616" s="11">
        <v>1009</v>
      </c>
      <c r="D616" s="6" t="s">
        <v>436</v>
      </c>
      <c r="E616" s="12">
        <v>2</v>
      </c>
      <c r="F616" s="13" t="s">
        <v>12</v>
      </c>
      <c r="G616" s="6" t="s">
        <v>12</v>
      </c>
      <c r="H616" s="12">
        <v>2</v>
      </c>
      <c r="I616" s="13" t="s">
        <v>721</v>
      </c>
      <c r="J616" s="12">
        <v>115</v>
      </c>
      <c r="K616" s="13" t="s">
        <v>1051</v>
      </c>
      <c r="L616" s="11">
        <v>1010054</v>
      </c>
      <c r="M616" s="6" t="s">
        <v>692</v>
      </c>
      <c r="N616" s="11">
        <v>10100540014</v>
      </c>
      <c r="O616" s="6" t="s">
        <v>447</v>
      </c>
      <c r="P616" s="14" t="s">
        <v>447</v>
      </c>
      <c r="Q616" s="51">
        <v>5</v>
      </c>
      <c r="R616" s="6" t="s">
        <v>635</v>
      </c>
      <c r="S616" s="11">
        <v>5</v>
      </c>
      <c r="T616" s="6" t="s">
        <v>635</v>
      </c>
      <c r="U616" s="13" t="str">
        <f>IFERROR((VLOOKUP(Q616,[1]ความเชื่อมโยง!$A$1:$F$10,6,FALSE)),"")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16" s="13" t="str">
        <f>IFERROR((VLOOKUP(Q616,ความเชื่อมโยง!$A$1:$G$10,7,1)),"")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16" s="15" t="s">
        <v>700</v>
      </c>
      <c r="X616" s="6" t="s">
        <v>646</v>
      </c>
      <c r="Y616" s="6" t="s">
        <v>16</v>
      </c>
      <c r="Z616" s="6" t="s">
        <v>20</v>
      </c>
      <c r="AA616" s="6"/>
      <c r="AB616" s="6"/>
      <c r="AC616" s="14"/>
      <c r="AD616" s="14" t="s">
        <v>1635</v>
      </c>
      <c r="AE616" s="16">
        <v>50</v>
      </c>
      <c r="AF616" s="17">
        <v>10</v>
      </c>
      <c r="AG616" s="17" t="s">
        <v>581</v>
      </c>
      <c r="AH616" s="17">
        <v>2</v>
      </c>
      <c r="AI616" s="27">
        <v>1000</v>
      </c>
      <c r="AJ616" s="16">
        <v>0</v>
      </c>
      <c r="AK616" s="16">
        <v>0</v>
      </c>
      <c r="AL616" s="16">
        <v>0</v>
      </c>
      <c r="AM616" s="16">
        <v>0</v>
      </c>
      <c r="AN616" s="16">
        <v>0</v>
      </c>
      <c r="AO616" s="16">
        <v>500</v>
      </c>
      <c r="AP616" s="16">
        <v>0</v>
      </c>
      <c r="AQ616" s="16">
        <v>0</v>
      </c>
      <c r="AR616" s="16">
        <v>500</v>
      </c>
      <c r="AS616" s="16">
        <v>0</v>
      </c>
      <c r="AT616" s="16">
        <v>0</v>
      </c>
      <c r="AU616" s="16">
        <v>0</v>
      </c>
      <c r="AV616" s="14" t="s">
        <v>1022</v>
      </c>
      <c r="AW616" s="14" t="s">
        <v>1022</v>
      </c>
      <c r="AX616" s="14" t="s">
        <v>1056</v>
      </c>
      <c r="AY616" s="14" t="s">
        <v>1056</v>
      </c>
      <c r="AZ616" s="14" t="s">
        <v>1025</v>
      </c>
      <c r="BA616" s="14" t="s">
        <v>1026</v>
      </c>
      <c r="BB616" s="17" t="s">
        <v>577</v>
      </c>
      <c r="BC616" s="17">
        <v>80</v>
      </c>
      <c r="BD616" s="14" t="s">
        <v>436</v>
      </c>
      <c r="BE616" s="14"/>
      <c r="BF616" s="14" t="s">
        <v>1035</v>
      </c>
      <c r="BG616" s="179" t="s">
        <v>1061</v>
      </c>
      <c r="BH616" s="58">
        <f t="shared" si="33"/>
        <v>1000</v>
      </c>
      <c r="BI616" s="62">
        <f t="shared" si="34"/>
        <v>0</v>
      </c>
    </row>
    <row r="617" spans="1:61" ht="18.75">
      <c r="A617" s="193">
        <v>10</v>
      </c>
      <c r="B617" s="6" t="s">
        <v>1</v>
      </c>
      <c r="C617" s="11">
        <v>1009</v>
      </c>
      <c r="D617" s="6" t="s">
        <v>436</v>
      </c>
      <c r="E617" s="12">
        <v>2</v>
      </c>
      <c r="F617" s="13" t="s">
        <v>12</v>
      </c>
      <c r="G617" s="6" t="s">
        <v>12</v>
      </c>
      <c r="H617" s="12">
        <v>2</v>
      </c>
      <c r="I617" s="13" t="s">
        <v>721</v>
      </c>
      <c r="J617" s="12">
        <v>115</v>
      </c>
      <c r="K617" s="13" t="s">
        <v>1051</v>
      </c>
      <c r="L617" s="11">
        <v>1010054</v>
      </c>
      <c r="M617" s="6" t="s">
        <v>692</v>
      </c>
      <c r="N617" s="11">
        <v>10100540014</v>
      </c>
      <c r="O617" s="6" t="s">
        <v>447</v>
      </c>
      <c r="P617" s="14" t="s">
        <v>447</v>
      </c>
      <c r="Q617" s="51">
        <v>5</v>
      </c>
      <c r="R617" s="6" t="s">
        <v>635</v>
      </c>
      <c r="S617" s="11">
        <v>5</v>
      </c>
      <c r="T617" s="6" t="s">
        <v>635</v>
      </c>
      <c r="U617" s="13" t="str">
        <f>IFERROR((VLOOKUP(Q617,[1]ความเชื่อมโยง!$A$1:$F$10,6,FALSE)),"")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17" s="13" t="str">
        <f>IFERROR((VLOOKUP(Q617,ความเชื่อมโยง!$A$1:$G$10,7,1)),"")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17" s="15" t="s">
        <v>700</v>
      </c>
      <c r="X617" s="6" t="s">
        <v>646</v>
      </c>
      <c r="Y617" s="6" t="s">
        <v>16</v>
      </c>
      <c r="Z617" s="6" t="s">
        <v>20</v>
      </c>
      <c r="AA617" s="6"/>
      <c r="AB617" s="6"/>
      <c r="AC617" s="14"/>
      <c r="AD617" s="14" t="s">
        <v>612</v>
      </c>
      <c r="AE617" s="16">
        <v>70</v>
      </c>
      <c r="AF617" s="17">
        <v>10</v>
      </c>
      <c r="AG617" s="17" t="s">
        <v>581</v>
      </c>
      <c r="AH617" s="17">
        <v>2</v>
      </c>
      <c r="AI617" s="27">
        <v>1400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6">
        <v>700</v>
      </c>
      <c r="AP617" s="16">
        <v>0</v>
      </c>
      <c r="AQ617" s="16">
        <v>0</v>
      </c>
      <c r="AR617" s="16">
        <v>700</v>
      </c>
      <c r="AS617" s="16">
        <v>0</v>
      </c>
      <c r="AT617" s="16">
        <v>0</v>
      </c>
      <c r="AU617" s="16">
        <v>0</v>
      </c>
      <c r="AV617" s="14" t="s">
        <v>1022</v>
      </c>
      <c r="AW617" s="14" t="s">
        <v>1022</v>
      </c>
      <c r="AX617" s="14" t="s">
        <v>1056</v>
      </c>
      <c r="AY617" s="14" t="s">
        <v>1056</v>
      </c>
      <c r="AZ617" s="14" t="s">
        <v>1025</v>
      </c>
      <c r="BA617" s="14" t="s">
        <v>1026</v>
      </c>
      <c r="BB617" s="17" t="s">
        <v>577</v>
      </c>
      <c r="BC617" s="17">
        <v>80</v>
      </c>
      <c r="BD617" s="14" t="s">
        <v>436</v>
      </c>
      <c r="BE617" s="14"/>
      <c r="BF617" s="14" t="s">
        <v>1035</v>
      </c>
      <c r="BG617" s="179" t="s">
        <v>1061</v>
      </c>
      <c r="BH617" s="58">
        <f t="shared" si="33"/>
        <v>1400</v>
      </c>
      <c r="BI617" s="62">
        <f t="shared" si="34"/>
        <v>0</v>
      </c>
    </row>
    <row r="618" spans="1:61" ht="18.75">
      <c r="A618" s="193">
        <v>10</v>
      </c>
      <c r="B618" s="6" t="s">
        <v>1</v>
      </c>
      <c r="C618" s="11">
        <v>1009</v>
      </c>
      <c r="D618" s="6" t="s">
        <v>436</v>
      </c>
      <c r="E618" s="12">
        <v>2</v>
      </c>
      <c r="F618" s="13" t="s">
        <v>12</v>
      </c>
      <c r="G618" s="6" t="s">
        <v>12</v>
      </c>
      <c r="H618" s="12">
        <v>2</v>
      </c>
      <c r="I618" s="13" t="s">
        <v>721</v>
      </c>
      <c r="J618" s="12">
        <v>115</v>
      </c>
      <c r="K618" s="13" t="s">
        <v>1051</v>
      </c>
      <c r="L618" s="11">
        <v>1010054</v>
      </c>
      <c r="M618" s="6" t="s">
        <v>692</v>
      </c>
      <c r="N618" s="11">
        <v>10100540014</v>
      </c>
      <c r="O618" s="6" t="s">
        <v>447</v>
      </c>
      <c r="P618" s="14" t="s">
        <v>447</v>
      </c>
      <c r="Q618" s="51">
        <v>5</v>
      </c>
      <c r="R618" s="6" t="s">
        <v>635</v>
      </c>
      <c r="S618" s="11">
        <v>5</v>
      </c>
      <c r="T618" s="6" t="s">
        <v>635</v>
      </c>
      <c r="U618" s="13" t="str">
        <f>IFERROR((VLOOKUP(Q618,[1]ความเชื่อมโยง!$A$1:$F$10,6,FALSE)),"")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18" s="13" t="str">
        <f>IFERROR((VLOOKUP(Q618,ความเชื่อมโยง!$A$1:$G$10,7,1)),"")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18" s="15" t="s">
        <v>700</v>
      </c>
      <c r="X618" s="6" t="s">
        <v>646</v>
      </c>
      <c r="Y618" s="6" t="s">
        <v>16</v>
      </c>
      <c r="Z618" s="6" t="s">
        <v>20</v>
      </c>
      <c r="AA618" s="6"/>
      <c r="AB618" s="6"/>
      <c r="AC618" s="14"/>
      <c r="AD618" s="14" t="s">
        <v>1701</v>
      </c>
      <c r="AE618" s="16">
        <v>1000</v>
      </c>
      <c r="AF618" s="17">
        <v>1</v>
      </c>
      <c r="AG618" s="17" t="s">
        <v>588</v>
      </c>
      <c r="AH618" s="17">
        <v>2</v>
      </c>
      <c r="AI618" s="27">
        <v>2000</v>
      </c>
      <c r="AJ618" s="16">
        <v>0</v>
      </c>
      <c r="AK618" s="16">
        <v>0</v>
      </c>
      <c r="AL618" s="16">
        <v>0</v>
      </c>
      <c r="AM618" s="16">
        <v>0</v>
      </c>
      <c r="AN618" s="16">
        <v>0</v>
      </c>
      <c r="AO618" s="16">
        <v>1000</v>
      </c>
      <c r="AP618" s="16">
        <v>0</v>
      </c>
      <c r="AQ618" s="16">
        <v>0</v>
      </c>
      <c r="AR618" s="16">
        <v>1000</v>
      </c>
      <c r="AS618" s="16">
        <v>0</v>
      </c>
      <c r="AT618" s="16">
        <v>0</v>
      </c>
      <c r="AU618" s="16">
        <v>0</v>
      </c>
      <c r="AV618" s="14" t="s">
        <v>1022</v>
      </c>
      <c r="AW618" s="14" t="s">
        <v>1022</v>
      </c>
      <c r="AX618" s="14" t="s">
        <v>1056</v>
      </c>
      <c r="AY618" s="14" t="s">
        <v>1056</v>
      </c>
      <c r="AZ618" s="14" t="s">
        <v>1025</v>
      </c>
      <c r="BA618" s="14" t="s">
        <v>1026</v>
      </c>
      <c r="BB618" s="17" t="s">
        <v>577</v>
      </c>
      <c r="BC618" s="17">
        <v>80</v>
      </c>
      <c r="BD618" s="14" t="s">
        <v>436</v>
      </c>
      <c r="BE618" s="14"/>
      <c r="BF618" s="14" t="s">
        <v>1035</v>
      </c>
      <c r="BG618" s="179" t="s">
        <v>1061</v>
      </c>
      <c r="BH618" s="58">
        <f t="shared" si="33"/>
        <v>2000</v>
      </c>
      <c r="BI618" s="62">
        <f t="shared" si="34"/>
        <v>0</v>
      </c>
    </row>
    <row r="619" spans="1:61" ht="18.75">
      <c r="A619" s="193">
        <v>10</v>
      </c>
      <c r="B619" s="6" t="s">
        <v>1</v>
      </c>
      <c r="C619" s="11">
        <v>1009</v>
      </c>
      <c r="D619" s="6" t="s">
        <v>436</v>
      </c>
      <c r="E619" s="12">
        <v>2</v>
      </c>
      <c r="F619" s="13" t="s">
        <v>12</v>
      </c>
      <c r="G619" s="6" t="s">
        <v>12</v>
      </c>
      <c r="H619" s="12">
        <v>2</v>
      </c>
      <c r="I619" s="13" t="s">
        <v>721</v>
      </c>
      <c r="J619" s="12">
        <v>115</v>
      </c>
      <c r="K619" s="13" t="s">
        <v>1051</v>
      </c>
      <c r="L619" s="11">
        <v>1010054</v>
      </c>
      <c r="M619" s="6" t="s">
        <v>692</v>
      </c>
      <c r="N619" s="11">
        <v>10100540014</v>
      </c>
      <c r="O619" s="6" t="s">
        <v>447</v>
      </c>
      <c r="P619" s="14" t="s">
        <v>447</v>
      </c>
      <c r="Q619" s="51">
        <v>5</v>
      </c>
      <c r="R619" s="6" t="s">
        <v>635</v>
      </c>
      <c r="S619" s="11">
        <v>5</v>
      </c>
      <c r="T619" s="6" t="s">
        <v>635</v>
      </c>
      <c r="U619" s="13" t="str">
        <f>IFERROR((VLOOKUP(Q619,[1]ความเชื่อมโยง!$A$1:$F$10,6,FALSE)),"")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19" s="13" t="str">
        <f>IFERROR((VLOOKUP(Q619,ความเชื่อมโยง!$A$1:$G$10,7,1)),"")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19" s="15" t="s">
        <v>700</v>
      </c>
      <c r="X619" s="6" t="s">
        <v>646</v>
      </c>
      <c r="Y619" s="6" t="s">
        <v>16</v>
      </c>
      <c r="Z619" s="6" t="s">
        <v>23</v>
      </c>
      <c r="AA619" s="6"/>
      <c r="AB619" s="6"/>
      <c r="AC619" s="14"/>
      <c r="AD619" s="14" t="s">
        <v>171</v>
      </c>
      <c r="AE619" s="16">
        <v>2000</v>
      </c>
      <c r="AF619" s="17">
        <v>1</v>
      </c>
      <c r="AG619" s="17" t="s">
        <v>588</v>
      </c>
      <c r="AH619" s="17">
        <v>2</v>
      </c>
      <c r="AI619" s="27">
        <v>4000</v>
      </c>
      <c r="AJ619" s="16">
        <v>0</v>
      </c>
      <c r="AK619" s="16">
        <v>0</v>
      </c>
      <c r="AL619" s="16">
        <v>0</v>
      </c>
      <c r="AM619" s="16">
        <v>0</v>
      </c>
      <c r="AN619" s="16">
        <v>0</v>
      </c>
      <c r="AO619" s="16">
        <v>2000</v>
      </c>
      <c r="AP619" s="16">
        <v>0</v>
      </c>
      <c r="AQ619" s="16">
        <v>0</v>
      </c>
      <c r="AR619" s="16">
        <v>2000</v>
      </c>
      <c r="AS619" s="16">
        <v>0</v>
      </c>
      <c r="AT619" s="16">
        <v>0</v>
      </c>
      <c r="AU619" s="16">
        <v>0</v>
      </c>
      <c r="AV619" s="14" t="s">
        <v>1022</v>
      </c>
      <c r="AW619" s="14" t="s">
        <v>1022</v>
      </c>
      <c r="AX619" s="14" t="s">
        <v>1056</v>
      </c>
      <c r="AY619" s="14" t="s">
        <v>1056</v>
      </c>
      <c r="AZ619" s="14" t="s">
        <v>1025</v>
      </c>
      <c r="BA619" s="14" t="s">
        <v>1026</v>
      </c>
      <c r="BB619" s="17" t="s">
        <v>577</v>
      </c>
      <c r="BC619" s="17">
        <v>80</v>
      </c>
      <c r="BD619" s="14" t="s">
        <v>436</v>
      </c>
      <c r="BE619" s="14"/>
      <c r="BF619" s="14" t="s">
        <v>1035</v>
      </c>
      <c r="BG619" s="179" t="s">
        <v>1061</v>
      </c>
      <c r="BH619" s="58">
        <f t="shared" si="33"/>
        <v>4000</v>
      </c>
      <c r="BI619" s="62">
        <f t="shared" si="34"/>
        <v>0</v>
      </c>
    </row>
    <row r="620" spans="1:61" s="25" customFormat="1" ht="18.75">
      <c r="A620" s="11">
        <f>IFERROR((VLOOKUP(B620,[9]หน่วยงานหลัก!$A$1:$B$18,2,0)),"")</f>
        <v>10</v>
      </c>
      <c r="B620" s="6" t="s">
        <v>1</v>
      </c>
      <c r="C620" s="11">
        <f>IFERROR((VLOOKUP(D620,[9]หน่วยงานย่อย!$A$1:$B$79,2,0)),"")</f>
        <v>1013</v>
      </c>
      <c r="D620" s="6" t="s">
        <v>344</v>
      </c>
      <c r="E620" s="12">
        <v>2</v>
      </c>
      <c r="F620" s="13" t="str">
        <f>IFERROR((VLOOKUP(E620,[9]แหล่งเงิน!$A$2:$B$3,2,)),"")</f>
        <v>เงินรายได้</v>
      </c>
      <c r="G620" s="6" t="s">
        <v>12</v>
      </c>
      <c r="H620" s="12">
        <v>1</v>
      </c>
      <c r="I620" s="13" t="str">
        <f>IFERROR((VLOOKUP(H620,[9]กองทุน!$A$2:$B$14,2,)),"")</f>
        <v>กองทุนบริหาร</v>
      </c>
      <c r="J620" s="12">
        <v>150</v>
      </c>
      <c r="K620" s="13" t="str">
        <f>IFERROR((VLOOKUP(J620,'[9]งาน-โครงการ'!$A$1:$B$57,2,FALSE)),"")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20" s="11">
        <f>IFERROR((VLOOKUP(M620,[9]โครงการย่อย!$B$2:$C$84,2,FALSE)),"")</f>
        <v>1000012</v>
      </c>
      <c r="M620" s="6" t="s">
        <v>634</v>
      </c>
      <c r="N620" s="11">
        <v>10000120016</v>
      </c>
      <c r="O620" s="6" t="s">
        <v>347</v>
      </c>
      <c r="P620" s="14" t="s">
        <v>348</v>
      </c>
      <c r="Q620" s="11">
        <v>5</v>
      </c>
      <c r="R620" s="6" t="s">
        <v>635</v>
      </c>
      <c r="S620" s="11">
        <v>5</v>
      </c>
      <c r="T620" s="6" t="s">
        <v>635</v>
      </c>
      <c r="U620" s="13" t="str">
        <f>IFERROR((VLOOKUP(Q620,[1]ความเชื่อมโยง!$A$1:$F$10,6,FALSE)),"")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20" s="13" t="str">
        <f>IFERROR((VLOOKUP(Q620,ความเชื่อมโยง!$A$1:$G$10,7,1)),"")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20" s="15" t="s">
        <v>636</v>
      </c>
      <c r="X620" s="6" t="s">
        <v>133</v>
      </c>
      <c r="Y620" s="6" t="s">
        <v>16</v>
      </c>
      <c r="Z620" s="6" t="s">
        <v>28</v>
      </c>
      <c r="AA620" s="6"/>
      <c r="AB620" s="6"/>
      <c r="AC620" s="14"/>
      <c r="AD620" s="14" t="s">
        <v>1062</v>
      </c>
      <c r="AE620" s="16">
        <v>3000</v>
      </c>
      <c r="AF620" s="17">
        <v>1</v>
      </c>
      <c r="AG620" s="17" t="s">
        <v>586</v>
      </c>
      <c r="AH620" s="17">
        <v>3</v>
      </c>
      <c r="AI620" s="27">
        <f>+ROUND(AE620*AF620*AH620,-2)</f>
        <v>9000</v>
      </c>
      <c r="AJ620" s="16">
        <f>+AI620</f>
        <v>9000</v>
      </c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504" t="s">
        <v>1063</v>
      </c>
      <c r="AW620" s="504" t="s">
        <v>1064</v>
      </c>
      <c r="AX620" s="504" t="s">
        <v>1065</v>
      </c>
      <c r="AY620" s="504" t="s">
        <v>1066</v>
      </c>
      <c r="AZ620" s="504" t="s">
        <v>587</v>
      </c>
      <c r="BA620" s="504" t="s">
        <v>1067</v>
      </c>
      <c r="BB620" s="504" t="s">
        <v>638</v>
      </c>
      <c r="BC620" s="504">
        <v>3.51</v>
      </c>
      <c r="BD620" s="504" t="s">
        <v>1068</v>
      </c>
      <c r="BE620" s="504" t="s">
        <v>1069</v>
      </c>
      <c r="BF620" s="504" t="s">
        <v>1068</v>
      </c>
      <c r="BG620" s="504" t="s">
        <v>1070</v>
      </c>
      <c r="BH620" s="58">
        <f t="shared" si="33"/>
        <v>9000</v>
      </c>
      <c r="BI620" s="62">
        <f t="shared" si="34"/>
        <v>0</v>
      </c>
    </row>
    <row r="621" spans="1:61" ht="18.75">
      <c r="A621" s="11">
        <f>IFERROR((VLOOKUP(B621,[9]หน่วยงานหลัก!$A$1:$B$18,2,0)),"")</f>
        <v>10</v>
      </c>
      <c r="B621" s="6" t="s">
        <v>1</v>
      </c>
      <c r="C621" s="11">
        <f>IFERROR((VLOOKUP(D621,[9]หน่วยงานย่อย!$A$1:$B$79,2,0)),"")</f>
        <v>1013</v>
      </c>
      <c r="D621" s="6" t="s">
        <v>344</v>
      </c>
      <c r="E621" s="12">
        <v>2</v>
      </c>
      <c r="F621" s="13" t="str">
        <f>IFERROR((VLOOKUP(E621,[9]แหล่งเงิน!$A$2:$B$3,2,)),"")</f>
        <v>เงินรายได้</v>
      </c>
      <c r="G621" s="6" t="s">
        <v>12</v>
      </c>
      <c r="H621" s="12">
        <v>1</v>
      </c>
      <c r="I621" s="13" t="str">
        <f>IFERROR((VLOOKUP(H621,[9]กองทุน!$A$2:$B$14,2,)),"")</f>
        <v>กองทุนบริหาร</v>
      </c>
      <c r="J621" s="12">
        <v>150</v>
      </c>
      <c r="K621" s="13" t="str">
        <f>IFERROR((VLOOKUP(J621,'[9]งาน-โครงการ'!$A$1:$B$57,2,FALSE)),"")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21" s="11">
        <f>IFERROR((VLOOKUP(M621,[9]โครงการย่อย!$B$2:$C$84,2,FALSE)),"")</f>
        <v>1000012</v>
      </c>
      <c r="M621" s="6" t="s">
        <v>634</v>
      </c>
      <c r="N621" s="11">
        <v>10000120016</v>
      </c>
      <c r="O621" s="6" t="s">
        <v>347</v>
      </c>
      <c r="P621" s="14" t="s">
        <v>348</v>
      </c>
      <c r="Q621" s="11">
        <v>5</v>
      </c>
      <c r="R621" s="6" t="s">
        <v>635</v>
      </c>
      <c r="S621" s="11">
        <v>5</v>
      </c>
      <c r="T621" s="6" t="s">
        <v>635</v>
      </c>
      <c r="U621" s="13" t="str">
        <f>IFERROR((VLOOKUP(Q621,[1]ความเชื่อมโยง!$A$1:$F$10,6,FALSE)),"")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21" s="13" t="str">
        <f>IFERROR((VLOOKUP(Q621,ความเชื่อมโยง!$A$1:$G$10,7,1)),"")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21" s="15" t="s">
        <v>636</v>
      </c>
      <c r="X621" s="6" t="s">
        <v>133</v>
      </c>
      <c r="Y621" s="6" t="s">
        <v>16</v>
      </c>
      <c r="Z621" s="6" t="s">
        <v>28</v>
      </c>
      <c r="AA621" s="6"/>
      <c r="AB621" s="6"/>
      <c r="AC621" s="14"/>
      <c r="AD621" s="14" t="s">
        <v>724</v>
      </c>
      <c r="AE621" s="16">
        <v>1500</v>
      </c>
      <c r="AF621" s="17">
        <v>5</v>
      </c>
      <c r="AG621" s="17" t="s">
        <v>581</v>
      </c>
      <c r="AH621" s="17">
        <v>3</v>
      </c>
      <c r="AI621" s="27">
        <f t="shared" ref="AI621:AI688" si="35">+ROUND(AE621*AF621*AH621,-2)</f>
        <v>22500</v>
      </c>
      <c r="AJ621" s="16">
        <f>+AI621</f>
        <v>22500</v>
      </c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506"/>
      <c r="AW621" s="506"/>
      <c r="AX621" s="506"/>
      <c r="AY621" s="506"/>
      <c r="AZ621" s="506"/>
      <c r="BA621" s="506"/>
      <c r="BB621" s="506"/>
      <c r="BC621" s="506"/>
      <c r="BD621" s="506"/>
      <c r="BE621" s="506"/>
      <c r="BF621" s="506"/>
      <c r="BG621" s="506"/>
      <c r="BH621" s="58">
        <f t="shared" si="33"/>
        <v>22500</v>
      </c>
      <c r="BI621" s="62">
        <f t="shared" si="34"/>
        <v>0</v>
      </c>
    </row>
    <row r="622" spans="1:61" ht="18.75">
      <c r="A622" s="11">
        <f>IFERROR((VLOOKUP(B622,[9]หน่วยงานหลัก!$A$1:$B$18,2,0)),"")</f>
        <v>10</v>
      </c>
      <c r="B622" s="6" t="s">
        <v>1</v>
      </c>
      <c r="C622" s="11">
        <f>IFERROR((VLOOKUP(D622,[9]หน่วยงานย่อย!$A$1:$B$79,2,0)),"")</f>
        <v>1013</v>
      </c>
      <c r="D622" s="6" t="s">
        <v>344</v>
      </c>
      <c r="E622" s="12">
        <v>2</v>
      </c>
      <c r="F622" s="13" t="str">
        <f>IFERROR((VLOOKUP(E622,[9]แหล่งเงิน!$A$2:$B$3,2,)),"")</f>
        <v>เงินรายได้</v>
      </c>
      <c r="G622" s="6" t="s">
        <v>12</v>
      </c>
      <c r="H622" s="12">
        <v>1</v>
      </c>
      <c r="I622" s="13" t="str">
        <f>IFERROR((VLOOKUP(H622,[9]กองทุน!$A$2:$B$14,2,)),"")</f>
        <v>กองทุนบริหาร</v>
      </c>
      <c r="J622" s="12">
        <v>150</v>
      </c>
      <c r="K622" s="13" t="str">
        <f>IFERROR((VLOOKUP(J622,'[9]งาน-โครงการ'!$A$1:$B$57,2,FALSE)),"")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22" s="11">
        <f>IFERROR((VLOOKUP(M622,[9]โครงการย่อย!$B$2:$C$84,2,FALSE)),"")</f>
        <v>1000012</v>
      </c>
      <c r="M622" s="6" t="s">
        <v>634</v>
      </c>
      <c r="N622" s="11">
        <v>10000120016</v>
      </c>
      <c r="O622" s="6" t="s">
        <v>347</v>
      </c>
      <c r="P622" s="14" t="s">
        <v>348</v>
      </c>
      <c r="Q622" s="11">
        <v>5</v>
      </c>
      <c r="R622" s="6" t="s">
        <v>635</v>
      </c>
      <c r="S622" s="11">
        <v>5</v>
      </c>
      <c r="T622" s="6" t="s">
        <v>635</v>
      </c>
      <c r="U622" s="13" t="str">
        <f>IFERROR((VLOOKUP(Q622,[1]ความเชื่อมโยง!$A$1:$F$10,6,FALSE)),"")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22" s="13" t="str">
        <f>IFERROR((VLOOKUP(Q622,ความเชื่อมโยง!$A$1:$G$10,7,1)),"")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22" s="15" t="s">
        <v>636</v>
      </c>
      <c r="X622" s="6" t="s">
        <v>133</v>
      </c>
      <c r="Y622" s="6" t="s">
        <v>16</v>
      </c>
      <c r="Z622" s="6" t="s">
        <v>28</v>
      </c>
      <c r="AA622" s="6"/>
      <c r="AB622" s="6"/>
      <c r="AC622" s="14"/>
      <c r="AD622" s="14" t="s">
        <v>725</v>
      </c>
      <c r="AE622" s="16">
        <v>750</v>
      </c>
      <c r="AF622" s="17">
        <v>1</v>
      </c>
      <c r="AG622" s="17" t="s">
        <v>581</v>
      </c>
      <c r="AH622" s="17">
        <v>3</v>
      </c>
      <c r="AI622" s="27">
        <f t="shared" si="35"/>
        <v>2300</v>
      </c>
      <c r="AJ622" s="16">
        <f>+AI622</f>
        <v>2300</v>
      </c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506"/>
      <c r="AW622" s="506"/>
      <c r="AX622" s="506"/>
      <c r="AY622" s="506"/>
      <c r="AZ622" s="506"/>
      <c r="BA622" s="506"/>
      <c r="BB622" s="506"/>
      <c r="BC622" s="506"/>
      <c r="BD622" s="506"/>
      <c r="BE622" s="506"/>
      <c r="BF622" s="506"/>
      <c r="BG622" s="506"/>
      <c r="BH622" s="58">
        <f t="shared" si="33"/>
        <v>2300</v>
      </c>
      <c r="BI622" s="62">
        <f t="shared" si="34"/>
        <v>0</v>
      </c>
    </row>
    <row r="623" spans="1:61" ht="18.75">
      <c r="A623" s="11">
        <f>IFERROR((VLOOKUP(B623,[9]หน่วยงานหลัก!$A$1:$B$18,2,0)),"")</f>
        <v>10</v>
      </c>
      <c r="B623" s="6" t="s">
        <v>1</v>
      </c>
      <c r="C623" s="11">
        <f>IFERROR((VLOOKUP(D623,[9]หน่วยงานย่อย!$A$1:$B$79,2,0)),"")</f>
        <v>1013</v>
      </c>
      <c r="D623" s="6" t="s">
        <v>344</v>
      </c>
      <c r="E623" s="12">
        <v>2</v>
      </c>
      <c r="F623" s="13" t="str">
        <f>IFERROR((VLOOKUP(E623,[9]แหล่งเงิน!$A$2:$B$3,2,)),"")</f>
        <v>เงินรายได้</v>
      </c>
      <c r="G623" s="6" t="s">
        <v>12</v>
      </c>
      <c r="H623" s="12">
        <v>1</v>
      </c>
      <c r="I623" s="13" t="str">
        <f>IFERROR((VLOOKUP(H623,[9]กองทุน!$A$2:$B$14,2,)),"")</f>
        <v>กองทุนบริหาร</v>
      </c>
      <c r="J623" s="12">
        <v>150</v>
      </c>
      <c r="K623" s="13" t="str">
        <f>IFERROR((VLOOKUP(J623,'[9]งาน-โครงการ'!$A$1:$B$57,2,FALSE)),"")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23" s="11">
        <f>IFERROR((VLOOKUP(M623,[9]โครงการย่อย!$B$2:$C$84,2,FALSE)),"")</f>
        <v>1000012</v>
      </c>
      <c r="M623" s="6" t="s">
        <v>634</v>
      </c>
      <c r="N623" s="11">
        <v>10000120016</v>
      </c>
      <c r="O623" s="6" t="s">
        <v>347</v>
      </c>
      <c r="P623" s="14" t="s">
        <v>348</v>
      </c>
      <c r="Q623" s="11">
        <v>5</v>
      </c>
      <c r="R623" s="6" t="s">
        <v>635</v>
      </c>
      <c r="S623" s="11">
        <v>5</v>
      </c>
      <c r="T623" s="6" t="s">
        <v>635</v>
      </c>
      <c r="U623" s="13" t="str">
        <f>IFERROR((VLOOKUP(Q623,[1]ความเชื่อมโยง!$A$1:$F$10,6,FALSE)),"")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23" s="13" t="str">
        <f>IFERROR((VLOOKUP(Q623,ความเชื่อมโยง!$A$1:$G$10,7,1)),"")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23" s="15" t="s">
        <v>636</v>
      </c>
      <c r="X623" s="6" t="s">
        <v>133</v>
      </c>
      <c r="Y623" s="6" t="s">
        <v>16</v>
      </c>
      <c r="Z623" s="6" t="s">
        <v>20</v>
      </c>
      <c r="AA623" s="6"/>
      <c r="AB623" s="6"/>
      <c r="AC623" s="14"/>
      <c r="AD623" s="14" t="s">
        <v>1703</v>
      </c>
      <c r="AE623" s="16">
        <v>200</v>
      </c>
      <c r="AF623" s="17">
        <v>7</v>
      </c>
      <c r="AG623" s="17" t="s">
        <v>581</v>
      </c>
      <c r="AH623" s="17">
        <v>6</v>
      </c>
      <c r="AI623" s="27">
        <f t="shared" si="35"/>
        <v>8400</v>
      </c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>
        <v>8400</v>
      </c>
      <c r="AV623" s="506"/>
      <c r="AW623" s="506"/>
      <c r="AX623" s="506"/>
      <c r="AY623" s="506"/>
      <c r="AZ623" s="506"/>
      <c r="BA623" s="506"/>
      <c r="BB623" s="506"/>
      <c r="BC623" s="506"/>
      <c r="BD623" s="506"/>
      <c r="BE623" s="506"/>
      <c r="BF623" s="506"/>
      <c r="BG623" s="506"/>
      <c r="BH623" s="58">
        <f t="shared" si="33"/>
        <v>8400</v>
      </c>
      <c r="BI623" s="62">
        <f t="shared" si="34"/>
        <v>0</v>
      </c>
    </row>
    <row r="624" spans="1:61" ht="18.75">
      <c r="A624" s="11">
        <f>IFERROR((VLOOKUP(B624,[9]หน่วยงานหลัก!$A$1:$B$18,2,0)),"")</f>
        <v>10</v>
      </c>
      <c r="B624" s="6" t="s">
        <v>1</v>
      </c>
      <c r="C624" s="11">
        <f>IFERROR((VLOOKUP(D624,[9]หน่วยงานย่อย!$A$1:$B$79,2,0)),"")</f>
        <v>1013</v>
      </c>
      <c r="D624" s="6" t="s">
        <v>344</v>
      </c>
      <c r="E624" s="12">
        <v>2</v>
      </c>
      <c r="F624" s="13" t="str">
        <f>IFERROR((VLOOKUP(E624,[9]แหล่งเงิน!$A$2:$B$3,2,)),"")</f>
        <v>เงินรายได้</v>
      </c>
      <c r="G624" s="6" t="s">
        <v>12</v>
      </c>
      <c r="H624" s="12">
        <v>1</v>
      </c>
      <c r="I624" s="13" t="str">
        <f>IFERROR((VLOOKUP(H624,[9]กองทุน!$A$2:$B$14,2,)),"")</f>
        <v>กองทุนบริหาร</v>
      </c>
      <c r="J624" s="12">
        <v>150</v>
      </c>
      <c r="K624" s="13" t="str">
        <f>IFERROR((VLOOKUP(J624,'[9]งาน-โครงการ'!$A$1:$B$57,2,FALSE)),"")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24" s="11">
        <f>IFERROR((VLOOKUP(M624,[9]โครงการย่อย!$B$2:$C$84,2,FALSE)),"")</f>
        <v>1000012</v>
      </c>
      <c r="M624" s="6" t="s">
        <v>634</v>
      </c>
      <c r="N624" s="11">
        <v>10000120016</v>
      </c>
      <c r="O624" s="6" t="s">
        <v>347</v>
      </c>
      <c r="P624" s="14" t="s">
        <v>348</v>
      </c>
      <c r="Q624" s="11">
        <v>5</v>
      </c>
      <c r="R624" s="6" t="s">
        <v>635</v>
      </c>
      <c r="S624" s="11">
        <v>5</v>
      </c>
      <c r="T624" s="6" t="s">
        <v>635</v>
      </c>
      <c r="U624" s="13" t="str">
        <f>IFERROR((VLOOKUP(Q624,[1]ความเชื่อมโยง!$A$1:$F$10,6,FALSE)),"")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24" s="13" t="str">
        <f>IFERROR((VLOOKUP(Q624,ความเชื่อมโยง!$A$1:$G$10,7,1)),"")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24" s="15" t="s">
        <v>636</v>
      </c>
      <c r="X624" s="6" t="s">
        <v>133</v>
      </c>
      <c r="Y624" s="6" t="s">
        <v>16</v>
      </c>
      <c r="Z624" s="6" t="s">
        <v>20</v>
      </c>
      <c r="AA624" s="6"/>
      <c r="AB624" s="6"/>
      <c r="AC624" s="14"/>
      <c r="AD624" s="14" t="s">
        <v>1704</v>
      </c>
      <c r="AE624" s="16">
        <v>420</v>
      </c>
      <c r="AF624" s="17">
        <v>7</v>
      </c>
      <c r="AG624" s="17" t="s">
        <v>581</v>
      </c>
      <c r="AH624" s="17">
        <v>2</v>
      </c>
      <c r="AI624" s="27">
        <f t="shared" si="35"/>
        <v>5900</v>
      </c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>
        <v>5900</v>
      </c>
      <c r="AV624" s="506"/>
      <c r="AW624" s="506"/>
      <c r="AX624" s="506"/>
      <c r="AY624" s="506"/>
      <c r="AZ624" s="506"/>
      <c r="BA624" s="506"/>
      <c r="BB624" s="506"/>
      <c r="BC624" s="506"/>
      <c r="BD624" s="506"/>
      <c r="BE624" s="506"/>
      <c r="BF624" s="506"/>
      <c r="BG624" s="506"/>
      <c r="BH624" s="58">
        <f t="shared" si="33"/>
        <v>5900</v>
      </c>
      <c r="BI624" s="62">
        <f t="shared" si="34"/>
        <v>0</v>
      </c>
    </row>
    <row r="625" spans="1:61" ht="18.75">
      <c r="A625" s="11">
        <f>IFERROR((VLOOKUP(B625,[9]หน่วยงานหลัก!$A$1:$B$18,2,0)),"")</f>
        <v>10</v>
      </c>
      <c r="B625" s="6" t="s">
        <v>1</v>
      </c>
      <c r="C625" s="11">
        <f>IFERROR((VLOOKUP(D625,[9]หน่วยงานย่อย!$A$1:$B$79,2,0)),"")</f>
        <v>1013</v>
      </c>
      <c r="D625" s="6" t="s">
        <v>344</v>
      </c>
      <c r="E625" s="12">
        <v>2</v>
      </c>
      <c r="F625" s="13" t="str">
        <f>IFERROR((VLOOKUP(E625,[9]แหล่งเงิน!$A$2:$B$3,2,)),"")</f>
        <v>เงินรายได้</v>
      </c>
      <c r="G625" s="6" t="s">
        <v>12</v>
      </c>
      <c r="H625" s="12">
        <v>1</v>
      </c>
      <c r="I625" s="13" t="str">
        <f>IFERROR((VLOOKUP(H625,[9]กองทุน!$A$2:$B$14,2,)),"")</f>
        <v>กองทุนบริหาร</v>
      </c>
      <c r="J625" s="12">
        <v>150</v>
      </c>
      <c r="K625" s="13" t="str">
        <f>IFERROR((VLOOKUP(J625,'[9]งาน-โครงการ'!$A$1:$B$57,2,FALSE)),"")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25" s="11">
        <f>IFERROR((VLOOKUP(M625,[9]โครงการย่อย!$B$2:$C$84,2,FALSE)),"")</f>
        <v>1000012</v>
      </c>
      <c r="M625" s="6" t="s">
        <v>634</v>
      </c>
      <c r="N625" s="11">
        <v>10000120016</v>
      </c>
      <c r="O625" s="6" t="s">
        <v>347</v>
      </c>
      <c r="P625" s="14" t="s">
        <v>348</v>
      </c>
      <c r="Q625" s="11">
        <v>5</v>
      </c>
      <c r="R625" s="6" t="s">
        <v>635</v>
      </c>
      <c r="S625" s="11">
        <v>5</v>
      </c>
      <c r="T625" s="6" t="s">
        <v>635</v>
      </c>
      <c r="U625" s="13" t="str">
        <f>IFERROR((VLOOKUP(Q625,[1]ความเชื่อมโยง!$A$1:$F$10,6,FALSE)),"")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25" s="13" t="str">
        <f>IFERROR((VLOOKUP(Q625,ความเชื่อมโยง!$A$1:$G$10,7,1)),"")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25" s="15" t="s">
        <v>636</v>
      </c>
      <c r="X625" s="6" t="s">
        <v>133</v>
      </c>
      <c r="Y625" s="6" t="s">
        <v>16</v>
      </c>
      <c r="Z625" s="6" t="s">
        <v>20</v>
      </c>
      <c r="AA625" s="6"/>
      <c r="AB625" s="6"/>
      <c r="AC625" s="14"/>
      <c r="AD625" s="14" t="s">
        <v>1705</v>
      </c>
      <c r="AE625" s="16">
        <v>10</v>
      </c>
      <c r="AF625" s="17">
        <v>170</v>
      </c>
      <c r="AG625" s="17" t="s">
        <v>581</v>
      </c>
      <c r="AH625" s="17">
        <v>3</v>
      </c>
      <c r="AI625" s="27">
        <f t="shared" si="35"/>
        <v>5100</v>
      </c>
      <c r="AJ625" s="16">
        <v>15300</v>
      </c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506"/>
      <c r="AW625" s="506"/>
      <c r="AX625" s="506"/>
      <c r="AY625" s="506"/>
      <c r="AZ625" s="506"/>
      <c r="BA625" s="506"/>
      <c r="BB625" s="506"/>
      <c r="BC625" s="506"/>
      <c r="BD625" s="506"/>
      <c r="BE625" s="506"/>
      <c r="BF625" s="506"/>
      <c r="BG625" s="506"/>
      <c r="BH625" s="58">
        <f t="shared" si="33"/>
        <v>5100</v>
      </c>
      <c r="BI625" s="62">
        <f t="shared" si="34"/>
        <v>0</v>
      </c>
    </row>
    <row r="626" spans="1:61" ht="18.75">
      <c r="A626" s="11">
        <f>IFERROR((VLOOKUP(B626,[9]หน่วยงานหลัก!$A$1:$B$18,2,0)),"")</f>
        <v>10</v>
      </c>
      <c r="B626" s="6" t="s">
        <v>1</v>
      </c>
      <c r="C626" s="11">
        <f>IFERROR((VLOOKUP(D626,[9]หน่วยงานย่อย!$A$1:$B$79,2,0)),"")</f>
        <v>1013</v>
      </c>
      <c r="D626" s="6" t="s">
        <v>344</v>
      </c>
      <c r="E626" s="12">
        <v>2</v>
      </c>
      <c r="F626" s="13" t="str">
        <f>IFERROR((VLOOKUP(E626,[9]แหล่งเงิน!$A$2:$B$3,2,)),"")</f>
        <v>เงินรายได้</v>
      </c>
      <c r="G626" s="6" t="s">
        <v>12</v>
      </c>
      <c r="H626" s="12">
        <v>1</v>
      </c>
      <c r="I626" s="13" t="str">
        <f>IFERROR((VLOOKUP(H626,[9]กองทุน!$A$2:$B$14,2,)),"")</f>
        <v>กองทุนบริหาร</v>
      </c>
      <c r="J626" s="12">
        <v>150</v>
      </c>
      <c r="K626" s="13" t="str">
        <f>IFERROR((VLOOKUP(J626,'[9]งาน-โครงการ'!$A$1:$B$57,2,FALSE)),"")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26" s="11">
        <f>IFERROR((VLOOKUP(M626,[9]โครงการย่อย!$B$2:$C$84,2,FALSE)),"")</f>
        <v>1000012</v>
      </c>
      <c r="M626" s="6" t="s">
        <v>634</v>
      </c>
      <c r="N626" s="11">
        <v>10000120016</v>
      </c>
      <c r="O626" s="6" t="s">
        <v>347</v>
      </c>
      <c r="P626" s="14" t="s">
        <v>348</v>
      </c>
      <c r="Q626" s="11">
        <v>5</v>
      </c>
      <c r="R626" s="6" t="s">
        <v>635</v>
      </c>
      <c r="S626" s="11">
        <v>5</v>
      </c>
      <c r="T626" s="6" t="s">
        <v>635</v>
      </c>
      <c r="U626" s="13" t="str">
        <f>IFERROR((VLOOKUP(Q626,[1]ความเชื่อมโยง!$A$1:$F$10,6,FALSE)),"")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26" s="13" t="str">
        <f>IFERROR((VLOOKUP(Q626,ความเชื่อมโยง!$A$1:$G$10,7,1)),"")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26" s="15" t="s">
        <v>636</v>
      </c>
      <c r="X626" s="6" t="s">
        <v>133</v>
      </c>
      <c r="Y626" s="6" t="s">
        <v>16</v>
      </c>
      <c r="Z626" s="6" t="s">
        <v>20</v>
      </c>
      <c r="AA626" s="6"/>
      <c r="AB626" s="6"/>
      <c r="AC626" s="14"/>
      <c r="AD626" s="14" t="s">
        <v>1635</v>
      </c>
      <c r="AE626" s="16">
        <v>70</v>
      </c>
      <c r="AF626" s="17">
        <v>7</v>
      </c>
      <c r="AG626" s="17" t="s">
        <v>581</v>
      </c>
      <c r="AH626" s="17">
        <v>6</v>
      </c>
      <c r="AI626" s="27">
        <f t="shared" si="35"/>
        <v>2900</v>
      </c>
      <c r="AJ626" s="16">
        <v>2900</v>
      </c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506"/>
      <c r="AW626" s="506"/>
      <c r="AX626" s="506"/>
      <c r="AY626" s="506"/>
      <c r="AZ626" s="506"/>
      <c r="BA626" s="506"/>
      <c r="BB626" s="506"/>
      <c r="BC626" s="506"/>
      <c r="BD626" s="506"/>
      <c r="BE626" s="506"/>
      <c r="BF626" s="506"/>
      <c r="BG626" s="506"/>
      <c r="BH626" s="58">
        <f t="shared" si="33"/>
        <v>2900</v>
      </c>
      <c r="BI626" s="62">
        <f t="shared" si="34"/>
        <v>0</v>
      </c>
    </row>
    <row r="627" spans="1:61" ht="18.75">
      <c r="A627" s="11">
        <f>IFERROR((VLOOKUP(B627,[9]หน่วยงานหลัก!$A$1:$B$18,2,0)),"")</f>
        <v>10</v>
      </c>
      <c r="B627" s="6" t="s">
        <v>1</v>
      </c>
      <c r="C627" s="11">
        <f>IFERROR((VLOOKUP(D627,[9]หน่วยงานย่อย!$A$1:$B$79,2,0)),"")</f>
        <v>1013</v>
      </c>
      <c r="D627" s="6" t="s">
        <v>344</v>
      </c>
      <c r="E627" s="12">
        <v>2</v>
      </c>
      <c r="F627" s="13" t="str">
        <f>IFERROR((VLOOKUP(E627,[9]แหล่งเงิน!$A$2:$B$3,2,)),"")</f>
        <v>เงินรายได้</v>
      </c>
      <c r="G627" s="6" t="s">
        <v>12</v>
      </c>
      <c r="H627" s="12">
        <v>1</v>
      </c>
      <c r="I627" s="13" t="str">
        <f>IFERROR((VLOOKUP(H627,[9]กองทุน!$A$2:$B$14,2,)),"")</f>
        <v>กองทุนบริหาร</v>
      </c>
      <c r="J627" s="12">
        <v>150</v>
      </c>
      <c r="K627" s="13" t="str">
        <f>IFERROR((VLOOKUP(J627,'[9]งาน-โครงการ'!$A$1:$B$57,2,FALSE)),"")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27" s="11">
        <f>IFERROR((VLOOKUP(M627,[9]โครงการย่อย!$B$2:$C$84,2,FALSE)),"")</f>
        <v>1000012</v>
      </c>
      <c r="M627" s="6" t="s">
        <v>634</v>
      </c>
      <c r="N627" s="11">
        <v>10000120016</v>
      </c>
      <c r="O627" s="6" t="s">
        <v>347</v>
      </c>
      <c r="P627" s="14" t="s">
        <v>348</v>
      </c>
      <c r="Q627" s="11">
        <v>5</v>
      </c>
      <c r="R627" s="6" t="s">
        <v>635</v>
      </c>
      <c r="S627" s="11">
        <v>5</v>
      </c>
      <c r="T627" s="6" t="s">
        <v>635</v>
      </c>
      <c r="U627" s="13" t="str">
        <f>IFERROR((VLOOKUP(Q627,[1]ความเชื่อมโยง!$A$1:$F$10,6,FALSE)),"")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27" s="13" t="str">
        <f>IFERROR((VLOOKUP(Q627,ความเชื่อมโยง!$A$1:$G$10,7,1)),"")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27" s="15" t="s">
        <v>636</v>
      </c>
      <c r="X627" s="6" t="s">
        <v>133</v>
      </c>
      <c r="Y627" s="6" t="s">
        <v>16</v>
      </c>
      <c r="Z627" s="6" t="s">
        <v>20</v>
      </c>
      <c r="AA627" s="6"/>
      <c r="AB627" s="6"/>
      <c r="AC627" s="14"/>
      <c r="AD627" s="14" t="s">
        <v>582</v>
      </c>
      <c r="AE627" s="16">
        <v>60</v>
      </c>
      <c r="AF627" s="17">
        <v>60</v>
      </c>
      <c r="AG627" s="17" t="s">
        <v>581</v>
      </c>
      <c r="AH627" s="17">
        <v>2</v>
      </c>
      <c r="AI627" s="27">
        <f t="shared" si="35"/>
        <v>7200</v>
      </c>
      <c r="AJ627" s="16">
        <v>12000</v>
      </c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506"/>
      <c r="AW627" s="506"/>
      <c r="AX627" s="506"/>
      <c r="AY627" s="506"/>
      <c r="AZ627" s="506"/>
      <c r="BA627" s="506"/>
      <c r="BB627" s="506"/>
      <c r="BC627" s="506"/>
      <c r="BD627" s="506"/>
      <c r="BE627" s="506"/>
      <c r="BF627" s="506"/>
      <c r="BG627" s="506"/>
      <c r="BH627" s="58">
        <f t="shared" si="33"/>
        <v>7200</v>
      </c>
      <c r="BI627" s="62">
        <f t="shared" si="34"/>
        <v>0</v>
      </c>
    </row>
    <row r="628" spans="1:61" ht="18.75">
      <c r="A628" s="11">
        <f>IFERROR((VLOOKUP(B628,[9]หน่วยงานหลัก!$A$1:$B$18,2,0)),"")</f>
        <v>10</v>
      </c>
      <c r="B628" s="6" t="s">
        <v>1</v>
      </c>
      <c r="C628" s="11">
        <f>IFERROR((VLOOKUP(D628,[9]หน่วยงานย่อย!$A$1:$B$79,2,0)),"")</f>
        <v>1013</v>
      </c>
      <c r="D628" s="6" t="s">
        <v>344</v>
      </c>
      <c r="E628" s="12">
        <v>2</v>
      </c>
      <c r="F628" s="13" t="str">
        <f>IFERROR((VLOOKUP(E628,[9]แหล่งเงิน!$A$2:$B$3,2,)),"")</f>
        <v>เงินรายได้</v>
      </c>
      <c r="G628" s="6" t="s">
        <v>12</v>
      </c>
      <c r="H628" s="12">
        <v>1</v>
      </c>
      <c r="I628" s="13" t="str">
        <f>IFERROR((VLOOKUP(H628,[9]กองทุน!$A$2:$B$14,2,)),"")</f>
        <v>กองทุนบริหาร</v>
      </c>
      <c r="J628" s="12">
        <v>150</v>
      </c>
      <c r="K628" s="13" t="str">
        <f>IFERROR((VLOOKUP(J628,'[9]งาน-โครงการ'!$A$1:$B$57,2,FALSE)),"")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28" s="11">
        <f>IFERROR((VLOOKUP(M628,[9]โครงการย่อย!$B$2:$C$84,2,FALSE)),"")</f>
        <v>1000012</v>
      </c>
      <c r="M628" s="6" t="s">
        <v>634</v>
      </c>
      <c r="N628" s="11">
        <v>10000120016</v>
      </c>
      <c r="O628" s="6" t="s">
        <v>347</v>
      </c>
      <c r="P628" s="14" t="s">
        <v>348</v>
      </c>
      <c r="Q628" s="11">
        <v>5</v>
      </c>
      <c r="R628" s="6" t="s">
        <v>635</v>
      </c>
      <c r="S628" s="11">
        <v>5</v>
      </c>
      <c r="T628" s="6" t="s">
        <v>635</v>
      </c>
      <c r="U628" s="13" t="str">
        <f>IFERROR((VLOOKUP(Q628,[1]ความเชื่อมโยง!$A$1:$F$10,6,FALSE)),"")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28" s="13" t="str">
        <f>IFERROR((VLOOKUP(Q628,ความเชื่อมโยง!$A$1:$G$10,7,1)),"")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28" s="15" t="s">
        <v>636</v>
      </c>
      <c r="X628" s="6" t="s">
        <v>133</v>
      </c>
      <c r="Y628" s="6" t="s">
        <v>16</v>
      </c>
      <c r="Z628" s="6" t="s">
        <v>20</v>
      </c>
      <c r="AA628" s="6"/>
      <c r="AB628" s="6"/>
      <c r="AC628" s="14"/>
      <c r="AD628" s="14" t="s">
        <v>1071</v>
      </c>
      <c r="AE628" s="16">
        <v>100</v>
      </c>
      <c r="AF628" s="17">
        <v>22</v>
      </c>
      <c r="AG628" s="17" t="s">
        <v>581</v>
      </c>
      <c r="AH628" s="17">
        <v>2</v>
      </c>
      <c r="AI628" s="27">
        <f t="shared" si="35"/>
        <v>4400</v>
      </c>
      <c r="AJ628" s="16">
        <v>6600</v>
      </c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506"/>
      <c r="AW628" s="506"/>
      <c r="AX628" s="506"/>
      <c r="AY628" s="506"/>
      <c r="AZ628" s="506"/>
      <c r="BA628" s="506"/>
      <c r="BB628" s="506"/>
      <c r="BC628" s="506"/>
      <c r="BD628" s="506"/>
      <c r="BE628" s="506"/>
      <c r="BF628" s="506"/>
      <c r="BG628" s="506"/>
      <c r="BH628" s="58">
        <f t="shared" si="33"/>
        <v>4400</v>
      </c>
      <c r="BI628" s="62">
        <f t="shared" si="34"/>
        <v>0</v>
      </c>
    </row>
    <row r="629" spans="1:61" ht="18.75">
      <c r="A629" s="11">
        <f>IFERROR((VLOOKUP(B629,[9]หน่วยงานหลัก!$A$1:$B$18,2,0)),"")</f>
        <v>10</v>
      </c>
      <c r="B629" s="6" t="s">
        <v>1</v>
      </c>
      <c r="C629" s="11">
        <f>IFERROR((VLOOKUP(D629,[9]หน่วยงานย่อย!$A$1:$B$79,2,0)),"")</f>
        <v>1013</v>
      </c>
      <c r="D629" s="6" t="s">
        <v>344</v>
      </c>
      <c r="E629" s="12">
        <v>2</v>
      </c>
      <c r="F629" s="13" t="str">
        <f>IFERROR((VLOOKUP(E629,[9]แหล่งเงิน!$A$2:$B$3,2,)),"")</f>
        <v>เงินรายได้</v>
      </c>
      <c r="G629" s="6" t="s">
        <v>12</v>
      </c>
      <c r="H629" s="12">
        <v>1</v>
      </c>
      <c r="I629" s="13" t="str">
        <f>IFERROR((VLOOKUP(H629,[9]กองทุน!$A$2:$B$14,2,)),"")</f>
        <v>กองทุนบริหาร</v>
      </c>
      <c r="J629" s="12">
        <v>150</v>
      </c>
      <c r="K629" s="13" t="str">
        <f>IFERROR((VLOOKUP(J629,'[9]งาน-โครงการ'!$A$1:$B$57,2,FALSE)),"")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29" s="11">
        <f>IFERROR((VLOOKUP(M629,[9]โครงการย่อย!$B$2:$C$84,2,FALSE)),"")</f>
        <v>1000012</v>
      </c>
      <c r="M629" s="6" t="s">
        <v>634</v>
      </c>
      <c r="N629" s="11">
        <v>10000120016</v>
      </c>
      <c r="O629" s="6" t="s">
        <v>347</v>
      </c>
      <c r="P629" s="14" t="s">
        <v>348</v>
      </c>
      <c r="Q629" s="11">
        <v>5</v>
      </c>
      <c r="R629" s="6" t="s">
        <v>635</v>
      </c>
      <c r="S629" s="11">
        <v>5</v>
      </c>
      <c r="T629" s="6" t="s">
        <v>635</v>
      </c>
      <c r="U629" s="13" t="str">
        <f>IFERROR((VLOOKUP(Q629,[1]ความเชื่อมโยง!$A$1:$F$10,6,FALSE)),"")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29" s="13" t="str">
        <f>IFERROR((VLOOKUP(Q629,ความเชื่อมโยง!$A$1:$G$10,7,1)),"")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29" s="15" t="s">
        <v>636</v>
      </c>
      <c r="X629" s="6" t="s">
        <v>133</v>
      </c>
      <c r="Y629" s="6" t="s">
        <v>16</v>
      </c>
      <c r="Z629" s="6" t="s">
        <v>20</v>
      </c>
      <c r="AA629" s="6"/>
      <c r="AB629" s="6"/>
      <c r="AC629" s="14"/>
      <c r="AD629" s="14" t="s">
        <v>612</v>
      </c>
      <c r="AE629" s="16">
        <v>150</v>
      </c>
      <c r="AF629" s="17">
        <v>10</v>
      </c>
      <c r="AG629" s="17" t="s">
        <v>581</v>
      </c>
      <c r="AH629" s="17">
        <v>2</v>
      </c>
      <c r="AI629" s="27">
        <f t="shared" si="35"/>
        <v>3000</v>
      </c>
      <c r="AJ629" s="16">
        <v>3000</v>
      </c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506"/>
      <c r="AW629" s="506"/>
      <c r="AX629" s="506"/>
      <c r="AY629" s="506"/>
      <c r="AZ629" s="506"/>
      <c r="BA629" s="506"/>
      <c r="BB629" s="506"/>
      <c r="BC629" s="506"/>
      <c r="BD629" s="506"/>
      <c r="BE629" s="506"/>
      <c r="BF629" s="506"/>
      <c r="BG629" s="506"/>
      <c r="BH629" s="58">
        <f t="shared" si="33"/>
        <v>3000</v>
      </c>
      <c r="BI629" s="62">
        <f t="shared" si="34"/>
        <v>0</v>
      </c>
    </row>
    <row r="630" spans="1:61" ht="18.75">
      <c r="A630" s="11">
        <f>IFERROR((VLOOKUP(B630,[9]หน่วยงานหลัก!$A$1:$B$18,2,0)),"")</f>
        <v>10</v>
      </c>
      <c r="B630" s="6" t="s">
        <v>1</v>
      </c>
      <c r="C630" s="11">
        <f>IFERROR((VLOOKUP(D630,[9]หน่วยงานย่อย!$A$1:$B$79,2,0)),"")</f>
        <v>1013</v>
      </c>
      <c r="D630" s="6" t="s">
        <v>344</v>
      </c>
      <c r="E630" s="12">
        <v>2</v>
      </c>
      <c r="F630" s="13" t="str">
        <f>IFERROR((VLOOKUP(E630,[9]แหล่งเงิน!$A$2:$B$3,2,)),"")</f>
        <v>เงินรายได้</v>
      </c>
      <c r="G630" s="6" t="s">
        <v>12</v>
      </c>
      <c r="H630" s="12">
        <v>1</v>
      </c>
      <c r="I630" s="13" t="str">
        <f>IFERROR((VLOOKUP(H630,[9]กองทุน!$A$2:$B$14,2,)),"")</f>
        <v>กองทุนบริหาร</v>
      </c>
      <c r="J630" s="12">
        <v>150</v>
      </c>
      <c r="K630" s="13" t="str">
        <f>IFERROR((VLOOKUP(J630,'[9]งาน-โครงการ'!$A$1:$B$57,2,FALSE)),"")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30" s="11">
        <f>IFERROR((VLOOKUP(M630,[9]โครงการย่อย!$B$2:$C$84,2,FALSE)),"")</f>
        <v>1000012</v>
      </c>
      <c r="M630" s="6" t="s">
        <v>634</v>
      </c>
      <c r="N630" s="11">
        <v>10000120016</v>
      </c>
      <c r="O630" s="6" t="s">
        <v>347</v>
      </c>
      <c r="P630" s="14" t="s">
        <v>348</v>
      </c>
      <c r="Q630" s="11">
        <v>5</v>
      </c>
      <c r="R630" s="6" t="s">
        <v>635</v>
      </c>
      <c r="S630" s="11">
        <v>5</v>
      </c>
      <c r="T630" s="6" t="s">
        <v>635</v>
      </c>
      <c r="U630" s="13" t="str">
        <f>IFERROR((VLOOKUP(Q630,[1]ความเชื่อมโยง!$A$1:$F$10,6,FALSE)),"")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30" s="13" t="str">
        <f>IFERROR((VLOOKUP(Q630,ความเชื่อมโยง!$A$1:$G$10,7,1)),"")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30" s="15" t="s">
        <v>636</v>
      </c>
      <c r="X630" s="6" t="s">
        <v>133</v>
      </c>
      <c r="Y630" s="6" t="s">
        <v>16</v>
      </c>
      <c r="Z630" s="6" t="s">
        <v>20</v>
      </c>
      <c r="AA630" s="6"/>
      <c r="AB630" s="6"/>
      <c r="AC630" s="14"/>
      <c r="AD630" s="14" t="s">
        <v>600</v>
      </c>
      <c r="AE630" s="16">
        <v>240</v>
      </c>
      <c r="AF630" s="17">
        <v>2</v>
      </c>
      <c r="AG630" s="17" t="s">
        <v>581</v>
      </c>
      <c r="AH630" s="17">
        <v>2</v>
      </c>
      <c r="AI630" s="27">
        <f t="shared" si="35"/>
        <v>1000</v>
      </c>
      <c r="AJ630" s="16">
        <v>1000</v>
      </c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506"/>
      <c r="AW630" s="506"/>
      <c r="AX630" s="506"/>
      <c r="AY630" s="506"/>
      <c r="AZ630" s="506"/>
      <c r="BA630" s="506"/>
      <c r="BB630" s="506"/>
      <c r="BC630" s="506"/>
      <c r="BD630" s="506"/>
      <c r="BE630" s="506"/>
      <c r="BF630" s="506"/>
      <c r="BG630" s="506"/>
      <c r="BH630" s="58">
        <f t="shared" si="33"/>
        <v>1000</v>
      </c>
      <c r="BI630" s="62">
        <f t="shared" si="34"/>
        <v>0</v>
      </c>
    </row>
    <row r="631" spans="1:61" ht="18.75">
      <c r="A631" s="11">
        <f>IFERROR((VLOOKUP(B631,[9]หน่วยงานหลัก!$A$1:$B$18,2,0)),"")</f>
        <v>10</v>
      </c>
      <c r="B631" s="6" t="s">
        <v>1</v>
      </c>
      <c r="C631" s="11">
        <f>IFERROR((VLOOKUP(D631,[9]หน่วยงานย่อย!$A$1:$B$79,2,0)),"")</f>
        <v>1013</v>
      </c>
      <c r="D631" s="6" t="s">
        <v>344</v>
      </c>
      <c r="E631" s="12">
        <v>2</v>
      </c>
      <c r="F631" s="13" t="str">
        <f>IFERROR((VLOOKUP(E631,[9]แหล่งเงิน!$A$2:$B$3,2,)),"")</f>
        <v>เงินรายได้</v>
      </c>
      <c r="G631" s="6" t="s">
        <v>12</v>
      </c>
      <c r="H631" s="12">
        <v>1</v>
      </c>
      <c r="I631" s="13" t="str">
        <f>IFERROR((VLOOKUP(H631,[9]กองทุน!$A$2:$B$14,2,)),"")</f>
        <v>กองทุนบริหาร</v>
      </c>
      <c r="J631" s="12">
        <v>150</v>
      </c>
      <c r="K631" s="13" t="str">
        <f>IFERROR((VLOOKUP(J631,'[9]งาน-โครงการ'!$A$1:$B$57,2,FALSE)),"")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31" s="11">
        <f>IFERROR((VLOOKUP(M631,[9]โครงการย่อย!$B$2:$C$84,2,FALSE)),"")</f>
        <v>1000012</v>
      </c>
      <c r="M631" s="6" t="s">
        <v>634</v>
      </c>
      <c r="N631" s="11">
        <v>10000120016</v>
      </c>
      <c r="O631" s="6" t="s">
        <v>347</v>
      </c>
      <c r="P631" s="14" t="s">
        <v>348</v>
      </c>
      <c r="Q631" s="11">
        <v>5</v>
      </c>
      <c r="R631" s="6" t="s">
        <v>635</v>
      </c>
      <c r="S631" s="11">
        <v>5</v>
      </c>
      <c r="T631" s="6" t="s">
        <v>635</v>
      </c>
      <c r="U631" s="13" t="str">
        <f>IFERROR((VLOOKUP(Q631,[1]ความเชื่อมโยง!$A$1:$F$10,6,FALSE)),"")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31" s="13" t="str">
        <f>IFERROR((VLOOKUP(Q631,ความเชื่อมโยง!$A$1:$G$10,7,1)),"")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31" s="15" t="s">
        <v>636</v>
      </c>
      <c r="X631" s="6" t="s">
        <v>133</v>
      </c>
      <c r="Y631" s="6" t="s">
        <v>16</v>
      </c>
      <c r="Z631" s="6" t="s">
        <v>20</v>
      </c>
      <c r="AA631" s="6"/>
      <c r="AB631" s="6"/>
      <c r="AC631" s="14"/>
      <c r="AD631" s="14" t="s">
        <v>1651</v>
      </c>
      <c r="AE631" s="16">
        <v>1000</v>
      </c>
      <c r="AF631" s="17">
        <v>1</v>
      </c>
      <c r="AG631" s="17" t="s">
        <v>581</v>
      </c>
      <c r="AH631" s="17">
        <v>3</v>
      </c>
      <c r="AI631" s="27">
        <f t="shared" si="35"/>
        <v>3000</v>
      </c>
      <c r="AJ631" s="16">
        <v>3000</v>
      </c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506"/>
      <c r="AW631" s="506"/>
      <c r="AX631" s="506"/>
      <c r="AY631" s="506"/>
      <c r="AZ631" s="506"/>
      <c r="BA631" s="506"/>
      <c r="BB631" s="506"/>
      <c r="BC631" s="506"/>
      <c r="BD631" s="506"/>
      <c r="BE631" s="506"/>
      <c r="BF631" s="506"/>
      <c r="BG631" s="506"/>
      <c r="BH631" s="58">
        <f t="shared" si="33"/>
        <v>3000</v>
      </c>
      <c r="BI631" s="62">
        <f t="shared" si="34"/>
        <v>0</v>
      </c>
    </row>
    <row r="632" spans="1:61" ht="18.75">
      <c r="A632" s="11">
        <f>IFERROR((VLOOKUP(B632,[9]หน่วยงานหลัก!$A$1:$B$18,2,0)),"")</f>
        <v>10</v>
      </c>
      <c r="B632" s="6" t="s">
        <v>1</v>
      </c>
      <c r="C632" s="11">
        <f>IFERROR((VLOOKUP(D632,[9]หน่วยงานย่อย!$A$1:$B$79,2,0)),"")</f>
        <v>1013</v>
      </c>
      <c r="D632" s="6" t="s">
        <v>344</v>
      </c>
      <c r="E632" s="12">
        <v>2</v>
      </c>
      <c r="F632" s="13" t="str">
        <f>IFERROR((VLOOKUP(E632,[9]แหล่งเงิน!$A$2:$B$3,2,)),"")</f>
        <v>เงินรายได้</v>
      </c>
      <c r="G632" s="6" t="s">
        <v>12</v>
      </c>
      <c r="H632" s="12">
        <v>1</v>
      </c>
      <c r="I632" s="13" t="str">
        <f>IFERROR((VLOOKUP(H632,[9]กองทุน!$A$2:$B$14,2,)),"")</f>
        <v>กองทุนบริหาร</v>
      </c>
      <c r="J632" s="12">
        <v>150</v>
      </c>
      <c r="K632" s="13" t="str">
        <f>IFERROR((VLOOKUP(J632,'[9]งาน-โครงการ'!$A$1:$B$57,2,FALSE)),"")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32" s="11">
        <f>IFERROR((VLOOKUP(M632,[9]โครงการย่อย!$B$2:$C$84,2,FALSE)),"")</f>
        <v>1000012</v>
      </c>
      <c r="M632" s="6" t="s">
        <v>634</v>
      </c>
      <c r="N632" s="11">
        <v>10000120016</v>
      </c>
      <c r="O632" s="6" t="s">
        <v>347</v>
      </c>
      <c r="P632" s="14" t="s">
        <v>348</v>
      </c>
      <c r="Q632" s="11">
        <v>5</v>
      </c>
      <c r="R632" s="6" t="s">
        <v>635</v>
      </c>
      <c r="S632" s="11">
        <v>5</v>
      </c>
      <c r="T632" s="6" t="s">
        <v>635</v>
      </c>
      <c r="U632" s="13" t="str">
        <f>IFERROR((VLOOKUP(Q632,[1]ความเชื่อมโยง!$A$1:$F$10,6,FALSE)),"")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32" s="13" t="str">
        <f>IFERROR((VLOOKUP(Q632,ความเชื่อมโยง!$A$1:$G$10,7,1)),"")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32" s="15" t="s">
        <v>636</v>
      </c>
      <c r="X632" s="6" t="s">
        <v>133</v>
      </c>
      <c r="Y632" s="6" t="s">
        <v>16</v>
      </c>
      <c r="Z632" s="6" t="s">
        <v>20</v>
      </c>
      <c r="AA632" s="6"/>
      <c r="AB632" s="6"/>
      <c r="AC632" s="14"/>
      <c r="AD632" s="14" t="s">
        <v>1706</v>
      </c>
      <c r="AE632" s="16">
        <v>800</v>
      </c>
      <c r="AF632" s="17">
        <v>1</v>
      </c>
      <c r="AG632" s="17" t="s">
        <v>581</v>
      </c>
      <c r="AH632" s="17">
        <v>1</v>
      </c>
      <c r="AI632" s="27">
        <f t="shared" si="35"/>
        <v>800</v>
      </c>
      <c r="AJ632" s="16">
        <v>800</v>
      </c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506"/>
      <c r="AW632" s="506"/>
      <c r="AX632" s="506"/>
      <c r="AY632" s="506"/>
      <c r="AZ632" s="506"/>
      <c r="BA632" s="506"/>
      <c r="BB632" s="506"/>
      <c r="BC632" s="506"/>
      <c r="BD632" s="506"/>
      <c r="BE632" s="506"/>
      <c r="BF632" s="506"/>
      <c r="BG632" s="506"/>
      <c r="BH632" s="58">
        <f t="shared" si="33"/>
        <v>800</v>
      </c>
      <c r="BI632" s="62">
        <f t="shared" si="34"/>
        <v>0</v>
      </c>
    </row>
    <row r="633" spans="1:61" ht="18.75">
      <c r="A633" s="11">
        <f>IFERROR((VLOOKUP(B633,[9]หน่วยงานหลัก!$A$1:$B$18,2,0)),"")</f>
        <v>10</v>
      </c>
      <c r="B633" s="6" t="s">
        <v>1</v>
      </c>
      <c r="C633" s="11">
        <f>IFERROR((VLOOKUP(D633,[9]หน่วยงานย่อย!$A$1:$B$79,2,0)),"")</f>
        <v>1013</v>
      </c>
      <c r="D633" s="6" t="s">
        <v>344</v>
      </c>
      <c r="E633" s="12">
        <v>2</v>
      </c>
      <c r="F633" s="13" t="str">
        <f>IFERROR((VLOOKUP(E633,[9]แหล่งเงิน!$A$2:$B$3,2,)),"")</f>
        <v>เงินรายได้</v>
      </c>
      <c r="G633" s="6" t="s">
        <v>12</v>
      </c>
      <c r="H633" s="12">
        <v>1</v>
      </c>
      <c r="I633" s="13" t="str">
        <f>IFERROR((VLOOKUP(H633,[9]กองทุน!$A$2:$B$14,2,)),"")</f>
        <v>กองทุนบริหาร</v>
      </c>
      <c r="J633" s="12">
        <v>150</v>
      </c>
      <c r="K633" s="13" t="str">
        <f>IFERROR((VLOOKUP(J633,'[9]งาน-โครงการ'!$A$1:$B$57,2,FALSE)),"")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33" s="11">
        <f>IFERROR((VLOOKUP(M633,[9]โครงการย่อย!$B$2:$C$84,2,FALSE)),"")</f>
        <v>1000012</v>
      </c>
      <c r="M633" s="6" t="s">
        <v>634</v>
      </c>
      <c r="N633" s="11">
        <v>10000120016</v>
      </c>
      <c r="O633" s="6" t="s">
        <v>347</v>
      </c>
      <c r="P633" s="14" t="s">
        <v>348</v>
      </c>
      <c r="Q633" s="11">
        <v>5</v>
      </c>
      <c r="R633" s="6" t="s">
        <v>635</v>
      </c>
      <c r="S633" s="11">
        <v>5</v>
      </c>
      <c r="T633" s="6" t="s">
        <v>635</v>
      </c>
      <c r="U633" s="13" t="str">
        <f>IFERROR((VLOOKUP(Q633,[1]ความเชื่อมโยง!$A$1:$F$10,6,FALSE)),"")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33" s="13" t="str">
        <f>IFERROR((VLOOKUP(Q633,ความเชื่อมโยง!$A$1:$G$10,7,1)),"")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33" s="15" t="s">
        <v>636</v>
      </c>
      <c r="X633" s="6" t="s">
        <v>133</v>
      </c>
      <c r="Y633" s="6" t="s">
        <v>16</v>
      </c>
      <c r="Z633" s="6" t="s">
        <v>20</v>
      </c>
      <c r="AA633" s="6"/>
      <c r="AB633" s="6"/>
      <c r="AC633" s="14"/>
      <c r="AD633" s="14" t="s">
        <v>601</v>
      </c>
      <c r="AE633" s="16">
        <v>1600</v>
      </c>
      <c r="AF633" s="17">
        <v>1</v>
      </c>
      <c r="AG633" s="17" t="s">
        <v>619</v>
      </c>
      <c r="AH633" s="17">
        <v>3</v>
      </c>
      <c r="AI633" s="27">
        <f t="shared" si="35"/>
        <v>4800</v>
      </c>
      <c r="AJ633" s="16">
        <v>4800</v>
      </c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505"/>
      <c r="AW633" s="505"/>
      <c r="AX633" s="505"/>
      <c r="AY633" s="505"/>
      <c r="AZ633" s="505"/>
      <c r="BA633" s="505"/>
      <c r="BB633" s="505"/>
      <c r="BC633" s="505"/>
      <c r="BD633" s="505"/>
      <c r="BE633" s="505"/>
      <c r="BF633" s="505"/>
      <c r="BG633" s="505"/>
      <c r="BH633" s="58">
        <f t="shared" si="33"/>
        <v>4800</v>
      </c>
      <c r="BI633" s="62">
        <f t="shared" si="34"/>
        <v>0</v>
      </c>
    </row>
    <row r="634" spans="1:61" ht="18.75">
      <c r="A634" s="11">
        <f>IFERROR((VLOOKUP(B634,[9]หน่วยงานหลัก!$A$1:$B$18,2,0)),"")</f>
        <v>10</v>
      </c>
      <c r="B634" s="6" t="s">
        <v>1</v>
      </c>
      <c r="C634" s="11">
        <f>IFERROR((VLOOKUP(D634,[9]หน่วยงานย่อย!$A$1:$B$79,2,0)),"")</f>
        <v>1013</v>
      </c>
      <c r="D634" s="6" t="s">
        <v>344</v>
      </c>
      <c r="E634" s="12">
        <v>2</v>
      </c>
      <c r="F634" s="13" t="str">
        <f>IFERROR((VLOOKUP(E634,[9]แหล่งเงิน!$A$2:$B$3,2,)),"")</f>
        <v>เงินรายได้</v>
      </c>
      <c r="G634" s="6" t="s">
        <v>12</v>
      </c>
      <c r="H634" s="12">
        <v>1</v>
      </c>
      <c r="I634" s="13" t="str">
        <f>IFERROR((VLOOKUP(H634,[9]กองทุน!$A$2:$B$14,2,)),"")</f>
        <v>กองทุนบริหาร</v>
      </c>
      <c r="J634" s="12">
        <v>150</v>
      </c>
      <c r="K634" s="13" t="str">
        <f>IFERROR((VLOOKUP(J634,'[9]งาน-โครงการ'!$A$1:$B$57,2,FALSE)),"")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34" s="11">
        <f>IFERROR((VLOOKUP(M634,[9]โครงการย่อย!$B$2:$C$84,2,FALSE)),"")</f>
        <v>1000012</v>
      </c>
      <c r="M634" s="6" t="s">
        <v>634</v>
      </c>
      <c r="N634" s="11">
        <v>10000120016</v>
      </c>
      <c r="O634" s="6" t="s">
        <v>347</v>
      </c>
      <c r="P634" s="14" t="s">
        <v>348</v>
      </c>
      <c r="Q634" s="11">
        <v>5</v>
      </c>
      <c r="R634" s="6" t="s">
        <v>635</v>
      </c>
      <c r="S634" s="11">
        <v>5</v>
      </c>
      <c r="T634" s="6" t="s">
        <v>635</v>
      </c>
      <c r="U634" s="13" t="str">
        <f>IFERROR((VLOOKUP(Q634,[1]ความเชื่อมโยง!$A$1:$F$10,6,FALSE)),"")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34" s="13" t="str">
        <f>IFERROR((VLOOKUP(Q634,ความเชื่อมโยง!$A$1:$G$10,7,1)),"")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34" s="15" t="s">
        <v>636</v>
      </c>
      <c r="X634" s="6" t="s">
        <v>133</v>
      </c>
      <c r="Y634" s="6" t="s">
        <v>16</v>
      </c>
      <c r="Z634" s="6" t="s">
        <v>20</v>
      </c>
      <c r="AA634" s="6"/>
      <c r="AB634" s="6"/>
      <c r="AC634" s="14"/>
      <c r="AD634" s="14" t="s">
        <v>1635</v>
      </c>
      <c r="AE634" s="16">
        <v>30</v>
      </c>
      <c r="AF634" s="17">
        <v>20</v>
      </c>
      <c r="AG634" s="17" t="s">
        <v>581</v>
      </c>
      <c r="AH634" s="17">
        <v>3</v>
      </c>
      <c r="AI634" s="27">
        <f t="shared" si="35"/>
        <v>1800</v>
      </c>
      <c r="AJ634" s="16"/>
      <c r="AK634" s="16"/>
      <c r="AL634" s="16"/>
      <c r="AM634" s="16"/>
      <c r="AN634" s="16"/>
      <c r="AO634" s="16"/>
      <c r="AP634" s="16"/>
      <c r="AQ634" s="16"/>
      <c r="AR634" s="16"/>
      <c r="AS634" s="16">
        <v>1800</v>
      </c>
      <c r="AT634" s="16"/>
      <c r="AU634" s="16"/>
      <c r="AV634" s="504" t="s">
        <v>1072</v>
      </c>
      <c r="AW634" s="504" t="s">
        <v>1073</v>
      </c>
      <c r="AX634" s="504" t="s">
        <v>1074</v>
      </c>
      <c r="AY634" s="504" t="s">
        <v>1075</v>
      </c>
      <c r="AZ634" s="504" t="s">
        <v>1076</v>
      </c>
      <c r="BA634" s="504" t="s">
        <v>1077</v>
      </c>
      <c r="BB634" s="504" t="s">
        <v>577</v>
      </c>
      <c r="BC634" s="504" t="s">
        <v>1078</v>
      </c>
      <c r="BD634" s="14"/>
      <c r="BE634" s="14"/>
      <c r="BF634" s="14"/>
      <c r="BG634" s="61"/>
      <c r="BH634" s="58">
        <f t="shared" si="33"/>
        <v>1800</v>
      </c>
      <c r="BI634" s="62">
        <f t="shared" si="34"/>
        <v>0</v>
      </c>
    </row>
    <row r="635" spans="1:61" ht="18.75">
      <c r="A635" s="11">
        <f>IFERROR((VLOOKUP(B635,[9]หน่วยงานหลัก!$A$1:$B$18,2,0)),"")</f>
        <v>10</v>
      </c>
      <c r="B635" s="6" t="s">
        <v>1</v>
      </c>
      <c r="C635" s="11">
        <f>IFERROR((VLOOKUP(D635,[9]หน่วยงานย่อย!$A$1:$B$79,2,0)),"")</f>
        <v>1013</v>
      </c>
      <c r="D635" s="6" t="s">
        <v>344</v>
      </c>
      <c r="E635" s="12">
        <v>2</v>
      </c>
      <c r="F635" s="13" t="str">
        <f>IFERROR((VLOOKUP(E635,[9]แหล่งเงิน!$A$2:$B$3,2,)),"")</f>
        <v>เงินรายได้</v>
      </c>
      <c r="G635" s="6" t="s">
        <v>12</v>
      </c>
      <c r="H635" s="12">
        <v>1</v>
      </c>
      <c r="I635" s="13" t="str">
        <f>IFERROR((VLOOKUP(H635,[9]กองทุน!$A$2:$B$14,2,)),"")</f>
        <v>กองทุนบริหาร</v>
      </c>
      <c r="J635" s="12">
        <v>150</v>
      </c>
      <c r="K635" s="13" t="str">
        <f>IFERROR((VLOOKUP(J635,'[9]งาน-โครงการ'!$A$1:$B$57,2,FALSE)),"")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35" s="11">
        <f>IFERROR((VLOOKUP(M635,[9]โครงการย่อย!$B$2:$C$84,2,FALSE)),"")</f>
        <v>1000012</v>
      </c>
      <c r="M635" s="6" t="s">
        <v>634</v>
      </c>
      <c r="N635" s="11">
        <v>10000120016</v>
      </c>
      <c r="O635" s="6" t="s">
        <v>347</v>
      </c>
      <c r="P635" s="14" t="s">
        <v>349</v>
      </c>
      <c r="Q635" s="11">
        <v>5</v>
      </c>
      <c r="R635" s="6" t="s">
        <v>635</v>
      </c>
      <c r="S635" s="11">
        <v>5</v>
      </c>
      <c r="T635" s="6" t="s">
        <v>635</v>
      </c>
      <c r="U635" s="13" t="str">
        <f>IFERROR((VLOOKUP(Q635,[1]ความเชื่อมโยง!$A$1:$F$10,6,FALSE)),"")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35" s="13" t="str">
        <f>IFERROR((VLOOKUP(Q635,ความเชื่อมโยง!$A$1:$G$10,7,1)),"")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35" s="15" t="s">
        <v>636</v>
      </c>
      <c r="X635" s="6" t="s">
        <v>133</v>
      </c>
      <c r="Y635" s="6" t="s">
        <v>16</v>
      </c>
      <c r="Z635" s="6" t="s">
        <v>20</v>
      </c>
      <c r="AA635" s="6"/>
      <c r="AB635" s="6"/>
      <c r="AC635" s="14"/>
      <c r="AD635" s="14" t="s">
        <v>582</v>
      </c>
      <c r="AE635" s="16">
        <v>60</v>
      </c>
      <c r="AF635" s="17">
        <v>20</v>
      </c>
      <c r="AG635" s="17" t="s">
        <v>581</v>
      </c>
      <c r="AH635" s="17">
        <v>1</v>
      </c>
      <c r="AI635" s="27">
        <f t="shared" si="35"/>
        <v>1200</v>
      </c>
      <c r="AJ635" s="16"/>
      <c r="AK635" s="16"/>
      <c r="AL635" s="16"/>
      <c r="AM635" s="16"/>
      <c r="AN635" s="16"/>
      <c r="AO635" s="16"/>
      <c r="AP635" s="16"/>
      <c r="AQ635" s="16"/>
      <c r="AR635" s="16"/>
      <c r="AS635" s="16">
        <v>2000</v>
      </c>
      <c r="AT635" s="16"/>
      <c r="AU635" s="16"/>
      <c r="AV635" s="506"/>
      <c r="AW635" s="506"/>
      <c r="AX635" s="506"/>
      <c r="AY635" s="506"/>
      <c r="AZ635" s="506"/>
      <c r="BA635" s="506"/>
      <c r="BB635" s="506"/>
      <c r="BC635" s="506"/>
      <c r="BD635" s="14"/>
      <c r="BE635" s="14"/>
      <c r="BF635" s="14"/>
      <c r="BG635" s="61"/>
      <c r="BH635" s="58">
        <f t="shared" si="33"/>
        <v>1200</v>
      </c>
      <c r="BI635" s="62">
        <f t="shared" si="34"/>
        <v>0</v>
      </c>
    </row>
    <row r="636" spans="1:61" ht="18.75">
      <c r="A636" s="11">
        <f>IFERROR((VLOOKUP(B636,[9]หน่วยงานหลัก!$A$1:$B$18,2,0)),"")</f>
        <v>10</v>
      </c>
      <c r="B636" s="6" t="s">
        <v>1</v>
      </c>
      <c r="C636" s="11">
        <f>IFERROR((VLOOKUP(D636,[9]หน่วยงานย่อย!$A$1:$B$79,2,0)),"")</f>
        <v>1013</v>
      </c>
      <c r="D636" s="6" t="s">
        <v>344</v>
      </c>
      <c r="E636" s="12">
        <v>2</v>
      </c>
      <c r="F636" s="13" t="str">
        <f>IFERROR((VLOOKUP(E636,[9]แหล่งเงิน!$A$2:$B$3,2,)),"")</f>
        <v>เงินรายได้</v>
      </c>
      <c r="G636" s="6" t="s">
        <v>12</v>
      </c>
      <c r="H636" s="12">
        <v>1</v>
      </c>
      <c r="I636" s="13" t="str">
        <f>IFERROR((VLOOKUP(H636,[9]กองทุน!$A$2:$B$14,2,)),"")</f>
        <v>กองทุนบริหาร</v>
      </c>
      <c r="J636" s="12">
        <v>150</v>
      </c>
      <c r="K636" s="13" t="str">
        <f>IFERROR((VLOOKUP(J636,'[9]งาน-โครงการ'!$A$1:$B$57,2,FALSE)),"")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36" s="11">
        <f>IFERROR((VLOOKUP(M636,[9]โครงการย่อย!$B$2:$C$84,2,FALSE)),"")</f>
        <v>1000012</v>
      </c>
      <c r="M636" s="6" t="s">
        <v>634</v>
      </c>
      <c r="N636" s="11">
        <v>10000120016</v>
      </c>
      <c r="O636" s="6" t="s">
        <v>347</v>
      </c>
      <c r="P636" s="14" t="s">
        <v>349</v>
      </c>
      <c r="Q636" s="11">
        <v>5</v>
      </c>
      <c r="R636" s="6" t="s">
        <v>635</v>
      </c>
      <c r="S636" s="11">
        <v>5</v>
      </c>
      <c r="T636" s="6" t="s">
        <v>635</v>
      </c>
      <c r="U636" s="13" t="str">
        <f>IFERROR((VLOOKUP(Q636,[1]ความเชื่อมโยง!$A$1:$F$10,6,FALSE)),"")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36" s="13" t="str">
        <f>IFERROR((VLOOKUP(Q636,ความเชื่อมโยง!$A$1:$G$10,7,1)),"")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36" s="15" t="s">
        <v>636</v>
      </c>
      <c r="X636" s="6" t="s">
        <v>133</v>
      </c>
      <c r="Y636" s="6" t="s">
        <v>16</v>
      </c>
      <c r="Z636" s="6" t="s">
        <v>20</v>
      </c>
      <c r="AA636" s="6"/>
      <c r="AB636" s="6"/>
      <c r="AC636" s="14"/>
      <c r="AD636" s="14" t="s">
        <v>601</v>
      </c>
      <c r="AE636" s="16">
        <v>2000</v>
      </c>
      <c r="AF636" s="17">
        <v>1</v>
      </c>
      <c r="AG636" s="17" t="s">
        <v>624</v>
      </c>
      <c r="AH636" s="17">
        <v>2</v>
      </c>
      <c r="AI636" s="27">
        <f t="shared" si="35"/>
        <v>4000</v>
      </c>
      <c r="AJ636" s="16"/>
      <c r="AK636" s="16"/>
      <c r="AL636" s="16"/>
      <c r="AM636" s="16"/>
      <c r="AN636" s="16"/>
      <c r="AO636" s="16"/>
      <c r="AP636" s="16"/>
      <c r="AQ636" s="16"/>
      <c r="AR636" s="16"/>
      <c r="AS636" s="16">
        <v>4000</v>
      </c>
      <c r="AT636" s="16"/>
      <c r="AU636" s="16"/>
      <c r="AV636" s="506"/>
      <c r="AW636" s="506"/>
      <c r="AX636" s="506"/>
      <c r="AY636" s="506"/>
      <c r="AZ636" s="506"/>
      <c r="BA636" s="506"/>
      <c r="BB636" s="506"/>
      <c r="BC636" s="506"/>
      <c r="BD636" s="14"/>
      <c r="BE636" s="14"/>
      <c r="BF636" s="14"/>
      <c r="BG636" s="61"/>
      <c r="BH636" s="58">
        <f t="shared" si="33"/>
        <v>4000</v>
      </c>
      <c r="BI636" s="62">
        <f t="shared" si="34"/>
        <v>0</v>
      </c>
    </row>
    <row r="637" spans="1:61" ht="18.75">
      <c r="A637" s="11">
        <f>IFERROR((VLOOKUP(B637,[9]หน่วยงานหลัก!$A$1:$B$18,2,0)),"")</f>
        <v>10</v>
      </c>
      <c r="B637" s="6" t="s">
        <v>1</v>
      </c>
      <c r="C637" s="11">
        <f>IFERROR((VLOOKUP(D637,[9]หน่วยงานย่อย!$A$1:$B$79,2,0)),"")</f>
        <v>1013</v>
      </c>
      <c r="D637" s="6" t="s">
        <v>344</v>
      </c>
      <c r="E637" s="12">
        <v>2</v>
      </c>
      <c r="F637" s="13" t="str">
        <f>IFERROR((VLOOKUP(E637,[9]แหล่งเงิน!$A$2:$B$3,2,)),"")</f>
        <v>เงินรายได้</v>
      </c>
      <c r="G637" s="6" t="s">
        <v>12</v>
      </c>
      <c r="H637" s="12">
        <v>1</v>
      </c>
      <c r="I637" s="13" t="str">
        <f>IFERROR((VLOOKUP(H637,[9]กองทุน!$A$2:$B$14,2,)),"")</f>
        <v>กองทุนบริหาร</v>
      </c>
      <c r="J637" s="12">
        <v>150</v>
      </c>
      <c r="K637" s="13" t="str">
        <f>IFERROR((VLOOKUP(J637,'[9]งาน-โครงการ'!$A$1:$B$57,2,FALSE)),"")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37" s="11">
        <f>IFERROR((VLOOKUP(M637,[9]โครงการย่อย!$B$2:$C$84,2,FALSE)),"")</f>
        <v>1000012</v>
      </c>
      <c r="M637" s="6" t="s">
        <v>634</v>
      </c>
      <c r="N637" s="11">
        <v>10000120016</v>
      </c>
      <c r="O637" s="6" t="s">
        <v>347</v>
      </c>
      <c r="P637" s="14" t="s">
        <v>349</v>
      </c>
      <c r="Q637" s="11">
        <v>5</v>
      </c>
      <c r="R637" s="6" t="s">
        <v>635</v>
      </c>
      <c r="S637" s="11">
        <v>5</v>
      </c>
      <c r="T637" s="6" t="s">
        <v>635</v>
      </c>
      <c r="U637" s="13" t="str">
        <f>IFERROR((VLOOKUP(Q637,[1]ความเชื่อมโยง!$A$1:$F$10,6,FALSE)),"")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37" s="13" t="str">
        <f>IFERROR((VLOOKUP(Q637,ความเชื่อมโยง!$A$1:$G$10,7,1)),"")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37" s="15" t="s">
        <v>636</v>
      </c>
      <c r="X637" s="6" t="s">
        <v>133</v>
      </c>
      <c r="Y637" s="6" t="s">
        <v>16</v>
      </c>
      <c r="Z637" s="6" t="s">
        <v>28</v>
      </c>
      <c r="AA637" s="6"/>
      <c r="AB637" s="6"/>
      <c r="AC637" s="14"/>
      <c r="AD637" s="14" t="s">
        <v>1079</v>
      </c>
      <c r="AE637" s="16">
        <v>240</v>
      </c>
      <c r="AF637" s="17">
        <v>1</v>
      </c>
      <c r="AG637" s="17" t="s">
        <v>581</v>
      </c>
      <c r="AH637" s="17">
        <v>2</v>
      </c>
      <c r="AI637" s="27">
        <f t="shared" si="35"/>
        <v>500</v>
      </c>
      <c r="AJ637" s="16"/>
      <c r="AK637" s="16"/>
      <c r="AL637" s="16"/>
      <c r="AM637" s="16"/>
      <c r="AN637" s="16"/>
      <c r="AO637" s="16"/>
      <c r="AP637" s="16"/>
      <c r="AQ637" s="16"/>
      <c r="AR637" s="16"/>
      <c r="AS637" s="16">
        <v>500</v>
      </c>
      <c r="AT637" s="16"/>
      <c r="AU637" s="16"/>
      <c r="AV637" s="506"/>
      <c r="AW637" s="506"/>
      <c r="AX637" s="506"/>
      <c r="AY637" s="506"/>
      <c r="AZ637" s="506"/>
      <c r="BA637" s="506"/>
      <c r="BB637" s="506"/>
      <c r="BC637" s="506"/>
      <c r="BD637" s="14"/>
      <c r="BE637" s="14"/>
      <c r="BF637" s="14"/>
      <c r="BG637" s="61"/>
      <c r="BH637" s="58">
        <f t="shared" si="33"/>
        <v>500</v>
      </c>
      <c r="BI637" s="62">
        <f t="shared" si="34"/>
        <v>0</v>
      </c>
    </row>
    <row r="638" spans="1:61" ht="18.75">
      <c r="A638" s="11">
        <f>IFERROR((VLOOKUP(B638,[9]หน่วยงานหลัก!$A$1:$B$18,2,0)),"")</f>
        <v>10</v>
      </c>
      <c r="B638" s="6" t="s">
        <v>1</v>
      </c>
      <c r="C638" s="11">
        <f>IFERROR((VLOOKUP(D638,[9]หน่วยงานย่อย!$A$1:$B$79,2,0)),"")</f>
        <v>1013</v>
      </c>
      <c r="D638" s="6" t="s">
        <v>344</v>
      </c>
      <c r="E638" s="12">
        <v>2</v>
      </c>
      <c r="F638" s="13" t="str">
        <f>IFERROR((VLOOKUP(E638,[9]แหล่งเงิน!$A$2:$B$3,2,)),"")</f>
        <v>เงินรายได้</v>
      </c>
      <c r="G638" s="6" t="s">
        <v>12</v>
      </c>
      <c r="H638" s="12">
        <v>1</v>
      </c>
      <c r="I638" s="13" t="str">
        <f>IFERROR((VLOOKUP(H638,[9]กองทุน!$A$2:$B$14,2,)),"")</f>
        <v>กองทุนบริหาร</v>
      </c>
      <c r="J638" s="12">
        <v>150</v>
      </c>
      <c r="K638" s="13" t="str">
        <f>IFERROR((VLOOKUP(J638,'[9]งาน-โครงการ'!$A$1:$B$57,2,FALSE)),"")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38" s="11">
        <f>IFERROR((VLOOKUP(M638,[9]โครงการย่อย!$B$2:$C$84,2,FALSE)),"")</f>
        <v>1000012</v>
      </c>
      <c r="M638" s="6" t="s">
        <v>634</v>
      </c>
      <c r="N638" s="11">
        <v>10000120016</v>
      </c>
      <c r="O638" s="6" t="s">
        <v>347</v>
      </c>
      <c r="P638" s="14" t="s">
        <v>349</v>
      </c>
      <c r="Q638" s="11">
        <v>5</v>
      </c>
      <c r="R638" s="6" t="s">
        <v>635</v>
      </c>
      <c r="S638" s="11">
        <v>5</v>
      </c>
      <c r="T638" s="6" t="s">
        <v>635</v>
      </c>
      <c r="U638" s="13" t="str">
        <f>IFERROR((VLOOKUP(Q638,[1]ความเชื่อมโยง!$A$1:$F$10,6,FALSE)),"")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38" s="13" t="str">
        <f>IFERROR((VLOOKUP(Q638,ความเชื่อมโยง!$A$1:$G$10,7,1)),"")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38" s="15" t="s">
        <v>636</v>
      </c>
      <c r="X638" s="6" t="s">
        <v>133</v>
      </c>
      <c r="Y638" s="6" t="s">
        <v>16</v>
      </c>
      <c r="Z638" s="6" t="s">
        <v>28</v>
      </c>
      <c r="AA638" s="6"/>
      <c r="AB638" s="6"/>
      <c r="AC638" s="14"/>
      <c r="AD638" s="14" t="s">
        <v>1080</v>
      </c>
      <c r="AE638" s="16">
        <v>240</v>
      </c>
      <c r="AF638" s="17">
        <v>20</v>
      </c>
      <c r="AG638" s="17" t="s">
        <v>581</v>
      </c>
      <c r="AH638" s="17">
        <v>2</v>
      </c>
      <c r="AI638" s="27">
        <f t="shared" si="35"/>
        <v>9600</v>
      </c>
      <c r="AJ638" s="16"/>
      <c r="AK638" s="16"/>
      <c r="AL638" s="16"/>
      <c r="AM638" s="16"/>
      <c r="AN638" s="16"/>
      <c r="AO638" s="16"/>
      <c r="AP638" s="16"/>
      <c r="AQ638" s="16"/>
      <c r="AR638" s="16"/>
      <c r="AS638" s="16">
        <v>9600</v>
      </c>
      <c r="AT638" s="16"/>
      <c r="AU638" s="16"/>
      <c r="AV638" s="506"/>
      <c r="AW638" s="506"/>
      <c r="AX638" s="506"/>
      <c r="AY638" s="506"/>
      <c r="AZ638" s="506"/>
      <c r="BA638" s="506"/>
      <c r="BB638" s="506"/>
      <c r="BC638" s="506"/>
      <c r="BD638" s="14"/>
      <c r="BE638" s="14"/>
      <c r="BF638" s="14"/>
      <c r="BG638" s="61"/>
      <c r="BH638" s="58">
        <f t="shared" si="33"/>
        <v>9600</v>
      </c>
      <c r="BI638" s="62">
        <f t="shared" si="34"/>
        <v>0</v>
      </c>
    </row>
    <row r="639" spans="1:61" ht="18.75">
      <c r="A639" s="11">
        <f>IFERROR((VLOOKUP(B639,[9]หน่วยงานหลัก!$A$1:$B$18,2,0)),"")</f>
        <v>10</v>
      </c>
      <c r="B639" s="6" t="s">
        <v>1</v>
      </c>
      <c r="C639" s="11">
        <f>IFERROR((VLOOKUP(D639,[9]หน่วยงานย่อย!$A$1:$B$79,2,0)),"")</f>
        <v>1013</v>
      </c>
      <c r="D639" s="6" t="s">
        <v>344</v>
      </c>
      <c r="E639" s="12">
        <v>2</v>
      </c>
      <c r="F639" s="13" t="str">
        <f>IFERROR((VLOOKUP(E639,[9]แหล่งเงิน!$A$2:$B$3,2,)),"")</f>
        <v>เงินรายได้</v>
      </c>
      <c r="G639" s="6" t="s">
        <v>12</v>
      </c>
      <c r="H639" s="12">
        <v>1</v>
      </c>
      <c r="I639" s="13" t="str">
        <f>IFERROR((VLOOKUP(H639,[9]กองทุน!$A$2:$B$14,2,)),"")</f>
        <v>กองทุนบริหาร</v>
      </c>
      <c r="J639" s="12">
        <v>150</v>
      </c>
      <c r="K639" s="13" t="str">
        <f>IFERROR((VLOOKUP(J639,'[9]งาน-โครงการ'!$A$1:$B$57,2,FALSE)),"")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39" s="11">
        <f>IFERROR((VLOOKUP(M639,[9]โครงการย่อย!$B$2:$C$84,2,FALSE)),"")</f>
        <v>1000012</v>
      </c>
      <c r="M639" s="6" t="s">
        <v>634</v>
      </c>
      <c r="N639" s="11">
        <v>10000120016</v>
      </c>
      <c r="O639" s="6" t="s">
        <v>347</v>
      </c>
      <c r="P639" s="14" t="s">
        <v>349</v>
      </c>
      <c r="Q639" s="11">
        <v>5</v>
      </c>
      <c r="R639" s="6" t="s">
        <v>635</v>
      </c>
      <c r="S639" s="11">
        <v>5</v>
      </c>
      <c r="T639" s="6" t="s">
        <v>635</v>
      </c>
      <c r="U639" s="13" t="str">
        <f>IFERROR((VLOOKUP(Q639,[1]ความเชื่อมโยง!$A$1:$F$10,6,FALSE)),"")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39" s="13" t="str">
        <f>IFERROR((VLOOKUP(Q639,ความเชื่อมโยง!$A$1:$G$10,7,1)),"")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39" s="15" t="s">
        <v>636</v>
      </c>
      <c r="X639" s="6" t="s">
        <v>133</v>
      </c>
      <c r="Y639" s="6" t="s">
        <v>16</v>
      </c>
      <c r="Z639" s="6" t="s">
        <v>20</v>
      </c>
      <c r="AA639" s="6"/>
      <c r="AB639" s="6"/>
      <c r="AC639" s="14"/>
      <c r="AD639" s="14" t="s">
        <v>1651</v>
      </c>
      <c r="AE639" s="16">
        <v>1000</v>
      </c>
      <c r="AF639" s="17">
        <v>15</v>
      </c>
      <c r="AG639" s="17" t="s">
        <v>581</v>
      </c>
      <c r="AH639" s="17">
        <v>1</v>
      </c>
      <c r="AI639" s="27">
        <f t="shared" si="35"/>
        <v>15000</v>
      </c>
      <c r="AJ639" s="16"/>
      <c r="AK639" s="16"/>
      <c r="AL639" s="16"/>
      <c r="AM639" s="16"/>
      <c r="AN639" s="16"/>
      <c r="AO639" s="16"/>
      <c r="AP639" s="16"/>
      <c r="AQ639" s="16"/>
      <c r="AR639" s="16"/>
      <c r="AS639" s="16">
        <v>15000</v>
      </c>
      <c r="AT639" s="16"/>
      <c r="AU639" s="16"/>
      <c r="AV639" s="505"/>
      <c r="AW639" s="505"/>
      <c r="AX639" s="505"/>
      <c r="AY639" s="505"/>
      <c r="AZ639" s="505"/>
      <c r="BA639" s="505"/>
      <c r="BB639" s="505"/>
      <c r="BC639" s="505"/>
      <c r="BD639" s="14"/>
      <c r="BE639" s="14"/>
      <c r="BF639" s="14"/>
      <c r="BG639" s="61"/>
      <c r="BH639" s="58">
        <f t="shared" si="33"/>
        <v>15000</v>
      </c>
      <c r="BI639" s="62">
        <f t="shared" si="34"/>
        <v>0</v>
      </c>
    </row>
    <row r="640" spans="1:61" ht="18.75">
      <c r="A640" s="11">
        <f>IFERROR((VLOOKUP(B640,[9]หน่วยงานหลัก!$A$1:$B$18,2,0)),"")</f>
        <v>10</v>
      </c>
      <c r="B640" s="6" t="s">
        <v>1</v>
      </c>
      <c r="C640" s="11">
        <f>IFERROR((VLOOKUP(D640,[9]หน่วยงานย่อย!$A$1:$B$79,2,0)),"")</f>
        <v>1013</v>
      </c>
      <c r="D640" s="6" t="s">
        <v>344</v>
      </c>
      <c r="E640" s="12">
        <v>2</v>
      </c>
      <c r="F640" s="13" t="str">
        <f>IFERROR((VLOOKUP(E640,[9]แหล่งเงิน!$A$2:$B$3,2,)),"")</f>
        <v>เงินรายได้</v>
      </c>
      <c r="G640" s="6" t="s">
        <v>12</v>
      </c>
      <c r="H640" s="12">
        <v>1</v>
      </c>
      <c r="I640" s="13" t="str">
        <f>IFERROR((VLOOKUP(H640,[9]กองทุน!$A$2:$B$14,2,)),"")</f>
        <v>กองทุนบริหาร</v>
      </c>
      <c r="J640" s="12">
        <v>150</v>
      </c>
      <c r="K640" s="13" t="str">
        <f>IFERROR((VLOOKUP(J640,'[9]งาน-โครงการ'!$A$1:$B$57,2,FALSE)),"")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40" s="11">
        <f>IFERROR((VLOOKUP(M640,[9]โครงการย่อย!$B$2:$C$84,2,FALSE)),"")</f>
        <v>1000012</v>
      </c>
      <c r="M640" s="6" t="s">
        <v>634</v>
      </c>
      <c r="N640" s="11">
        <v>10000120016</v>
      </c>
      <c r="O640" s="6" t="s">
        <v>347</v>
      </c>
      <c r="P640" s="14" t="s">
        <v>350</v>
      </c>
      <c r="Q640" s="11">
        <v>5</v>
      </c>
      <c r="R640" s="6" t="s">
        <v>635</v>
      </c>
      <c r="S640" s="11">
        <v>5</v>
      </c>
      <c r="T640" s="6" t="s">
        <v>635</v>
      </c>
      <c r="U640" s="13" t="str">
        <f>IFERROR((VLOOKUP(Q640,[1]ความเชื่อมโยง!$A$1:$F$10,6,FALSE)),"")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40" s="13" t="str">
        <f>IFERROR((VLOOKUP(Q640,ความเชื่อมโยง!$A$1:$G$10,7,1)),"")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40" s="15" t="s">
        <v>636</v>
      </c>
      <c r="X640" s="6" t="s">
        <v>646</v>
      </c>
      <c r="Y640" s="6" t="s">
        <v>16</v>
      </c>
      <c r="Z640" s="6" t="s">
        <v>28</v>
      </c>
      <c r="AA640" s="6"/>
      <c r="AB640" s="6"/>
      <c r="AC640" s="14"/>
      <c r="AD640" s="14" t="s">
        <v>1081</v>
      </c>
      <c r="AE640" s="16">
        <v>1000</v>
      </c>
      <c r="AF640" s="17">
        <v>1</v>
      </c>
      <c r="AG640" s="17" t="s">
        <v>581</v>
      </c>
      <c r="AH640" s="17">
        <v>6</v>
      </c>
      <c r="AI640" s="27">
        <f t="shared" si="35"/>
        <v>6000</v>
      </c>
      <c r="AJ640" s="16"/>
      <c r="AK640" s="16"/>
      <c r="AL640" s="16"/>
      <c r="AM640" s="16"/>
      <c r="AN640" s="16"/>
      <c r="AO640" s="16">
        <v>6000</v>
      </c>
      <c r="AP640" s="16"/>
      <c r="AQ640" s="16"/>
      <c r="AR640" s="16"/>
      <c r="AS640" s="16"/>
      <c r="AT640" s="16"/>
      <c r="AU640" s="16"/>
      <c r="AV640" s="504" t="s">
        <v>1072</v>
      </c>
      <c r="AW640" s="504" t="s">
        <v>1073</v>
      </c>
      <c r="AX640" s="504" t="s">
        <v>1082</v>
      </c>
      <c r="AY640" s="504" t="s">
        <v>1083</v>
      </c>
      <c r="AZ640" s="504" t="s">
        <v>587</v>
      </c>
      <c r="BA640" s="504" t="s">
        <v>1084</v>
      </c>
      <c r="BB640" s="504" t="s">
        <v>577</v>
      </c>
      <c r="BC640" s="504">
        <v>50</v>
      </c>
      <c r="BD640" s="14"/>
      <c r="BE640" s="14"/>
      <c r="BF640" s="14"/>
      <c r="BG640" s="61"/>
      <c r="BH640" s="58">
        <f t="shared" si="33"/>
        <v>6000</v>
      </c>
      <c r="BI640" s="62">
        <f t="shared" si="34"/>
        <v>0</v>
      </c>
    </row>
    <row r="641" spans="1:61" ht="18.75">
      <c r="A641" s="11">
        <f>IFERROR((VLOOKUP(B641,[9]หน่วยงานหลัก!$A$1:$B$18,2,0)),"")</f>
        <v>10</v>
      </c>
      <c r="B641" s="6" t="s">
        <v>1</v>
      </c>
      <c r="C641" s="11">
        <f>IFERROR((VLOOKUP(D641,[9]หน่วยงานย่อย!$A$1:$B$79,2,0)),"")</f>
        <v>1013</v>
      </c>
      <c r="D641" s="6" t="s">
        <v>344</v>
      </c>
      <c r="E641" s="12">
        <v>2</v>
      </c>
      <c r="F641" s="13" t="str">
        <f>IFERROR((VLOOKUP(E641,[9]แหล่งเงิน!$A$2:$B$3,2,)),"")</f>
        <v>เงินรายได้</v>
      </c>
      <c r="G641" s="6" t="s">
        <v>12</v>
      </c>
      <c r="H641" s="12">
        <v>1</v>
      </c>
      <c r="I641" s="13" t="str">
        <f>IFERROR((VLOOKUP(H641,[9]กองทุน!$A$2:$B$14,2,)),"")</f>
        <v>กองทุนบริหาร</v>
      </c>
      <c r="J641" s="12">
        <v>150</v>
      </c>
      <c r="K641" s="13" t="str">
        <f>IFERROR((VLOOKUP(J641,'[9]งาน-โครงการ'!$A$1:$B$57,2,FALSE)),"")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41" s="11">
        <f>IFERROR((VLOOKUP(M641,[9]โครงการย่อย!$B$2:$C$84,2,FALSE)),"")</f>
        <v>1000012</v>
      </c>
      <c r="M641" s="6" t="s">
        <v>634</v>
      </c>
      <c r="N641" s="11">
        <v>10000120016</v>
      </c>
      <c r="O641" s="6" t="s">
        <v>347</v>
      </c>
      <c r="P641" s="14" t="s">
        <v>350</v>
      </c>
      <c r="Q641" s="11">
        <v>5</v>
      </c>
      <c r="R641" s="6" t="s">
        <v>635</v>
      </c>
      <c r="S641" s="11">
        <v>5</v>
      </c>
      <c r="T641" s="6" t="s">
        <v>635</v>
      </c>
      <c r="U641" s="13" t="str">
        <f>IFERROR((VLOOKUP(Q641,[1]ความเชื่อมโยง!$A$1:$F$10,6,FALSE)),"")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41" s="13" t="str">
        <f>IFERROR((VLOOKUP(Q641,ความเชื่อมโยง!$A$1:$G$10,7,1)),"")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41" s="15" t="s">
        <v>636</v>
      </c>
      <c r="X641" s="6" t="s">
        <v>646</v>
      </c>
      <c r="Y641" s="6" t="s">
        <v>16</v>
      </c>
      <c r="Z641" s="6" t="s">
        <v>20</v>
      </c>
      <c r="AA641" s="6"/>
      <c r="AB641" s="6"/>
      <c r="AC641" s="14"/>
      <c r="AD641" s="14" t="s">
        <v>1707</v>
      </c>
      <c r="AE641" s="16">
        <v>200</v>
      </c>
      <c r="AF641" s="17">
        <v>6</v>
      </c>
      <c r="AG641" s="17" t="s">
        <v>581</v>
      </c>
      <c r="AH641" s="17">
        <v>2</v>
      </c>
      <c r="AI641" s="27">
        <f t="shared" si="35"/>
        <v>2400</v>
      </c>
      <c r="AJ641" s="16"/>
      <c r="AK641" s="16"/>
      <c r="AL641" s="16"/>
      <c r="AM641" s="16"/>
      <c r="AN641" s="16"/>
      <c r="AO641" s="16">
        <v>2400</v>
      </c>
      <c r="AP641" s="16"/>
      <c r="AQ641" s="16"/>
      <c r="AR641" s="16"/>
      <c r="AS641" s="16"/>
      <c r="AT641" s="16"/>
      <c r="AU641" s="16"/>
      <c r="AV641" s="506"/>
      <c r="AW641" s="506"/>
      <c r="AX641" s="506"/>
      <c r="AY641" s="506"/>
      <c r="AZ641" s="506"/>
      <c r="BA641" s="506"/>
      <c r="BB641" s="506"/>
      <c r="BC641" s="506"/>
      <c r="BD641" s="14"/>
      <c r="BE641" s="14"/>
      <c r="BF641" s="14"/>
      <c r="BG641" s="61"/>
      <c r="BH641" s="58">
        <f t="shared" si="33"/>
        <v>2400</v>
      </c>
      <c r="BI641" s="62">
        <f t="shared" si="34"/>
        <v>0</v>
      </c>
    </row>
    <row r="642" spans="1:61" ht="18.75">
      <c r="A642" s="11">
        <f>IFERROR((VLOOKUP(B642,[9]หน่วยงานหลัก!$A$1:$B$18,2,0)),"")</f>
        <v>10</v>
      </c>
      <c r="B642" s="6" t="s">
        <v>1</v>
      </c>
      <c r="C642" s="11">
        <f>IFERROR((VLOOKUP(D642,[9]หน่วยงานย่อย!$A$1:$B$79,2,0)),"")</f>
        <v>1013</v>
      </c>
      <c r="D642" s="6" t="s">
        <v>344</v>
      </c>
      <c r="E642" s="12">
        <v>2</v>
      </c>
      <c r="F642" s="13" t="str">
        <f>IFERROR((VLOOKUP(E642,[9]แหล่งเงิน!$A$2:$B$3,2,)),"")</f>
        <v>เงินรายได้</v>
      </c>
      <c r="G642" s="6" t="s">
        <v>12</v>
      </c>
      <c r="H642" s="12">
        <v>1</v>
      </c>
      <c r="I642" s="13" t="str">
        <f>IFERROR((VLOOKUP(H642,[9]กองทุน!$A$2:$B$14,2,)),"")</f>
        <v>กองทุนบริหาร</v>
      </c>
      <c r="J642" s="12">
        <v>150</v>
      </c>
      <c r="K642" s="13" t="str">
        <f>IFERROR((VLOOKUP(J642,'[9]งาน-โครงการ'!$A$1:$B$57,2,FALSE)),"")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42" s="11">
        <f>IFERROR((VLOOKUP(M642,[9]โครงการย่อย!$B$2:$C$84,2,FALSE)),"")</f>
        <v>1000012</v>
      </c>
      <c r="M642" s="6" t="s">
        <v>634</v>
      </c>
      <c r="N642" s="11">
        <v>10000120016</v>
      </c>
      <c r="O642" s="6" t="s">
        <v>347</v>
      </c>
      <c r="P642" s="14" t="s">
        <v>350</v>
      </c>
      <c r="Q642" s="11">
        <v>5</v>
      </c>
      <c r="R642" s="6" t="s">
        <v>635</v>
      </c>
      <c r="S642" s="11">
        <v>5</v>
      </c>
      <c r="T642" s="6" t="s">
        <v>635</v>
      </c>
      <c r="U642" s="13" t="str">
        <f>IFERROR((VLOOKUP(Q642,[1]ความเชื่อมโยง!$A$1:$F$10,6,FALSE)),"")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42" s="13" t="str">
        <f>IFERROR((VLOOKUP(Q642,ความเชื่อมโยง!$A$1:$G$10,7,1)),"")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42" s="15" t="s">
        <v>636</v>
      </c>
      <c r="X642" s="6" t="s">
        <v>646</v>
      </c>
      <c r="Y642" s="6" t="s">
        <v>16</v>
      </c>
      <c r="Z642" s="6" t="s">
        <v>20</v>
      </c>
      <c r="AA642" s="6"/>
      <c r="AB642" s="6"/>
      <c r="AC642" s="14"/>
      <c r="AD642" s="14" t="s">
        <v>1707</v>
      </c>
      <c r="AE642" s="16">
        <v>420</v>
      </c>
      <c r="AF642" s="17">
        <v>6</v>
      </c>
      <c r="AG642" s="17" t="s">
        <v>581</v>
      </c>
      <c r="AH642" s="17">
        <v>1</v>
      </c>
      <c r="AI642" s="27">
        <f t="shared" si="35"/>
        <v>2500</v>
      </c>
      <c r="AJ642" s="16"/>
      <c r="AK642" s="16"/>
      <c r="AL642" s="16"/>
      <c r="AM642" s="16"/>
      <c r="AN642" s="16"/>
      <c r="AO642" s="16">
        <v>2500</v>
      </c>
      <c r="AP642" s="16"/>
      <c r="AQ642" s="16"/>
      <c r="AR642" s="16"/>
      <c r="AS642" s="16"/>
      <c r="AT642" s="16"/>
      <c r="AU642" s="16"/>
      <c r="AV642" s="506"/>
      <c r="AW642" s="506"/>
      <c r="AX642" s="506"/>
      <c r="AY642" s="506"/>
      <c r="AZ642" s="506"/>
      <c r="BA642" s="506"/>
      <c r="BB642" s="506"/>
      <c r="BC642" s="506"/>
      <c r="BD642" s="14"/>
      <c r="BE642" s="14"/>
      <c r="BF642" s="14"/>
      <c r="BG642" s="61"/>
      <c r="BH642" s="58">
        <f t="shared" si="33"/>
        <v>2500</v>
      </c>
      <c r="BI642" s="62">
        <f t="shared" si="34"/>
        <v>0</v>
      </c>
    </row>
    <row r="643" spans="1:61" ht="18.75">
      <c r="A643" s="11">
        <f>IFERROR((VLOOKUP(B643,[9]หน่วยงานหลัก!$A$1:$B$18,2,0)),"")</f>
        <v>10</v>
      </c>
      <c r="B643" s="6" t="s">
        <v>1</v>
      </c>
      <c r="C643" s="11">
        <f>IFERROR((VLOOKUP(D643,[9]หน่วยงานย่อย!$A$1:$B$79,2,0)),"")</f>
        <v>1013</v>
      </c>
      <c r="D643" s="6" t="s">
        <v>344</v>
      </c>
      <c r="E643" s="12">
        <v>2</v>
      </c>
      <c r="F643" s="13" t="str">
        <f>IFERROR((VLOOKUP(E643,[9]แหล่งเงิน!$A$2:$B$3,2,)),"")</f>
        <v>เงินรายได้</v>
      </c>
      <c r="G643" s="6" t="s">
        <v>12</v>
      </c>
      <c r="H643" s="12">
        <v>1</v>
      </c>
      <c r="I643" s="13" t="str">
        <f>IFERROR((VLOOKUP(H643,[9]กองทุน!$A$2:$B$14,2,)),"")</f>
        <v>กองทุนบริหาร</v>
      </c>
      <c r="J643" s="12">
        <v>150</v>
      </c>
      <c r="K643" s="13" t="str">
        <f>IFERROR((VLOOKUP(J643,'[9]งาน-โครงการ'!$A$1:$B$57,2,FALSE)),"")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43" s="11">
        <f>IFERROR((VLOOKUP(M643,[9]โครงการย่อย!$B$2:$C$84,2,FALSE)),"")</f>
        <v>1000012</v>
      </c>
      <c r="M643" s="6" t="s">
        <v>634</v>
      </c>
      <c r="N643" s="11">
        <v>10000120016</v>
      </c>
      <c r="O643" s="6" t="s">
        <v>347</v>
      </c>
      <c r="P643" s="14" t="s">
        <v>350</v>
      </c>
      <c r="Q643" s="11">
        <v>5</v>
      </c>
      <c r="R643" s="6" t="s">
        <v>635</v>
      </c>
      <c r="S643" s="11">
        <v>5</v>
      </c>
      <c r="T643" s="6" t="s">
        <v>635</v>
      </c>
      <c r="U643" s="13" t="str">
        <f>IFERROR((VLOOKUP(Q643,[1]ความเชื่อมโยง!$A$1:$F$10,6,FALSE)),"")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43" s="13" t="str">
        <f>IFERROR((VLOOKUP(Q643,ความเชื่อมโยง!$A$1:$G$10,7,1)),"")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43" s="15" t="s">
        <v>636</v>
      </c>
      <c r="X643" s="6" t="s">
        <v>646</v>
      </c>
      <c r="Y643" s="6" t="s">
        <v>16</v>
      </c>
      <c r="Z643" s="6" t="s">
        <v>20</v>
      </c>
      <c r="AA643" s="6"/>
      <c r="AB643" s="6"/>
      <c r="AC643" s="14"/>
      <c r="AD643" s="14" t="s">
        <v>1635</v>
      </c>
      <c r="AE643" s="16">
        <v>30</v>
      </c>
      <c r="AF643" s="17">
        <v>40</v>
      </c>
      <c r="AG643" s="17" t="s">
        <v>581</v>
      </c>
      <c r="AH643" s="17">
        <v>4</v>
      </c>
      <c r="AI643" s="27">
        <f t="shared" si="35"/>
        <v>4800</v>
      </c>
      <c r="AJ643" s="16"/>
      <c r="AK643" s="16"/>
      <c r="AL643" s="16"/>
      <c r="AM643" s="16"/>
      <c r="AN643" s="16"/>
      <c r="AO643" s="16">
        <v>4800</v>
      </c>
      <c r="AP643" s="16"/>
      <c r="AQ643" s="16"/>
      <c r="AR643" s="16"/>
      <c r="AS643" s="16"/>
      <c r="AT643" s="16"/>
      <c r="AU643" s="16"/>
      <c r="AV643" s="506"/>
      <c r="AW643" s="506"/>
      <c r="AX643" s="506"/>
      <c r="AY643" s="506"/>
      <c r="AZ643" s="506"/>
      <c r="BA643" s="506"/>
      <c r="BB643" s="506"/>
      <c r="BC643" s="506"/>
      <c r="BD643" s="14"/>
      <c r="BE643" s="14"/>
      <c r="BF643" s="14"/>
      <c r="BG643" s="61"/>
      <c r="BH643" s="58">
        <f t="shared" si="33"/>
        <v>4800</v>
      </c>
      <c r="BI643" s="62">
        <f t="shared" si="34"/>
        <v>0</v>
      </c>
    </row>
    <row r="644" spans="1:61" ht="18.75">
      <c r="A644" s="11">
        <f>IFERROR((VLOOKUP(B644,[9]หน่วยงานหลัก!$A$1:$B$18,2,0)),"")</f>
        <v>10</v>
      </c>
      <c r="B644" s="6" t="s">
        <v>1</v>
      </c>
      <c r="C644" s="11">
        <f>IFERROR((VLOOKUP(D644,[9]หน่วยงานย่อย!$A$1:$B$79,2,0)),"")</f>
        <v>1013</v>
      </c>
      <c r="D644" s="6" t="s">
        <v>344</v>
      </c>
      <c r="E644" s="12">
        <v>2</v>
      </c>
      <c r="F644" s="13" t="str">
        <f>IFERROR((VLOOKUP(E644,[9]แหล่งเงิน!$A$2:$B$3,2,)),"")</f>
        <v>เงินรายได้</v>
      </c>
      <c r="G644" s="6" t="s">
        <v>12</v>
      </c>
      <c r="H644" s="12">
        <v>1</v>
      </c>
      <c r="I644" s="13" t="str">
        <f>IFERROR((VLOOKUP(H644,[9]กองทุน!$A$2:$B$14,2,)),"")</f>
        <v>กองทุนบริหาร</v>
      </c>
      <c r="J644" s="12">
        <v>150</v>
      </c>
      <c r="K644" s="13" t="str">
        <f>IFERROR((VLOOKUP(J644,'[9]งาน-โครงการ'!$A$1:$B$57,2,FALSE)),"")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44" s="11">
        <f>IFERROR((VLOOKUP(M644,[9]โครงการย่อย!$B$2:$C$84,2,FALSE)),"")</f>
        <v>1000012</v>
      </c>
      <c r="M644" s="6" t="s">
        <v>634</v>
      </c>
      <c r="N644" s="11">
        <v>10000120016</v>
      </c>
      <c r="O644" s="6" t="s">
        <v>347</v>
      </c>
      <c r="P644" s="14" t="s">
        <v>350</v>
      </c>
      <c r="Q644" s="11">
        <v>5</v>
      </c>
      <c r="R644" s="6" t="s">
        <v>635</v>
      </c>
      <c r="S644" s="11">
        <v>5</v>
      </c>
      <c r="T644" s="6" t="s">
        <v>635</v>
      </c>
      <c r="U644" s="13" t="str">
        <f>IFERROR((VLOOKUP(Q644,[1]ความเชื่อมโยง!$A$1:$F$10,6,FALSE)),"")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44" s="13" t="str">
        <f>IFERROR((VLOOKUP(Q644,ความเชื่อมโยง!$A$1:$G$10,7,1)),"")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44" s="15" t="s">
        <v>636</v>
      </c>
      <c r="X644" s="6" t="s">
        <v>646</v>
      </c>
      <c r="Y644" s="6" t="s">
        <v>16</v>
      </c>
      <c r="Z644" s="6" t="s">
        <v>20</v>
      </c>
      <c r="AA644" s="6"/>
      <c r="AB644" s="6"/>
      <c r="AC644" s="14"/>
      <c r="AD644" s="14" t="s">
        <v>582</v>
      </c>
      <c r="AE644" s="16">
        <v>60</v>
      </c>
      <c r="AF644" s="17">
        <v>40</v>
      </c>
      <c r="AG644" s="17" t="s">
        <v>581</v>
      </c>
      <c r="AH644" s="17">
        <v>1</v>
      </c>
      <c r="AI644" s="27">
        <f t="shared" si="35"/>
        <v>2400</v>
      </c>
      <c r="AJ644" s="16"/>
      <c r="AK644" s="16"/>
      <c r="AL644" s="16"/>
      <c r="AM644" s="16"/>
      <c r="AN644" s="16"/>
      <c r="AO644" s="16">
        <v>2800</v>
      </c>
      <c r="AP644" s="16"/>
      <c r="AQ644" s="16"/>
      <c r="AR644" s="16"/>
      <c r="AS644" s="16"/>
      <c r="AT644" s="16"/>
      <c r="AU644" s="16"/>
      <c r="AV644" s="506"/>
      <c r="AW644" s="506"/>
      <c r="AX644" s="506"/>
      <c r="AY644" s="506"/>
      <c r="AZ644" s="506"/>
      <c r="BA644" s="506"/>
      <c r="BB644" s="506"/>
      <c r="BC644" s="506"/>
      <c r="BD644" s="14"/>
      <c r="BE644" s="14"/>
      <c r="BF644" s="14"/>
      <c r="BG644" s="61"/>
      <c r="BH644" s="58">
        <f t="shared" si="33"/>
        <v>2400</v>
      </c>
      <c r="BI644" s="62">
        <f t="shared" si="34"/>
        <v>0</v>
      </c>
    </row>
    <row r="645" spans="1:61" ht="18.75">
      <c r="A645" s="11">
        <f>IFERROR((VLOOKUP(B645,[9]หน่วยงานหลัก!$A$1:$B$18,2,0)),"")</f>
        <v>10</v>
      </c>
      <c r="B645" s="6" t="s">
        <v>1</v>
      </c>
      <c r="C645" s="11">
        <f>IFERROR((VLOOKUP(D645,[9]หน่วยงานย่อย!$A$1:$B$79,2,0)),"")</f>
        <v>1013</v>
      </c>
      <c r="D645" s="6" t="s">
        <v>344</v>
      </c>
      <c r="E645" s="12">
        <v>2</v>
      </c>
      <c r="F645" s="13" t="str">
        <f>IFERROR((VLOOKUP(E645,[9]แหล่งเงิน!$A$2:$B$3,2,)),"")</f>
        <v>เงินรายได้</v>
      </c>
      <c r="G645" s="6" t="s">
        <v>12</v>
      </c>
      <c r="H645" s="12">
        <v>1</v>
      </c>
      <c r="I645" s="13" t="str">
        <f>IFERROR((VLOOKUP(H645,[9]กองทุน!$A$2:$B$14,2,)),"")</f>
        <v>กองทุนบริหาร</v>
      </c>
      <c r="J645" s="12">
        <v>150</v>
      </c>
      <c r="K645" s="13" t="str">
        <f>IFERROR((VLOOKUP(J645,'[9]งาน-โครงการ'!$A$1:$B$57,2,FALSE)),"")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45" s="11">
        <f>IFERROR((VLOOKUP(M645,[9]โครงการย่อย!$B$2:$C$84,2,FALSE)),"")</f>
        <v>1000012</v>
      </c>
      <c r="M645" s="6" t="s">
        <v>634</v>
      </c>
      <c r="N645" s="11">
        <v>10000120016</v>
      </c>
      <c r="O645" s="6" t="s">
        <v>347</v>
      </c>
      <c r="P645" s="14" t="s">
        <v>350</v>
      </c>
      <c r="Q645" s="11">
        <v>5</v>
      </c>
      <c r="R645" s="6" t="s">
        <v>635</v>
      </c>
      <c r="S645" s="11">
        <v>5</v>
      </c>
      <c r="T645" s="6" t="s">
        <v>635</v>
      </c>
      <c r="U645" s="13" t="str">
        <f>IFERROR((VLOOKUP(Q645,[1]ความเชื่อมโยง!$A$1:$F$10,6,FALSE)),"")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45" s="13" t="str">
        <f>IFERROR((VLOOKUP(Q645,ความเชื่อมโยง!$A$1:$G$10,7,1)),"")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45" s="15" t="s">
        <v>645</v>
      </c>
      <c r="X645" s="6" t="s">
        <v>646</v>
      </c>
      <c r="Y645" s="6" t="s">
        <v>16</v>
      </c>
      <c r="Z645" s="6" t="s">
        <v>20</v>
      </c>
      <c r="AA645" s="6"/>
      <c r="AB645" s="6"/>
      <c r="AC645" s="14"/>
      <c r="AD645" s="14" t="s">
        <v>600</v>
      </c>
      <c r="AE645" s="16">
        <v>1800</v>
      </c>
      <c r="AF645" s="17">
        <v>1</v>
      </c>
      <c r="AG645" s="17" t="s">
        <v>619</v>
      </c>
      <c r="AH645" s="17">
        <v>3</v>
      </c>
      <c r="AI645" s="27">
        <f t="shared" si="35"/>
        <v>5400</v>
      </c>
      <c r="AJ645" s="16"/>
      <c r="AK645" s="16"/>
      <c r="AL645" s="16"/>
      <c r="AM645" s="16"/>
      <c r="AN645" s="16"/>
      <c r="AO645" s="16">
        <v>5400</v>
      </c>
      <c r="AP645" s="16"/>
      <c r="AQ645" s="16"/>
      <c r="AR645" s="16"/>
      <c r="AS645" s="16"/>
      <c r="AT645" s="16"/>
      <c r="AU645" s="16"/>
      <c r="AV645" s="506"/>
      <c r="AW645" s="506"/>
      <c r="AX645" s="506"/>
      <c r="AY645" s="506"/>
      <c r="AZ645" s="506"/>
      <c r="BA645" s="506"/>
      <c r="BB645" s="506"/>
      <c r="BC645" s="506"/>
      <c r="BD645" s="14"/>
      <c r="BE645" s="14"/>
      <c r="BF645" s="14"/>
      <c r="BG645" s="61"/>
      <c r="BH645" s="58">
        <f t="shared" si="33"/>
        <v>5400</v>
      </c>
      <c r="BI645" s="62">
        <f t="shared" si="34"/>
        <v>0</v>
      </c>
    </row>
    <row r="646" spans="1:61" ht="18.75">
      <c r="A646" s="11">
        <f>IFERROR((VLOOKUP(B646,[9]หน่วยงานหลัก!$A$1:$B$18,2,0)),"")</f>
        <v>10</v>
      </c>
      <c r="B646" s="6" t="s">
        <v>1</v>
      </c>
      <c r="C646" s="11">
        <f>IFERROR((VLOOKUP(D646,[9]หน่วยงานย่อย!$A$1:$B$79,2,0)),"")</f>
        <v>1013</v>
      </c>
      <c r="D646" s="6" t="s">
        <v>344</v>
      </c>
      <c r="E646" s="12">
        <v>2</v>
      </c>
      <c r="F646" s="13" t="str">
        <f>IFERROR((VLOOKUP(E646,[9]แหล่งเงิน!$A$2:$B$3,2,)),"")</f>
        <v>เงินรายได้</v>
      </c>
      <c r="G646" s="6" t="s">
        <v>12</v>
      </c>
      <c r="H646" s="12">
        <v>1</v>
      </c>
      <c r="I646" s="13" t="str">
        <f>IFERROR((VLOOKUP(H646,[9]กองทุน!$A$2:$B$14,2,)),"")</f>
        <v>กองทุนบริหาร</v>
      </c>
      <c r="J646" s="12">
        <v>150</v>
      </c>
      <c r="K646" s="13" t="str">
        <f>IFERROR((VLOOKUP(J646,'[9]งาน-โครงการ'!$A$1:$B$57,2,FALSE)),"")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46" s="11">
        <f>IFERROR((VLOOKUP(M646,[9]โครงการย่อย!$B$2:$C$84,2,FALSE)),"")</f>
        <v>1000012</v>
      </c>
      <c r="M646" s="6" t="s">
        <v>634</v>
      </c>
      <c r="N646" s="11">
        <v>10000120016</v>
      </c>
      <c r="O646" s="6" t="s">
        <v>347</v>
      </c>
      <c r="P646" s="14" t="s">
        <v>350</v>
      </c>
      <c r="Q646" s="11">
        <v>5</v>
      </c>
      <c r="R646" s="6" t="s">
        <v>635</v>
      </c>
      <c r="S646" s="11">
        <v>5</v>
      </c>
      <c r="T646" s="6" t="s">
        <v>635</v>
      </c>
      <c r="U646" s="13" t="str">
        <f>IFERROR((VLOOKUP(Q646,[1]ความเชื่อมโยง!$A$1:$F$10,6,FALSE)),"")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46" s="13" t="str">
        <f>IFERROR((VLOOKUP(Q646,ความเชื่อมโยง!$A$1:$G$10,7,1)),"")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46" s="15" t="s">
        <v>636</v>
      </c>
      <c r="X646" s="6" t="s">
        <v>646</v>
      </c>
      <c r="Y646" s="6" t="s">
        <v>16</v>
      </c>
      <c r="Z646" s="6" t="s">
        <v>28</v>
      </c>
      <c r="AA646" s="6"/>
      <c r="AB646" s="6"/>
      <c r="AC646" s="14"/>
      <c r="AD646" s="14" t="s">
        <v>1085</v>
      </c>
      <c r="AE646" s="16">
        <v>240</v>
      </c>
      <c r="AF646" s="17">
        <v>2</v>
      </c>
      <c r="AG646" s="17" t="s">
        <v>581</v>
      </c>
      <c r="AH646" s="17">
        <v>2</v>
      </c>
      <c r="AI646" s="27">
        <f t="shared" si="35"/>
        <v>1000</v>
      </c>
      <c r="AJ646" s="16"/>
      <c r="AK646" s="16"/>
      <c r="AL646" s="16"/>
      <c r="AM646" s="16"/>
      <c r="AN646" s="16"/>
      <c r="AO646" s="16">
        <v>1000</v>
      </c>
      <c r="AP646" s="16"/>
      <c r="AQ646" s="16"/>
      <c r="AR646" s="16"/>
      <c r="AS646" s="16"/>
      <c r="AT646" s="16"/>
      <c r="AU646" s="16"/>
      <c r="AV646" s="506"/>
      <c r="AW646" s="506"/>
      <c r="AX646" s="506"/>
      <c r="AY646" s="506"/>
      <c r="AZ646" s="506"/>
      <c r="BA646" s="506"/>
      <c r="BB646" s="506"/>
      <c r="BC646" s="506"/>
      <c r="BD646" s="14"/>
      <c r="BE646" s="14"/>
      <c r="BF646" s="14"/>
      <c r="BG646" s="61"/>
      <c r="BH646" s="58">
        <f t="shared" ref="BH646:BH709" si="36">ROUND(AE646*AF646*AH646,-2)</f>
        <v>1000</v>
      </c>
      <c r="BI646" s="62">
        <f t="shared" ref="BI646:BI709" si="37">AI646-BH646</f>
        <v>0</v>
      </c>
    </row>
    <row r="647" spans="1:61" ht="18.75">
      <c r="A647" s="11">
        <f>IFERROR((VLOOKUP(B647,[9]หน่วยงานหลัก!$A$1:$B$18,2,0)),"")</f>
        <v>10</v>
      </c>
      <c r="B647" s="6" t="s">
        <v>1</v>
      </c>
      <c r="C647" s="11">
        <f>IFERROR((VLOOKUP(D647,[9]หน่วยงานย่อย!$A$1:$B$79,2,0)),"")</f>
        <v>1013</v>
      </c>
      <c r="D647" s="6" t="s">
        <v>344</v>
      </c>
      <c r="E647" s="12">
        <v>2</v>
      </c>
      <c r="F647" s="13" t="str">
        <f>IFERROR((VLOOKUP(E647,[9]แหล่งเงิน!$A$2:$B$3,2,)),"")</f>
        <v>เงินรายได้</v>
      </c>
      <c r="G647" s="6" t="s">
        <v>12</v>
      </c>
      <c r="H647" s="12">
        <v>1</v>
      </c>
      <c r="I647" s="13" t="str">
        <f>IFERROR((VLOOKUP(H647,[9]กองทุน!$A$2:$B$14,2,)),"")</f>
        <v>กองทุนบริหาร</v>
      </c>
      <c r="J647" s="12">
        <v>150</v>
      </c>
      <c r="K647" s="13" t="str">
        <f>IFERROR((VLOOKUP(J647,'[9]งาน-โครงการ'!$A$1:$B$57,2,FALSE)),"")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47" s="11">
        <f>IFERROR((VLOOKUP(M647,[9]โครงการย่อย!$B$2:$C$84,2,FALSE)),"")</f>
        <v>1000012</v>
      </c>
      <c r="M647" s="6" t="s">
        <v>634</v>
      </c>
      <c r="N647" s="11">
        <v>10000120016</v>
      </c>
      <c r="O647" s="6" t="s">
        <v>347</v>
      </c>
      <c r="P647" s="14" t="s">
        <v>350</v>
      </c>
      <c r="Q647" s="11">
        <v>5</v>
      </c>
      <c r="R647" s="6" t="s">
        <v>635</v>
      </c>
      <c r="S647" s="11">
        <v>5</v>
      </c>
      <c r="T647" s="6" t="s">
        <v>635</v>
      </c>
      <c r="U647" s="13" t="str">
        <f>IFERROR((VLOOKUP(Q647,[1]ความเชื่อมโยง!$A$1:$F$10,6,FALSE)),"")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47" s="13" t="str">
        <f>IFERROR((VLOOKUP(Q647,ความเชื่อมโยง!$A$1:$G$10,7,1)),"")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47" s="15" t="s">
        <v>636</v>
      </c>
      <c r="X647" s="6" t="s">
        <v>646</v>
      </c>
      <c r="Y647" s="6" t="s">
        <v>16</v>
      </c>
      <c r="Z647" s="6" t="s">
        <v>20</v>
      </c>
      <c r="AA647" s="6"/>
      <c r="AB647" s="6"/>
      <c r="AC647" s="14"/>
      <c r="AD647" s="14" t="s">
        <v>1651</v>
      </c>
      <c r="AE647" s="16">
        <v>1500</v>
      </c>
      <c r="AF647" s="17">
        <v>1</v>
      </c>
      <c r="AG647" s="17" t="s">
        <v>581</v>
      </c>
      <c r="AH647" s="17">
        <v>2</v>
      </c>
      <c r="AI647" s="27">
        <f t="shared" si="35"/>
        <v>3000</v>
      </c>
      <c r="AJ647" s="16"/>
      <c r="AK647" s="16"/>
      <c r="AL647" s="16"/>
      <c r="AM647" s="16"/>
      <c r="AN647" s="16"/>
      <c r="AO647" s="16">
        <v>3000</v>
      </c>
      <c r="AP647" s="16"/>
      <c r="AQ647" s="16"/>
      <c r="AR647" s="16"/>
      <c r="AS647" s="16"/>
      <c r="AT647" s="16"/>
      <c r="AU647" s="16"/>
      <c r="AV647" s="506"/>
      <c r="AW647" s="506"/>
      <c r="AX647" s="506"/>
      <c r="AY647" s="506"/>
      <c r="AZ647" s="506"/>
      <c r="BA647" s="506"/>
      <c r="BB647" s="506"/>
      <c r="BC647" s="506"/>
      <c r="BD647" s="14"/>
      <c r="BE647" s="14"/>
      <c r="BF647" s="14"/>
      <c r="BG647" s="61"/>
      <c r="BH647" s="58">
        <f t="shared" si="36"/>
        <v>3000</v>
      </c>
      <c r="BI647" s="62">
        <f t="shared" si="37"/>
        <v>0</v>
      </c>
    </row>
    <row r="648" spans="1:61" ht="18.75">
      <c r="A648" s="11">
        <f>IFERROR((VLOOKUP(B648,[9]หน่วยงานหลัก!$A$1:$B$18,2,0)),"")</f>
        <v>10</v>
      </c>
      <c r="B648" s="6" t="s">
        <v>1</v>
      </c>
      <c r="C648" s="11">
        <f>IFERROR((VLOOKUP(D648,[9]หน่วยงานย่อย!$A$1:$B$79,2,0)),"")</f>
        <v>1013</v>
      </c>
      <c r="D648" s="6" t="s">
        <v>344</v>
      </c>
      <c r="E648" s="12">
        <v>2</v>
      </c>
      <c r="F648" s="13" t="str">
        <f>IFERROR((VLOOKUP(E648,[9]แหล่งเงิน!$A$2:$B$3,2,)),"")</f>
        <v>เงินรายได้</v>
      </c>
      <c r="G648" s="6" t="s">
        <v>12</v>
      </c>
      <c r="H648" s="12">
        <v>1</v>
      </c>
      <c r="I648" s="13" t="str">
        <f>IFERROR((VLOOKUP(H648,[9]กองทุน!$A$2:$B$14,2,)),"")</f>
        <v>กองทุนบริหาร</v>
      </c>
      <c r="J648" s="12">
        <v>150</v>
      </c>
      <c r="K648" s="13" t="str">
        <f>IFERROR((VLOOKUP(J648,'[9]งาน-โครงการ'!$A$1:$B$57,2,FALSE)),"")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48" s="11">
        <f>IFERROR((VLOOKUP(M648,[9]โครงการย่อย!$B$2:$C$84,2,FALSE)),"")</f>
        <v>1000012</v>
      </c>
      <c r="M648" s="6" t="s">
        <v>634</v>
      </c>
      <c r="N648" s="11">
        <v>10000120016</v>
      </c>
      <c r="O648" s="6" t="s">
        <v>347</v>
      </c>
      <c r="P648" s="14" t="s">
        <v>350</v>
      </c>
      <c r="Q648" s="11">
        <v>5</v>
      </c>
      <c r="R648" s="6" t="s">
        <v>635</v>
      </c>
      <c r="S648" s="11">
        <v>5</v>
      </c>
      <c r="T648" s="6" t="s">
        <v>635</v>
      </c>
      <c r="U648" s="13" t="str">
        <f>IFERROR((VLOOKUP(Q648,[1]ความเชื่อมโยง!$A$1:$F$10,6,FALSE)),"")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48" s="13" t="str">
        <f>IFERROR((VLOOKUP(Q648,ความเชื่อมโยง!$A$1:$G$10,7,1)),"")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48" s="15" t="s">
        <v>636</v>
      </c>
      <c r="X648" s="6" t="s">
        <v>646</v>
      </c>
      <c r="Y648" s="6" t="s">
        <v>16</v>
      </c>
      <c r="Z648" s="6" t="s">
        <v>20</v>
      </c>
      <c r="AA648" s="6"/>
      <c r="AB648" s="6"/>
      <c r="AC648" s="14"/>
      <c r="AD648" s="14" t="s">
        <v>614</v>
      </c>
      <c r="AE648" s="16">
        <v>250</v>
      </c>
      <c r="AF648" s="17">
        <v>10</v>
      </c>
      <c r="AG648" s="17" t="s">
        <v>581</v>
      </c>
      <c r="AH648" s="17">
        <v>1</v>
      </c>
      <c r="AI648" s="27">
        <f t="shared" si="35"/>
        <v>2500</v>
      </c>
      <c r="AJ648" s="16"/>
      <c r="AK648" s="16"/>
      <c r="AL648" s="16"/>
      <c r="AM648" s="16"/>
      <c r="AN648" s="16"/>
      <c r="AO648" s="16">
        <v>2500</v>
      </c>
      <c r="AP648" s="16"/>
      <c r="AQ648" s="16"/>
      <c r="AR648" s="16"/>
      <c r="AS648" s="16"/>
      <c r="AT648" s="16"/>
      <c r="AU648" s="16"/>
      <c r="AV648" s="505"/>
      <c r="AW648" s="505"/>
      <c r="AX648" s="505"/>
      <c r="AY648" s="505"/>
      <c r="AZ648" s="505"/>
      <c r="BA648" s="505"/>
      <c r="BB648" s="505"/>
      <c r="BC648" s="505"/>
      <c r="BD648" s="14"/>
      <c r="BE648" s="14"/>
      <c r="BF648" s="14"/>
      <c r="BG648" s="61"/>
      <c r="BH648" s="58">
        <f t="shared" si="36"/>
        <v>2500</v>
      </c>
      <c r="BI648" s="62">
        <f t="shared" si="37"/>
        <v>0</v>
      </c>
    </row>
    <row r="649" spans="1:61" ht="18.75">
      <c r="A649" s="11"/>
      <c r="B649" s="6" t="s">
        <v>1</v>
      </c>
      <c r="C649" s="11">
        <f>IFERROR((VLOOKUP(D649,[9]หน่วยงานย่อย!$A$1:$B$79,2,0)),"")</f>
        <v>1013</v>
      </c>
      <c r="D649" s="6" t="s">
        <v>344</v>
      </c>
      <c r="E649" s="12">
        <v>2</v>
      </c>
      <c r="F649" s="13" t="str">
        <f>IFERROR((VLOOKUP(E649,[9]แหล่งเงิน!$A$2:$B$3,2,)),"")</f>
        <v>เงินรายได้</v>
      </c>
      <c r="G649" s="6" t="s">
        <v>12</v>
      </c>
      <c r="H649" s="12">
        <v>1</v>
      </c>
      <c r="I649" s="13" t="str">
        <f>IFERROR((VLOOKUP(H649,[9]กองทุน!$A$2:$B$14,2,)),"")</f>
        <v>กองทุนบริหาร</v>
      </c>
      <c r="J649" s="12">
        <v>150</v>
      </c>
      <c r="K649" s="13" t="str">
        <f>IFERROR((VLOOKUP(J649,'[9]งาน-โครงการ'!$A$1:$B$57,2,FALSE)),"")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49" s="11">
        <f>IFERROR((VLOOKUP(M649,[9]โครงการย่อย!$B$2:$C$84,2,FALSE)),"")</f>
        <v>1000012</v>
      </c>
      <c r="M649" s="6" t="s">
        <v>634</v>
      </c>
      <c r="N649" s="11">
        <v>10000120016</v>
      </c>
      <c r="O649" s="6" t="s">
        <v>347</v>
      </c>
      <c r="P649" s="14" t="s">
        <v>351</v>
      </c>
      <c r="Q649" s="11">
        <v>5</v>
      </c>
      <c r="R649" s="6" t="s">
        <v>635</v>
      </c>
      <c r="S649" s="11">
        <v>5</v>
      </c>
      <c r="T649" s="6" t="s">
        <v>635</v>
      </c>
      <c r="U649" s="13" t="str">
        <f>IFERROR((VLOOKUP(Q649,[1]ความเชื่อมโยง!$A$1:$F$10,6,FALSE)),"")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49" s="13" t="str">
        <f>IFERROR((VLOOKUP(Q649,ความเชื่อมโยง!$A$1:$G$10,7,1)),"")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49" s="15" t="s">
        <v>636</v>
      </c>
      <c r="X649" s="6" t="s">
        <v>133</v>
      </c>
      <c r="Y649" s="6" t="s">
        <v>16</v>
      </c>
      <c r="Z649" s="6" t="s">
        <v>20</v>
      </c>
      <c r="AA649" s="6"/>
      <c r="AB649" s="6"/>
      <c r="AC649" s="14"/>
      <c r="AD649" s="14" t="s">
        <v>1635</v>
      </c>
      <c r="AE649" s="16">
        <v>10</v>
      </c>
      <c r="AF649" s="17">
        <v>10</v>
      </c>
      <c r="AG649" s="17" t="s">
        <v>581</v>
      </c>
      <c r="AH649" s="17">
        <v>12</v>
      </c>
      <c r="AI649" s="27">
        <f t="shared" si="35"/>
        <v>1200</v>
      </c>
      <c r="AJ649" s="16">
        <v>300</v>
      </c>
      <c r="AK649" s="16">
        <v>300</v>
      </c>
      <c r="AL649" s="16">
        <v>300</v>
      </c>
      <c r="AM649" s="16">
        <v>300</v>
      </c>
      <c r="AN649" s="16">
        <v>300</v>
      </c>
      <c r="AO649" s="16">
        <v>300</v>
      </c>
      <c r="AP649" s="16">
        <v>300</v>
      </c>
      <c r="AQ649" s="16">
        <v>300</v>
      </c>
      <c r="AR649" s="16">
        <v>300</v>
      </c>
      <c r="AS649" s="16">
        <v>300</v>
      </c>
      <c r="AT649" s="16">
        <v>300</v>
      </c>
      <c r="AU649" s="16">
        <v>300</v>
      </c>
      <c r="AV649" s="504" t="s">
        <v>1063</v>
      </c>
      <c r="AW649" s="504" t="s">
        <v>1064</v>
      </c>
      <c r="AX649" s="504" t="s">
        <v>1065</v>
      </c>
      <c r="AY649" s="504" t="s">
        <v>1066</v>
      </c>
      <c r="AZ649" s="504" t="s">
        <v>587</v>
      </c>
      <c r="BA649" s="504" t="s">
        <v>1067</v>
      </c>
      <c r="BB649" s="504" t="s">
        <v>638</v>
      </c>
      <c r="BC649" s="504">
        <v>3.51</v>
      </c>
      <c r="BD649" s="14"/>
      <c r="BE649" s="14"/>
      <c r="BF649" s="14"/>
      <c r="BG649" s="61"/>
      <c r="BH649" s="58">
        <f t="shared" si="36"/>
        <v>1200</v>
      </c>
      <c r="BI649" s="62">
        <f t="shared" si="37"/>
        <v>0</v>
      </c>
    </row>
    <row r="650" spans="1:61" ht="18.75">
      <c r="A650" s="11"/>
      <c r="B650" s="6" t="s">
        <v>1</v>
      </c>
      <c r="C650" s="11">
        <f>IFERROR((VLOOKUP(D650,[9]หน่วยงานย่อย!$A$1:$B$79,2,0)),"")</f>
        <v>1013</v>
      </c>
      <c r="D650" s="6" t="s">
        <v>344</v>
      </c>
      <c r="E650" s="12">
        <v>2</v>
      </c>
      <c r="F650" s="13" t="str">
        <f>IFERROR((VLOOKUP(E650,[9]แหล่งเงิน!$A$2:$B$3,2,)),"")</f>
        <v>เงินรายได้</v>
      </c>
      <c r="G650" s="6" t="s">
        <v>12</v>
      </c>
      <c r="H650" s="12">
        <v>1</v>
      </c>
      <c r="I650" s="13" t="str">
        <f>IFERROR((VLOOKUP(H650,[9]กองทุน!$A$2:$B$14,2,)),"")</f>
        <v>กองทุนบริหาร</v>
      </c>
      <c r="J650" s="12">
        <v>150</v>
      </c>
      <c r="K650" s="13" t="str">
        <f>IFERROR((VLOOKUP(J650,'[9]งาน-โครงการ'!$A$1:$B$57,2,FALSE)),"")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50" s="11">
        <f>IFERROR((VLOOKUP(M650,[9]โครงการย่อย!$B$2:$C$84,2,FALSE)),"")</f>
        <v>1000012</v>
      </c>
      <c r="M650" s="6" t="s">
        <v>634</v>
      </c>
      <c r="N650" s="11">
        <v>10000120016</v>
      </c>
      <c r="O650" s="6" t="s">
        <v>347</v>
      </c>
      <c r="P650" s="14" t="s">
        <v>351</v>
      </c>
      <c r="Q650" s="11">
        <v>5</v>
      </c>
      <c r="R650" s="6" t="s">
        <v>635</v>
      </c>
      <c r="S650" s="11">
        <v>5</v>
      </c>
      <c r="T650" s="6" t="s">
        <v>635</v>
      </c>
      <c r="U650" s="13" t="str">
        <f>IFERROR((VLOOKUP(Q650,[1]ความเชื่อมโยง!$A$1:$F$10,6,FALSE)),"")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50" s="13" t="str">
        <f>IFERROR((VLOOKUP(Q650,ความเชื่อมโยง!$A$1:$G$10,7,1)),"")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50" s="15" t="s">
        <v>636</v>
      </c>
      <c r="X650" s="6" t="s">
        <v>133</v>
      </c>
      <c r="Y650" s="6" t="s">
        <v>16</v>
      </c>
      <c r="Z650" s="6" t="s">
        <v>20</v>
      </c>
      <c r="AA650" s="6"/>
      <c r="AB650" s="6"/>
      <c r="AC650" s="14"/>
      <c r="AD650" s="14" t="s">
        <v>582</v>
      </c>
      <c r="AE650" s="16">
        <v>50</v>
      </c>
      <c r="AF650" s="17">
        <v>10</v>
      </c>
      <c r="AG650" s="17" t="s">
        <v>581</v>
      </c>
      <c r="AH650" s="17">
        <v>3</v>
      </c>
      <c r="AI650" s="27">
        <f t="shared" si="35"/>
        <v>1500</v>
      </c>
      <c r="AJ650" s="16"/>
      <c r="AK650" s="16"/>
      <c r="AL650" s="16">
        <v>500</v>
      </c>
      <c r="AM650" s="16"/>
      <c r="AN650" s="16"/>
      <c r="AO650" s="16">
        <v>500</v>
      </c>
      <c r="AP650" s="16"/>
      <c r="AQ650" s="16"/>
      <c r="AR650" s="16">
        <v>500</v>
      </c>
      <c r="AS650" s="16"/>
      <c r="AT650" s="16"/>
      <c r="AU650" s="16"/>
      <c r="AV650" s="505"/>
      <c r="AW650" s="505"/>
      <c r="AX650" s="505"/>
      <c r="AY650" s="505"/>
      <c r="AZ650" s="505"/>
      <c r="BA650" s="505"/>
      <c r="BB650" s="505"/>
      <c r="BC650" s="505"/>
      <c r="BD650" s="14"/>
      <c r="BE650" s="14"/>
      <c r="BF650" s="14"/>
      <c r="BG650" s="61"/>
      <c r="BH650" s="58">
        <f t="shared" si="36"/>
        <v>1500</v>
      </c>
      <c r="BI650" s="62">
        <f t="shared" si="37"/>
        <v>0</v>
      </c>
    </row>
    <row r="651" spans="1:61" ht="18.75">
      <c r="A651" s="11">
        <f>IFERROR((VLOOKUP(B651,[9]หน่วยงานหลัก!$A$1:$B$18,2,0)),"")</f>
        <v>10</v>
      </c>
      <c r="B651" s="6" t="s">
        <v>1</v>
      </c>
      <c r="C651" s="11">
        <f>IFERROR((VLOOKUP(D651,[9]หน่วยงานย่อย!$A$1:$B$79,2,0)),"")</f>
        <v>1013</v>
      </c>
      <c r="D651" s="6" t="s">
        <v>344</v>
      </c>
      <c r="E651" s="12">
        <v>2</v>
      </c>
      <c r="F651" s="13" t="str">
        <f>IFERROR((VLOOKUP(E651,[9]แหล่งเงิน!$A$2:$B$3,2,)),"")</f>
        <v>เงินรายได้</v>
      </c>
      <c r="G651" s="6" t="s">
        <v>12</v>
      </c>
      <c r="H651" s="12">
        <v>1</v>
      </c>
      <c r="I651" s="13" t="str">
        <f>IFERROR((VLOOKUP(H651,[9]กองทุน!$A$2:$B$14,2,)),"")</f>
        <v>กองทุนบริหาร</v>
      </c>
      <c r="J651" s="12">
        <v>150</v>
      </c>
      <c r="K651" s="13" t="str">
        <f>IFERROR((VLOOKUP(J651,'[9]งาน-โครงการ'!$A$1:$B$57,2,FALSE)),"")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51" s="11">
        <f>IFERROR((VLOOKUP(M651,[9]โครงการย่อย!$B$2:$C$84,2,FALSE)),"")</f>
        <v>1000003</v>
      </c>
      <c r="M651" s="6" t="s">
        <v>229</v>
      </c>
      <c r="N651" s="11">
        <v>10000030053</v>
      </c>
      <c r="O651" s="6" t="s">
        <v>352</v>
      </c>
      <c r="P651" s="14" t="s">
        <v>353</v>
      </c>
      <c r="Q651" s="11">
        <v>5</v>
      </c>
      <c r="R651" s="6" t="s">
        <v>635</v>
      </c>
      <c r="S651" s="11">
        <v>5</v>
      </c>
      <c r="T651" s="6" t="s">
        <v>635</v>
      </c>
      <c r="U651" s="13" t="str">
        <f>IFERROR((VLOOKUP(Q651,[1]ความเชื่อมโยง!$A$1:$F$10,6,FALSE)),"")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51" s="13" t="str">
        <f>IFERROR((VLOOKUP(Q651,ความเชื่อมโยง!$A$1:$G$10,7,1)),"")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51" s="15" t="s">
        <v>636</v>
      </c>
      <c r="X651" s="6" t="s">
        <v>646</v>
      </c>
      <c r="Y651" s="6" t="s">
        <v>16</v>
      </c>
      <c r="Z651" s="6" t="s">
        <v>28</v>
      </c>
      <c r="AA651" s="6"/>
      <c r="AB651" s="6"/>
      <c r="AC651" s="14"/>
      <c r="AD651" s="14" t="s">
        <v>727</v>
      </c>
      <c r="AE651" s="16">
        <v>1000</v>
      </c>
      <c r="AF651" s="17">
        <v>1</v>
      </c>
      <c r="AG651" s="17" t="s">
        <v>581</v>
      </c>
      <c r="AH651" s="17">
        <v>8</v>
      </c>
      <c r="AI651" s="27">
        <f t="shared" si="35"/>
        <v>8000</v>
      </c>
      <c r="AJ651" s="16"/>
      <c r="AK651" s="16">
        <v>1000</v>
      </c>
      <c r="AL651" s="16"/>
      <c r="AM651" s="16">
        <v>1000</v>
      </c>
      <c r="AN651" s="16"/>
      <c r="AO651" s="16">
        <v>1000</v>
      </c>
      <c r="AP651" s="16"/>
      <c r="AQ651" s="16">
        <v>1000</v>
      </c>
      <c r="AR651" s="16"/>
      <c r="AS651" s="16">
        <v>1000</v>
      </c>
      <c r="AT651" s="16"/>
      <c r="AU651" s="16">
        <v>1000</v>
      </c>
      <c r="AV651" s="504" t="s">
        <v>1086</v>
      </c>
      <c r="AW651" s="504" t="s">
        <v>1087</v>
      </c>
      <c r="AX651" s="504" t="s">
        <v>1065</v>
      </c>
      <c r="AY651" s="504" t="s">
        <v>1088</v>
      </c>
      <c r="AZ651" s="504" t="s">
        <v>713</v>
      </c>
      <c r="BA651" s="504" t="s">
        <v>1089</v>
      </c>
      <c r="BB651" s="504"/>
      <c r="BC651" s="504" t="s">
        <v>1090</v>
      </c>
      <c r="BD651" s="14"/>
      <c r="BE651" s="14"/>
      <c r="BF651" s="14"/>
      <c r="BG651" s="61"/>
      <c r="BH651" s="58">
        <f t="shared" si="36"/>
        <v>8000</v>
      </c>
      <c r="BI651" s="62">
        <f t="shared" si="37"/>
        <v>0</v>
      </c>
    </row>
    <row r="652" spans="1:61" ht="18.75">
      <c r="A652" s="11">
        <f>IFERROR((VLOOKUP(B652,[9]หน่วยงานหลัก!$A$1:$B$18,2,0)),"")</f>
        <v>10</v>
      </c>
      <c r="B652" s="6" t="s">
        <v>1</v>
      </c>
      <c r="C652" s="11">
        <f>IFERROR((VLOOKUP(D652,[9]หน่วยงานย่อย!$A$1:$B$79,2,0)),"")</f>
        <v>1013</v>
      </c>
      <c r="D652" s="6" t="s">
        <v>344</v>
      </c>
      <c r="E652" s="12">
        <v>2</v>
      </c>
      <c r="F652" s="13" t="str">
        <f>IFERROR((VLOOKUP(E652,[9]แหล่งเงิน!$A$2:$B$3,2,)),"")</f>
        <v>เงินรายได้</v>
      </c>
      <c r="G652" s="6" t="s">
        <v>12</v>
      </c>
      <c r="H652" s="12">
        <v>1</v>
      </c>
      <c r="I652" s="13" t="str">
        <f>IFERROR((VLOOKUP(H652,[9]กองทุน!$A$2:$B$14,2,)),"")</f>
        <v>กองทุนบริหาร</v>
      </c>
      <c r="J652" s="12">
        <v>150</v>
      </c>
      <c r="K652" s="13" t="str">
        <f>IFERROR((VLOOKUP(J652,'[9]งาน-โครงการ'!$A$1:$B$57,2,FALSE)),"")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52" s="11">
        <f>IFERROR((VLOOKUP(M652,[9]โครงการย่อย!$B$2:$C$84,2,FALSE)),"")</f>
        <v>1000003</v>
      </c>
      <c r="M652" s="6" t="s">
        <v>229</v>
      </c>
      <c r="N652" s="11">
        <v>10000030053</v>
      </c>
      <c r="O652" s="6" t="s">
        <v>352</v>
      </c>
      <c r="P652" s="14" t="s">
        <v>353</v>
      </c>
      <c r="Q652" s="11">
        <v>5</v>
      </c>
      <c r="R652" s="6" t="s">
        <v>635</v>
      </c>
      <c r="S652" s="11">
        <v>5</v>
      </c>
      <c r="T652" s="6" t="s">
        <v>635</v>
      </c>
      <c r="U652" s="13" t="str">
        <f>IFERROR((VLOOKUP(Q652,[1]ความเชื่อมโยง!$A$1:$F$10,6,FALSE)),"")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52" s="13" t="str">
        <f>IFERROR((VLOOKUP(Q652,ความเชื่อมโยง!$A$1:$G$10,7,1)),"")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52" s="15" t="s">
        <v>636</v>
      </c>
      <c r="X652" s="6" t="s">
        <v>646</v>
      </c>
      <c r="Y652" s="6" t="s">
        <v>16</v>
      </c>
      <c r="Z652" s="6" t="s">
        <v>28</v>
      </c>
      <c r="AA652" s="6"/>
      <c r="AB652" s="6"/>
      <c r="AC652" s="14"/>
      <c r="AD652" s="14" t="s">
        <v>1091</v>
      </c>
      <c r="AE652" s="16">
        <v>3000</v>
      </c>
      <c r="AF652" s="17">
        <v>2</v>
      </c>
      <c r="AG652" s="17" t="s">
        <v>581</v>
      </c>
      <c r="AH652" s="17">
        <v>8</v>
      </c>
      <c r="AI652" s="27">
        <f t="shared" si="35"/>
        <v>48000</v>
      </c>
      <c r="AJ652" s="16"/>
      <c r="AK652" s="16">
        <v>6000</v>
      </c>
      <c r="AL652" s="16"/>
      <c r="AM652" s="16">
        <v>6000</v>
      </c>
      <c r="AN652" s="16"/>
      <c r="AO652" s="16">
        <v>6000</v>
      </c>
      <c r="AP652" s="16"/>
      <c r="AQ652" s="16">
        <v>6000</v>
      </c>
      <c r="AR652" s="16"/>
      <c r="AS652" s="16">
        <v>6000</v>
      </c>
      <c r="AT652" s="16"/>
      <c r="AU652" s="16">
        <v>6000</v>
      </c>
      <c r="AV652" s="506"/>
      <c r="AW652" s="506"/>
      <c r="AX652" s="506"/>
      <c r="AY652" s="506"/>
      <c r="AZ652" s="506"/>
      <c r="BA652" s="506"/>
      <c r="BB652" s="506"/>
      <c r="BC652" s="506"/>
      <c r="BD652" s="14"/>
      <c r="BE652" s="14"/>
      <c r="BF652" s="14"/>
      <c r="BG652" s="61"/>
      <c r="BH652" s="58">
        <f t="shared" si="36"/>
        <v>48000</v>
      </c>
      <c r="BI652" s="62">
        <f t="shared" si="37"/>
        <v>0</v>
      </c>
    </row>
    <row r="653" spans="1:61" ht="18.75">
      <c r="A653" s="11">
        <f>IFERROR((VLOOKUP(B653,[9]หน่วยงานหลัก!$A$1:$B$18,2,0)),"")</f>
        <v>10</v>
      </c>
      <c r="B653" s="6" t="s">
        <v>1</v>
      </c>
      <c r="C653" s="11">
        <f>IFERROR((VLOOKUP(D653,[9]หน่วยงานย่อย!$A$1:$B$79,2,0)),"")</f>
        <v>1013</v>
      </c>
      <c r="D653" s="6" t="s">
        <v>344</v>
      </c>
      <c r="E653" s="12">
        <v>2</v>
      </c>
      <c r="F653" s="13" t="str">
        <f>IFERROR((VLOOKUP(E653,[9]แหล่งเงิน!$A$2:$B$3,2,)),"")</f>
        <v>เงินรายได้</v>
      </c>
      <c r="G653" s="6" t="s">
        <v>12</v>
      </c>
      <c r="H653" s="12">
        <v>1</v>
      </c>
      <c r="I653" s="13" t="str">
        <f>IFERROR((VLOOKUP(H653,[9]กองทุน!$A$2:$B$14,2,)),"")</f>
        <v>กองทุนบริหาร</v>
      </c>
      <c r="J653" s="12">
        <v>150</v>
      </c>
      <c r="K653" s="13" t="str">
        <f>IFERROR((VLOOKUP(J653,'[9]งาน-โครงการ'!$A$1:$B$57,2,FALSE)),"")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53" s="11">
        <f>IFERROR((VLOOKUP(M653,[9]โครงการย่อย!$B$2:$C$84,2,FALSE)),"")</f>
        <v>1000003</v>
      </c>
      <c r="M653" s="6" t="s">
        <v>229</v>
      </c>
      <c r="N653" s="11">
        <v>10000030053</v>
      </c>
      <c r="O653" s="6" t="s">
        <v>352</v>
      </c>
      <c r="P653" s="14" t="s">
        <v>353</v>
      </c>
      <c r="Q653" s="11">
        <v>5</v>
      </c>
      <c r="R653" s="6" t="s">
        <v>635</v>
      </c>
      <c r="S653" s="11">
        <v>5</v>
      </c>
      <c r="T653" s="6" t="s">
        <v>635</v>
      </c>
      <c r="U653" s="13" t="str">
        <f>IFERROR((VLOOKUP(Q653,[1]ความเชื่อมโยง!$A$1:$F$10,6,FALSE)),"")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53" s="13" t="str">
        <f>IFERROR((VLOOKUP(Q653,ความเชื่อมโยง!$A$1:$G$10,7,1)),"")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53" s="15" t="s">
        <v>636</v>
      </c>
      <c r="X653" s="6" t="s">
        <v>646</v>
      </c>
      <c r="Y653" s="6" t="s">
        <v>16</v>
      </c>
      <c r="Z653" s="6" t="s">
        <v>20</v>
      </c>
      <c r="AA653" s="6"/>
      <c r="AB653" s="6"/>
      <c r="AC653" s="14"/>
      <c r="AD653" s="14" t="s">
        <v>1708</v>
      </c>
      <c r="AE653" s="16">
        <v>200</v>
      </c>
      <c r="AF653" s="17">
        <v>2</v>
      </c>
      <c r="AG653" s="17" t="s">
        <v>581</v>
      </c>
      <c r="AH653" s="17">
        <v>8</v>
      </c>
      <c r="AI653" s="27">
        <f t="shared" si="35"/>
        <v>3200</v>
      </c>
      <c r="AJ653" s="16"/>
      <c r="AK653" s="16">
        <v>400</v>
      </c>
      <c r="AL653" s="16"/>
      <c r="AM653" s="16">
        <v>400</v>
      </c>
      <c r="AN653" s="16"/>
      <c r="AO653" s="16">
        <v>400</v>
      </c>
      <c r="AP653" s="16"/>
      <c r="AQ653" s="16">
        <v>400</v>
      </c>
      <c r="AR653" s="16"/>
      <c r="AS653" s="16">
        <v>400</v>
      </c>
      <c r="AT653" s="16"/>
      <c r="AU653" s="16">
        <v>400</v>
      </c>
      <c r="AV653" s="506"/>
      <c r="AW653" s="506"/>
      <c r="AX653" s="506"/>
      <c r="AY653" s="506"/>
      <c r="AZ653" s="506"/>
      <c r="BA653" s="506"/>
      <c r="BB653" s="506"/>
      <c r="BC653" s="506"/>
      <c r="BD653" s="14"/>
      <c r="BE653" s="14"/>
      <c r="BF653" s="14"/>
      <c r="BG653" s="61"/>
      <c r="BH653" s="58">
        <f t="shared" si="36"/>
        <v>3200</v>
      </c>
      <c r="BI653" s="62">
        <f t="shared" si="37"/>
        <v>0</v>
      </c>
    </row>
    <row r="654" spans="1:61" ht="18.75">
      <c r="A654" s="11">
        <f>IFERROR((VLOOKUP(B654,[9]หน่วยงานหลัก!$A$1:$B$18,2,0)),"")</f>
        <v>10</v>
      </c>
      <c r="B654" s="6" t="s">
        <v>1</v>
      </c>
      <c r="C654" s="11">
        <f>IFERROR((VLOOKUP(D654,[9]หน่วยงานย่อย!$A$1:$B$79,2,0)),"")</f>
        <v>1013</v>
      </c>
      <c r="D654" s="6" t="s">
        <v>344</v>
      </c>
      <c r="E654" s="12">
        <v>2</v>
      </c>
      <c r="F654" s="13" t="str">
        <f>IFERROR((VLOOKUP(E654,[9]แหล่งเงิน!$A$2:$B$3,2,)),"")</f>
        <v>เงินรายได้</v>
      </c>
      <c r="G654" s="6" t="s">
        <v>12</v>
      </c>
      <c r="H654" s="12">
        <v>1</v>
      </c>
      <c r="I654" s="13" t="str">
        <f>IFERROR((VLOOKUP(H654,[9]กองทุน!$A$2:$B$14,2,)),"")</f>
        <v>กองทุนบริหาร</v>
      </c>
      <c r="J654" s="12">
        <v>150</v>
      </c>
      <c r="K654" s="13" t="str">
        <f>IFERROR((VLOOKUP(J654,'[9]งาน-โครงการ'!$A$1:$B$57,2,FALSE)),"")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54" s="11">
        <f>IFERROR((VLOOKUP(M654,[9]โครงการย่อย!$B$2:$C$84,2,FALSE)),"")</f>
        <v>1000003</v>
      </c>
      <c r="M654" s="6" t="s">
        <v>229</v>
      </c>
      <c r="N654" s="11">
        <v>10000030053</v>
      </c>
      <c r="O654" s="6" t="s">
        <v>352</v>
      </c>
      <c r="P654" s="14" t="s">
        <v>353</v>
      </c>
      <c r="Q654" s="11">
        <v>5</v>
      </c>
      <c r="R654" s="6" t="s">
        <v>635</v>
      </c>
      <c r="S654" s="11">
        <v>5</v>
      </c>
      <c r="T654" s="6" t="s">
        <v>635</v>
      </c>
      <c r="U654" s="13" t="str">
        <f>IFERROR((VLOOKUP(Q654,[1]ความเชื่อมโยง!$A$1:$F$10,6,FALSE)),"")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54" s="13" t="str">
        <f>IFERROR((VLOOKUP(Q654,ความเชื่อมโยง!$A$1:$G$10,7,1)),"")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54" s="15" t="s">
        <v>636</v>
      </c>
      <c r="X654" s="6" t="s">
        <v>646</v>
      </c>
      <c r="Y654" s="6" t="s">
        <v>16</v>
      </c>
      <c r="Z654" s="6" t="s">
        <v>20</v>
      </c>
      <c r="AA654" s="6"/>
      <c r="AB654" s="6"/>
      <c r="AC654" s="14"/>
      <c r="AD654" s="14" t="s">
        <v>1708</v>
      </c>
      <c r="AE654" s="16">
        <v>420</v>
      </c>
      <c r="AF654" s="17">
        <v>2</v>
      </c>
      <c r="AG654" s="17" t="s">
        <v>581</v>
      </c>
      <c r="AH654" s="17">
        <v>8</v>
      </c>
      <c r="AI654" s="27">
        <f t="shared" si="35"/>
        <v>6700</v>
      </c>
      <c r="AJ654" s="16"/>
      <c r="AK654" s="16">
        <v>820</v>
      </c>
      <c r="AL654" s="16"/>
      <c r="AM654" s="16">
        <v>820</v>
      </c>
      <c r="AN654" s="16"/>
      <c r="AO654" s="16">
        <v>820</v>
      </c>
      <c r="AP654" s="16"/>
      <c r="AQ654" s="16">
        <v>800</v>
      </c>
      <c r="AR654" s="16"/>
      <c r="AS654" s="16">
        <v>820</v>
      </c>
      <c r="AT654" s="16"/>
      <c r="AU654" s="16">
        <v>820</v>
      </c>
      <c r="AV654" s="506"/>
      <c r="AW654" s="506"/>
      <c r="AX654" s="506"/>
      <c r="AY654" s="506"/>
      <c r="AZ654" s="506"/>
      <c r="BA654" s="506"/>
      <c r="BB654" s="506"/>
      <c r="BC654" s="506"/>
      <c r="BD654" s="14"/>
      <c r="BE654" s="14"/>
      <c r="BF654" s="14"/>
      <c r="BG654" s="61"/>
      <c r="BH654" s="58">
        <f t="shared" si="36"/>
        <v>6700</v>
      </c>
      <c r="BI654" s="62">
        <f t="shared" si="37"/>
        <v>0</v>
      </c>
    </row>
    <row r="655" spans="1:61" ht="18.75">
      <c r="A655" s="11">
        <f>IFERROR((VLOOKUP(B655,[9]หน่วยงานหลัก!$A$1:$B$18,2,0)),"")</f>
        <v>10</v>
      </c>
      <c r="B655" s="6" t="s">
        <v>1</v>
      </c>
      <c r="C655" s="11">
        <f>IFERROR((VLOOKUP(D655,[9]หน่วยงานย่อย!$A$1:$B$79,2,0)),"")</f>
        <v>1013</v>
      </c>
      <c r="D655" s="6" t="s">
        <v>344</v>
      </c>
      <c r="E655" s="12">
        <v>2</v>
      </c>
      <c r="F655" s="13" t="str">
        <f>IFERROR((VLOOKUP(E655,[9]แหล่งเงิน!$A$2:$B$3,2,)),"")</f>
        <v>เงินรายได้</v>
      </c>
      <c r="G655" s="6" t="s">
        <v>12</v>
      </c>
      <c r="H655" s="12">
        <v>1</v>
      </c>
      <c r="I655" s="13" t="str">
        <f>IFERROR((VLOOKUP(H655,[9]กองทุน!$A$2:$B$14,2,)),"")</f>
        <v>กองทุนบริหาร</v>
      </c>
      <c r="J655" s="12">
        <v>150</v>
      </c>
      <c r="K655" s="13" t="str">
        <f>IFERROR((VLOOKUP(J655,'[9]งาน-โครงการ'!$A$1:$B$57,2,FALSE)),"")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55" s="11">
        <f>IFERROR((VLOOKUP(M655,[9]โครงการย่อย!$B$2:$C$84,2,FALSE)),"")</f>
        <v>1000003</v>
      </c>
      <c r="M655" s="6" t="s">
        <v>229</v>
      </c>
      <c r="N655" s="11">
        <v>10000030053</v>
      </c>
      <c r="O655" s="6" t="s">
        <v>352</v>
      </c>
      <c r="P655" s="14" t="s">
        <v>353</v>
      </c>
      <c r="Q655" s="11">
        <v>5</v>
      </c>
      <c r="R655" s="6" t="s">
        <v>635</v>
      </c>
      <c r="S655" s="11">
        <v>5</v>
      </c>
      <c r="T655" s="6" t="s">
        <v>635</v>
      </c>
      <c r="U655" s="13" t="str">
        <f>IFERROR((VLOOKUP(Q655,[1]ความเชื่อมโยง!$A$1:$F$10,6,FALSE)),"")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55" s="13" t="str">
        <f>IFERROR((VLOOKUP(Q655,ความเชื่อมโยง!$A$1:$G$10,7,1)),"")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55" s="15" t="s">
        <v>636</v>
      </c>
      <c r="X655" s="6" t="s">
        <v>646</v>
      </c>
      <c r="Y655" s="6" t="s">
        <v>16</v>
      </c>
      <c r="Z655" s="6" t="s">
        <v>20</v>
      </c>
      <c r="AA655" s="6"/>
      <c r="AB655" s="6"/>
      <c r="AC655" s="14"/>
      <c r="AD655" s="14" t="s">
        <v>1635</v>
      </c>
      <c r="AE655" s="16">
        <v>50</v>
      </c>
      <c r="AF655" s="17">
        <v>10</v>
      </c>
      <c r="AG655" s="17" t="s">
        <v>581</v>
      </c>
      <c r="AH655" s="17">
        <v>8</v>
      </c>
      <c r="AI655" s="27">
        <f t="shared" si="35"/>
        <v>4000</v>
      </c>
      <c r="AJ655" s="16"/>
      <c r="AK655" s="16">
        <v>500</v>
      </c>
      <c r="AL655" s="16"/>
      <c r="AM655" s="16">
        <v>500</v>
      </c>
      <c r="AN655" s="16"/>
      <c r="AO655" s="16">
        <v>500</v>
      </c>
      <c r="AP655" s="16"/>
      <c r="AQ655" s="16">
        <v>500</v>
      </c>
      <c r="AR655" s="16"/>
      <c r="AS655" s="16">
        <v>500</v>
      </c>
      <c r="AT655" s="16"/>
      <c r="AU655" s="16">
        <v>500</v>
      </c>
      <c r="AV655" s="506"/>
      <c r="AW655" s="506"/>
      <c r="AX655" s="506"/>
      <c r="AY655" s="506"/>
      <c r="AZ655" s="506"/>
      <c r="BA655" s="506"/>
      <c r="BB655" s="506"/>
      <c r="BC655" s="506"/>
      <c r="BD655" s="14"/>
      <c r="BE655" s="14"/>
      <c r="BF655" s="14"/>
      <c r="BG655" s="61"/>
      <c r="BH655" s="58">
        <f t="shared" si="36"/>
        <v>4000</v>
      </c>
      <c r="BI655" s="62">
        <f t="shared" si="37"/>
        <v>0</v>
      </c>
    </row>
    <row r="656" spans="1:61" ht="18.75">
      <c r="A656" s="11">
        <f>IFERROR((VLOOKUP(B656,[9]หน่วยงานหลัก!$A$1:$B$18,2,0)),"")</f>
        <v>10</v>
      </c>
      <c r="B656" s="6" t="s">
        <v>1</v>
      </c>
      <c r="C656" s="11">
        <f>IFERROR((VLOOKUP(D656,[9]หน่วยงานย่อย!$A$1:$B$79,2,0)),"")</f>
        <v>1013</v>
      </c>
      <c r="D656" s="6" t="s">
        <v>344</v>
      </c>
      <c r="E656" s="12">
        <v>2</v>
      </c>
      <c r="F656" s="13" t="str">
        <f>IFERROR((VLOOKUP(E656,[9]แหล่งเงิน!$A$2:$B$3,2,)),"")</f>
        <v>เงินรายได้</v>
      </c>
      <c r="G656" s="6" t="s">
        <v>12</v>
      </c>
      <c r="H656" s="12">
        <v>1</v>
      </c>
      <c r="I656" s="13" t="str">
        <f>IFERROR((VLOOKUP(H656,[9]กองทุน!$A$2:$B$14,2,)),"")</f>
        <v>กองทุนบริหาร</v>
      </c>
      <c r="J656" s="12">
        <v>150</v>
      </c>
      <c r="K656" s="13" t="str">
        <f>IFERROR((VLOOKUP(J656,'[9]งาน-โครงการ'!$A$1:$B$57,2,FALSE)),"")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56" s="11">
        <f>IFERROR((VLOOKUP(M656,[9]โครงการย่อย!$B$2:$C$84,2,FALSE)),"")</f>
        <v>1000003</v>
      </c>
      <c r="M656" s="6" t="s">
        <v>229</v>
      </c>
      <c r="N656" s="11">
        <v>10000030053</v>
      </c>
      <c r="O656" s="6" t="s">
        <v>352</v>
      </c>
      <c r="P656" s="14" t="s">
        <v>353</v>
      </c>
      <c r="Q656" s="11">
        <v>5</v>
      </c>
      <c r="R656" s="6" t="s">
        <v>635</v>
      </c>
      <c r="S656" s="11">
        <v>5</v>
      </c>
      <c r="T656" s="6" t="s">
        <v>635</v>
      </c>
      <c r="U656" s="13" t="str">
        <f>IFERROR((VLOOKUP(Q656,[1]ความเชื่อมโยง!$A$1:$F$10,6,FALSE)),"")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56" s="13" t="str">
        <f>IFERROR((VLOOKUP(Q656,ความเชื่อมโยง!$A$1:$G$10,7,1)),"")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56" s="15" t="s">
        <v>636</v>
      </c>
      <c r="X656" s="6" t="s">
        <v>646</v>
      </c>
      <c r="Y656" s="6" t="s">
        <v>16</v>
      </c>
      <c r="Z656" s="6" t="s">
        <v>20</v>
      </c>
      <c r="AA656" s="6"/>
      <c r="AB656" s="6"/>
      <c r="AC656" s="14"/>
      <c r="AD656" s="14" t="s">
        <v>1092</v>
      </c>
      <c r="AE656" s="16">
        <v>150</v>
      </c>
      <c r="AF656" s="17">
        <v>10</v>
      </c>
      <c r="AG656" s="17" t="s">
        <v>581</v>
      </c>
      <c r="AH656" s="17">
        <v>8</v>
      </c>
      <c r="AI656" s="27">
        <f t="shared" si="35"/>
        <v>12000</v>
      </c>
      <c r="AJ656" s="16"/>
      <c r="AK656" s="16">
        <v>1500</v>
      </c>
      <c r="AL656" s="16"/>
      <c r="AM656" s="16">
        <v>1500</v>
      </c>
      <c r="AN656" s="16"/>
      <c r="AO656" s="16">
        <v>1500</v>
      </c>
      <c r="AP656" s="16"/>
      <c r="AQ656" s="16">
        <v>1500</v>
      </c>
      <c r="AR656" s="16"/>
      <c r="AS656" s="16">
        <v>1500</v>
      </c>
      <c r="AT656" s="16"/>
      <c r="AU656" s="16">
        <v>1500</v>
      </c>
      <c r="AV656" s="506"/>
      <c r="AW656" s="506"/>
      <c r="AX656" s="506"/>
      <c r="AY656" s="506"/>
      <c r="AZ656" s="506"/>
      <c r="BA656" s="506"/>
      <c r="BB656" s="506"/>
      <c r="BC656" s="506"/>
      <c r="BD656" s="14"/>
      <c r="BE656" s="14"/>
      <c r="BF656" s="14"/>
      <c r="BG656" s="61"/>
      <c r="BH656" s="58">
        <f t="shared" si="36"/>
        <v>12000</v>
      </c>
      <c r="BI656" s="62">
        <f t="shared" si="37"/>
        <v>0</v>
      </c>
    </row>
    <row r="657" spans="1:61" ht="18.75">
      <c r="A657" s="11">
        <f>IFERROR((VLOOKUP(B657,[9]หน่วยงานหลัก!$A$1:$B$18,2,0)),"")</f>
        <v>10</v>
      </c>
      <c r="B657" s="6" t="s">
        <v>1</v>
      </c>
      <c r="C657" s="11">
        <f>IFERROR((VLOOKUP(D657,[9]หน่วยงานย่อย!$A$1:$B$79,2,0)),"")</f>
        <v>1013</v>
      </c>
      <c r="D657" s="6" t="s">
        <v>344</v>
      </c>
      <c r="E657" s="12">
        <v>2</v>
      </c>
      <c r="F657" s="13" t="str">
        <f>IFERROR((VLOOKUP(E657,[9]แหล่งเงิน!$A$2:$B$3,2,)),"")</f>
        <v>เงินรายได้</v>
      </c>
      <c r="G657" s="6" t="s">
        <v>12</v>
      </c>
      <c r="H657" s="12">
        <v>1</v>
      </c>
      <c r="I657" s="13" t="str">
        <f>IFERROR((VLOOKUP(H657,[9]กองทุน!$A$2:$B$14,2,)),"")</f>
        <v>กองทุนบริหาร</v>
      </c>
      <c r="J657" s="12">
        <v>150</v>
      </c>
      <c r="K657" s="13" t="str">
        <f>IFERROR((VLOOKUP(J657,'[9]งาน-โครงการ'!$A$1:$B$57,2,FALSE)),"")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57" s="11">
        <f>IFERROR((VLOOKUP(M657,[9]โครงการย่อย!$B$2:$C$84,2,FALSE)),"")</f>
        <v>1000003</v>
      </c>
      <c r="M657" s="6" t="s">
        <v>229</v>
      </c>
      <c r="N657" s="11">
        <v>10000030053</v>
      </c>
      <c r="O657" s="6" t="s">
        <v>352</v>
      </c>
      <c r="P657" s="14" t="s">
        <v>353</v>
      </c>
      <c r="Q657" s="11">
        <v>5</v>
      </c>
      <c r="R657" s="6" t="s">
        <v>635</v>
      </c>
      <c r="S657" s="11">
        <v>5</v>
      </c>
      <c r="T657" s="6" t="s">
        <v>635</v>
      </c>
      <c r="U657" s="13" t="str">
        <f>IFERROR((VLOOKUP(Q657,[1]ความเชื่อมโยง!$A$1:$F$10,6,FALSE)),"")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57" s="13" t="str">
        <f>IFERROR((VLOOKUP(Q657,ความเชื่อมโยง!$A$1:$G$10,7,1)),"")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57" s="15" t="s">
        <v>636</v>
      </c>
      <c r="X657" s="6" t="s">
        <v>646</v>
      </c>
      <c r="Y657" s="6" t="s">
        <v>16</v>
      </c>
      <c r="Z657" s="6" t="s">
        <v>20</v>
      </c>
      <c r="AA657" s="6"/>
      <c r="AB657" s="6"/>
      <c r="AC657" s="14"/>
      <c r="AD657" s="14" t="s">
        <v>600</v>
      </c>
      <c r="AE657" s="16">
        <v>8000</v>
      </c>
      <c r="AF657" s="17">
        <v>2</v>
      </c>
      <c r="AG657" s="17" t="s">
        <v>581</v>
      </c>
      <c r="AH657" s="17">
        <v>8</v>
      </c>
      <c r="AI657" s="27">
        <f t="shared" si="35"/>
        <v>128000</v>
      </c>
      <c r="AJ657" s="16"/>
      <c r="AK657" s="16">
        <v>16000</v>
      </c>
      <c r="AL657" s="16"/>
      <c r="AM657" s="16">
        <v>16000</v>
      </c>
      <c r="AN657" s="16"/>
      <c r="AO657" s="16">
        <v>16000</v>
      </c>
      <c r="AP657" s="16"/>
      <c r="AQ657" s="16">
        <v>16000</v>
      </c>
      <c r="AR657" s="16"/>
      <c r="AS657" s="16">
        <v>16000</v>
      </c>
      <c r="AT657" s="16"/>
      <c r="AU657" s="16">
        <v>16000</v>
      </c>
      <c r="AV657" s="506"/>
      <c r="AW657" s="506"/>
      <c r="AX657" s="506"/>
      <c r="AY657" s="506"/>
      <c r="AZ657" s="506"/>
      <c r="BA657" s="506"/>
      <c r="BB657" s="506"/>
      <c r="BC657" s="506"/>
      <c r="BD657" s="14"/>
      <c r="BE657" s="14"/>
      <c r="BF657" s="14"/>
      <c r="BG657" s="61"/>
      <c r="BH657" s="58">
        <f t="shared" si="36"/>
        <v>128000</v>
      </c>
      <c r="BI657" s="62">
        <f t="shared" si="37"/>
        <v>0</v>
      </c>
    </row>
    <row r="658" spans="1:61" ht="18.75">
      <c r="A658" s="11">
        <f>IFERROR((VLOOKUP(B658,[9]หน่วยงานหลัก!$A$1:$B$18,2,0)),"")</f>
        <v>10</v>
      </c>
      <c r="B658" s="6" t="s">
        <v>1</v>
      </c>
      <c r="C658" s="11">
        <f>IFERROR((VLOOKUP(D658,[9]หน่วยงานย่อย!$A$1:$B$79,2,0)),"")</f>
        <v>1013</v>
      </c>
      <c r="D658" s="6" t="s">
        <v>344</v>
      </c>
      <c r="E658" s="12">
        <v>2</v>
      </c>
      <c r="F658" s="13" t="str">
        <f>IFERROR((VLOOKUP(E658,[9]แหล่งเงิน!$A$2:$B$3,2,)),"")</f>
        <v>เงินรายได้</v>
      </c>
      <c r="G658" s="6" t="s">
        <v>12</v>
      </c>
      <c r="H658" s="12">
        <v>1</v>
      </c>
      <c r="I658" s="13" t="str">
        <f>IFERROR((VLOOKUP(H658,[9]กองทุน!$A$2:$B$14,2,)),"")</f>
        <v>กองทุนบริหาร</v>
      </c>
      <c r="J658" s="12">
        <v>150</v>
      </c>
      <c r="K658" s="13" t="str">
        <f>IFERROR((VLOOKUP(J658,'[9]งาน-โครงการ'!$A$1:$B$57,2,FALSE)),"")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58" s="11">
        <f>IFERROR((VLOOKUP(M658,[9]โครงการย่อย!$B$2:$C$84,2,FALSE)),"")</f>
        <v>1000003</v>
      </c>
      <c r="M658" s="6" t="s">
        <v>229</v>
      </c>
      <c r="N658" s="11">
        <v>10000030053</v>
      </c>
      <c r="O658" s="6" t="s">
        <v>352</v>
      </c>
      <c r="P658" s="14" t="s">
        <v>353</v>
      </c>
      <c r="Q658" s="11">
        <v>5</v>
      </c>
      <c r="R658" s="6" t="s">
        <v>635</v>
      </c>
      <c r="S658" s="11">
        <v>5</v>
      </c>
      <c r="T658" s="6" t="s">
        <v>635</v>
      </c>
      <c r="U658" s="13" t="str">
        <f>IFERROR((VLOOKUP(Q658,[1]ความเชื่อมโยง!$A$1:$F$10,6,FALSE)),"")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58" s="13" t="str">
        <f>IFERROR((VLOOKUP(Q658,ความเชื่อมโยง!$A$1:$G$10,7,1)),"")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58" s="15" t="s">
        <v>636</v>
      </c>
      <c r="X658" s="6" t="s">
        <v>646</v>
      </c>
      <c r="Y658" s="6" t="s">
        <v>16</v>
      </c>
      <c r="Z658" s="6" t="s">
        <v>20</v>
      </c>
      <c r="AA658" s="6"/>
      <c r="AB658" s="6"/>
      <c r="AC658" s="14"/>
      <c r="AD658" s="14" t="s">
        <v>1651</v>
      </c>
      <c r="AE658" s="16">
        <v>1000</v>
      </c>
      <c r="AF658" s="17">
        <v>2</v>
      </c>
      <c r="AG658" s="17" t="s">
        <v>621</v>
      </c>
      <c r="AH658" s="17">
        <v>8</v>
      </c>
      <c r="AI658" s="27">
        <f t="shared" si="35"/>
        <v>16000</v>
      </c>
      <c r="AJ658" s="16"/>
      <c r="AK658" s="16">
        <v>2000</v>
      </c>
      <c r="AL658" s="16"/>
      <c r="AM658" s="16">
        <v>2000</v>
      </c>
      <c r="AN658" s="16"/>
      <c r="AO658" s="16">
        <v>2000</v>
      </c>
      <c r="AP658" s="16"/>
      <c r="AQ658" s="16">
        <v>2000</v>
      </c>
      <c r="AR658" s="16"/>
      <c r="AS658" s="16">
        <v>2000</v>
      </c>
      <c r="AT658" s="16"/>
      <c r="AU658" s="16">
        <v>2000</v>
      </c>
      <c r="AV658" s="506"/>
      <c r="AW658" s="506"/>
      <c r="AX658" s="506"/>
      <c r="AY658" s="506"/>
      <c r="AZ658" s="506"/>
      <c r="BA658" s="506"/>
      <c r="BB658" s="506"/>
      <c r="BC658" s="506"/>
      <c r="BD658" s="14"/>
      <c r="BE658" s="14"/>
      <c r="BF658" s="14"/>
      <c r="BG658" s="61"/>
      <c r="BH658" s="58">
        <f t="shared" si="36"/>
        <v>16000</v>
      </c>
      <c r="BI658" s="62">
        <f t="shared" si="37"/>
        <v>0</v>
      </c>
    </row>
    <row r="659" spans="1:61" ht="18.75">
      <c r="A659" s="11">
        <f>IFERROR((VLOOKUP(B659,[9]หน่วยงานหลัก!$A$1:$B$18,2,0)),"")</f>
        <v>10</v>
      </c>
      <c r="B659" s="6" t="s">
        <v>1</v>
      </c>
      <c r="C659" s="11">
        <f>IFERROR((VLOOKUP(D659,[9]หน่วยงานย่อย!$A$1:$B$79,2,0)),"")</f>
        <v>1013</v>
      </c>
      <c r="D659" s="6" t="s">
        <v>344</v>
      </c>
      <c r="E659" s="12">
        <v>2</v>
      </c>
      <c r="F659" s="13" t="str">
        <f>IFERROR((VLOOKUP(E659,[9]แหล่งเงิน!$A$2:$B$3,2,)),"")</f>
        <v>เงินรายได้</v>
      </c>
      <c r="G659" s="6" t="s">
        <v>12</v>
      </c>
      <c r="H659" s="12">
        <v>1</v>
      </c>
      <c r="I659" s="13" t="str">
        <f>IFERROR((VLOOKUP(H659,[9]กองทุน!$A$2:$B$14,2,)),"")</f>
        <v>กองทุนบริหาร</v>
      </c>
      <c r="J659" s="12">
        <v>150</v>
      </c>
      <c r="K659" s="13" t="str">
        <f>IFERROR((VLOOKUP(J659,'[9]งาน-โครงการ'!$A$1:$B$57,2,FALSE)),"")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59" s="11">
        <f>IFERROR((VLOOKUP(M659,[9]โครงการย่อย!$B$2:$C$84,2,FALSE)),"")</f>
        <v>1000003</v>
      </c>
      <c r="M659" s="6" t="s">
        <v>229</v>
      </c>
      <c r="N659" s="11">
        <v>10000030053</v>
      </c>
      <c r="O659" s="6" t="s">
        <v>352</v>
      </c>
      <c r="P659" s="14" t="s">
        <v>353</v>
      </c>
      <c r="Q659" s="11">
        <v>5</v>
      </c>
      <c r="R659" s="6" t="s">
        <v>635</v>
      </c>
      <c r="S659" s="11">
        <v>5</v>
      </c>
      <c r="T659" s="6" t="s">
        <v>635</v>
      </c>
      <c r="U659" s="13" t="str">
        <f>IFERROR((VLOOKUP(Q659,[1]ความเชื่อมโยง!$A$1:$F$10,6,FALSE)),"")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59" s="13" t="str">
        <f>IFERROR((VLOOKUP(Q659,ความเชื่อมโยง!$A$1:$G$10,7,1)),"")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59" s="15" t="s">
        <v>636</v>
      </c>
      <c r="X659" s="6" t="s">
        <v>646</v>
      </c>
      <c r="Y659" s="6" t="s">
        <v>16</v>
      </c>
      <c r="Z659" s="6" t="s">
        <v>20</v>
      </c>
      <c r="AA659" s="6"/>
      <c r="AB659" s="6"/>
      <c r="AC659" s="14"/>
      <c r="AD659" s="14" t="s">
        <v>1709</v>
      </c>
      <c r="AE659" s="16">
        <v>250</v>
      </c>
      <c r="AF659" s="17">
        <v>5</v>
      </c>
      <c r="AG659" s="17" t="s">
        <v>581</v>
      </c>
      <c r="AH659" s="17">
        <v>8</v>
      </c>
      <c r="AI659" s="27">
        <f t="shared" si="35"/>
        <v>10000</v>
      </c>
      <c r="AJ659" s="16"/>
      <c r="AK659" s="16">
        <v>1250</v>
      </c>
      <c r="AL659" s="16"/>
      <c r="AM659" s="16">
        <v>1250</v>
      </c>
      <c r="AN659" s="16"/>
      <c r="AO659" s="16">
        <v>1250</v>
      </c>
      <c r="AP659" s="16"/>
      <c r="AQ659" s="16">
        <v>1250</v>
      </c>
      <c r="AR659" s="16"/>
      <c r="AS659" s="16">
        <v>1250</v>
      </c>
      <c r="AT659" s="16"/>
      <c r="AU659" s="16">
        <v>1250</v>
      </c>
      <c r="AV659" s="505"/>
      <c r="AW659" s="505"/>
      <c r="AX659" s="505"/>
      <c r="AY659" s="505"/>
      <c r="AZ659" s="505"/>
      <c r="BA659" s="505"/>
      <c r="BB659" s="505"/>
      <c r="BC659" s="505"/>
      <c r="BD659" s="14"/>
      <c r="BE659" s="14"/>
      <c r="BF659" s="14"/>
      <c r="BG659" s="61"/>
      <c r="BH659" s="58">
        <f t="shared" si="36"/>
        <v>10000</v>
      </c>
      <c r="BI659" s="62">
        <f t="shared" si="37"/>
        <v>0</v>
      </c>
    </row>
    <row r="660" spans="1:61" ht="18.75">
      <c r="A660" s="11">
        <f>IFERROR((VLOOKUP(B660,[10]หน่วยงานหลัก!$A$1:$B$18,2,0)),"")</f>
        <v>10</v>
      </c>
      <c r="B660" s="6" t="s">
        <v>1</v>
      </c>
      <c r="C660" s="11">
        <f>IFERROR((VLOOKUP(D660,[10]หน่วยงานย่อย!$A$1:$B$79,2,0)),"")</f>
        <v>1013</v>
      </c>
      <c r="D660" s="6" t="s">
        <v>344</v>
      </c>
      <c r="E660" s="12">
        <v>2</v>
      </c>
      <c r="F660" s="13" t="s">
        <v>12</v>
      </c>
      <c r="G660" s="6" t="s">
        <v>12</v>
      </c>
      <c r="H660" s="12">
        <v>1</v>
      </c>
      <c r="I660" s="13" t="str">
        <f>IFERROR((VLOOKUP(H660,[9]กองทุน!$A$2:$B$14,2,)),"")</f>
        <v>กองทุนบริหาร</v>
      </c>
      <c r="J660" s="12">
        <v>150</v>
      </c>
      <c r="K660" s="13" t="str">
        <f>IFERROR((VLOOKUP(J660,'[9]งาน-โครงการ'!$A$1:$B$57,2,FALSE)),"")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60" s="11">
        <f>IFERROR((VLOOKUP(M660,[9]โครงการย่อย!$B$2:$C$84,2,FALSE)),"")</f>
        <v>1000012</v>
      </c>
      <c r="M660" s="6" t="s">
        <v>634</v>
      </c>
      <c r="N660" s="11">
        <v>10000120019</v>
      </c>
      <c r="O660" s="6" t="s">
        <v>354</v>
      </c>
      <c r="P660" s="14" t="s">
        <v>355</v>
      </c>
      <c r="Q660" s="11">
        <v>5</v>
      </c>
      <c r="R660" s="6" t="s">
        <v>635</v>
      </c>
      <c r="S660" s="11">
        <v>5</v>
      </c>
      <c r="T660" s="6" t="s">
        <v>635</v>
      </c>
      <c r="U660" s="13" t="str">
        <f>IFERROR((VLOOKUP(Q660,[1]ความเชื่อมโยง!$A$1:$F$10,6,FALSE)),"")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60" s="13" t="str">
        <f>IFERROR((VLOOKUP(Q660,ความเชื่อมโยง!$A$1:$G$10,7,1)),"")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60" s="15" t="s">
        <v>636</v>
      </c>
      <c r="X660" s="6" t="s">
        <v>133</v>
      </c>
      <c r="Y660" s="6" t="s">
        <v>16</v>
      </c>
      <c r="Z660" s="6" t="s">
        <v>20</v>
      </c>
      <c r="AA660" s="6"/>
      <c r="AB660" s="6"/>
      <c r="AC660" s="14"/>
      <c r="AD660" s="14" t="s">
        <v>600</v>
      </c>
      <c r="AE660" s="16">
        <v>4500</v>
      </c>
      <c r="AF660" s="17">
        <v>1</v>
      </c>
      <c r="AG660" s="17" t="s">
        <v>581</v>
      </c>
      <c r="AH660" s="17">
        <v>1</v>
      </c>
      <c r="AI660" s="27">
        <f t="shared" si="35"/>
        <v>4500</v>
      </c>
      <c r="AJ660" s="16"/>
      <c r="AK660" s="16"/>
      <c r="AL660" s="16"/>
      <c r="AM660" s="16">
        <v>4500</v>
      </c>
      <c r="AN660" s="16"/>
      <c r="AO660" s="16"/>
      <c r="AP660" s="16"/>
      <c r="AQ660" s="16"/>
      <c r="AR660" s="16"/>
      <c r="AS660" s="16"/>
      <c r="AT660" s="16"/>
      <c r="AU660" s="16"/>
      <c r="AV660" s="14" t="s">
        <v>1093</v>
      </c>
      <c r="AW660" s="14" t="s">
        <v>1094</v>
      </c>
      <c r="AX660" s="14" t="s">
        <v>1065</v>
      </c>
      <c r="AY660" s="14" t="s">
        <v>1095</v>
      </c>
      <c r="AZ660" s="14" t="s">
        <v>1095</v>
      </c>
      <c r="BA660" s="14" t="s">
        <v>1095</v>
      </c>
      <c r="BB660" s="14" t="s">
        <v>1095</v>
      </c>
      <c r="BC660" s="14" t="s">
        <v>1095</v>
      </c>
      <c r="BD660" s="14"/>
      <c r="BE660" s="14"/>
      <c r="BF660" s="14"/>
      <c r="BG660" s="61"/>
      <c r="BH660" s="58">
        <f t="shared" si="36"/>
        <v>4500</v>
      </c>
      <c r="BI660" s="62">
        <f t="shared" si="37"/>
        <v>0</v>
      </c>
    </row>
    <row r="661" spans="1:61" ht="18.75">
      <c r="A661" s="11">
        <f>IFERROR((VLOOKUP(B661,[9]หน่วยงานหลัก!$A$1:$B$18,2,0)),"")</f>
        <v>10</v>
      </c>
      <c r="B661" s="6" t="s">
        <v>1</v>
      </c>
      <c r="C661" s="11">
        <f>IFERROR((VLOOKUP(D661,[9]หน่วยงานย่อย!$A$1:$B$79,2,0)),"")</f>
        <v>1013</v>
      </c>
      <c r="D661" s="6" t="s">
        <v>344</v>
      </c>
      <c r="E661" s="12">
        <v>2</v>
      </c>
      <c r="F661" s="13" t="s">
        <v>12</v>
      </c>
      <c r="G661" s="6" t="s">
        <v>12</v>
      </c>
      <c r="H661" s="12">
        <v>1</v>
      </c>
      <c r="I661" s="13" t="str">
        <f>IFERROR((VLOOKUP(H661,[9]กองทุน!$A$2:$B$14,2,)),"")</f>
        <v>กองทุนบริหาร</v>
      </c>
      <c r="J661" s="12">
        <v>150</v>
      </c>
      <c r="K661" s="13" t="str">
        <f>IFERROR((VLOOKUP(J661,'[9]งาน-โครงการ'!$A$1:$B$57,2,FALSE)),"")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61" s="11">
        <f>IFERROR((VLOOKUP(M661,[9]โครงการย่อย!$B$2:$C$84,2,FALSE)),"")</f>
        <v>1000003</v>
      </c>
      <c r="M661" s="6" t="s">
        <v>229</v>
      </c>
      <c r="N661" s="11">
        <v>10000030036</v>
      </c>
      <c r="O661" s="6" t="s">
        <v>21</v>
      </c>
      <c r="P661" s="14" t="s">
        <v>346</v>
      </c>
      <c r="Q661" s="11">
        <v>5</v>
      </c>
      <c r="R661" s="6" t="s">
        <v>635</v>
      </c>
      <c r="S661" s="11">
        <v>5</v>
      </c>
      <c r="T661" s="6" t="s">
        <v>635</v>
      </c>
      <c r="U661" s="13" t="str">
        <f>IFERROR((VLOOKUP(Q661,[1]ความเชื่อมโยง!$A$1:$F$10,6,FALSE)),"")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61" s="13" t="str">
        <f>IFERROR((VLOOKUP(Q661,ความเชื่อมโยง!$A$1:$G$10,7,1)),"")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61" s="15" t="s">
        <v>636</v>
      </c>
      <c r="X661" s="6" t="s">
        <v>133</v>
      </c>
      <c r="Y661" s="6" t="s">
        <v>16</v>
      </c>
      <c r="Z661" s="6" t="s">
        <v>20</v>
      </c>
      <c r="AA661" s="6"/>
      <c r="AB661" s="6"/>
      <c r="AC661" s="14"/>
      <c r="AD661" s="14" t="s">
        <v>1710</v>
      </c>
      <c r="AE661" s="16">
        <v>1500</v>
      </c>
      <c r="AF661" s="17">
        <v>1</v>
      </c>
      <c r="AG661" s="17" t="s">
        <v>586</v>
      </c>
      <c r="AH661" s="17">
        <v>20</v>
      </c>
      <c r="AI661" s="27">
        <f t="shared" si="35"/>
        <v>30000</v>
      </c>
      <c r="AJ661" s="16">
        <v>7500</v>
      </c>
      <c r="AK661" s="16" t="s">
        <v>662</v>
      </c>
      <c r="AL661" s="16">
        <v>1500</v>
      </c>
      <c r="AM661" s="16">
        <v>3000</v>
      </c>
      <c r="AN661" s="16">
        <v>3000</v>
      </c>
      <c r="AO661" s="16">
        <v>3000</v>
      </c>
      <c r="AP661" s="16"/>
      <c r="AQ661" s="16">
        <v>3000</v>
      </c>
      <c r="AR661" s="16">
        <v>3000</v>
      </c>
      <c r="AS661" s="16">
        <v>3000</v>
      </c>
      <c r="AT661" s="16">
        <v>3000</v>
      </c>
      <c r="AU661" s="16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 t="s">
        <v>1096</v>
      </c>
      <c r="BG661" s="61"/>
      <c r="BH661" s="58">
        <f t="shared" si="36"/>
        <v>30000</v>
      </c>
      <c r="BI661" s="62">
        <f t="shared" si="37"/>
        <v>0</v>
      </c>
    </row>
    <row r="662" spans="1:61" ht="18.75">
      <c r="A662" s="11">
        <f>IFERROR((VLOOKUP(B662,[10]หน่วยงานหลัก!$A$1:$B$18,2,0)),"")</f>
        <v>10</v>
      </c>
      <c r="B662" s="6" t="s">
        <v>1</v>
      </c>
      <c r="C662" s="11">
        <f>IFERROR((VLOOKUP(D662,[10]หน่วยงานย่อย!$A$1:$B$79,2,0)),"")</f>
        <v>1013</v>
      </c>
      <c r="D662" s="6" t="s">
        <v>344</v>
      </c>
      <c r="E662" s="12">
        <v>2</v>
      </c>
      <c r="F662" s="13" t="s">
        <v>12</v>
      </c>
      <c r="G662" s="6" t="s">
        <v>12</v>
      </c>
      <c r="H662" s="12">
        <v>1</v>
      </c>
      <c r="I662" s="13" t="str">
        <f>IFERROR((VLOOKUP(H662,[9]กองทุน!$A$2:$B$14,2,)),"")</f>
        <v>กองทุนบริหาร</v>
      </c>
      <c r="J662" s="12">
        <v>150</v>
      </c>
      <c r="K662" s="13" t="str">
        <f>IFERROR((VLOOKUP(J662,'[9]งาน-โครงการ'!$A$1:$B$57,2,FALSE)),"")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62" s="11">
        <f>IFERROR((VLOOKUP(M662,[9]โครงการย่อย!$B$2:$C$84,2,FALSE)),"")</f>
        <v>1000003</v>
      </c>
      <c r="M662" s="6" t="s">
        <v>229</v>
      </c>
      <c r="N662" s="11">
        <v>10000030036</v>
      </c>
      <c r="O662" s="6" t="s">
        <v>21</v>
      </c>
      <c r="P662" s="14" t="s">
        <v>346</v>
      </c>
      <c r="Q662" s="11">
        <v>5</v>
      </c>
      <c r="R662" s="6" t="s">
        <v>635</v>
      </c>
      <c r="S662" s="11">
        <v>5</v>
      </c>
      <c r="T662" s="6" t="s">
        <v>635</v>
      </c>
      <c r="U662" s="13" t="str">
        <f>IFERROR((VLOOKUP(Q662,[1]ความเชื่อมโยง!$A$1:$F$10,6,FALSE)),"")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62" s="13" t="str">
        <f>IFERROR((VLOOKUP(Q662,ความเชื่อมโยง!$A$1:$G$10,7,1)),"")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62" s="15" t="s">
        <v>636</v>
      </c>
      <c r="X662" s="6" t="s">
        <v>133</v>
      </c>
      <c r="Y662" s="6" t="s">
        <v>16</v>
      </c>
      <c r="Z662" s="6" t="s">
        <v>23</v>
      </c>
      <c r="AA662" s="6"/>
      <c r="AB662" s="6"/>
      <c r="AC662" s="14"/>
      <c r="AD662" s="14" t="s">
        <v>1097</v>
      </c>
      <c r="AE662" s="16">
        <v>0.5</v>
      </c>
      <c r="AF662" s="17">
        <v>1</v>
      </c>
      <c r="AG662" s="17" t="s">
        <v>1098</v>
      </c>
      <c r="AH662" s="17">
        <v>185000</v>
      </c>
      <c r="AI662" s="27">
        <f t="shared" si="35"/>
        <v>92500</v>
      </c>
      <c r="AJ662" s="16">
        <v>12500</v>
      </c>
      <c r="AK662" s="16">
        <v>7400</v>
      </c>
      <c r="AL662" s="16">
        <v>7500</v>
      </c>
      <c r="AM662" s="16">
        <v>7200</v>
      </c>
      <c r="AN662" s="16">
        <v>7500</v>
      </c>
      <c r="AO662" s="16">
        <v>7200</v>
      </c>
      <c r="AP662" s="16">
        <v>7200</v>
      </c>
      <c r="AQ662" s="16">
        <v>7200</v>
      </c>
      <c r="AR662" s="16">
        <v>7200</v>
      </c>
      <c r="AS662" s="16">
        <v>7200</v>
      </c>
      <c r="AT662" s="16">
        <v>7200</v>
      </c>
      <c r="AU662" s="16">
        <v>7200</v>
      </c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 t="s">
        <v>1096</v>
      </c>
      <c r="BG662" s="61"/>
      <c r="BH662" s="58">
        <f t="shared" si="36"/>
        <v>92500</v>
      </c>
      <c r="BI662" s="62">
        <f t="shared" si="37"/>
        <v>0</v>
      </c>
    </row>
    <row r="663" spans="1:61" ht="18.75">
      <c r="A663" s="11">
        <f>IFERROR((VLOOKUP(B663,[9]หน่วยงานหลัก!$A$1:$B$18,2,0)),"")</f>
        <v>10</v>
      </c>
      <c r="B663" s="6" t="s">
        <v>1</v>
      </c>
      <c r="C663" s="11">
        <f>IFERROR((VLOOKUP(D663,[9]หน่วยงานย่อย!$A$1:$B$79,2,0)),"")</f>
        <v>1013</v>
      </c>
      <c r="D663" s="6" t="s">
        <v>344</v>
      </c>
      <c r="E663" s="12">
        <v>2</v>
      </c>
      <c r="F663" s="13" t="s">
        <v>12</v>
      </c>
      <c r="G663" s="6" t="s">
        <v>12</v>
      </c>
      <c r="H663" s="12">
        <v>1</v>
      </c>
      <c r="I663" s="13" t="str">
        <f>IFERROR((VLOOKUP(H663,[9]กองทุน!$A$2:$B$14,2,)),"")</f>
        <v>กองทุนบริหาร</v>
      </c>
      <c r="J663" s="12">
        <v>150</v>
      </c>
      <c r="K663" s="13" t="str">
        <f>IFERROR((VLOOKUP(J663,'[9]งาน-โครงการ'!$A$1:$B$57,2,FALSE)),"")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63" s="11">
        <f>IFERROR((VLOOKUP(M663,[9]โครงการย่อย!$B$2:$C$84,2,FALSE)),"")</f>
        <v>1000003</v>
      </c>
      <c r="M663" s="6" t="s">
        <v>229</v>
      </c>
      <c r="N663" s="11">
        <v>10000030036</v>
      </c>
      <c r="O663" s="6" t="s">
        <v>21</v>
      </c>
      <c r="P663" s="14" t="s">
        <v>346</v>
      </c>
      <c r="Q663" s="11">
        <v>5</v>
      </c>
      <c r="R663" s="6" t="s">
        <v>635</v>
      </c>
      <c r="S663" s="11">
        <v>5</v>
      </c>
      <c r="T663" s="6" t="s">
        <v>635</v>
      </c>
      <c r="U663" s="13" t="str">
        <f>IFERROR((VLOOKUP(Q663,[1]ความเชื่อมโยง!$A$1:$F$10,6,FALSE)),"")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63" s="13" t="str">
        <f>IFERROR((VLOOKUP(Q663,ความเชื่อมโยง!$A$1:$G$10,7,1)),"")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63" s="15" t="s">
        <v>636</v>
      </c>
      <c r="X663" s="6" t="s">
        <v>133</v>
      </c>
      <c r="Y663" s="6" t="s">
        <v>16</v>
      </c>
      <c r="Z663" s="6" t="s">
        <v>20</v>
      </c>
      <c r="AA663" s="6"/>
      <c r="AB663" s="6"/>
      <c r="AC663" s="14"/>
      <c r="AD663" s="14" t="s">
        <v>991</v>
      </c>
      <c r="AE663" s="16">
        <v>1800</v>
      </c>
      <c r="AF663" s="17">
        <v>1</v>
      </c>
      <c r="AG663" s="17" t="s">
        <v>586</v>
      </c>
      <c r="AH663" s="17">
        <v>6</v>
      </c>
      <c r="AI663" s="27">
        <f t="shared" si="35"/>
        <v>10800</v>
      </c>
      <c r="AJ663" s="16">
        <v>3600</v>
      </c>
      <c r="AK663" s="16"/>
      <c r="AL663" s="16"/>
      <c r="AM663" s="16"/>
      <c r="AN663" s="16"/>
      <c r="AO663" s="16">
        <v>3600</v>
      </c>
      <c r="AP663" s="16"/>
      <c r="AQ663" s="16"/>
      <c r="AR663" s="16">
        <v>3600</v>
      </c>
      <c r="AS663" s="16"/>
      <c r="AT663" s="16"/>
      <c r="AU663" s="16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 t="s">
        <v>1096</v>
      </c>
      <c r="BG663" s="61"/>
      <c r="BH663" s="58">
        <f t="shared" si="36"/>
        <v>10800</v>
      </c>
      <c r="BI663" s="62">
        <f t="shared" si="37"/>
        <v>0</v>
      </c>
    </row>
    <row r="664" spans="1:61" ht="18.75">
      <c r="A664" s="11">
        <f>IFERROR((VLOOKUP(B664,[9]หน่วยงานหลัก!$A$1:$B$18,2,0)),"")</f>
        <v>10</v>
      </c>
      <c r="B664" s="6" t="s">
        <v>1</v>
      </c>
      <c r="C664" s="11">
        <f>IFERROR((VLOOKUP(D664,[9]หน่วยงานย่อย!$A$1:$B$79,2,0)),"")</f>
        <v>1013</v>
      </c>
      <c r="D664" s="6" t="s">
        <v>344</v>
      </c>
      <c r="E664" s="12">
        <v>2</v>
      </c>
      <c r="F664" s="13" t="s">
        <v>12</v>
      </c>
      <c r="G664" s="6" t="s">
        <v>12</v>
      </c>
      <c r="H664" s="12">
        <v>1</v>
      </c>
      <c r="I664" s="13" t="str">
        <f>IFERROR((VLOOKUP(H664,[9]กองทุน!$A$2:$B$14,2,)),"")</f>
        <v>กองทุนบริหาร</v>
      </c>
      <c r="J664" s="12">
        <v>150</v>
      </c>
      <c r="K664" s="13" t="str">
        <f>IFERROR((VLOOKUP(J664,'[9]งาน-โครงการ'!$A$1:$B$57,2,FALSE)),"")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64" s="11">
        <f>IFERROR((VLOOKUP(M664,[9]โครงการย่อย!$B$2:$C$84,2,FALSE)),"")</f>
        <v>1000003</v>
      </c>
      <c r="M664" s="6" t="s">
        <v>229</v>
      </c>
      <c r="N664" s="11">
        <v>10000030036</v>
      </c>
      <c r="O664" s="6" t="s">
        <v>21</v>
      </c>
      <c r="P664" s="14" t="s">
        <v>346</v>
      </c>
      <c r="Q664" s="11">
        <v>5</v>
      </c>
      <c r="R664" s="6" t="s">
        <v>635</v>
      </c>
      <c r="S664" s="11">
        <v>5</v>
      </c>
      <c r="T664" s="6" t="s">
        <v>635</v>
      </c>
      <c r="U664" s="13" t="str">
        <f>IFERROR((VLOOKUP(Q664,[1]ความเชื่อมโยง!$A$1:$F$10,6,FALSE)),"")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64" s="13" t="str">
        <f>IFERROR((VLOOKUP(Q664,ความเชื่อมโยง!$A$1:$G$10,7,1)),"")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64" s="15" t="s">
        <v>636</v>
      </c>
      <c r="X664" s="6" t="s">
        <v>133</v>
      </c>
      <c r="Y664" s="6" t="s">
        <v>16</v>
      </c>
      <c r="Z664" s="6" t="s">
        <v>23</v>
      </c>
      <c r="AA664" s="6"/>
      <c r="AB664" s="6"/>
      <c r="AC664" s="14"/>
      <c r="AD664" s="14" t="s">
        <v>1099</v>
      </c>
      <c r="AE664" s="16">
        <v>110</v>
      </c>
      <c r="AF664" s="17">
        <v>1</v>
      </c>
      <c r="AG664" s="17" t="s">
        <v>845</v>
      </c>
      <c r="AH664" s="17">
        <v>160</v>
      </c>
      <c r="AI664" s="27">
        <f t="shared" si="35"/>
        <v>17600</v>
      </c>
      <c r="AJ664" s="16">
        <v>4400</v>
      </c>
      <c r="AK664" s="16"/>
      <c r="AL664" s="16"/>
      <c r="AM664" s="16">
        <v>4400</v>
      </c>
      <c r="AN664" s="16" t="s">
        <v>662</v>
      </c>
      <c r="AO664" s="16"/>
      <c r="AP664" s="16">
        <v>4400</v>
      </c>
      <c r="AQ664" s="16" t="s">
        <v>662</v>
      </c>
      <c r="AR664" s="16"/>
      <c r="AS664" s="16">
        <v>4400</v>
      </c>
      <c r="AT664" s="16"/>
      <c r="AU664" s="16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 t="s">
        <v>1096</v>
      </c>
      <c r="BG664" s="61"/>
      <c r="BH664" s="58">
        <f t="shared" si="36"/>
        <v>17600</v>
      </c>
      <c r="BI664" s="62">
        <f t="shared" si="37"/>
        <v>0</v>
      </c>
    </row>
    <row r="665" spans="1:61" ht="18.75">
      <c r="A665" s="11">
        <f>IFERROR((VLOOKUP(B665,[9]หน่วยงานหลัก!$A$1:$B$18,2,0)),"")</f>
        <v>10</v>
      </c>
      <c r="B665" s="6" t="s">
        <v>1</v>
      </c>
      <c r="C665" s="11">
        <f>IFERROR((VLOOKUP(D665,[9]หน่วยงานย่อย!$A$1:$B$79,2,0)),"")</f>
        <v>1013</v>
      </c>
      <c r="D665" s="6" t="s">
        <v>344</v>
      </c>
      <c r="E665" s="12">
        <v>2</v>
      </c>
      <c r="F665" s="13" t="s">
        <v>12</v>
      </c>
      <c r="G665" s="6" t="s">
        <v>12</v>
      </c>
      <c r="H665" s="12">
        <v>1</v>
      </c>
      <c r="I665" s="13" t="str">
        <f>IFERROR((VLOOKUP(H665,[9]กองทุน!$A$2:$B$14,2,)),"")</f>
        <v>กองทุนบริหาร</v>
      </c>
      <c r="J665" s="12">
        <v>150</v>
      </c>
      <c r="K665" s="13" t="str">
        <f>IFERROR((VLOOKUP(J665,'[9]งาน-โครงการ'!$A$1:$B$57,2,FALSE)),"")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65" s="11">
        <f>IFERROR((VLOOKUP(M665,[9]โครงการย่อย!$B$2:$C$84,2,FALSE)),"")</f>
        <v>1000003</v>
      </c>
      <c r="M665" s="6" t="s">
        <v>229</v>
      </c>
      <c r="N665" s="11">
        <v>10000030036</v>
      </c>
      <c r="O665" s="6" t="s">
        <v>21</v>
      </c>
      <c r="P665" s="14" t="s">
        <v>346</v>
      </c>
      <c r="Q665" s="11">
        <v>5</v>
      </c>
      <c r="R665" s="6" t="s">
        <v>635</v>
      </c>
      <c r="S665" s="11">
        <v>5</v>
      </c>
      <c r="T665" s="6" t="s">
        <v>635</v>
      </c>
      <c r="U665" s="13" t="str">
        <f>IFERROR((VLOOKUP(Q665,[1]ความเชื่อมโยง!$A$1:$F$10,6,FALSE)),"")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65" s="13" t="str">
        <f>IFERROR((VLOOKUP(Q665,ความเชื่อมโยง!$A$1:$G$10,7,1)),"")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65" s="15" t="s">
        <v>636</v>
      </c>
      <c r="X665" s="6" t="s">
        <v>133</v>
      </c>
      <c r="Y665" s="6" t="s">
        <v>16</v>
      </c>
      <c r="Z665" s="6" t="s">
        <v>23</v>
      </c>
      <c r="AA665" s="6"/>
      <c r="AB665" s="6"/>
      <c r="AC665" s="14"/>
      <c r="AD665" s="14" t="s">
        <v>1100</v>
      </c>
      <c r="AE665" s="16">
        <v>120</v>
      </c>
      <c r="AF665" s="17">
        <v>1</v>
      </c>
      <c r="AG665" s="17" t="s">
        <v>845</v>
      </c>
      <c r="AH665" s="17">
        <v>6</v>
      </c>
      <c r="AI665" s="27">
        <f t="shared" si="35"/>
        <v>700</v>
      </c>
      <c r="AJ665" s="16"/>
      <c r="AK665" s="16"/>
      <c r="AL665" s="16"/>
      <c r="AM665" s="16">
        <v>700</v>
      </c>
      <c r="AN665" s="16"/>
      <c r="AO665" s="16"/>
      <c r="AP665" s="16"/>
      <c r="AQ665" s="16"/>
      <c r="AR665" s="16"/>
      <c r="AS665" s="16"/>
      <c r="AT665" s="16"/>
      <c r="AU665" s="16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 t="s">
        <v>1096</v>
      </c>
      <c r="BG665" s="61"/>
      <c r="BH665" s="58">
        <f t="shared" si="36"/>
        <v>700</v>
      </c>
      <c r="BI665" s="62">
        <f t="shared" si="37"/>
        <v>0</v>
      </c>
    </row>
    <row r="666" spans="1:61" ht="18.75">
      <c r="A666" s="11">
        <f>IFERROR((VLOOKUP(B666,[9]หน่วยงานหลัก!$A$1:$B$18,2,0)),"")</f>
        <v>10</v>
      </c>
      <c r="B666" s="6" t="s">
        <v>1</v>
      </c>
      <c r="C666" s="11">
        <f>IFERROR((VLOOKUP(D666,[9]หน่วยงานย่อย!$A$1:$B$79,2,0)),"")</f>
        <v>1013</v>
      </c>
      <c r="D666" s="6" t="s">
        <v>344</v>
      </c>
      <c r="E666" s="12">
        <v>2</v>
      </c>
      <c r="F666" s="13" t="s">
        <v>12</v>
      </c>
      <c r="G666" s="6" t="s">
        <v>12</v>
      </c>
      <c r="H666" s="12">
        <v>1</v>
      </c>
      <c r="I666" s="13" t="str">
        <f>IFERROR((VLOOKUP(H666,[9]กองทุน!$A$2:$B$14,2,)),"")</f>
        <v>กองทุนบริหาร</v>
      </c>
      <c r="J666" s="12">
        <v>150</v>
      </c>
      <c r="K666" s="13" t="str">
        <f>IFERROR((VLOOKUP(J666,'[9]งาน-โครงการ'!$A$1:$B$57,2,FALSE)),"")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66" s="11">
        <f>IFERROR((VLOOKUP(M666,[9]โครงการย่อย!$B$2:$C$84,2,FALSE)),"")</f>
        <v>1000003</v>
      </c>
      <c r="M666" s="6" t="s">
        <v>229</v>
      </c>
      <c r="N666" s="11">
        <v>10000030036</v>
      </c>
      <c r="O666" s="6" t="s">
        <v>21</v>
      </c>
      <c r="P666" s="14" t="s">
        <v>346</v>
      </c>
      <c r="Q666" s="11">
        <v>5</v>
      </c>
      <c r="R666" s="6" t="s">
        <v>635</v>
      </c>
      <c r="S666" s="11">
        <v>5</v>
      </c>
      <c r="T666" s="6" t="s">
        <v>635</v>
      </c>
      <c r="U666" s="13" t="str">
        <f>IFERROR((VLOOKUP(Q666,[1]ความเชื่อมโยง!$A$1:$F$10,6,FALSE)),"")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66" s="13" t="str">
        <f>IFERROR((VLOOKUP(Q666,ความเชื่อมโยง!$A$1:$G$10,7,1)),"")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66" s="15" t="s">
        <v>636</v>
      </c>
      <c r="X666" s="6" t="s">
        <v>133</v>
      </c>
      <c r="Y666" s="6" t="s">
        <v>16</v>
      </c>
      <c r="Z666" s="6" t="s">
        <v>23</v>
      </c>
      <c r="AA666" s="6"/>
      <c r="AB666" s="6"/>
      <c r="AC666" s="14"/>
      <c r="AD666" s="14" t="s">
        <v>1101</v>
      </c>
      <c r="AE666" s="16">
        <v>2950</v>
      </c>
      <c r="AF666" s="17">
        <v>1</v>
      </c>
      <c r="AG666" s="17" t="s">
        <v>605</v>
      </c>
      <c r="AH666" s="17">
        <v>2</v>
      </c>
      <c r="AI666" s="27">
        <f t="shared" si="35"/>
        <v>5900</v>
      </c>
      <c r="AJ666" s="16"/>
      <c r="AK666" s="16"/>
      <c r="AL666" s="16"/>
      <c r="AM666" s="16"/>
      <c r="AN666" s="16"/>
      <c r="AO666" s="16"/>
      <c r="AP666" s="16">
        <v>5900</v>
      </c>
      <c r="AQ666" s="16"/>
      <c r="AR666" s="16"/>
      <c r="AS666" s="16"/>
      <c r="AT666" s="16"/>
      <c r="AU666" s="16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 t="s">
        <v>1096</v>
      </c>
      <c r="BG666" s="61"/>
      <c r="BH666" s="58">
        <f t="shared" si="36"/>
        <v>5900</v>
      </c>
      <c r="BI666" s="62">
        <f t="shared" si="37"/>
        <v>0</v>
      </c>
    </row>
    <row r="667" spans="1:61" ht="18.75">
      <c r="A667" s="11">
        <f>IFERROR((VLOOKUP(B667,[9]หน่วยงานหลัก!$A$1:$B$18,2,0)),"")</f>
        <v>10</v>
      </c>
      <c r="B667" s="6" t="s">
        <v>1</v>
      </c>
      <c r="C667" s="11">
        <f>IFERROR((VLOOKUP(D667,[9]หน่วยงานย่อย!$A$1:$B$79,2,0)),"")</f>
        <v>1013</v>
      </c>
      <c r="D667" s="6" t="s">
        <v>344</v>
      </c>
      <c r="E667" s="12">
        <v>2</v>
      </c>
      <c r="F667" s="13" t="s">
        <v>12</v>
      </c>
      <c r="G667" s="6" t="s">
        <v>12</v>
      </c>
      <c r="H667" s="12">
        <v>1</v>
      </c>
      <c r="I667" s="13" t="str">
        <f>IFERROR((VLOOKUP(H667,[9]กองทุน!$A$2:$B$14,2,)),"")</f>
        <v>กองทุนบริหาร</v>
      </c>
      <c r="J667" s="12">
        <v>150</v>
      </c>
      <c r="K667" s="13" t="str">
        <f>IFERROR((VLOOKUP(J667,'[9]งาน-โครงการ'!$A$1:$B$57,2,FALSE)),"")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67" s="11">
        <f>IFERROR((VLOOKUP(M667,[9]โครงการย่อย!$B$2:$C$84,2,FALSE)),"")</f>
        <v>1000003</v>
      </c>
      <c r="M667" s="6" t="s">
        <v>229</v>
      </c>
      <c r="N667" s="11">
        <v>10000030036</v>
      </c>
      <c r="O667" s="6" t="s">
        <v>21</v>
      </c>
      <c r="P667" s="14" t="s">
        <v>346</v>
      </c>
      <c r="Q667" s="11">
        <v>5</v>
      </c>
      <c r="R667" s="6" t="s">
        <v>635</v>
      </c>
      <c r="S667" s="11">
        <v>5</v>
      </c>
      <c r="T667" s="6" t="s">
        <v>635</v>
      </c>
      <c r="U667" s="13" t="str">
        <f>IFERROR((VLOOKUP(Q667,[1]ความเชื่อมโยง!$A$1:$F$10,6,FALSE)),"")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67" s="13" t="str">
        <f>IFERROR((VLOOKUP(Q667,ความเชื่อมโยง!$A$1:$G$10,7,1)),"")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67" s="15" t="s">
        <v>636</v>
      </c>
      <c r="X667" s="6" t="s">
        <v>133</v>
      </c>
      <c r="Y667" s="6" t="s">
        <v>16</v>
      </c>
      <c r="Z667" s="6" t="s">
        <v>23</v>
      </c>
      <c r="AA667" s="6"/>
      <c r="AB667" s="6"/>
      <c r="AC667" s="14"/>
      <c r="AD667" s="14" t="s">
        <v>1102</v>
      </c>
      <c r="AE667" s="16">
        <v>2100</v>
      </c>
      <c r="AF667" s="17">
        <v>1</v>
      </c>
      <c r="AG667" s="17" t="s">
        <v>605</v>
      </c>
      <c r="AH667" s="17">
        <v>12</v>
      </c>
      <c r="AI667" s="27">
        <f t="shared" si="35"/>
        <v>25200</v>
      </c>
      <c r="AJ667" s="16"/>
      <c r="AK667" s="16"/>
      <c r="AL667" s="16"/>
      <c r="AM667" s="16">
        <v>8400</v>
      </c>
      <c r="AN667" s="16"/>
      <c r="AO667" s="16"/>
      <c r="AP667" s="16">
        <v>8400</v>
      </c>
      <c r="AQ667" s="16"/>
      <c r="AR667" s="16"/>
      <c r="AS667" s="16">
        <v>8400</v>
      </c>
      <c r="AT667" s="16"/>
      <c r="AU667" s="16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 t="s">
        <v>1096</v>
      </c>
      <c r="BG667" s="61"/>
      <c r="BH667" s="58">
        <f t="shared" si="36"/>
        <v>25200</v>
      </c>
      <c r="BI667" s="62">
        <f t="shared" si="37"/>
        <v>0</v>
      </c>
    </row>
    <row r="668" spans="1:61" ht="18.75">
      <c r="A668" s="11">
        <f>IFERROR((VLOOKUP(B668,[9]หน่วยงานหลัก!$A$1:$B$18,2,0)),"")</f>
        <v>10</v>
      </c>
      <c r="B668" s="6" t="s">
        <v>1</v>
      </c>
      <c r="C668" s="11">
        <f>IFERROR((VLOOKUP(D668,[9]หน่วยงานย่อย!$A$1:$B$79,2,0)),"")</f>
        <v>1013</v>
      </c>
      <c r="D668" s="6" t="s">
        <v>344</v>
      </c>
      <c r="E668" s="12">
        <v>2</v>
      </c>
      <c r="F668" s="13" t="s">
        <v>12</v>
      </c>
      <c r="G668" s="6" t="s">
        <v>12</v>
      </c>
      <c r="H668" s="12">
        <v>1</v>
      </c>
      <c r="I668" s="13" t="str">
        <f>IFERROR((VLOOKUP(H668,[9]กองทุน!$A$2:$B$14,2,)),"")</f>
        <v>กองทุนบริหาร</v>
      </c>
      <c r="J668" s="12">
        <v>150</v>
      </c>
      <c r="K668" s="13" t="str">
        <f>IFERROR((VLOOKUP(J668,'[9]งาน-โครงการ'!$A$1:$B$57,2,FALSE)),"")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68" s="11">
        <f>IFERROR((VLOOKUP(M668,[9]โครงการย่อย!$B$2:$C$84,2,FALSE)),"")</f>
        <v>1000003</v>
      </c>
      <c r="M668" s="6" t="s">
        <v>229</v>
      </c>
      <c r="N668" s="11">
        <v>10000030036</v>
      </c>
      <c r="O668" s="6" t="s">
        <v>21</v>
      </c>
      <c r="P668" s="14" t="s">
        <v>346</v>
      </c>
      <c r="Q668" s="11">
        <v>5</v>
      </c>
      <c r="R668" s="6" t="s">
        <v>635</v>
      </c>
      <c r="S668" s="11">
        <v>5</v>
      </c>
      <c r="T668" s="6" t="s">
        <v>635</v>
      </c>
      <c r="U668" s="13" t="str">
        <f>IFERROR((VLOOKUP(Q668,[1]ความเชื่อมโยง!$A$1:$F$10,6,FALSE)),"")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68" s="13" t="str">
        <f>IFERROR((VLOOKUP(Q668,ความเชื่อมโยง!$A$1:$G$10,7,1)),"")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68" s="15" t="s">
        <v>636</v>
      </c>
      <c r="X668" s="6" t="s">
        <v>133</v>
      </c>
      <c r="Y668" s="6" t="s">
        <v>16</v>
      </c>
      <c r="Z668" s="6" t="s">
        <v>23</v>
      </c>
      <c r="AA668" s="6"/>
      <c r="AB668" s="6"/>
      <c r="AC668" s="14"/>
      <c r="AD668" s="14" t="s">
        <v>1103</v>
      </c>
      <c r="AE668" s="16">
        <v>390</v>
      </c>
      <c r="AF668" s="17">
        <v>1</v>
      </c>
      <c r="AG668" s="17" t="s">
        <v>605</v>
      </c>
      <c r="AH668" s="17">
        <v>6</v>
      </c>
      <c r="AI668" s="27">
        <f t="shared" si="35"/>
        <v>2300</v>
      </c>
      <c r="AJ668" s="16"/>
      <c r="AK668" s="16"/>
      <c r="AL668" s="16"/>
      <c r="AM668" s="16">
        <v>2300</v>
      </c>
      <c r="AN668" s="16"/>
      <c r="AO668" s="16"/>
      <c r="AP668" s="16"/>
      <c r="AQ668" s="16"/>
      <c r="AR668" s="16"/>
      <c r="AS668" s="16"/>
      <c r="AT668" s="16"/>
      <c r="AU668" s="16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 t="s">
        <v>1096</v>
      </c>
      <c r="BG668" s="61"/>
      <c r="BH668" s="58">
        <f t="shared" si="36"/>
        <v>2300</v>
      </c>
      <c r="BI668" s="62">
        <f t="shared" si="37"/>
        <v>0</v>
      </c>
    </row>
    <row r="669" spans="1:61" ht="18.75">
      <c r="A669" s="11">
        <f>IFERROR((VLOOKUP(B669,[9]หน่วยงานหลัก!$A$1:$B$18,2,0)),"")</f>
        <v>10</v>
      </c>
      <c r="B669" s="6" t="s">
        <v>1</v>
      </c>
      <c r="C669" s="11">
        <f>IFERROR((VLOOKUP(D669,[9]หน่วยงานย่อย!$A$1:$B$79,2,0)),"")</f>
        <v>1013</v>
      </c>
      <c r="D669" s="6" t="s">
        <v>344</v>
      </c>
      <c r="E669" s="12">
        <v>2</v>
      </c>
      <c r="F669" s="13" t="s">
        <v>12</v>
      </c>
      <c r="G669" s="6" t="s">
        <v>12</v>
      </c>
      <c r="H669" s="12">
        <v>1</v>
      </c>
      <c r="I669" s="13" t="str">
        <f>IFERROR((VLOOKUP(H669,[9]กองทุน!$A$2:$B$14,2,)),"")</f>
        <v>กองทุนบริหาร</v>
      </c>
      <c r="J669" s="12">
        <v>150</v>
      </c>
      <c r="K669" s="13" t="str">
        <f>IFERROR((VLOOKUP(J669,'[9]งาน-โครงการ'!$A$1:$B$57,2,FALSE)),"")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69" s="11">
        <f>IFERROR((VLOOKUP(M669,[9]โครงการย่อย!$B$2:$C$84,2,FALSE)),"")</f>
        <v>1000003</v>
      </c>
      <c r="M669" s="6" t="s">
        <v>229</v>
      </c>
      <c r="N669" s="11">
        <v>10000030036</v>
      </c>
      <c r="O669" s="6" t="s">
        <v>21</v>
      </c>
      <c r="P669" s="14" t="s">
        <v>346</v>
      </c>
      <c r="Q669" s="11">
        <v>5</v>
      </c>
      <c r="R669" s="6" t="s">
        <v>635</v>
      </c>
      <c r="S669" s="11">
        <v>5</v>
      </c>
      <c r="T669" s="6" t="s">
        <v>635</v>
      </c>
      <c r="U669" s="13" t="str">
        <f>IFERROR((VLOOKUP(Q669,[1]ความเชื่อมโยง!$A$1:$F$10,6,FALSE)),"")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69" s="13" t="str">
        <f>IFERROR((VLOOKUP(Q669,ความเชื่อมโยง!$A$1:$G$10,7,1)),"")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69" s="15" t="s">
        <v>636</v>
      </c>
      <c r="X669" s="6" t="s">
        <v>133</v>
      </c>
      <c r="Y669" s="6" t="s">
        <v>16</v>
      </c>
      <c r="Z669" s="6" t="s">
        <v>23</v>
      </c>
      <c r="AA669" s="6"/>
      <c r="AB669" s="6"/>
      <c r="AC669" s="14"/>
      <c r="AD669" s="14" t="s">
        <v>1104</v>
      </c>
      <c r="AE669" s="16">
        <v>490</v>
      </c>
      <c r="AF669" s="17">
        <v>1</v>
      </c>
      <c r="AG669" s="17" t="s">
        <v>605</v>
      </c>
      <c r="AH669" s="17">
        <v>6</v>
      </c>
      <c r="AI669" s="27">
        <f t="shared" si="35"/>
        <v>2900</v>
      </c>
      <c r="AJ669" s="16"/>
      <c r="AK669" s="16"/>
      <c r="AL669" s="16"/>
      <c r="AM669" s="16">
        <v>2900</v>
      </c>
      <c r="AN669" s="16"/>
      <c r="AO669" s="16"/>
      <c r="AP669" s="16"/>
      <c r="AQ669" s="16"/>
      <c r="AR669" s="16"/>
      <c r="AS669" s="16"/>
      <c r="AT669" s="16"/>
      <c r="AU669" s="16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 t="s">
        <v>1096</v>
      </c>
      <c r="BG669" s="61"/>
      <c r="BH669" s="58">
        <f t="shared" si="36"/>
        <v>2900</v>
      </c>
      <c r="BI669" s="62">
        <f t="shared" si="37"/>
        <v>0</v>
      </c>
    </row>
    <row r="670" spans="1:61" ht="18.75">
      <c r="A670" s="11">
        <f>IFERROR((VLOOKUP(B670,[9]หน่วยงานหลัก!$A$1:$B$18,2,0)),"")</f>
        <v>10</v>
      </c>
      <c r="B670" s="6" t="s">
        <v>1</v>
      </c>
      <c r="C670" s="11">
        <f>IFERROR((VLOOKUP(D670,[9]หน่วยงานย่อย!$A$1:$B$79,2,0)),"")</f>
        <v>1013</v>
      </c>
      <c r="D670" s="6" t="s">
        <v>344</v>
      </c>
      <c r="E670" s="12">
        <v>2</v>
      </c>
      <c r="F670" s="13" t="s">
        <v>12</v>
      </c>
      <c r="G670" s="6" t="s">
        <v>12</v>
      </c>
      <c r="H670" s="12">
        <v>1</v>
      </c>
      <c r="I670" s="13" t="str">
        <f>IFERROR((VLOOKUP(H670,[9]กองทุน!$A$2:$B$14,2,)),"")</f>
        <v>กองทุนบริหาร</v>
      </c>
      <c r="J670" s="12">
        <v>150</v>
      </c>
      <c r="K670" s="13" t="str">
        <f>IFERROR((VLOOKUP(J670,'[9]งาน-โครงการ'!$A$1:$B$57,2,FALSE)),"")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70" s="11">
        <f>IFERROR((VLOOKUP(M670,[9]โครงการย่อย!$B$2:$C$84,2,FALSE)),"")</f>
        <v>1000003</v>
      </c>
      <c r="M670" s="6" t="s">
        <v>229</v>
      </c>
      <c r="N670" s="11">
        <v>10000030036</v>
      </c>
      <c r="O670" s="6" t="s">
        <v>21</v>
      </c>
      <c r="P670" s="14" t="s">
        <v>346</v>
      </c>
      <c r="Q670" s="11">
        <v>5</v>
      </c>
      <c r="R670" s="6" t="s">
        <v>635</v>
      </c>
      <c r="S670" s="11">
        <v>5</v>
      </c>
      <c r="T670" s="6" t="s">
        <v>635</v>
      </c>
      <c r="U670" s="13" t="str">
        <f>IFERROR((VLOOKUP(Q670,[1]ความเชื่อมโยง!$A$1:$F$10,6,FALSE)),"")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70" s="13" t="str">
        <f>IFERROR((VLOOKUP(Q670,ความเชื่อมโยง!$A$1:$G$10,7,1)),"")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70" s="15" t="s">
        <v>636</v>
      </c>
      <c r="X670" s="6" t="s">
        <v>133</v>
      </c>
      <c r="Y670" s="6" t="s">
        <v>16</v>
      </c>
      <c r="Z670" s="6" t="s">
        <v>23</v>
      </c>
      <c r="AA670" s="6"/>
      <c r="AB670" s="6"/>
      <c r="AC670" s="14"/>
      <c r="AD670" s="14" t="s">
        <v>1105</v>
      </c>
      <c r="AE670" s="16">
        <v>570</v>
      </c>
      <c r="AF670" s="17">
        <v>1</v>
      </c>
      <c r="AG670" s="17" t="s">
        <v>605</v>
      </c>
      <c r="AH670" s="17">
        <v>4</v>
      </c>
      <c r="AI670" s="27">
        <f t="shared" si="35"/>
        <v>2300</v>
      </c>
      <c r="AJ670" s="16"/>
      <c r="AK670" s="16"/>
      <c r="AL670" s="16"/>
      <c r="AM670" s="16">
        <v>2300</v>
      </c>
      <c r="AN670" s="16"/>
      <c r="AO670" s="16"/>
      <c r="AP670" s="16"/>
      <c r="AQ670" s="16"/>
      <c r="AR670" s="16"/>
      <c r="AS670" s="16"/>
      <c r="AT670" s="16"/>
      <c r="AU670" s="16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 t="s">
        <v>1096</v>
      </c>
      <c r="BG670" s="61"/>
      <c r="BH670" s="58">
        <f t="shared" si="36"/>
        <v>2300</v>
      </c>
      <c r="BI670" s="62">
        <f t="shared" si="37"/>
        <v>0</v>
      </c>
    </row>
    <row r="671" spans="1:61" ht="18.75">
      <c r="A671" s="11">
        <f>IFERROR((VLOOKUP(B671,[9]หน่วยงานหลัก!$A$1:$B$18,2,0)),"")</f>
        <v>10</v>
      </c>
      <c r="B671" s="6" t="s">
        <v>1</v>
      </c>
      <c r="C671" s="11">
        <f>IFERROR((VLOOKUP(D671,[9]หน่วยงานย่อย!$A$1:$B$79,2,0)),"")</f>
        <v>1013</v>
      </c>
      <c r="D671" s="6" t="s">
        <v>344</v>
      </c>
      <c r="E671" s="12">
        <v>2</v>
      </c>
      <c r="F671" s="13" t="s">
        <v>12</v>
      </c>
      <c r="G671" s="6" t="s">
        <v>12</v>
      </c>
      <c r="H671" s="12">
        <v>1</v>
      </c>
      <c r="I671" s="13" t="str">
        <f>IFERROR((VLOOKUP(H671,[9]กองทุน!$A$2:$B$14,2,)),"")</f>
        <v>กองทุนบริหาร</v>
      </c>
      <c r="J671" s="12">
        <v>150</v>
      </c>
      <c r="K671" s="13" t="str">
        <f>IFERROR((VLOOKUP(J671,'[9]งาน-โครงการ'!$A$1:$B$57,2,FALSE)),"")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71" s="11">
        <f>IFERROR((VLOOKUP(M671,[9]โครงการย่อย!$B$2:$C$84,2,FALSE)),"")</f>
        <v>1000003</v>
      </c>
      <c r="M671" s="6" t="s">
        <v>229</v>
      </c>
      <c r="N671" s="11">
        <v>10000030036</v>
      </c>
      <c r="O671" s="6" t="s">
        <v>21</v>
      </c>
      <c r="P671" s="14" t="s">
        <v>346</v>
      </c>
      <c r="Q671" s="11">
        <v>5</v>
      </c>
      <c r="R671" s="6" t="s">
        <v>635</v>
      </c>
      <c r="S671" s="11">
        <v>5</v>
      </c>
      <c r="T671" s="6" t="s">
        <v>635</v>
      </c>
      <c r="U671" s="13" t="str">
        <f>IFERROR((VLOOKUP(Q671,[1]ความเชื่อมโยง!$A$1:$F$10,6,FALSE)),"")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71" s="13" t="str">
        <f>IFERROR((VLOOKUP(Q671,ความเชื่อมโยง!$A$1:$G$10,7,1)),"")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71" s="15" t="s">
        <v>636</v>
      </c>
      <c r="X671" s="6" t="s">
        <v>133</v>
      </c>
      <c r="Y671" s="6" t="s">
        <v>16</v>
      </c>
      <c r="Z671" s="6" t="s">
        <v>23</v>
      </c>
      <c r="AA671" s="6"/>
      <c r="AB671" s="6"/>
      <c r="AC671" s="14"/>
      <c r="AD671" s="14" t="s">
        <v>1106</v>
      </c>
      <c r="AE671" s="16">
        <v>650</v>
      </c>
      <c r="AF671" s="17">
        <v>1</v>
      </c>
      <c r="AG671" s="17" t="s">
        <v>605</v>
      </c>
      <c r="AH671" s="17">
        <v>4</v>
      </c>
      <c r="AI671" s="27">
        <f t="shared" si="35"/>
        <v>2600</v>
      </c>
      <c r="AJ671" s="16"/>
      <c r="AK671" s="16"/>
      <c r="AL671" s="16"/>
      <c r="AM671" s="16">
        <v>2600</v>
      </c>
      <c r="AN671" s="16"/>
      <c r="AO671" s="16"/>
      <c r="AP671" s="16"/>
      <c r="AQ671" s="16"/>
      <c r="AR671" s="16"/>
      <c r="AS671" s="16"/>
      <c r="AT671" s="16"/>
      <c r="AU671" s="16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 t="s">
        <v>1096</v>
      </c>
      <c r="BG671" s="61"/>
      <c r="BH671" s="58">
        <f t="shared" si="36"/>
        <v>2600</v>
      </c>
      <c r="BI671" s="62">
        <f t="shared" si="37"/>
        <v>0</v>
      </c>
    </row>
    <row r="672" spans="1:61" ht="18.75">
      <c r="A672" s="11">
        <f>IFERROR((VLOOKUP(B672,[9]หน่วยงานหลัก!$A$1:$B$18,2,0)),"")</f>
        <v>10</v>
      </c>
      <c r="B672" s="6" t="s">
        <v>1</v>
      </c>
      <c r="C672" s="11">
        <f>IFERROR((VLOOKUP(D672,[9]หน่วยงานย่อย!$A$1:$B$79,2,0)),"")</f>
        <v>1013</v>
      </c>
      <c r="D672" s="6" t="s">
        <v>344</v>
      </c>
      <c r="E672" s="12">
        <v>2</v>
      </c>
      <c r="F672" s="13" t="s">
        <v>12</v>
      </c>
      <c r="G672" s="6" t="s">
        <v>12</v>
      </c>
      <c r="H672" s="12">
        <v>1</v>
      </c>
      <c r="I672" s="13" t="str">
        <f>IFERROR((VLOOKUP(H672,[9]กองทุน!$A$2:$B$14,2,)),"")</f>
        <v>กองทุนบริหาร</v>
      </c>
      <c r="J672" s="12">
        <v>150</v>
      </c>
      <c r="K672" s="13" t="str">
        <f>IFERROR((VLOOKUP(J672,'[9]งาน-โครงการ'!$A$1:$B$57,2,FALSE)),"")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72" s="11">
        <f>IFERROR((VLOOKUP(M672,[9]โครงการย่อย!$B$2:$C$84,2,FALSE)),"")</f>
        <v>1000003</v>
      </c>
      <c r="M672" s="6" t="s">
        <v>229</v>
      </c>
      <c r="N672" s="11">
        <v>10000030036</v>
      </c>
      <c r="O672" s="6" t="s">
        <v>21</v>
      </c>
      <c r="P672" s="14" t="s">
        <v>346</v>
      </c>
      <c r="Q672" s="11">
        <v>5</v>
      </c>
      <c r="R672" s="6" t="s">
        <v>635</v>
      </c>
      <c r="S672" s="11">
        <v>5</v>
      </c>
      <c r="T672" s="6" t="s">
        <v>635</v>
      </c>
      <c r="U672" s="13" t="str">
        <f>IFERROR((VLOOKUP(Q672,[1]ความเชื่อมโยง!$A$1:$F$10,6,FALSE)),"")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72" s="13" t="str">
        <f>IFERROR((VLOOKUP(Q672,ความเชื่อมโยง!$A$1:$G$10,7,1)),"")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72" s="15" t="s">
        <v>636</v>
      </c>
      <c r="X672" s="6" t="s">
        <v>133</v>
      </c>
      <c r="Y672" s="6" t="s">
        <v>16</v>
      </c>
      <c r="Z672" s="6" t="s">
        <v>23</v>
      </c>
      <c r="AA672" s="6"/>
      <c r="AB672" s="6"/>
      <c r="AC672" s="14"/>
      <c r="AD672" s="14" t="s">
        <v>1107</v>
      </c>
      <c r="AE672" s="16">
        <v>100</v>
      </c>
      <c r="AF672" s="17">
        <v>1</v>
      </c>
      <c r="AG672" s="17" t="s">
        <v>605</v>
      </c>
      <c r="AH672" s="17">
        <v>1</v>
      </c>
      <c r="AI672" s="27">
        <f>AE672*AF672*AH672</f>
        <v>100</v>
      </c>
      <c r="AJ672" s="16"/>
      <c r="AK672" s="16"/>
      <c r="AL672" s="16"/>
      <c r="AM672" s="16">
        <v>110</v>
      </c>
      <c r="AN672" s="16"/>
      <c r="AO672" s="16"/>
      <c r="AP672" s="16"/>
      <c r="AQ672" s="16"/>
      <c r="AR672" s="16"/>
      <c r="AS672" s="16"/>
      <c r="AT672" s="16"/>
      <c r="AU672" s="16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 t="s">
        <v>1096</v>
      </c>
      <c r="BG672" s="61"/>
      <c r="BH672" s="58">
        <f t="shared" si="36"/>
        <v>100</v>
      </c>
      <c r="BI672" s="62">
        <f t="shared" si="37"/>
        <v>0</v>
      </c>
    </row>
    <row r="673" spans="1:61" ht="18.75">
      <c r="A673" s="11">
        <f>IFERROR((VLOOKUP(B673,[9]หน่วยงานหลัก!$A$1:$B$18,2,0)),"")</f>
        <v>10</v>
      </c>
      <c r="B673" s="6" t="s">
        <v>1</v>
      </c>
      <c r="C673" s="11">
        <f>IFERROR((VLOOKUP(D673,[9]หน่วยงานย่อย!$A$1:$B$79,2,0)),"")</f>
        <v>1013</v>
      </c>
      <c r="D673" s="6" t="s">
        <v>344</v>
      </c>
      <c r="E673" s="12">
        <v>2</v>
      </c>
      <c r="F673" s="13" t="s">
        <v>12</v>
      </c>
      <c r="G673" s="6" t="s">
        <v>12</v>
      </c>
      <c r="H673" s="12">
        <v>1</v>
      </c>
      <c r="I673" s="13" t="str">
        <f>IFERROR((VLOOKUP(H673,[9]กองทุน!$A$2:$B$14,2,)),"")</f>
        <v>กองทุนบริหาร</v>
      </c>
      <c r="J673" s="12">
        <v>150</v>
      </c>
      <c r="K673" s="13" t="str">
        <f>IFERROR((VLOOKUP(J673,'[9]งาน-โครงการ'!$A$1:$B$57,2,FALSE)),"")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73" s="11">
        <f>IFERROR((VLOOKUP(M673,[9]โครงการย่อย!$B$2:$C$84,2,FALSE)),"")</f>
        <v>1000003</v>
      </c>
      <c r="M673" s="6" t="s">
        <v>229</v>
      </c>
      <c r="N673" s="11">
        <v>10000030036</v>
      </c>
      <c r="O673" s="6" t="s">
        <v>21</v>
      </c>
      <c r="P673" s="14" t="s">
        <v>346</v>
      </c>
      <c r="Q673" s="11">
        <v>5</v>
      </c>
      <c r="R673" s="6" t="s">
        <v>635</v>
      </c>
      <c r="S673" s="11">
        <v>5</v>
      </c>
      <c r="T673" s="6" t="s">
        <v>635</v>
      </c>
      <c r="U673" s="13" t="str">
        <f>IFERROR((VLOOKUP(Q673,[1]ความเชื่อมโยง!$A$1:$F$10,6,FALSE)),"")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73" s="13" t="str">
        <f>IFERROR((VLOOKUP(Q673,ความเชื่อมโยง!$A$1:$G$10,7,1)),"")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73" s="15" t="s">
        <v>636</v>
      </c>
      <c r="X673" s="6" t="s">
        <v>133</v>
      </c>
      <c r="Y673" s="6" t="s">
        <v>16</v>
      </c>
      <c r="Z673" s="6" t="s">
        <v>23</v>
      </c>
      <c r="AA673" s="6"/>
      <c r="AB673" s="6"/>
      <c r="AC673" s="14"/>
      <c r="AD673" s="14" t="s">
        <v>1108</v>
      </c>
      <c r="AE673" s="16">
        <v>110</v>
      </c>
      <c r="AF673" s="17">
        <v>1</v>
      </c>
      <c r="AG673" s="17" t="s">
        <v>605</v>
      </c>
      <c r="AH673" s="17">
        <v>2</v>
      </c>
      <c r="AI673" s="27">
        <f t="shared" si="35"/>
        <v>200</v>
      </c>
      <c r="AJ673" s="16"/>
      <c r="AK673" s="16"/>
      <c r="AL673" s="16"/>
      <c r="AM673" s="16">
        <v>200</v>
      </c>
      <c r="AN673" s="16"/>
      <c r="AO673" s="16"/>
      <c r="AP673" s="16"/>
      <c r="AQ673" s="16"/>
      <c r="AR673" s="16"/>
      <c r="AS673" s="16"/>
      <c r="AT673" s="16"/>
      <c r="AU673" s="16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 t="s">
        <v>1096</v>
      </c>
      <c r="BG673" s="61"/>
      <c r="BH673" s="58">
        <f t="shared" si="36"/>
        <v>200</v>
      </c>
      <c r="BI673" s="62">
        <f t="shared" si="37"/>
        <v>0</v>
      </c>
    </row>
    <row r="674" spans="1:61" ht="18.75">
      <c r="A674" s="11">
        <f>IFERROR((VLOOKUP(B674,[9]หน่วยงานหลัก!$A$1:$B$18,2,0)),"")</f>
        <v>10</v>
      </c>
      <c r="B674" s="6" t="s">
        <v>1</v>
      </c>
      <c r="C674" s="11">
        <f>IFERROR((VLOOKUP(D674,[9]หน่วยงานย่อย!$A$1:$B$79,2,0)),"")</f>
        <v>1013</v>
      </c>
      <c r="D674" s="6" t="s">
        <v>344</v>
      </c>
      <c r="E674" s="12">
        <v>2</v>
      </c>
      <c r="F674" s="13" t="s">
        <v>12</v>
      </c>
      <c r="G674" s="6" t="s">
        <v>12</v>
      </c>
      <c r="H674" s="12">
        <v>1</v>
      </c>
      <c r="I674" s="13" t="str">
        <f>IFERROR((VLOOKUP(H674,[9]กองทุน!$A$2:$B$14,2,)),"")</f>
        <v>กองทุนบริหาร</v>
      </c>
      <c r="J674" s="12">
        <v>150</v>
      </c>
      <c r="K674" s="13" t="str">
        <f>IFERROR((VLOOKUP(J674,'[9]งาน-โครงการ'!$A$1:$B$57,2,FALSE)),"")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74" s="11">
        <f>IFERROR((VLOOKUP(M674,[9]โครงการย่อย!$B$2:$C$84,2,FALSE)),"")</f>
        <v>1000003</v>
      </c>
      <c r="M674" s="6" t="s">
        <v>229</v>
      </c>
      <c r="N674" s="11">
        <v>10000030036</v>
      </c>
      <c r="O674" s="6" t="s">
        <v>21</v>
      </c>
      <c r="P674" s="14" t="s">
        <v>346</v>
      </c>
      <c r="Q674" s="11">
        <v>5</v>
      </c>
      <c r="R674" s="6" t="s">
        <v>635</v>
      </c>
      <c r="S674" s="11">
        <v>5</v>
      </c>
      <c r="T674" s="6" t="s">
        <v>635</v>
      </c>
      <c r="U674" s="13" t="str">
        <f>IFERROR((VLOOKUP(Q674,[1]ความเชื่อมโยง!$A$1:$F$10,6,FALSE)),"")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74" s="13" t="str">
        <f>IFERROR((VLOOKUP(Q674,ความเชื่อมโยง!$A$1:$G$10,7,1)),"")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74" s="15" t="s">
        <v>636</v>
      </c>
      <c r="X674" s="6" t="s">
        <v>133</v>
      </c>
      <c r="Y674" s="6" t="s">
        <v>16</v>
      </c>
      <c r="Z674" s="6" t="s">
        <v>23</v>
      </c>
      <c r="AA674" s="6"/>
      <c r="AB674" s="6"/>
      <c r="AC674" s="14"/>
      <c r="AD674" s="14" t="s">
        <v>1109</v>
      </c>
      <c r="AE674" s="16">
        <v>72</v>
      </c>
      <c r="AF674" s="17">
        <v>1</v>
      </c>
      <c r="AG674" s="17" t="s">
        <v>845</v>
      </c>
      <c r="AH674" s="17">
        <v>6</v>
      </c>
      <c r="AI674" s="27">
        <f t="shared" si="35"/>
        <v>400</v>
      </c>
      <c r="AJ674" s="16"/>
      <c r="AK674" s="16"/>
      <c r="AL674" s="16"/>
      <c r="AM674" s="16">
        <v>400</v>
      </c>
      <c r="AN674" s="16"/>
      <c r="AO674" s="16"/>
      <c r="AP674" s="16"/>
      <c r="AQ674" s="16"/>
      <c r="AR674" s="16"/>
      <c r="AS674" s="16"/>
      <c r="AT674" s="16"/>
      <c r="AU674" s="16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 t="s">
        <v>1096</v>
      </c>
      <c r="BG674" s="61"/>
      <c r="BH674" s="58">
        <f t="shared" si="36"/>
        <v>400</v>
      </c>
      <c r="BI674" s="62">
        <f t="shared" si="37"/>
        <v>0</v>
      </c>
    </row>
    <row r="675" spans="1:61" ht="18.75">
      <c r="A675" s="11">
        <f>IFERROR((VLOOKUP(B675,[9]หน่วยงานหลัก!$A$1:$B$18,2,0)),"")</f>
        <v>10</v>
      </c>
      <c r="B675" s="6" t="s">
        <v>1</v>
      </c>
      <c r="C675" s="11">
        <f>IFERROR((VLOOKUP(D675,[9]หน่วยงานย่อย!$A$1:$B$79,2,0)),"")</f>
        <v>1013</v>
      </c>
      <c r="D675" s="6" t="s">
        <v>344</v>
      </c>
      <c r="E675" s="12">
        <v>2</v>
      </c>
      <c r="F675" s="13" t="s">
        <v>12</v>
      </c>
      <c r="G675" s="6" t="s">
        <v>12</v>
      </c>
      <c r="H675" s="12">
        <v>1</v>
      </c>
      <c r="I675" s="13" t="str">
        <f>IFERROR((VLOOKUP(H675,[9]กองทุน!$A$2:$B$14,2,)),"")</f>
        <v>กองทุนบริหาร</v>
      </c>
      <c r="J675" s="12">
        <v>150</v>
      </c>
      <c r="K675" s="13" t="str">
        <f>IFERROR((VLOOKUP(J675,'[9]งาน-โครงการ'!$A$1:$B$57,2,FALSE)),"")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75" s="11">
        <f>IFERROR((VLOOKUP(M675,[9]โครงการย่อย!$B$2:$C$84,2,FALSE)),"")</f>
        <v>1000003</v>
      </c>
      <c r="M675" s="6" t="s">
        <v>229</v>
      </c>
      <c r="N675" s="11">
        <v>10000030036</v>
      </c>
      <c r="O675" s="6" t="s">
        <v>21</v>
      </c>
      <c r="P675" s="14" t="s">
        <v>346</v>
      </c>
      <c r="Q675" s="11">
        <v>5</v>
      </c>
      <c r="R675" s="6" t="s">
        <v>635</v>
      </c>
      <c r="S675" s="11">
        <v>5</v>
      </c>
      <c r="T675" s="6" t="s">
        <v>635</v>
      </c>
      <c r="U675" s="13" t="str">
        <f>IFERROR((VLOOKUP(Q675,[1]ความเชื่อมโยง!$A$1:$F$10,6,FALSE)),"")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75" s="13" t="str">
        <f>IFERROR((VLOOKUP(Q675,ความเชื่อมโยง!$A$1:$G$10,7,1)),"")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75" s="15" t="s">
        <v>636</v>
      </c>
      <c r="X675" s="6" t="s">
        <v>133</v>
      </c>
      <c r="Y675" s="6" t="s">
        <v>16</v>
      </c>
      <c r="Z675" s="6" t="s">
        <v>23</v>
      </c>
      <c r="AA675" s="6"/>
      <c r="AB675" s="6"/>
      <c r="AC675" s="14"/>
      <c r="AD675" s="14" t="s">
        <v>1110</v>
      </c>
      <c r="AE675" s="16">
        <v>79</v>
      </c>
      <c r="AF675" s="17">
        <v>1</v>
      </c>
      <c r="AG675" s="17" t="s">
        <v>845</v>
      </c>
      <c r="AH675" s="17">
        <v>6</v>
      </c>
      <c r="AI675" s="27">
        <f t="shared" si="35"/>
        <v>500</v>
      </c>
      <c r="AJ675" s="16"/>
      <c r="AK675" s="16"/>
      <c r="AL675" s="16"/>
      <c r="AM675" s="16">
        <v>500</v>
      </c>
      <c r="AN675" s="16"/>
      <c r="AO675" s="16"/>
      <c r="AP675" s="16"/>
      <c r="AQ675" s="16"/>
      <c r="AR675" s="16"/>
      <c r="AS675" s="16"/>
      <c r="AT675" s="16"/>
      <c r="AU675" s="16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 t="s">
        <v>1096</v>
      </c>
      <c r="BG675" s="61"/>
      <c r="BH675" s="58">
        <f t="shared" si="36"/>
        <v>500</v>
      </c>
      <c r="BI675" s="62">
        <f t="shared" si="37"/>
        <v>0</v>
      </c>
    </row>
    <row r="676" spans="1:61" ht="18.75">
      <c r="A676" s="11">
        <f>IFERROR((VLOOKUP(B676,[9]หน่วยงานหลัก!$A$1:$B$18,2,0)),"")</f>
        <v>10</v>
      </c>
      <c r="B676" s="6" t="s">
        <v>1</v>
      </c>
      <c r="C676" s="11">
        <f>IFERROR((VLOOKUP(D676,[9]หน่วยงานย่อย!$A$1:$B$79,2,0)),"")</f>
        <v>1013</v>
      </c>
      <c r="D676" s="6" t="s">
        <v>344</v>
      </c>
      <c r="E676" s="12">
        <v>2</v>
      </c>
      <c r="F676" s="13" t="s">
        <v>12</v>
      </c>
      <c r="G676" s="6" t="s">
        <v>12</v>
      </c>
      <c r="H676" s="12">
        <v>1</v>
      </c>
      <c r="I676" s="13" t="str">
        <f>IFERROR((VLOOKUP(H676,[9]กองทุน!$A$2:$B$14,2,)),"")</f>
        <v>กองทุนบริหาร</v>
      </c>
      <c r="J676" s="12">
        <v>150</v>
      </c>
      <c r="K676" s="13" t="str">
        <f>IFERROR((VLOOKUP(J676,'[9]งาน-โครงการ'!$A$1:$B$57,2,FALSE)),"")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76" s="11">
        <f>IFERROR((VLOOKUP(M676,[9]โครงการย่อย!$B$2:$C$84,2,FALSE)),"")</f>
        <v>1000003</v>
      </c>
      <c r="M676" s="6" t="s">
        <v>229</v>
      </c>
      <c r="N676" s="11">
        <v>10000030036</v>
      </c>
      <c r="O676" s="6" t="s">
        <v>21</v>
      </c>
      <c r="P676" s="14" t="s">
        <v>346</v>
      </c>
      <c r="Q676" s="11">
        <v>5</v>
      </c>
      <c r="R676" s="6" t="s">
        <v>635</v>
      </c>
      <c r="S676" s="11">
        <v>5</v>
      </c>
      <c r="T676" s="6" t="s">
        <v>635</v>
      </c>
      <c r="U676" s="13" t="str">
        <f>IFERROR((VLOOKUP(Q676,[1]ความเชื่อมโยง!$A$1:$F$10,6,FALSE)),"")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76" s="13" t="str">
        <f>IFERROR((VLOOKUP(Q676,ความเชื่อมโยง!$A$1:$G$10,7,1)),"")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76" s="15" t="s">
        <v>636</v>
      </c>
      <c r="X676" s="6" t="s">
        <v>133</v>
      </c>
      <c r="Y676" s="6" t="s">
        <v>16</v>
      </c>
      <c r="Z676" s="6" t="s">
        <v>23</v>
      </c>
      <c r="AA676" s="6"/>
      <c r="AB676" s="6"/>
      <c r="AC676" s="14"/>
      <c r="AD676" s="14" t="s">
        <v>1111</v>
      </c>
      <c r="AE676" s="16">
        <v>49</v>
      </c>
      <c r="AF676" s="17">
        <v>1</v>
      </c>
      <c r="AG676" s="17" t="s">
        <v>868</v>
      </c>
      <c r="AH676" s="17">
        <v>5</v>
      </c>
      <c r="AI676" s="27">
        <f t="shared" si="35"/>
        <v>200</v>
      </c>
      <c r="AJ676" s="16"/>
      <c r="AK676" s="16"/>
      <c r="AL676" s="16"/>
      <c r="AM676" s="16">
        <v>200</v>
      </c>
      <c r="AN676" s="16"/>
      <c r="AO676" s="16"/>
      <c r="AP676" s="16"/>
      <c r="AQ676" s="16"/>
      <c r="AR676" s="16"/>
      <c r="AS676" s="16"/>
      <c r="AT676" s="16"/>
      <c r="AU676" s="16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 t="s">
        <v>1096</v>
      </c>
      <c r="BG676" s="61"/>
      <c r="BH676" s="58">
        <f t="shared" si="36"/>
        <v>200</v>
      </c>
      <c r="BI676" s="62">
        <f t="shared" si="37"/>
        <v>0</v>
      </c>
    </row>
    <row r="677" spans="1:61" ht="18.75">
      <c r="A677" s="11">
        <f>IFERROR((VLOOKUP(B677,[9]หน่วยงานหลัก!$A$1:$B$18,2,0)),"")</f>
        <v>10</v>
      </c>
      <c r="B677" s="6" t="s">
        <v>1</v>
      </c>
      <c r="C677" s="11">
        <f>IFERROR((VLOOKUP(D677,[9]หน่วยงานย่อย!$A$1:$B$79,2,0)),"")</f>
        <v>1013</v>
      </c>
      <c r="D677" s="6" t="s">
        <v>344</v>
      </c>
      <c r="E677" s="12">
        <v>2</v>
      </c>
      <c r="F677" s="13" t="s">
        <v>12</v>
      </c>
      <c r="G677" s="6" t="s">
        <v>12</v>
      </c>
      <c r="H677" s="12">
        <v>1</v>
      </c>
      <c r="I677" s="13" t="str">
        <f>IFERROR((VLOOKUP(H677,[9]กองทุน!$A$2:$B$14,2,)),"")</f>
        <v>กองทุนบริหาร</v>
      </c>
      <c r="J677" s="12">
        <v>150</v>
      </c>
      <c r="K677" s="13" t="str">
        <f>IFERROR((VLOOKUP(J677,'[9]งาน-โครงการ'!$A$1:$B$57,2,FALSE)),"")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77" s="11">
        <f>IFERROR((VLOOKUP(M677,[9]โครงการย่อย!$B$2:$C$84,2,FALSE)),"")</f>
        <v>1000003</v>
      </c>
      <c r="M677" s="6" t="s">
        <v>229</v>
      </c>
      <c r="N677" s="11">
        <v>10000030036</v>
      </c>
      <c r="O677" s="6" t="s">
        <v>21</v>
      </c>
      <c r="P677" s="14" t="s">
        <v>346</v>
      </c>
      <c r="Q677" s="11">
        <v>5</v>
      </c>
      <c r="R677" s="6" t="s">
        <v>635</v>
      </c>
      <c r="S677" s="11">
        <v>5</v>
      </c>
      <c r="T677" s="6" t="s">
        <v>635</v>
      </c>
      <c r="U677" s="13" t="str">
        <f>IFERROR((VLOOKUP(Q677,[1]ความเชื่อมโยง!$A$1:$F$10,6,FALSE)),"")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77" s="13" t="str">
        <f>IFERROR((VLOOKUP(Q677,ความเชื่อมโยง!$A$1:$G$10,7,1)),"")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77" s="15" t="s">
        <v>636</v>
      </c>
      <c r="X677" s="6" t="s">
        <v>133</v>
      </c>
      <c r="Y677" s="6" t="s">
        <v>16</v>
      </c>
      <c r="Z677" s="6" t="s">
        <v>23</v>
      </c>
      <c r="AA677" s="6"/>
      <c r="AB677" s="6"/>
      <c r="AC677" s="14"/>
      <c r="AD677" s="14" t="s">
        <v>1112</v>
      </c>
      <c r="AE677" s="16">
        <v>200</v>
      </c>
      <c r="AF677" s="17">
        <v>1</v>
      </c>
      <c r="AG677" s="17" t="s">
        <v>1113</v>
      </c>
      <c r="AH677" s="17">
        <v>5</v>
      </c>
      <c r="AI677" s="27">
        <f t="shared" si="35"/>
        <v>1000</v>
      </c>
      <c r="AJ677" s="16"/>
      <c r="AK677" s="16"/>
      <c r="AL677" s="16"/>
      <c r="AM677" s="16">
        <v>1000</v>
      </c>
      <c r="AN677" s="16"/>
      <c r="AO677" s="16"/>
      <c r="AP677" s="16"/>
      <c r="AQ677" s="16"/>
      <c r="AR677" s="16"/>
      <c r="AS677" s="16"/>
      <c r="AT677" s="16"/>
      <c r="AU677" s="16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 t="s">
        <v>1096</v>
      </c>
      <c r="BG677" s="61"/>
      <c r="BH677" s="58">
        <f t="shared" si="36"/>
        <v>1000</v>
      </c>
      <c r="BI677" s="62">
        <f t="shared" si="37"/>
        <v>0</v>
      </c>
    </row>
    <row r="678" spans="1:61" ht="18.75">
      <c r="A678" s="11">
        <f>IFERROR((VLOOKUP(B678,[9]หน่วยงานหลัก!$A$1:$B$18,2,0)),"")</f>
        <v>10</v>
      </c>
      <c r="B678" s="6" t="s">
        <v>1</v>
      </c>
      <c r="C678" s="11">
        <f>IFERROR((VLOOKUP(D678,[9]หน่วยงานย่อย!$A$1:$B$79,2,0)),"")</f>
        <v>1013</v>
      </c>
      <c r="D678" s="6" t="s">
        <v>344</v>
      </c>
      <c r="E678" s="12">
        <v>2</v>
      </c>
      <c r="F678" s="13" t="s">
        <v>12</v>
      </c>
      <c r="G678" s="6" t="s">
        <v>12</v>
      </c>
      <c r="H678" s="12">
        <v>1</v>
      </c>
      <c r="I678" s="13" t="str">
        <f>IFERROR((VLOOKUP(H678,[9]กองทุน!$A$2:$B$14,2,)),"")</f>
        <v>กองทุนบริหาร</v>
      </c>
      <c r="J678" s="12">
        <v>150</v>
      </c>
      <c r="K678" s="13" t="str">
        <f>IFERROR((VLOOKUP(J678,'[9]งาน-โครงการ'!$A$1:$B$57,2,FALSE)),"")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78" s="11">
        <f>IFERROR((VLOOKUP(M678,[9]โครงการย่อย!$B$2:$C$84,2,FALSE)),"")</f>
        <v>1000003</v>
      </c>
      <c r="M678" s="6" t="s">
        <v>229</v>
      </c>
      <c r="N678" s="11">
        <v>10000030036</v>
      </c>
      <c r="O678" s="6" t="s">
        <v>21</v>
      </c>
      <c r="P678" s="14" t="s">
        <v>346</v>
      </c>
      <c r="Q678" s="11">
        <v>5</v>
      </c>
      <c r="R678" s="6" t="s">
        <v>635</v>
      </c>
      <c r="S678" s="11">
        <v>5</v>
      </c>
      <c r="T678" s="6" t="s">
        <v>635</v>
      </c>
      <c r="U678" s="13" t="str">
        <f>IFERROR((VLOOKUP(Q678,[1]ความเชื่อมโยง!$A$1:$F$10,6,FALSE)),"")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78" s="13" t="str">
        <f>IFERROR((VLOOKUP(Q678,ความเชื่อมโยง!$A$1:$G$10,7,1)),"")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78" s="15" t="s">
        <v>636</v>
      </c>
      <c r="X678" s="6" t="s">
        <v>133</v>
      </c>
      <c r="Y678" s="6" t="s">
        <v>16</v>
      </c>
      <c r="Z678" s="6" t="s">
        <v>23</v>
      </c>
      <c r="AA678" s="6"/>
      <c r="AB678" s="6"/>
      <c r="AC678" s="14"/>
      <c r="AD678" s="14" t="s">
        <v>1114</v>
      </c>
      <c r="AE678" s="16">
        <v>0.9</v>
      </c>
      <c r="AF678" s="17">
        <v>1</v>
      </c>
      <c r="AG678" s="17" t="s">
        <v>1115</v>
      </c>
      <c r="AH678" s="17">
        <v>250</v>
      </c>
      <c r="AI678" s="27">
        <f t="shared" si="35"/>
        <v>200</v>
      </c>
      <c r="AJ678" s="16"/>
      <c r="AK678" s="16"/>
      <c r="AL678" s="16"/>
      <c r="AM678" s="16">
        <v>200</v>
      </c>
      <c r="AN678" s="16"/>
      <c r="AO678" s="16"/>
      <c r="AP678" s="16"/>
      <c r="AQ678" s="16"/>
      <c r="AR678" s="16"/>
      <c r="AS678" s="16"/>
      <c r="AT678" s="16"/>
      <c r="AU678" s="16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 t="s">
        <v>1096</v>
      </c>
      <c r="BG678" s="61"/>
      <c r="BH678" s="58">
        <f t="shared" si="36"/>
        <v>200</v>
      </c>
      <c r="BI678" s="62">
        <f t="shared" si="37"/>
        <v>0</v>
      </c>
    </row>
    <row r="679" spans="1:61" ht="18.75">
      <c r="A679" s="11">
        <f>IFERROR((VLOOKUP(B679,[9]หน่วยงานหลัก!$A$1:$B$18,2,0)),"")</f>
        <v>10</v>
      </c>
      <c r="B679" s="6" t="s">
        <v>1</v>
      </c>
      <c r="C679" s="11">
        <f>IFERROR((VLOOKUP(D679,[9]หน่วยงานย่อย!$A$1:$B$79,2,0)),"")</f>
        <v>1013</v>
      </c>
      <c r="D679" s="6" t="s">
        <v>344</v>
      </c>
      <c r="E679" s="12">
        <v>2</v>
      </c>
      <c r="F679" s="13" t="s">
        <v>12</v>
      </c>
      <c r="G679" s="6" t="s">
        <v>12</v>
      </c>
      <c r="H679" s="12">
        <v>1</v>
      </c>
      <c r="I679" s="13" t="str">
        <f>IFERROR((VLOOKUP(H679,[9]กองทุน!$A$2:$B$14,2,)),"")</f>
        <v>กองทุนบริหาร</v>
      </c>
      <c r="J679" s="12">
        <v>150</v>
      </c>
      <c r="K679" s="13" t="str">
        <f>IFERROR((VLOOKUP(J679,'[9]งาน-โครงการ'!$A$1:$B$57,2,FALSE)),"")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79" s="11">
        <f>IFERROR((VLOOKUP(M679,[9]โครงการย่อย!$B$2:$C$84,2,FALSE)),"")</f>
        <v>1000003</v>
      </c>
      <c r="M679" s="6" t="s">
        <v>229</v>
      </c>
      <c r="N679" s="11">
        <v>10000030036</v>
      </c>
      <c r="O679" s="6" t="s">
        <v>21</v>
      </c>
      <c r="P679" s="14" t="s">
        <v>346</v>
      </c>
      <c r="Q679" s="11">
        <v>5</v>
      </c>
      <c r="R679" s="6" t="s">
        <v>635</v>
      </c>
      <c r="S679" s="11">
        <v>5</v>
      </c>
      <c r="T679" s="6" t="s">
        <v>635</v>
      </c>
      <c r="U679" s="13" t="str">
        <f>IFERROR((VLOOKUP(Q679,[1]ความเชื่อมโยง!$A$1:$F$10,6,FALSE)),"")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79" s="13" t="str">
        <f>IFERROR((VLOOKUP(Q679,ความเชื่อมโยง!$A$1:$G$10,7,1)),"")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79" s="15" t="s">
        <v>636</v>
      </c>
      <c r="X679" s="6" t="s">
        <v>133</v>
      </c>
      <c r="Y679" s="6" t="s">
        <v>16</v>
      </c>
      <c r="Z679" s="6" t="s">
        <v>23</v>
      </c>
      <c r="AA679" s="6"/>
      <c r="AB679" s="6"/>
      <c r="AC679" s="14"/>
      <c r="AD679" s="14" t="s">
        <v>1116</v>
      </c>
      <c r="AE679" s="16">
        <v>1.7</v>
      </c>
      <c r="AF679" s="17">
        <v>1</v>
      </c>
      <c r="AG679" s="17" t="s">
        <v>1115</v>
      </c>
      <c r="AH679" s="17">
        <v>500</v>
      </c>
      <c r="AI679" s="27">
        <f t="shared" si="35"/>
        <v>900</v>
      </c>
      <c r="AJ679" s="16"/>
      <c r="AK679" s="16"/>
      <c r="AL679" s="16"/>
      <c r="AM679" s="16">
        <v>900</v>
      </c>
      <c r="AN679" s="16"/>
      <c r="AO679" s="16"/>
      <c r="AP679" s="16"/>
      <c r="AQ679" s="16"/>
      <c r="AR679" s="16"/>
      <c r="AS679" s="16"/>
      <c r="AT679" s="16"/>
      <c r="AU679" s="16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 t="s">
        <v>1096</v>
      </c>
      <c r="BG679" s="61"/>
      <c r="BH679" s="58">
        <f t="shared" si="36"/>
        <v>900</v>
      </c>
      <c r="BI679" s="62">
        <f t="shared" si="37"/>
        <v>0</v>
      </c>
    </row>
    <row r="680" spans="1:61" ht="18.75">
      <c r="A680" s="11">
        <f>IFERROR((VLOOKUP(B680,[9]หน่วยงานหลัก!$A$1:$B$18,2,0)),"")</f>
        <v>10</v>
      </c>
      <c r="B680" s="6" t="s">
        <v>1</v>
      </c>
      <c r="C680" s="11">
        <f>IFERROR((VLOOKUP(D680,[9]หน่วยงานย่อย!$A$1:$B$79,2,0)),"")</f>
        <v>1013</v>
      </c>
      <c r="D680" s="6" t="s">
        <v>344</v>
      </c>
      <c r="E680" s="12">
        <v>2</v>
      </c>
      <c r="F680" s="13" t="s">
        <v>12</v>
      </c>
      <c r="G680" s="6" t="s">
        <v>12</v>
      </c>
      <c r="H680" s="12">
        <v>1</v>
      </c>
      <c r="I680" s="13" t="str">
        <f>IFERROR((VLOOKUP(H680,[9]กองทุน!$A$2:$B$14,2,)),"")</f>
        <v>กองทุนบริหาร</v>
      </c>
      <c r="J680" s="12">
        <v>150</v>
      </c>
      <c r="K680" s="13" t="str">
        <f>IFERROR((VLOOKUP(J680,'[9]งาน-โครงการ'!$A$1:$B$57,2,FALSE)),"")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80" s="11">
        <f>IFERROR((VLOOKUP(M680,[9]โครงการย่อย!$B$2:$C$84,2,FALSE)),"")</f>
        <v>1000003</v>
      </c>
      <c r="M680" s="6" t="s">
        <v>229</v>
      </c>
      <c r="N680" s="11">
        <v>10000030036</v>
      </c>
      <c r="O680" s="6" t="s">
        <v>21</v>
      </c>
      <c r="P680" s="14" t="s">
        <v>346</v>
      </c>
      <c r="Q680" s="11">
        <v>5</v>
      </c>
      <c r="R680" s="6" t="s">
        <v>635</v>
      </c>
      <c r="S680" s="11">
        <v>5</v>
      </c>
      <c r="T680" s="6" t="s">
        <v>635</v>
      </c>
      <c r="U680" s="13" t="str">
        <f>IFERROR((VLOOKUP(Q680,[1]ความเชื่อมโยง!$A$1:$F$10,6,FALSE)),"")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80" s="13" t="str">
        <f>IFERROR((VLOOKUP(Q680,ความเชื่อมโยง!$A$1:$G$10,7,1)),"")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80" s="15" t="s">
        <v>636</v>
      </c>
      <c r="X680" s="6" t="s">
        <v>133</v>
      </c>
      <c r="Y680" s="6" t="s">
        <v>16</v>
      </c>
      <c r="Z680" s="6" t="s">
        <v>23</v>
      </c>
      <c r="AA680" s="6"/>
      <c r="AB680" s="6"/>
      <c r="AC680" s="14"/>
      <c r="AD680" s="14" t="s">
        <v>1117</v>
      </c>
      <c r="AE680" s="16">
        <v>3.75</v>
      </c>
      <c r="AF680" s="17">
        <v>1</v>
      </c>
      <c r="AG680" s="17" t="s">
        <v>1115</v>
      </c>
      <c r="AH680" s="17">
        <v>500</v>
      </c>
      <c r="AI680" s="27">
        <f t="shared" si="35"/>
        <v>1900</v>
      </c>
      <c r="AJ680" s="16"/>
      <c r="AK680" s="16"/>
      <c r="AL680" s="16"/>
      <c r="AM680" s="16">
        <v>1900</v>
      </c>
      <c r="AN680" s="16"/>
      <c r="AO680" s="16"/>
      <c r="AP680" s="16"/>
      <c r="AQ680" s="16"/>
      <c r="AR680" s="16"/>
      <c r="AS680" s="16"/>
      <c r="AT680" s="16"/>
      <c r="AU680" s="16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 t="s">
        <v>1096</v>
      </c>
      <c r="BG680" s="61"/>
      <c r="BH680" s="58">
        <f t="shared" si="36"/>
        <v>1900</v>
      </c>
      <c r="BI680" s="62">
        <f t="shared" si="37"/>
        <v>0</v>
      </c>
    </row>
    <row r="681" spans="1:61" ht="18.75">
      <c r="A681" s="11">
        <f>IFERROR((VLOOKUP(B681,[9]หน่วยงานหลัก!$A$1:$B$18,2,0)),"")</f>
        <v>10</v>
      </c>
      <c r="B681" s="6" t="s">
        <v>1</v>
      </c>
      <c r="C681" s="11">
        <f>IFERROR((VLOOKUP(D681,[9]หน่วยงานย่อย!$A$1:$B$79,2,0)),"")</f>
        <v>1013</v>
      </c>
      <c r="D681" s="6" t="s">
        <v>344</v>
      </c>
      <c r="E681" s="12">
        <v>2</v>
      </c>
      <c r="F681" s="13" t="s">
        <v>12</v>
      </c>
      <c r="G681" s="6" t="s">
        <v>12</v>
      </c>
      <c r="H681" s="12">
        <v>1</v>
      </c>
      <c r="I681" s="13" t="str">
        <f>IFERROR((VLOOKUP(H681,[9]กองทุน!$A$2:$B$14,2,)),"")</f>
        <v>กองทุนบริหาร</v>
      </c>
      <c r="J681" s="12">
        <v>150</v>
      </c>
      <c r="K681" s="13" t="str">
        <f>IFERROR((VLOOKUP(J681,'[9]งาน-โครงการ'!$A$1:$B$57,2,FALSE)),"")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81" s="11">
        <f>IFERROR((VLOOKUP(M681,[9]โครงการย่อย!$B$2:$C$84,2,FALSE)),"")</f>
        <v>1000003</v>
      </c>
      <c r="M681" s="6" t="s">
        <v>229</v>
      </c>
      <c r="N681" s="11">
        <v>10000030036</v>
      </c>
      <c r="O681" s="6" t="s">
        <v>21</v>
      </c>
      <c r="P681" s="14" t="s">
        <v>346</v>
      </c>
      <c r="Q681" s="11">
        <v>5</v>
      </c>
      <c r="R681" s="6" t="s">
        <v>635</v>
      </c>
      <c r="S681" s="11">
        <v>5</v>
      </c>
      <c r="T681" s="6" t="s">
        <v>635</v>
      </c>
      <c r="U681" s="13" t="str">
        <f>IFERROR((VLOOKUP(Q681,[1]ความเชื่อมโยง!$A$1:$F$10,6,FALSE)),"")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81" s="13" t="str">
        <f>IFERROR((VLOOKUP(Q681,ความเชื่อมโยง!$A$1:$G$10,7,1)),"")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81" s="15" t="s">
        <v>636</v>
      </c>
      <c r="X681" s="6" t="s">
        <v>133</v>
      </c>
      <c r="Y681" s="6" t="s">
        <v>16</v>
      </c>
      <c r="Z681" s="6" t="s">
        <v>23</v>
      </c>
      <c r="AA681" s="6"/>
      <c r="AB681" s="6"/>
      <c r="AC681" s="14"/>
      <c r="AD681" s="14" t="s">
        <v>1118</v>
      </c>
      <c r="AE681" s="16">
        <v>2</v>
      </c>
      <c r="AF681" s="17">
        <v>1</v>
      </c>
      <c r="AG681" s="17" t="s">
        <v>1115</v>
      </c>
      <c r="AH681" s="17">
        <v>500</v>
      </c>
      <c r="AI681" s="27">
        <f t="shared" si="35"/>
        <v>1000</v>
      </c>
      <c r="AJ681" s="16"/>
      <c r="AK681" s="16"/>
      <c r="AL681" s="16"/>
      <c r="AM681" s="16">
        <v>1000</v>
      </c>
      <c r="AN681" s="16"/>
      <c r="AO681" s="16"/>
      <c r="AP681" s="16"/>
      <c r="AQ681" s="16"/>
      <c r="AR681" s="16"/>
      <c r="AS681" s="16"/>
      <c r="AT681" s="16"/>
      <c r="AU681" s="16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 t="s">
        <v>1096</v>
      </c>
      <c r="BG681" s="61"/>
      <c r="BH681" s="58">
        <f t="shared" si="36"/>
        <v>1000</v>
      </c>
      <c r="BI681" s="62">
        <f t="shared" si="37"/>
        <v>0</v>
      </c>
    </row>
    <row r="682" spans="1:61" ht="18.75">
      <c r="A682" s="11">
        <f>IFERROR((VLOOKUP(B682,[9]หน่วยงานหลัก!$A$1:$B$18,2,0)),"")</f>
        <v>10</v>
      </c>
      <c r="B682" s="6" t="s">
        <v>1</v>
      </c>
      <c r="C682" s="11">
        <f>IFERROR((VLOOKUP(D682,[9]หน่วยงานย่อย!$A$1:$B$79,2,0)),"")</f>
        <v>1013</v>
      </c>
      <c r="D682" s="6" t="s">
        <v>344</v>
      </c>
      <c r="E682" s="12">
        <v>2</v>
      </c>
      <c r="F682" s="13" t="s">
        <v>12</v>
      </c>
      <c r="G682" s="6" t="s">
        <v>12</v>
      </c>
      <c r="H682" s="12">
        <v>1</v>
      </c>
      <c r="I682" s="13" t="str">
        <f>IFERROR((VLOOKUP(H682,[9]กองทุน!$A$2:$B$14,2,)),"")</f>
        <v>กองทุนบริหาร</v>
      </c>
      <c r="J682" s="12">
        <v>150</v>
      </c>
      <c r="K682" s="13" t="str">
        <f>IFERROR((VLOOKUP(J682,'[9]งาน-โครงการ'!$A$1:$B$57,2,FALSE)),"")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82" s="11">
        <f>IFERROR((VLOOKUP(M682,[9]โครงการย่อย!$B$2:$C$84,2,FALSE)),"")</f>
        <v>1000003</v>
      </c>
      <c r="M682" s="6" t="s">
        <v>229</v>
      </c>
      <c r="N682" s="11">
        <v>10000030036</v>
      </c>
      <c r="O682" s="6" t="s">
        <v>21</v>
      </c>
      <c r="P682" s="14" t="s">
        <v>346</v>
      </c>
      <c r="Q682" s="11">
        <v>5</v>
      </c>
      <c r="R682" s="6" t="s">
        <v>635</v>
      </c>
      <c r="S682" s="11">
        <v>5</v>
      </c>
      <c r="T682" s="6" t="s">
        <v>635</v>
      </c>
      <c r="U682" s="13" t="str">
        <f>IFERROR((VLOOKUP(Q682,[1]ความเชื่อมโยง!$A$1:$F$10,6,FALSE)),"")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82" s="13" t="str">
        <f>IFERROR((VLOOKUP(Q682,ความเชื่อมโยง!$A$1:$G$10,7,1)),"")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82" s="15" t="s">
        <v>636</v>
      </c>
      <c r="X682" s="6" t="s">
        <v>133</v>
      </c>
      <c r="Y682" s="6" t="s">
        <v>16</v>
      </c>
      <c r="Z682" s="6" t="s">
        <v>23</v>
      </c>
      <c r="AA682" s="6"/>
      <c r="AB682" s="6"/>
      <c r="AC682" s="14"/>
      <c r="AD682" s="14" t="s">
        <v>1119</v>
      </c>
      <c r="AE682" s="16">
        <v>3</v>
      </c>
      <c r="AF682" s="17">
        <v>1</v>
      </c>
      <c r="AG682" s="17" t="s">
        <v>1115</v>
      </c>
      <c r="AH682" s="17">
        <v>500</v>
      </c>
      <c r="AI682" s="27">
        <f t="shared" si="35"/>
        <v>1500</v>
      </c>
      <c r="AJ682" s="16"/>
      <c r="AK682" s="16"/>
      <c r="AL682" s="16"/>
      <c r="AM682" s="16">
        <v>1500</v>
      </c>
      <c r="AN682" s="16"/>
      <c r="AO682" s="16"/>
      <c r="AP682" s="16"/>
      <c r="AQ682" s="16"/>
      <c r="AR682" s="16"/>
      <c r="AS682" s="16"/>
      <c r="AT682" s="16"/>
      <c r="AU682" s="16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 t="s">
        <v>1096</v>
      </c>
      <c r="BG682" s="61"/>
      <c r="BH682" s="58">
        <f t="shared" si="36"/>
        <v>1500</v>
      </c>
      <c r="BI682" s="62">
        <f t="shared" si="37"/>
        <v>0</v>
      </c>
    </row>
    <row r="683" spans="1:61" ht="18.75">
      <c r="A683" s="11">
        <f>IFERROR((VLOOKUP(B683,[9]หน่วยงานหลัก!$A$1:$B$18,2,0)),"")</f>
        <v>10</v>
      </c>
      <c r="B683" s="6" t="s">
        <v>1</v>
      </c>
      <c r="C683" s="11">
        <f>IFERROR((VLOOKUP(D683,[9]หน่วยงานย่อย!$A$1:$B$79,2,0)),"")</f>
        <v>1013</v>
      </c>
      <c r="D683" s="6" t="s">
        <v>344</v>
      </c>
      <c r="E683" s="12">
        <v>2</v>
      </c>
      <c r="F683" s="13" t="s">
        <v>12</v>
      </c>
      <c r="G683" s="6" t="s">
        <v>12</v>
      </c>
      <c r="H683" s="12">
        <v>1</v>
      </c>
      <c r="I683" s="13" t="str">
        <f>IFERROR((VLOOKUP(H683,[9]กองทุน!$A$2:$B$14,2,)),"")</f>
        <v>กองทุนบริหาร</v>
      </c>
      <c r="J683" s="12">
        <v>150</v>
      </c>
      <c r="K683" s="13" t="str">
        <f>IFERROR((VLOOKUP(J683,'[9]งาน-โครงการ'!$A$1:$B$57,2,FALSE)),"")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83" s="11">
        <f>IFERROR((VLOOKUP(M683,[9]โครงการย่อย!$B$2:$C$84,2,FALSE)),"")</f>
        <v>1000003</v>
      </c>
      <c r="M683" s="6" t="s">
        <v>229</v>
      </c>
      <c r="N683" s="11">
        <v>10000030036</v>
      </c>
      <c r="O683" s="6" t="s">
        <v>21</v>
      </c>
      <c r="P683" s="14" t="s">
        <v>346</v>
      </c>
      <c r="Q683" s="11">
        <v>5</v>
      </c>
      <c r="R683" s="6" t="s">
        <v>635</v>
      </c>
      <c r="S683" s="11">
        <v>5</v>
      </c>
      <c r="T683" s="6" t="s">
        <v>635</v>
      </c>
      <c r="U683" s="13" t="str">
        <f>IFERROR((VLOOKUP(Q683,[1]ความเชื่อมโยง!$A$1:$F$10,6,FALSE)),"")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83" s="13" t="str">
        <f>IFERROR((VLOOKUP(Q683,ความเชื่อมโยง!$A$1:$G$10,7,1)),"")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83" s="15" t="s">
        <v>636</v>
      </c>
      <c r="X683" s="6" t="s">
        <v>133</v>
      </c>
      <c r="Y683" s="6" t="s">
        <v>16</v>
      </c>
      <c r="Z683" s="6" t="s">
        <v>23</v>
      </c>
      <c r="AA683" s="6"/>
      <c r="AB683" s="6"/>
      <c r="AC683" s="14"/>
      <c r="AD683" s="14" t="s">
        <v>1120</v>
      </c>
      <c r="AE683" s="16">
        <v>1</v>
      </c>
      <c r="AF683" s="17">
        <v>1</v>
      </c>
      <c r="AG683" s="17" t="s">
        <v>1115</v>
      </c>
      <c r="AH683" s="17">
        <v>500</v>
      </c>
      <c r="AI683" s="27">
        <f t="shared" si="35"/>
        <v>500</v>
      </c>
      <c r="AJ683" s="16"/>
      <c r="AK683" s="16"/>
      <c r="AL683" s="16"/>
      <c r="AM683" s="16">
        <v>500</v>
      </c>
      <c r="AN683" s="16"/>
      <c r="AO683" s="16"/>
      <c r="AP683" s="16"/>
      <c r="AQ683" s="16"/>
      <c r="AR683" s="16"/>
      <c r="AS683" s="16"/>
      <c r="AT683" s="16"/>
      <c r="AU683" s="16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 t="s">
        <v>1096</v>
      </c>
      <c r="BG683" s="61"/>
      <c r="BH683" s="58">
        <f t="shared" si="36"/>
        <v>500</v>
      </c>
      <c r="BI683" s="62">
        <f t="shared" si="37"/>
        <v>0</v>
      </c>
    </row>
    <row r="684" spans="1:61" ht="18.75">
      <c r="A684" s="11">
        <f>IFERROR((VLOOKUP(B684,[9]หน่วยงานหลัก!$A$1:$B$18,2,0)),"")</f>
        <v>10</v>
      </c>
      <c r="B684" s="6" t="s">
        <v>1</v>
      </c>
      <c r="C684" s="11">
        <f>IFERROR((VLOOKUP(D684,[9]หน่วยงานย่อย!$A$1:$B$79,2,0)),"")</f>
        <v>1013</v>
      </c>
      <c r="D684" s="6" t="s">
        <v>344</v>
      </c>
      <c r="E684" s="12">
        <v>2</v>
      </c>
      <c r="F684" s="13" t="s">
        <v>12</v>
      </c>
      <c r="G684" s="6" t="s">
        <v>12</v>
      </c>
      <c r="H684" s="12">
        <v>1</v>
      </c>
      <c r="I684" s="13" t="str">
        <f>IFERROR((VLOOKUP(H684,[9]กองทุน!$A$2:$B$14,2,)),"")</f>
        <v>กองทุนบริหาร</v>
      </c>
      <c r="J684" s="12">
        <v>150</v>
      </c>
      <c r="K684" s="13" t="str">
        <f>IFERROR((VLOOKUP(J684,'[9]งาน-โครงการ'!$A$1:$B$57,2,FALSE)),"")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84" s="11">
        <f>IFERROR((VLOOKUP(M684,[9]โครงการย่อย!$B$2:$C$84,2,FALSE)),"")</f>
        <v>1000003</v>
      </c>
      <c r="M684" s="6" t="s">
        <v>229</v>
      </c>
      <c r="N684" s="11">
        <v>10000030036</v>
      </c>
      <c r="O684" s="6" t="s">
        <v>21</v>
      </c>
      <c r="P684" s="14" t="s">
        <v>346</v>
      </c>
      <c r="Q684" s="11">
        <v>5</v>
      </c>
      <c r="R684" s="6" t="s">
        <v>635</v>
      </c>
      <c r="S684" s="11">
        <v>5</v>
      </c>
      <c r="T684" s="6" t="s">
        <v>635</v>
      </c>
      <c r="U684" s="13" t="str">
        <f>IFERROR((VLOOKUP(Q684,[1]ความเชื่อมโยง!$A$1:$F$10,6,FALSE)),"")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84" s="13" t="str">
        <f>IFERROR((VLOOKUP(Q684,ความเชื่อมโยง!$A$1:$G$10,7,1)),"")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84" s="15" t="s">
        <v>636</v>
      </c>
      <c r="X684" s="6" t="s">
        <v>133</v>
      </c>
      <c r="Y684" s="6" t="s">
        <v>16</v>
      </c>
      <c r="Z684" s="6" t="s">
        <v>23</v>
      </c>
      <c r="AA684" s="6"/>
      <c r="AB684" s="6"/>
      <c r="AC684" s="14"/>
      <c r="AD684" s="14" t="s">
        <v>1121</v>
      </c>
      <c r="AE684" s="16">
        <v>26</v>
      </c>
      <c r="AF684" s="17">
        <v>1</v>
      </c>
      <c r="AG684" s="17" t="s">
        <v>609</v>
      </c>
      <c r="AH684" s="17">
        <v>15</v>
      </c>
      <c r="AI684" s="27">
        <f t="shared" si="35"/>
        <v>400</v>
      </c>
      <c r="AJ684" s="16"/>
      <c r="AK684" s="16"/>
      <c r="AL684" s="16"/>
      <c r="AM684" s="16">
        <v>400</v>
      </c>
      <c r="AN684" s="16"/>
      <c r="AO684" s="16"/>
      <c r="AP684" s="16"/>
      <c r="AQ684" s="16"/>
      <c r="AR684" s="16"/>
      <c r="AS684" s="16"/>
      <c r="AT684" s="16"/>
      <c r="AU684" s="16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 t="s">
        <v>1096</v>
      </c>
      <c r="BG684" s="61"/>
      <c r="BH684" s="58">
        <f t="shared" si="36"/>
        <v>400</v>
      </c>
      <c r="BI684" s="62">
        <f t="shared" si="37"/>
        <v>0</v>
      </c>
    </row>
    <row r="685" spans="1:61" ht="18.75">
      <c r="A685" s="11">
        <f>IFERROR((VLOOKUP(B685,[9]หน่วยงานหลัก!$A$1:$B$18,2,0)),"")</f>
        <v>10</v>
      </c>
      <c r="B685" s="6" t="s">
        <v>1</v>
      </c>
      <c r="C685" s="11">
        <f>IFERROR((VLOOKUP(D685,[9]หน่วยงานย่อย!$A$1:$B$79,2,0)),"")</f>
        <v>1013</v>
      </c>
      <c r="D685" s="6" t="s">
        <v>344</v>
      </c>
      <c r="E685" s="12">
        <v>2</v>
      </c>
      <c r="F685" s="13" t="s">
        <v>12</v>
      </c>
      <c r="G685" s="6" t="s">
        <v>12</v>
      </c>
      <c r="H685" s="12">
        <v>1</v>
      </c>
      <c r="I685" s="13" t="str">
        <f>IFERROR((VLOOKUP(H685,[9]กองทุน!$A$2:$B$14,2,)),"")</f>
        <v>กองทุนบริหาร</v>
      </c>
      <c r="J685" s="12">
        <v>150</v>
      </c>
      <c r="K685" s="13" t="str">
        <f>IFERROR((VLOOKUP(J685,'[9]งาน-โครงการ'!$A$1:$B$57,2,FALSE)),"")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85" s="11">
        <f>IFERROR((VLOOKUP(M685,[9]โครงการย่อย!$B$2:$C$84,2,FALSE)),"")</f>
        <v>1000003</v>
      </c>
      <c r="M685" s="6" t="s">
        <v>229</v>
      </c>
      <c r="N685" s="11">
        <v>10000030036</v>
      </c>
      <c r="O685" s="6" t="s">
        <v>21</v>
      </c>
      <c r="P685" s="14" t="s">
        <v>346</v>
      </c>
      <c r="Q685" s="11">
        <v>5</v>
      </c>
      <c r="R685" s="6" t="s">
        <v>635</v>
      </c>
      <c r="S685" s="11">
        <v>5</v>
      </c>
      <c r="T685" s="6" t="s">
        <v>635</v>
      </c>
      <c r="U685" s="13" t="str">
        <f>IFERROR((VLOOKUP(Q685,[1]ความเชื่อมโยง!$A$1:$F$10,6,FALSE)),"")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85" s="13" t="str">
        <f>IFERROR((VLOOKUP(Q685,ความเชื่อมโยง!$A$1:$G$10,7,1)),"")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85" s="15" t="s">
        <v>636</v>
      </c>
      <c r="X685" s="6" t="s">
        <v>133</v>
      </c>
      <c r="Y685" s="6" t="s">
        <v>16</v>
      </c>
      <c r="Z685" s="6" t="s">
        <v>23</v>
      </c>
      <c r="AA685" s="6"/>
      <c r="AB685" s="6"/>
      <c r="AC685" s="14"/>
      <c r="AD685" s="14" t="s">
        <v>1122</v>
      </c>
      <c r="AE685" s="16">
        <v>5</v>
      </c>
      <c r="AF685" s="17">
        <v>1</v>
      </c>
      <c r="AG685" s="17" t="s">
        <v>605</v>
      </c>
      <c r="AH685" s="17">
        <v>50</v>
      </c>
      <c r="AI685" s="27">
        <f t="shared" si="35"/>
        <v>300</v>
      </c>
      <c r="AJ685" s="16"/>
      <c r="AK685" s="16"/>
      <c r="AL685" s="16"/>
      <c r="AM685" s="16">
        <v>300</v>
      </c>
      <c r="AN685" s="16"/>
      <c r="AO685" s="16"/>
      <c r="AP685" s="16"/>
      <c r="AQ685" s="16"/>
      <c r="AR685" s="16"/>
      <c r="AS685" s="16"/>
      <c r="AT685" s="16"/>
      <c r="AU685" s="16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 t="s">
        <v>1096</v>
      </c>
      <c r="BG685" s="61"/>
      <c r="BH685" s="58">
        <f t="shared" si="36"/>
        <v>300</v>
      </c>
      <c r="BI685" s="62">
        <f t="shared" si="37"/>
        <v>0</v>
      </c>
    </row>
    <row r="686" spans="1:61" ht="18.75">
      <c r="A686" s="11">
        <f>IFERROR((VLOOKUP(B686,[9]หน่วยงานหลัก!$A$1:$B$18,2,0)),"")</f>
        <v>10</v>
      </c>
      <c r="B686" s="6" t="s">
        <v>1</v>
      </c>
      <c r="C686" s="11">
        <f>IFERROR((VLOOKUP(D686,[9]หน่วยงานย่อย!$A$1:$B$79,2,0)),"")</f>
        <v>1013</v>
      </c>
      <c r="D686" s="6" t="s">
        <v>344</v>
      </c>
      <c r="E686" s="12">
        <v>2</v>
      </c>
      <c r="F686" s="13" t="s">
        <v>12</v>
      </c>
      <c r="G686" s="6" t="s">
        <v>12</v>
      </c>
      <c r="H686" s="12">
        <v>1</v>
      </c>
      <c r="I686" s="13" t="str">
        <f>IFERROR((VLOOKUP(H686,[9]กองทุน!$A$2:$B$14,2,)),"")</f>
        <v>กองทุนบริหาร</v>
      </c>
      <c r="J686" s="12">
        <v>150</v>
      </c>
      <c r="K686" s="13" t="str">
        <f>IFERROR((VLOOKUP(J686,'[9]งาน-โครงการ'!$A$1:$B$57,2,FALSE)),"")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86" s="11">
        <f>IFERROR((VLOOKUP(M686,[9]โครงการย่อย!$B$2:$C$84,2,FALSE)),"")</f>
        <v>1000003</v>
      </c>
      <c r="M686" s="6" t="s">
        <v>229</v>
      </c>
      <c r="N686" s="11">
        <v>10000030036</v>
      </c>
      <c r="O686" s="6" t="s">
        <v>21</v>
      </c>
      <c r="P686" s="14" t="s">
        <v>346</v>
      </c>
      <c r="Q686" s="11">
        <v>5</v>
      </c>
      <c r="R686" s="6" t="s">
        <v>635</v>
      </c>
      <c r="S686" s="11">
        <v>5</v>
      </c>
      <c r="T686" s="6" t="s">
        <v>635</v>
      </c>
      <c r="U686" s="13" t="str">
        <f>IFERROR((VLOOKUP(Q686,[1]ความเชื่อมโยง!$A$1:$F$10,6,FALSE)),"")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86" s="13" t="str">
        <f>IFERROR((VLOOKUP(Q686,ความเชื่อมโยง!$A$1:$G$10,7,1)),"")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86" s="15" t="s">
        <v>636</v>
      </c>
      <c r="X686" s="6" t="s">
        <v>133</v>
      </c>
      <c r="Y686" s="6" t="s">
        <v>16</v>
      </c>
      <c r="Z686" s="6" t="s">
        <v>23</v>
      </c>
      <c r="AA686" s="6"/>
      <c r="AB686" s="6"/>
      <c r="AC686" s="14"/>
      <c r="AD686" s="14" t="s">
        <v>1123</v>
      </c>
      <c r="AE686" s="16">
        <v>8</v>
      </c>
      <c r="AF686" s="17">
        <v>1</v>
      </c>
      <c r="AG686" s="17" t="s">
        <v>605</v>
      </c>
      <c r="AH686" s="17">
        <v>50</v>
      </c>
      <c r="AI686" s="27">
        <f t="shared" si="35"/>
        <v>400</v>
      </c>
      <c r="AJ686" s="16"/>
      <c r="AK686" s="16"/>
      <c r="AL686" s="16"/>
      <c r="AM686" s="16">
        <v>400</v>
      </c>
      <c r="AN686" s="16"/>
      <c r="AO686" s="16"/>
      <c r="AP686" s="16"/>
      <c r="AQ686" s="16"/>
      <c r="AR686" s="16"/>
      <c r="AS686" s="16"/>
      <c r="AT686" s="16"/>
      <c r="AU686" s="16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 t="s">
        <v>1096</v>
      </c>
      <c r="BG686" s="61"/>
      <c r="BH686" s="58">
        <f t="shared" si="36"/>
        <v>400</v>
      </c>
      <c r="BI686" s="62">
        <f t="shared" si="37"/>
        <v>0</v>
      </c>
    </row>
    <row r="687" spans="1:61" ht="18.75">
      <c r="A687" s="11">
        <f>IFERROR((VLOOKUP(B687,[9]หน่วยงานหลัก!$A$1:$B$18,2,0)),"")</f>
        <v>10</v>
      </c>
      <c r="B687" s="6" t="s">
        <v>1</v>
      </c>
      <c r="C687" s="11">
        <f>IFERROR((VLOOKUP(D687,[9]หน่วยงานย่อย!$A$1:$B$79,2,0)),"")</f>
        <v>1013</v>
      </c>
      <c r="D687" s="6" t="s">
        <v>344</v>
      </c>
      <c r="E687" s="12">
        <v>2</v>
      </c>
      <c r="F687" s="13" t="s">
        <v>12</v>
      </c>
      <c r="G687" s="6" t="s">
        <v>12</v>
      </c>
      <c r="H687" s="12">
        <v>1</v>
      </c>
      <c r="I687" s="13" t="str">
        <f>IFERROR((VLOOKUP(H687,[9]กองทุน!$A$2:$B$14,2,)),"")</f>
        <v>กองทุนบริหาร</v>
      </c>
      <c r="J687" s="12">
        <v>150</v>
      </c>
      <c r="K687" s="13" t="str">
        <f>IFERROR((VLOOKUP(J687,'[9]งาน-โครงการ'!$A$1:$B$57,2,FALSE)),"")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87" s="11">
        <f>IFERROR((VLOOKUP(M687,[9]โครงการย่อย!$B$2:$C$84,2,FALSE)),"")</f>
        <v>1000003</v>
      </c>
      <c r="M687" s="6" t="s">
        <v>229</v>
      </c>
      <c r="N687" s="11">
        <v>10000030036</v>
      </c>
      <c r="O687" s="6" t="s">
        <v>21</v>
      </c>
      <c r="P687" s="14" t="s">
        <v>346</v>
      </c>
      <c r="Q687" s="11">
        <v>5</v>
      </c>
      <c r="R687" s="6" t="s">
        <v>635</v>
      </c>
      <c r="S687" s="11">
        <v>5</v>
      </c>
      <c r="T687" s="6" t="s">
        <v>635</v>
      </c>
      <c r="U687" s="13" t="str">
        <f>IFERROR((VLOOKUP(Q687,[1]ความเชื่อมโยง!$A$1:$F$10,6,FALSE)),"")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87" s="13" t="str">
        <f>IFERROR((VLOOKUP(Q687,ความเชื่อมโยง!$A$1:$G$10,7,1)),"")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87" s="15" t="s">
        <v>636</v>
      </c>
      <c r="X687" s="6" t="s">
        <v>133</v>
      </c>
      <c r="Y687" s="6" t="s">
        <v>16</v>
      </c>
      <c r="Z687" s="6" t="s">
        <v>23</v>
      </c>
      <c r="AA687" s="6"/>
      <c r="AB687" s="6"/>
      <c r="AC687" s="14"/>
      <c r="AD687" s="14" t="s">
        <v>1124</v>
      </c>
      <c r="AE687" s="16">
        <v>4</v>
      </c>
      <c r="AF687" s="17">
        <v>1</v>
      </c>
      <c r="AG687" s="17" t="s">
        <v>605</v>
      </c>
      <c r="AH687" s="17">
        <v>50</v>
      </c>
      <c r="AI687" s="27">
        <f t="shared" si="35"/>
        <v>200</v>
      </c>
      <c r="AJ687" s="16"/>
      <c r="AK687" s="16"/>
      <c r="AL687" s="16"/>
      <c r="AM687" s="16">
        <v>200</v>
      </c>
      <c r="AN687" s="16"/>
      <c r="AO687" s="16"/>
      <c r="AP687" s="16"/>
      <c r="AQ687" s="16"/>
      <c r="AR687" s="16"/>
      <c r="AS687" s="16"/>
      <c r="AT687" s="16"/>
      <c r="AU687" s="16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 t="s">
        <v>1096</v>
      </c>
      <c r="BG687" s="61"/>
      <c r="BH687" s="58">
        <f t="shared" si="36"/>
        <v>200</v>
      </c>
      <c r="BI687" s="62">
        <f t="shared" si="37"/>
        <v>0</v>
      </c>
    </row>
    <row r="688" spans="1:61" ht="18.75">
      <c r="A688" s="11">
        <f>IFERROR((VLOOKUP(B688,[9]หน่วยงานหลัก!$A$1:$B$18,2,0)),"")</f>
        <v>10</v>
      </c>
      <c r="B688" s="6" t="s">
        <v>1</v>
      </c>
      <c r="C688" s="11">
        <f>IFERROR((VLOOKUP(D688,[9]หน่วยงานย่อย!$A$1:$B$79,2,0)),"")</f>
        <v>1013</v>
      </c>
      <c r="D688" s="6" t="s">
        <v>344</v>
      </c>
      <c r="E688" s="12">
        <v>2</v>
      </c>
      <c r="F688" s="13" t="s">
        <v>12</v>
      </c>
      <c r="G688" s="6" t="s">
        <v>12</v>
      </c>
      <c r="H688" s="12">
        <v>1</v>
      </c>
      <c r="I688" s="13" t="str">
        <f>IFERROR((VLOOKUP(H688,[9]กองทุน!$A$2:$B$14,2,)),"")</f>
        <v>กองทุนบริหาร</v>
      </c>
      <c r="J688" s="12">
        <v>150</v>
      </c>
      <c r="K688" s="13" t="str">
        <f>IFERROR((VLOOKUP(J688,'[9]งาน-โครงการ'!$A$1:$B$57,2,FALSE)),"")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88" s="11">
        <f>IFERROR((VLOOKUP(M688,[9]โครงการย่อย!$B$2:$C$84,2,FALSE)),"")</f>
        <v>1000003</v>
      </c>
      <c r="M688" s="6" t="s">
        <v>229</v>
      </c>
      <c r="N688" s="11">
        <v>10000030036</v>
      </c>
      <c r="O688" s="6" t="s">
        <v>21</v>
      </c>
      <c r="P688" s="14" t="s">
        <v>346</v>
      </c>
      <c r="Q688" s="11">
        <v>5</v>
      </c>
      <c r="R688" s="6" t="s">
        <v>635</v>
      </c>
      <c r="S688" s="11">
        <v>5</v>
      </c>
      <c r="T688" s="6" t="s">
        <v>635</v>
      </c>
      <c r="U688" s="13" t="str">
        <f>IFERROR((VLOOKUP(Q688,[1]ความเชื่อมโยง!$A$1:$F$10,6,FALSE)),"")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88" s="13" t="str">
        <f>IFERROR((VLOOKUP(Q688,ความเชื่อมโยง!$A$1:$G$10,7,1)),"")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88" s="15" t="s">
        <v>636</v>
      </c>
      <c r="X688" s="6" t="s">
        <v>133</v>
      </c>
      <c r="Y688" s="6" t="s">
        <v>16</v>
      </c>
      <c r="Z688" s="6" t="s">
        <v>23</v>
      </c>
      <c r="AA688" s="6"/>
      <c r="AB688" s="6"/>
      <c r="AC688" s="14"/>
      <c r="AD688" s="14" t="s">
        <v>1125</v>
      </c>
      <c r="AE688" s="16">
        <v>85</v>
      </c>
      <c r="AF688" s="17">
        <v>1</v>
      </c>
      <c r="AG688" s="17" t="s">
        <v>845</v>
      </c>
      <c r="AH688" s="17">
        <v>6</v>
      </c>
      <c r="AI688" s="27">
        <f t="shared" si="35"/>
        <v>500</v>
      </c>
      <c r="AJ688" s="16"/>
      <c r="AK688" s="16"/>
      <c r="AL688" s="16"/>
      <c r="AM688" s="16">
        <v>500</v>
      </c>
      <c r="AN688" s="16"/>
      <c r="AO688" s="16"/>
      <c r="AP688" s="16"/>
      <c r="AQ688" s="16"/>
      <c r="AR688" s="16"/>
      <c r="AS688" s="16"/>
      <c r="AT688" s="16"/>
      <c r="AU688" s="16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 t="s">
        <v>1096</v>
      </c>
      <c r="BG688" s="61"/>
      <c r="BH688" s="58">
        <f t="shared" si="36"/>
        <v>500</v>
      </c>
      <c r="BI688" s="62">
        <f t="shared" si="37"/>
        <v>0</v>
      </c>
    </row>
    <row r="689" spans="1:61" ht="18.75">
      <c r="A689" s="11">
        <f>IFERROR((VLOOKUP(B689,[9]หน่วยงานหลัก!$A$1:$B$18,2,0)),"")</f>
        <v>10</v>
      </c>
      <c r="B689" s="6" t="s">
        <v>1</v>
      </c>
      <c r="C689" s="11">
        <f>IFERROR((VLOOKUP(D689,[9]หน่วยงานย่อย!$A$1:$B$79,2,0)),"")</f>
        <v>1013</v>
      </c>
      <c r="D689" s="6" t="s">
        <v>344</v>
      </c>
      <c r="E689" s="12">
        <v>2</v>
      </c>
      <c r="F689" s="13" t="s">
        <v>12</v>
      </c>
      <c r="G689" s="6" t="s">
        <v>12</v>
      </c>
      <c r="H689" s="12">
        <v>1</v>
      </c>
      <c r="I689" s="13" t="str">
        <f>IFERROR((VLOOKUP(H689,[9]กองทุน!$A$2:$B$14,2,)),"")</f>
        <v>กองทุนบริหาร</v>
      </c>
      <c r="J689" s="12">
        <v>150</v>
      </c>
      <c r="K689" s="13" t="str">
        <f>IFERROR((VLOOKUP(J689,'[9]งาน-โครงการ'!$A$1:$B$57,2,FALSE)),"")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89" s="11">
        <f>IFERROR((VLOOKUP(M689,[9]โครงการย่อย!$B$2:$C$84,2,FALSE)),"")</f>
        <v>1000003</v>
      </c>
      <c r="M689" s="6" t="s">
        <v>229</v>
      </c>
      <c r="N689" s="11">
        <v>10000030036</v>
      </c>
      <c r="O689" s="6" t="s">
        <v>345</v>
      </c>
      <c r="P689" s="14" t="s">
        <v>346</v>
      </c>
      <c r="Q689" s="11">
        <v>5</v>
      </c>
      <c r="R689" s="6" t="s">
        <v>635</v>
      </c>
      <c r="S689" s="11">
        <v>5</v>
      </c>
      <c r="T689" s="6" t="s">
        <v>635</v>
      </c>
      <c r="U689" s="13" t="str">
        <f>IFERROR((VLOOKUP(Q689,[1]ความเชื่อมโยง!$A$1:$F$10,6,FALSE)),"")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89" s="13" t="str">
        <f>IFERROR((VLOOKUP(Q689,ความเชื่อมโยง!$A$1:$G$10,7,1)),"")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89" s="15" t="s">
        <v>636</v>
      </c>
      <c r="X689" s="6" t="s">
        <v>133</v>
      </c>
      <c r="Y689" s="6" t="s">
        <v>16</v>
      </c>
      <c r="Z689" s="6" t="s">
        <v>23</v>
      </c>
      <c r="AA689" s="6"/>
      <c r="AB689" s="6"/>
      <c r="AC689" s="14"/>
      <c r="AD689" s="14" t="s">
        <v>1126</v>
      </c>
      <c r="AE689" s="16">
        <v>45</v>
      </c>
      <c r="AF689" s="17">
        <v>1</v>
      </c>
      <c r="AG689" s="17" t="s">
        <v>603</v>
      </c>
      <c r="AH689" s="17">
        <v>25</v>
      </c>
      <c r="AI689" s="27">
        <f t="shared" ref="AI689:AI698" si="38">+ROUND(AE689*AF689*AH689,-2)</f>
        <v>1100</v>
      </c>
      <c r="AJ689" s="16"/>
      <c r="AK689" s="16"/>
      <c r="AL689" s="16"/>
      <c r="AM689" s="16"/>
      <c r="AN689" s="16">
        <v>1100</v>
      </c>
      <c r="AO689" s="16"/>
      <c r="AP689" s="16"/>
      <c r="AQ689" s="16"/>
      <c r="AR689" s="16"/>
      <c r="AS689" s="16"/>
      <c r="AT689" s="16"/>
      <c r="AU689" s="16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 t="s">
        <v>1096</v>
      </c>
      <c r="BG689" s="61"/>
      <c r="BH689" s="58">
        <f t="shared" si="36"/>
        <v>1100</v>
      </c>
      <c r="BI689" s="62">
        <f t="shared" si="37"/>
        <v>0</v>
      </c>
    </row>
    <row r="690" spans="1:61" ht="18.75">
      <c r="A690" s="11">
        <f>IFERROR((VLOOKUP(B690,[9]หน่วยงานหลัก!$A$1:$B$18,2,0)),"")</f>
        <v>10</v>
      </c>
      <c r="B690" s="6" t="s">
        <v>1</v>
      </c>
      <c r="C690" s="11">
        <f>IFERROR((VLOOKUP(D690,[9]หน่วยงานย่อย!$A$1:$B$79,2,0)),"")</f>
        <v>1013</v>
      </c>
      <c r="D690" s="6" t="s">
        <v>344</v>
      </c>
      <c r="E690" s="12">
        <v>2</v>
      </c>
      <c r="F690" s="13" t="s">
        <v>12</v>
      </c>
      <c r="G690" s="6" t="s">
        <v>12</v>
      </c>
      <c r="H690" s="12">
        <v>1</v>
      </c>
      <c r="I690" s="13" t="str">
        <f>IFERROR((VLOOKUP(H690,[9]กองทุน!$A$2:$B$14,2,)),"")</f>
        <v>กองทุนบริหาร</v>
      </c>
      <c r="J690" s="12">
        <v>150</v>
      </c>
      <c r="K690" s="13" t="str">
        <f>IFERROR((VLOOKUP(J690,'[9]งาน-โครงการ'!$A$1:$B$57,2,FALSE)),"")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90" s="11">
        <f>IFERROR((VLOOKUP(M690,[9]โครงการย่อย!$B$2:$C$84,2,FALSE)),"")</f>
        <v>1000003</v>
      </c>
      <c r="M690" s="6" t="s">
        <v>229</v>
      </c>
      <c r="N690" s="11">
        <v>10000030036</v>
      </c>
      <c r="O690" s="6" t="s">
        <v>345</v>
      </c>
      <c r="P690" s="14" t="s">
        <v>346</v>
      </c>
      <c r="Q690" s="11">
        <v>5</v>
      </c>
      <c r="R690" s="6" t="s">
        <v>635</v>
      </c>
      <c r="S690" s="11">
        <v>5</v>
      </c>
      <c r="T690" s="6" t="s">
        <v>635</v>
      </c>
      <c r="U690" s="13" t="str">
        <f>IFERROR((VLOOKUP(Q690,[1]ความเชื่อมโยง!$A$1:$F$10,6,FALSE)),"")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90" s="13" t="str">
        <f>IFERROR((VLOOKUP(Q690,ความเชื่อมโยง!$A$1:$G$10,7,1)),"")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90" s="15" t="s">
        <v>636</v>
      </c>
      <c r="X690" s="6" t="s">
        <v>133</v>
      </c>
      <c r="Y690" s="6" t="s">
        <v>16</v>
      </c>
      <c r="Z690" s="6" t="s">
        <v>23</v>
      </c>
      <c r="AA690" s="6"/>
      <c r="AB690" s="6"/>
      <c r="AC690" s="14"/>
      <c r="AD690" s="14" t="s">
        <v>1127</v>
      </c>
      <c r="AE690" s="16">
        <v>250</v>
      </c>
      <c r="AF690" s="17">
        <v>1</v>
      </c>
      <c r="AG690" s="17" t="s">
        <v>1128</v>
      </c>
      <c r="AH690" s="17">
        <v>4</v>
      </c>
      <c r="AI690" s="27">
        <f t="shared" si="38"/>
        <v>1000</v>
      </c>
      <c r="AJ690" s="16"/>
      <c r="AK690" s="16"/>
      <c r="AL690" s="16"/>
      <c r="AM690" s="16"/>
      <c r="AN690" s="16">
        <v>1000</v>
      </c>
      <c r="AO690" s="16"/>
      <c r="AP690" s="16"/>
      <c r="AQ690" s="16"/>
      <c r="AR690" s="16"/>
      <c r="AS690" s="16"/>
      <c r="AT690" s="16"/>
      <c r="AU690" s="16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 t="s">
        <v>1096</v>
      </c>
      <c r="BG690" s="61"/>
      <c r="BH690" s="58">
        <f t="shared" si="36"/>
        <v>1000</v>
      </c>
      <c r="BI690" s="62">
        <f t="shared" si="37"/>
        <v>0</v>
      </c>
    </row>
    <row r="691" spans="1:61" ht="18.75">
      <c r="A691" s="11">
        <f>IFERROR((VLOOKUP(B691,[11]หน่วยงานหลัก!$A$1:$B$18,2,0)),"")</f>
        <v>10</v>
      </c>
      <c r="B691" s="6" t="s">
        <v>1</v>
      </c>
      <c r="C691" s="11">
        <f>IFERROR((VLOOKUP(D691,[11]หน่วยงานย่อย!$A$1:$B$79,2,0)),"")</f>
        <v>1013</v>
      </c>
      <c r="D691" s="6" t="s">
        <v>344</v>
      </c>
      <c r="E691" s="12">
        <v>2</v>
      </c>
      <c r="F691" s="13" t="s">
        <v>12</v>
      </c>
      <c r="G691" s="6" t="s">
        <v>12</v>
      </c>
      <c r="H691" s="12">
        <v>1</v>
      </c>
      <c r="I691" s="13" t="str">
        <f>IFERROR((VLOOKUP(H691,[11]กองทุน!$A$2:$B$14,2,)),"")</f>
        <v>กองทุนบริหาร</v>
      </c>
      <c r="J691" s="12">
        <v>150</v>
      </c>
      <c r="K691" s="13" t="str">
        <f>IFERROR((VLOOKUP(J691,'[11]งาน-โครงการ'!$A$1:$B$57,2,FALSE)),"")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91" s="11">
        <f>IFERROR((VLOOKUP(M691,[11]โครงการย่อย!$B$2:$C$84,2,FALSE)),"")</f>
        <v>1000012</v>
      </c>
      <c r="M691" s="6" t="s">
        <v>634</v>
      </c>
      <c r="N691" s="11">
        <v>10000120015</v>
      </c>
      <c r="O691" s="6" t="s">
        <v>356</v>
      </c>
      <c r="P691" s="14" t="s">
        <v>357</v>
      </c>
      <c r="Q691" s="11">
        <v>5</v>
      </c>
      <c r="R691" s="6" t="s">
        <v>635</v>
      </c>
      <c r="S691" s="11">
        <v>5</v>
      </c>
      <c r="T691" s="6" t="s">
        <v>635</v>
      </c>
      <c r="U691" s="13" t="str">
        <f>IFERROR((VLOOKUP(Q691,[1]ความเชื่อมโยง!$A$1:$F$10,6,FALSE)),"")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91" s="13" t="str">
        <f>IFERROR((VLOOKUP(Q691,ความเชื่อมโยง!$A$1:$G$10,7,1)),"")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91" s="15" t="s">
        <v>643</v>
      </c>
      <c r="X691" s="6" t="s">
        <v>133</v>
      </c>
      <c r="Y691" s="6" t="s">
        <v>16</v>
      </c>
      <c r="Z691" s="6" t="s">
        <v>20</v>
      </c>
      <c r="AA691" s="6"/>
      <c r="AB691" s="6"/>
      <c r="AC691" s="14"/>
      <c r="AD691" s="14" t="s">
        <v>1635</v>
      </c>
      <c r="AE691" s="16">
        <v>10</v>
      </c>
      <c r="AF691" s="17">
        <v>35</v>
      </c>
      <c r="AG691" s="17" t="s">
        <v>581</v>
      </c>
      <c r="AH691" s="17">
        <v>12</v>
      </c>
      <c r="AI691" s="27">
        <f t="shared" si="38"/>
        <v>4200</v>
      </c>
      <c r="AJ691" s="16">
        <v>1050</v>
      </c>
      <c r="AK691" s="16">
        <v>1050</v>
      </c>
      <c r="AL691" s="16">
        <v>1050</v>
      </c>
      <c r="AM691" s="16">
        <v>1050</v>
      </c>
      <c r="AN691" s="16">
        <v>1050</v>
      </c>
      <c r="AO691" s="16">
        <v>1050</v>
      </c>
      <c r="AP691" s="16">
        <v>1050</v>
      </c>
      <c r="AQ691" s="16">
        <v>1050</v>
      </c>
      <c r="AR691" s="16">
        <v>1050</v>
      </c>
      <c r="AS691" s="16">
        <v>1050</v>
      </c>
      <c r="AT691" s="16">
        <v>1050</v>
      </c>
      <c r="AU691" s="16">
        <v>1050</v>
      </c>
      <c r="AV691" s="14"/>
      <c r="AW691" s="14"/>
      <c r="AX691" s="14" t="s">
        <v>1129</v>
      </c>
      <c r="AY691" s="14" t="s">
        <v>1130</v>
      </c>
      <c r="AZ691" s="14"/>
      <c r="BA691" s="14"/>
      <c r="BB691" s="14"/>
      <c r="BC691" s="14">
        <v>12</v>
      </c>
      <c r="BD691" s="14" t="s">
        <v>1131</v>
      </c>
      <c r="BE691" s="14"/>
      <c r="BF691" s="14" t="s">
        <v>1131</v>
      </c>
      <c r="BG691" s="61" t="s">
        <v>1132</v>
      </c>
      <c r="BH691" s="58">
        <f t="shared" si="36"/>
        <v>4200</v>
      </c>
      <c r="BI691" s="62">
        <f t="shared" si="37"/>
        <v>0</v>
      </c>
    </row>
    <row r="692" spans="1:61" ht="18.75">
      <c r="A692" s="11">
        <f>IFERROR((VLOOKUP(B692,[11]หน่วยงานหลัก!$A$1:$B$18,2,0)),"")</f>
        <v>10</v>
      </c>
      <c r="B692" s="6" t="s">
        <v>1</v>
      </c>
      <c r="C692" s="11">
        <f>IFERROR((VLOOKUP(D692,[11]หน่วยงานย่อย!$A$1:$B$79,2,0)),"")</f>
        <v>1013</v>
      </c>
      <c r="D692" s="6" t="s">
        <v>344</v>
      </c>
      <c r="E692" s="12">
        <v>2</v>
      </c>
      <c r="F692" s="13" t="s">
        <v>12</v>
      </c>
      <c r="G692" s="6" t="s">
        <v>12</v>
      </c>
      <c r="H692" s="12">
        <v>1</v>
      </c>
      <c r="I692" s="13" t="str">
        <f>IFERROR((VLOOKUP(H692,[11]กองทุน!$A$2:$B$14,2,)),"")</f>
        <v>กองทุนบริหาร</v>
      </c>
      <c r="J692" s="12">
        <v>150</v>
      </c>
      <c r="K692" s="13" t="str">
        <f>IFERROR((VLOOKUP(J692,'[11]งาน-โครงการ'!$A$1:$B$57,2,FALSE)),"")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92" s="11">
        <f>IFERROR((VLOOKUP(M692,[11]โครงการย่อย!$B$2:$C$84,2,FALSE)),"")</f>
        <v>1000012</v>
      </c>
      <c r="M692" s="6" t="s">
        <v>634</v>
      </c>
      <c r="N692" s="11">
        <v>10000120015</v>
      </c>
      <c r="O692" s="6" t="s">
        <v>356</v>
      </c>
      <c r="P692" s="14" t="s">
        <v>357</v>
      </c>
      <c r="Q692" s="11">
        <v>5</v>
      </c>
      <c r="R692" s="6" t="s">
        <v>635</v>
      </c>
      <c r="S692" s="11">
        <v>5</v>
      </c>
      <c r="T692" s="6" t="s">
        <v>635</v>
      </c>
      <c r="U692" s="13" t="str">
        <f>IFERROR((VLOOKUP(Q692,[1]ความเชื่อมโยง!$A$1:$F$10,6,FALSE)),"")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92" s="13" t="str">
        <f>IFERROR((VLOOKUP(Q692,ความเชื่อมโยง!$A$1:$G$10,7,1)),"")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92" s="15" t="s">
        <v>643</v>
      </c>
      <c r="X692" s="6" t="s">
        <v>133</v>
      </c>
      <c r="Y692" s="6" t="s">
        <v>16</v>
      </c>
      <c r="Z692" s="6" t="s">
        <v>20</v>
      </c>
      <c r="AA692" s="6"/>
      <c r="AB692" s="6"/>
      <c r="AC692" s="14"/>
      <c r="AD692" s="14" t="s">
        <v>582</v>
      </c>
      <c r="AE692" s="16">
        <v>30</v>
      </c>
      <c r="AF692" s="17">
        <v>35</v>
      </c>
      <c r="AG692" s="17" t="s">
        <v>581</v>
      </c>
      <c r="AH692" s="17">
        <v>12</v>
      </c>
      <c r="AI692" s="27">
        <f t="shared" si="38"/>
        <v>12600</v>
      </c>
      <c r="AJ692" s="16">
        <v>2275</v>
      </c>
      <c r="AK692" s="16">
        <v>2275</v>
      </c>
      <c r="AL692" s="16">
        <v>2275</v>
      </c>
      <c r="AM692" s="16">
        <v>2275</v>
      </c>
      <c r="AN692" s="16">
        <v>2275</v>
      </c>
      <c r="AO692" s="16">
        <v>2275</v>
      </c>
      <c r="AP692" s="16">
        <v>2275</v>
      </c>
      <c r="AQ692" s="16">
        <v>2275</v>
      </c>
      <c r="AR692" s="16">
        <v>2275</v>
      </c>
      <c r="AS692" s="16">
        <v>2275</v>
      </c>
      <c r="AT692" s="16">
        <v>2275</v>
      </c>
      <c r="AU692" s="16">
        <v>2275</v>
      </c>
      <c r="AV692" s="14"/>
      <c r="AW692" s="14"/>
      <c r="AX692" s="14" t="s">
        <v>1129</v>
      </c>
      <c r="AY692" s="14" t="s">
        <v>1130</v>
      </c>
      <c r="AZ692" s="14"/>
      <c r="BA692" s="14"/>
      <c r="BB692" s="14"/>
      <c r="BC692" s="14">
        <v>12</v>
      </c>
      <c r="BD692" s="14" t="s">
        <v>1131</v>
      </c>
      <c r="BE692" s="14"/>
      <c r="BF692" s="14" t="s">
        <v>1131</v>
      </c>
      <c r="BG692" s="61" t="s">
        <v>1132</v>
      </c>
      <c r="BH692" s="58">
        <f t="shared" si="36"/>
        <v>12600</v>
      </c>
      <c r="BI692" s="62">
        <f t="shared" si="37"/>
        <v>0</v>
      </c>
    </row>
    <row r="693" spans="1:61" ht="18.75">
      <c r="A693" s="11">
        <f>IFERROR((VLOOKUP(B693,[11]หน่วยงานหลัก!$A$1:$B$18,2,0)),"")</f>
        <v>10</v>
      </c>
      <c r="B693" s="6" t="s">
        <v>1</v>
      </c>
      <c r="C693" s="11">
        <f>IFERROR((VLOOKUP(D693,[11]หน่วยงานย่อย!$A$1:$B$79,2,0)),"")</f>
        <v>1013</v>
      </c>
      <c r="D693" s="6" t="s">
        <v>344</v>
      </c>
      <c r="E693" s="12">
        <v>2</v>
      </c>
      <c r="F693" s="13" t="s">
        <v>12</v>
      </c>
      <c r="G693" s="6" t="s">
        <v>12</v>
      </c>
      <c r="H693" s="12">
        <v>1</v>
      </c>
      <c r="I693" s="13" t="str">
        <f>IFERROR((VLOOKUP(H693,[11]กองทุน!$A$2:$B$14,2,)),"")</f>
        <v>กองทุนบริหาร</v>
      </c>
      <c r="J693" s="12">
        <v>150</v>
      </c>
      <c r="K693" s="13" t="str">
        <f>IFERROR((VLOOKUP(J693,'[11]งาน-โครงการ'!$A$1:$B$57,2,FALSE)),"")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93" s="11">
        <f>IFERROR((VLOOKUP(M693,[11]โครงการย่อย!$B$2:$C$84,2,FALSE)),"")</f>
        <v>1000012</v>
      </c>
      <c r="M693" s="6" t="s">
        <v>634</v>
      </c>
      <c r="N693" s="11">
        <v>10000120015</v>
      </c>
      <c r="O693" s="6" t="s">
        <v>356</v>
      </c>
      <c r="P693" s="14" t="s">
        <v>358</v>
      </c>
      <c r="Q693" s="11">
        <v>5</v>
      </c>
      <c r="R693" s="6" t="s">
        <v>635</v>
      </c>
      <c r="S693" s="11">
        <v>5</v>
      </c>
      <c r="T693" s="6" t="s">
        <v>635</v>
      </c>
      <c r="U693" s="13" t="str">
        <f>IFERROR((VLOOKUP(Q693,[1]ความเชื่อมโยง!$A$1:$F$10,6,FALSE)),"")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93" s="13" t="str">
        <f>IFERROR((VLOOKUP(Q693,ความเชื่อมโยง!$A$1:$G$10,7,1)),"")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93" s="15" t="s">
        <v>643</v>
      </c>
      <c r="X693" s="6" t="s">
        <v>133</v>
      </c>
      <c r="Y693" s="6" t="s">
        <v>16</v>
      </c>
      <c r="Z693" s="6" t="s">
        <v>20</v>
      </c>
      <c r="AA693" s="6"/>
      <c r="AB693" s="6"/>
      <c r="AC693" s="14"/>
      <c r="AD693" s="14" t="s">
        <v>1635</v>
      </c>
      <c r="AE693" s="16">
        <v>10</v>
      </c>
      <c r="AF693" s="17">
        <v>100</v>
      </c>
      <c r="AG693" s="17" t="s">
        <v>581</v>
      </c>
      <c r="AH693" s="17">
        <v>4</v>
      </c>
      <c r="AI693" s="27">
        <f t="shared" si="38"/>
        <v>4000</v>
      </c>
      <c r="AJ693" s="16"/>
      <c r="AK693" s="16">
        <v>2250</v>
      </c>
      <c r="AL693" s="16"/>
      <c r="AM693" s="16"/>
      <c r="AN693" s="16">
        <v>2250</v>
      </c>
      <c r="AO693" s="16"/>
      <c r="AP693" s="16"/>
      <c r="AQ693" s="16">
        <v>2250</v>
      </c>
      <c r="AR693" s="16"/>
      <c r="AS693" s="16">
        <v>2250</v>
      </c>
      <c r="AT693" s="16"/>
      <c r="AU693" s="16"/>
      <c r="AV693" s="14"/>
      <c r="AW693" s="14"/>
      <c r="AX693" s="14" t="s">
        <v>1129</v>
      </c>
      <c r="AY693" s="14" t="s">
        <v>1130</v>
      </c>
      <c r="AZ693" s="14"/>
      <c r="BA693" s="14"/>
      <c r="BB693" s="14"/>
      <c r="BC693" s="14">
        <v>4</v>
      </c>
      <c r="BD693" s="14" t="s">
        <v>1131</v>
      </c>
      <c r="BE693" s="14"/>
      <c r="BF693" s="14" t="s">
        <v>1131</v>
      </c>
      <c r="BG693" s="61" t="s">
        <v>1133</v>
      </c>
      <c r="BH693" s="58">
        <f t="shared" si="36"/>
        <v>4000</v>
      </c>
      <c r="BI693" s="62">
        <f t="shared" si="37"/>
        <v>0</v>
      </c>
    </row>
    <row r="694" spans="1:61" ht="18.75">
      <c r="A694" s="11">
        <f>IFERROR((VLOOKUP(B694,[11]หน่วยงานหลัก!$A$1:$B$18,2,0)),"")</f>
        <v>10</v>
      </c>
      <c r="B694" s="6" t="s">
        <v>1</v>
      </c>
      <c r="C694" s="11">
        <f>IFERROR((VLOOKUP(D694,[11]หน่วยงานย่อย!$A$1:$B$79,2,0)),"")</f>
        <v>1013</v>
      </c>
      <c r="D694" s="6" t="s">
        <v>344</v>
      </c>
      <c r="E694" s="12">
        <v>2</v>
      </c>
      <c r="F694" s="13" t="s">
        <v>12</v>
      </c>
      <c r="G694" s="6" t="s">
        <v>12</v>
      </c>
      <c r="H694" s="12">
        <v>1</v>
      </c>
      <c r="I694" s="13" t="str">
        <f>IFERROR((VLOOKUP(H694,[11]กองทุน!$A$2:$B$14,2,)),"")</f>
        <v>กองทุนบริหาร</v>
      </c>
      <c r="J694" s="12">
        <v>150</v>
      </c>
      <c r="K694" s="13" t="str">
        <f>IFERROR((VLOOKUP(J694,'[11]งาน-โครงการ'!$A$1:$B$57,2,FALSE)),"")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94" s="11">
        <f>IFERROR((VLOOKUP(M694,[11]โครงการย่อย!$B$2:$C$84,2,FALSE)),"")</f>
        <v>1000012</v>
      </c>
      <c r="M694" s="6" t="s">
        <v>634</v>
      </c>
      <c r="N694" s="11">
        <v>10000120015</v>
      </c>
      <c r="O694" s="6" t="s">
        <v>356</v>
      </c>
      <c r="P694" s="14" t="s">
        <v>358</v>
      </c>
      <c r="Q694" s="11">
        <v>5</v>
      </c>
      <c r="R694" s="6" t="s">
        <v>635</v>
      </c>
      <c r="S694" s="11">
        <v>5</v>
      </c>
      <c r="T694" s="6" t="s">
        <v>635</v>
      </c>
      <c r="U694" s="13" t="str">
        <f>IFERROR((VLOOKUP(Q694,[1]ความเชื่อมโยง!$A$1:$F$10,6,FALSE)),"")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94" s="13" t="str">
        <f>IFERROR((VLOOKUP(Q694,ความเชื่อมโยง!$A$1:$G$10,7,1)),"")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94" s="15" t="s">
        <v>643</v>
      </c>
      <c r="X694" s="6" t="s">
        <v>133</v>
      </c>
      <c r="Y694" s="6" t="s">
        <v>16</v>
      </c>
      <c r="Z694" s="6" t="s">
        <v>20</v>
      </c>
      <c r="AA694" s="6"/>
      <c r="AB694" s="6"/>
      <c r="AC694" s="14"/>
      <c r="AD694" s="14" t="s">
        <v>582</v>
      </c>
      <c r="AE694" s="16">
        <v>60</v>
      </c>
      <c r="AF694" s="17">
        <v>100</v>
      </c>
      <c r="AG694" s="17" t="s">
        <v>581</v>
      </c>
      <c r="AH694" s="17">
        <v>4</v>
      </c>
      <c r="AI694" s="27">
        <f t="shared" si="38"/>
        <v>24000</v>
      </c>
      <c r="AJ694" s="16"/>
      <c r="AK694" s="16">
        <v>2250</v>
      </c>
      <c r="AL694" s="16"/>
      <c r="AM694" s="16"/>
      <c r="AN694" s="16">
        <v>2250</v>
      </c>
      <c r="AO694" s="16"/>
      <c r="AP694" s="16"/>
      <c r="AQ694" s="16">
        <v>2250</v>
      </c>
      <c r="AR694" s="16"/>
      <c r="AS694" s="16">
        <v>2250</v>
      </c>
      <c r="AT694" s="16"/>
      <c r="AU694" s="16"/>
      <c r="AV694" s="14"/>
      <c r="AW694" s="14"/>
      <c r="AX694" s="14" t="s">
        <v>1129</v>
      </c>
      <c r="AY694" s="14" t="s">
        <v>1130</v>
      </c>
      <c r="AZ694" s="14"/>
      <c r="BA694" s="14"/>
      <c r="BB694" s="14"/>
      <c r="BC694" s="14">
        <v>4</v>
      </c>
      <c r="BD694" s="14" t="s">
        <v>1131</v>
      </c>
      <c r="BE694" s="14"/>
      <c r="BF694" s="14" t="s">
        <v>1131</v>
      </c>
      <c r="BG694" s="61" t="s">
        <v>1133</v>
      </c>
      <c r="BH694" s="58">
        <f t="shared" si="36"/>
        <v>24000</v>
      </c>
      <c r="BI694" s="62">
        <f t="shared" si="37"/>
        <v>0</v>
      </c>
    </row>
    <row r="695" spans="1:61" ht="18.75">
      <c r="A695" s="11">
        <f>IFERROR((VLOOKUP(B695,[11]หน่วยงานหลัก!$A$1:$B$18,2,0)),"")</f>
        <v>10</v>
      </c>
      <c r="B695" s="6" t="s">
        <v>1</v>
      </c>
      <c r="C695" s="11">
        <f>IFERROR((VLOOKUP(D695,[11]หน่วยงานย่อย!$A$1:$B$79,2,0)),"")</f>
        <v>1013</v>
      </c>
      <c r="D695" s="6" t="s">
        <v>344</v>
      </c>
      <c r="E695" s="12">
        <v>2</v>
      </c>
      <c r="F695" s="13" t="s">
        <v>12</v>
      </c>
      <c r="G695" s="6" t="s">
        <v>12</v>
      </c>
      <c r="H695" s="12">
        <v>1</v>
      </c>
      <c r="I695" s="13" t="str">
        <f>IFERROR((VLOOKUP(H695,[11]กองทุน!$A$2:$B$14,2,)),"")</f>
        <v>กองทุนบริหาร</v>
      </c>
      <c r="J695" s="12">
        <v>150</v>
      </c>
      <c r="K695" s="13" t="str">
        <f>IFERROR((VLOOKUP(J695,'[11]งาน-โครงการ'!$A$1:$B$57,2,FALSE)),"")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95" s="11">
        <f>IFERROR((VLOOKUP(M695,[11]โครงการย่อย!$B$2:$C$84,2,FALSE)),"")</f>
        <v>1000012</v>
      </c>
      <c r="M695" s="6" t="s">
        <v>634</v>
      </c>
      <c r="N695" s="11">
        <v>10000120015</v>
      </c>
      <c r="O695" s="6" t="s">
        <v>356</v>
      </c>
      <c r="P695" s="14" t="s">
        <v>359</v>
      </c>
      <c r="Q695" s="11">
        <v>5</v>
      </c>
      <c r="R695" s="6" t="s">
        <v>635</v>
      </c>
      <c r="S695" s="11">
        <v>5</v>
      </c>
      <c r="T695" s="6" t="s">
        <v>635</v>
      </c>
      <c r="U695" s="13" t="str">
        <f>IFERROR((VLOOKUP(Q695,[1]ความเชื่อมโยง!$A$1:$F$10,6,FALSE)),"")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95" s="13" t="str">
        <f>IFERROR((VLOOKUP(Q695,ความเชื่อมโยง!$A$1:$G$10,7,1)),"")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95" s="15" t="s">
        <v>643</v>
      </c>
      <c r="X695" s="6" t="s">
        <v>133</v>
      </c>
      <c r="Y695" s="6" t="s">
        <v>16</v>
      </c>
      <c r="Z695" s="6" t="s">
        <v>20</v>
      </c>
      <c r="AA695" s="6"/>
      <c r="AB695" s="6"/>
      <c r="AC695" s="14"/>
      <c r="AD695" s="14" t="s">
        <v>1635</v>
      </c>
      <c r="AE695" s="16">
        <v>10</v>
      </c>
      <c r="AF695" s="17">
        <v>80</v>
      </c>
      <c r="AG695" s="17" t="s">
        <v>581</v>
      </c>
      <c r="AH695" s="17">
        <v>2</v>
      </c>
      <c r="AI695" s="27">
        <f t="shared" si="38"/>
        <v>1600</v>
      </c>
      <c r="AJ695" s="16"/>
      <c r="AK695" s="16"/>
      <c r="AL695" s="16"/>
      <c r="AM695" s="16"/>
      <c r="AN695" s="16"/>
      <c r="AO695" s="16"/>
      <c r="AP695" s="16"/>
      <c r="AQ695" s="16"/>
      <c r="AR695" s="16">
        <v>2400</v>
      </c>
      <c r="AS695" s="16"/>
      <c r="AT695" s="16">
        <v>2400</v>
      </c>
      <c r="AU695" s="16"/>
      <c r="AV695" s="14"/>
      <c r="AW695" s="14"/>
      <c r="AX695" s="14" t="s">
        <v>1134</v>
      </c>
      <c r="AY695" s="14" t="s">
        <v>1135</v>
      </c>
      <c r="AZ695" s="14"/>
      <c r="BA695" s="14"/>
      <c r="BB695" s="14"/>
      <c r="BC695" s="14">
        <v>2</v>
      </c>
      <c r="BD695" s="14" t="s">
        <v>1131</v>
      </c>
      <c r="BE695" s="14"/>
      <c r="BF695" s="14" t="s">
        <v>1131</v>
      </c>
      <c r="BG695" s="61" t="s">
        <v>1136</v>
      </c>
      <c r="BH695" s="58">
        <f t="shared" si="36"/>
        <v>1600</v>
      </c>
      <c r="BI695" s="62">
        <f t="shared" si="37"/>
        <v>0</v>
      </c>
    </row>
    <row r="696" spans="1:61" ht="18.75">
      <c r="A696" s="11">
        <f>IFERROR((VLOOKUP(B696,[11]หน่วยงานหลัก!$A$1:$B$18,2,0)),"")</f>
        <v>10</v>
      </c>
      <c r="B696" s="6" t="s">
        <v>1</v>
      </c>
      <c r="C696" s="11">
        <f>IFERROR((VLOOKUP(D696,[11]หน่วยงานย่อย!$A$1:$B$79,2,0)),"")</f>
        <v>1013</v>
      </c>
      <c r="D696" s="6" t="s">
        <v>344</v>
      </c>
      <c r="E696" s="12">
        <v>2</v>
      </c>
      <c r="F696" s="13" t="s">
        <v>12</v>
      </c>
      <c r="G696" s="6" t="s">
        <v>12</v>
      </c>
      <c r="H696" s="12">
        <v>1</v>
      </c>
      <c r="I696" s="13" t="str">
        <f>IFERROR((VLOOKUP(H696,[11]กองทุน!$A$2:$B$14,2,)),"")</f>
        <v>กองทุนบริหาร</v>
      </c>
      <c r="J696" s="12">
        <v>150</v>
      </c>
      <c r="K696" s="13" t="str">
        <f>IFERROR((VLOOKUP(J696,'[11]งาน-โครงการ'!$A$1:$B$57,2,FALSE)),"")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96" s="11">
        <f>IFERROR((VLOOKUP(M696,[11]โครงการย่อย!$B$2:$C$84,2,FALSE)),"")</f>
        <v>1000012</v>
      </c>
      <c r="M696" s="6" t="s">
        <v>634</v>
      </c>
      <c r="N696" s="11">
        <v>10000120015</v>
      </c>
      <c r="O696" s="6" t="s">
        <v>356</v>
      </c>
      <c r="P696" s="14" t="s">
        <v>359</v>
      </c>
      <c r="Q696" s="11">
        <v>5</v>
      </c>
      <c r="R696" s="6" t="s">
        <v>635</v>
      </c>
      <c r="S696" s="11">
        <v>5</v>
      </c>
      <c r="T696" s="6" t="s">
        <v>635</v>
      </c>
      <c r="U696" s="13" t="str">
        <f>IFERROR((VLOOKUP(Q696,[1]ความเชื่อมโยง!$A$1:$F$10,6,FALSE)),"")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96" s="13" t="str">
        <f>IFERROR((VLOOKUP(Q696,ความเชื่อมโยง!$A$1:$G$10,7,1)),"")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96" s="15" t="s">
        <v>643</v>
      </c>
      <c r="X696" s="6" t="s">
        <v>133</v>
      </c>
      <c r="Y696" s="6" t="s">
        <v>16</v>
      </c>
      <c r="Z696" s="6" t="s">
        <v>20</v>
      </c>
      <c r="AA696" s="6"/>
      <c r="AB696" s="6"/>
      <c r="AC696" s="14"/>
      <c r="AD696" s="14" t="s">
        <v>582</v>
      </c>
      <c r="AE696" s="16">
        <v>60</v>
      </c>
      <c r="AF696" s="17">
        <v>80</v>
      </c>
      <c r="AG696" s="17" t="s">
        <v>581</v>
      </c>
      <c r="AH696" s="17">
        <v>2</v>
      </c>
      <c r="AI696" s="27">
        <f t="shared" si="38"/>
        <v>9600</v>
      </c>
      <c r="AJ696" s="16"/>
      <c r="AK696" s="16"/>
      <c r="AL696" s="16"/>
      <c r="AM696" s="16"/>
      <c r="AN696" s="16"/>
      <c r="AO696" s="16"/>
      <c r="AP696" s="16"/>
      <c r="AQ696" s="16"/>
      <c r="AR696" s="16">
        <v>5200</v>
      </c>
      <c r="AS696" s="16"/>
      <c r="AT696" s="16">
        <v>5200</v>
      </c>
      <c r="AU696" s="16"/>
      <c r="AV696" s="14"/>
      <c r="AW696" s="14"/>
      <c r="AX696" s="14" t="s">
        <v>1134</v>
      </c>
      <c r="AY696" s="14" t="s">
        <v>1135</v>
      </c>
      <c r="AZ696" s="14"/>
      <c r="BA696" s="14"/>
      <c r="BB696" s="14"/>
      <c r="BC696" s="14">
        <v>2</v>
      </c>
      <c r="BD696" s="14" t="s">
        <v>1131</v>
      </c>
      <c r="BE696" s="14"/>
      <c r="BF696" s="14" t="s">
        <v>1131</v>
      </c>
      <c r="BG696" s="61" t="s">
        <v>1136</v>
      </c>
      <c r="BH696" s="58">
        <f t="shared" si="36"/>
        <v>9600</v>
      </c>
      <c r="BI696" s="62">
        <f t="shared" si="37"/>
        <v>0</v>
      </c>
    </row>
    <row r="697" spans="1:61" ht="18.75">
      <c r="A697" s="11">
        <f>IFERROR((VLOOKUP(B697,[11]หน่วยงานหลัก!$A$1:$B$18,2,0)),"")</f>
        <v>10</v>
      </c>
      <c r="B697" s="6" t="s">
        <v>1</v>
      </c>
      <c r="C697" s="11">
        <f>IFERROR((VLOOKUP(D697,[11]หน่วยงานย่อย!$A$1:$B$79,2,0)),"")</f>
        <v>1013</v>
      </c>
      <c r="D697" s="6" t="s">
        <v>344</v>
      </c>
      <c r="E697" s="12">
        <v>2</v>
      </c>
      <c r="F697" s="13" t="s">
        <v>12</v>
      </c>
      <c r="G697" s="6" t="s">
        <v>12</v>
      </c>
      <c r="H697" s="12">
        <v>1</v>
      </c>
      <c r="I697" s="13" t="str">
        <f>IFERROR((VLOOKUP(H697,[11]กองทุน!$A$2:$B$14,2,)),"")</f>
        <v>กองทุนบริหาร</v>
      </c>
      <c r="J697" s="12">
        <v>150</v>
      </c>
      <c r="K697" s="13" t="str">
        <f>IFERROR((VLOOKUP(J697,'[11]งาน-โครงการ'!$A$1:$B$57,2,FALSE)),"")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97" s="11">
        <f>IFERROR((VLOOKUP(M697,[11]โครงการย่อย!$B$2:$C$84,2,FALSE)),"")</f>
        <v>1000012</v>
      </c>
      <c r="M697" s="6" t="s">
        <v>634</v>
      </c>
      <c r="N697" s="11">
        <v>10000120015</v>
      </c>
      <c r="O697" s="6" t="s">
        <v>356</v>
      </c>
      <c r="P697" s="14" t="s">
        <v>360</v>
      </c>
      <c r="Q697" s="11">
        <v>5</v>
      </c>
      <c r="R697" s="6" t="s">
        <v>635</v>
      </c>
      <c r="S697" s="11">
        <v>5</v>
      </c>
      <c r="T697" s="6" t="s">
        <v>635</v>
      </c>
      <c r="U697" s="13" t="str">
        <f>IFERROR((VLOOKUP(Q697,[1]ความเชื่อมโยง!$A$1:$F$10,6,FALSE)),"")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97" s="13" t="str">
        <f>IFERROR((VLOOKUP(Q697,ความเชื่อมโยง!$A$1:$G$10,7,1)),"")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97" s="15" t="s">
        <v>636</v>
      </c>
      <c r="X697" s="6" t="s">
        <v>133</v>
      </c>
      <c r="Y697" s="6" t="s">
        <v>16</v>
      </c>
      <c r="Z697" s="6" t="s">
        <v>20</v>
      </c>
      <c r="AA697" s="6"/>
      <c r="AB697" s="6"/>
      <c r="AC697" s="14"/>
      <c r="AD697" s="14" t="s">
        <v>1635</v>
      </c>
      <c r="AE697" s="16">
        <v>10</v>
      </c>
      <c r="AF697" s="17">
        <v>20</v>
      </c>
      <c r="AG697" s="17" t="s">
        <v>581</v>
      </c>
      <c r="AH697" s="17">
        <v>2</v>
      </c>
      <c r="AI697" s="27">
        <f t="shared" si="38"/>
        <v>400</v>
      </c>
      <c r="AJ697" s="16"/>
      <c r="AK697" s="16">
        <v>600</v>
      </c>
      <c r="AL697" s="16">
        <v>600</v>
      </c>
      <c r="AM697" s="16"/>
      <c r="AN697" s="16"/>
      <c r="AO697" s="16">
        <v>600</v>
      </c>
      <c r="AP697" s="16">
        <v>600</v>
      </c>
      <c r="AQ697" s="16"/>
      <c r="AR697" s="16"/>
      <c r="AS697" s="16"/>
      <c r="AT697" s="16"/>
      <c r="AU697" s="16"/>
      <c r="AV697" s="14"/>
      <c r="AW697" s="14"/>
      <c r="AX697" s="14" t="s">
        <v>1137</v>
      </c>
      <c r="AY697" s="14" t="s">
        <v>1138</v>
      </c>
      <c r="AZ697" s="14"/>
      <c r="BA697" s="14"/>
      <c r="BB697" s="14"/>
      <c r="BC697" s="14">
        <v>1</v>
      </c>
      <c r="BD697" s="14" t="s">
        <v>1131</v>
      </c>
      <c r="BE697" s="14"/>
      <c r="BF697" s="14" t="s">
        <v>1131</v>
      </c>
      <c r="BG697" s="61" t="s">
        <v>1139</v>
      </c>
      <c r="BH697" s="58">
        <f t="shared" si="36"/>
        <v>400</v>
      </c>
      <c r="BI697" s="62">
        <f t="shared" si="37"/>
        <v>0</v>
      </c>
    </row>
    <row r="698" spans="1:61" ht="18.75">
      <c r="A698" s="11">
        <f>IFERROR((VLOOKUP(B698,[11]หน่วยงานหลัก!$A$1:$B$18,2,0)),"")</f>
        <v>10</v>
      </c>
      <c r="B698" s="6" t="s">
        <v>1</v>
      </c>
      <c r="C698" s="11">
        <f>IFERROR((VLOOKUP(D698,[11]หน่วยงานย่อย!$A$1:$B$79,2,0)),"")</f>
        <v>1013</v>
      </c>
      <c r="D698" s="6" t="s">
        <v>344</v>
      </c>
      <c r="E698" s="12">
        <v>2</v>
      </c>
      <c r="F698" s="13" t="s">
        <v>12</v>
      </c>
      <c r="G698" s="6" t="s">
        <v>12</v>
      </c>
      <c r="H698" s="12">
        <v>1</v>
      </c>
      <c r="I698" s="13" t="str">
        <f>IFERROR((VLOOKUP(H698,[11]กองทุน!$A$2:$B$14,2,)),"")</f>
        <v>กองทุนบริหาร</v>
      </c>
      <c r="J698" s="12">
        <v>150</v>
      </c>
      <c r="K698" s="13" t="str">
        <f>IFERROR((VLOOKUP(J698,'[11]งาน-โครงการ'!$A$1:$B$57,2,FALSE)),"")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98" s="11">
        <f>IFERROR((VLOOKUP(M698,[11]โครงการย่อย!$B$2:$C$84,2,FALSE)),"")</f>
        <v>1000012</v>
      </c>
      <c r="M698" s="6" t="s">
        <v>634</v>
      </c>
      <c r="N698" s="11">
        <v>10000120015</v>
      </c>
      <c r="O698" s="6" t="s">
        <v>356</v>
      </c>
      <c r="P698" s="14" t="s">
        <v>360</v>
      </c>
      <c r="Q698" s="11">
        <v>5</v>
      </c>
      <c r="R698" s="6" t="s">
        <v>635</v>
      </c>
      <c r="S698" s="11">
        <v>5</v>
      </c>
      <c r="T698" s="6" t="s">
        <v>635</v>
      </c>
      <c r="U698" s="13" t="str">
        <f>IFERROR((VLOOKUP(Q698,[1]ความเชื่อมโยง!$A$1:$F$10,6,FALSE)),"")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98" s="13" t="str">
        <f>IFERROR((VLOOKUP(Q698,ความเชื่อมโยง!$A$1:$G$10,7,1)),"")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98" s="15" t="s">
        <v>636</v>
      </c>
      <c r="X698" s="6" t="s">
        <v>133</v>
      </c>
      <c r="Y698" s="6" t="s">
        <v>16</v>
      </c>
      <c r="Z698" s="6" t="s">
        <v>20</v>
      </c>
      <c r="AA698" s="6"/>
      <c r="AB698" s="6"/>
      <c r="AC698" s="14"/>
      <c r="AD698" s="14" t="s">
        <v>1711</v>
      </c>
      <c r="AE698" s="16">
        <v>5000</v>
      </c>
      <c r="AF698" s="17">
        <v>1</v>
      </c>
      <c r="AG698" s="17">
        <v>1</v>
      </c>
      <c r="AH698" s="17">
        <v>1</v>
      </c>
      <c r="AI698" s="27">
        <f t="shared" si="38"/>
        <v>5000</v>
      </c>
      <c r="AJ698" s="16"/>
      <c r="AK698" s="16"/>
      <c r="AL698" s="16"/>
      <c r="AM698" s="16"/>
      <c r="AN698" s="16"/>
      <c r="AO698" s="16"/>
      <c r="AP698" s="16">
        <v>5000</v>
      </c>
      <c r="AQ698" s="16"/>
      <c r="AR698" s="16"/>
      <c r="AS698" s="16"/>
      <c r="AT698" s="16"/>
      <c r="AU698" s="16"/>
      <c r="AV698" s="14"/>
      <c r="AW698" s="14"/>
      <c r="AX698" s="14" t="s">
        <v>1137</v>
      </c>
      <c r="AY698" s="14" t="s">
        <v>1138</v>
      </c>
      <c r="AZ698" s="14"/>
      <c r="BA698" s="14"/>
      <c r="BB698" s="14"/>
      <c r="BC698" s="14">
        <v>1</v>
      </c>
      <c r="BD698" s="14" t="s">
        <v>1131</v>
      </c>
      <c r="BE698" s="14"/>
      <c r="BF698" s="14" t="s">
        <v>1131</v>
      </c>
      <c r="BG698" s="61" t="s">
        <v>1139</v>
      </c>
      <c r="BH698" s="58">
        <f t="shared" si="36"/>
        <v>5000</v>
      </c>
      <c r="BI698" s="62">
        <f t="shared" si="37"/>
        <v>0</v>
      </c>
    </row>
    <row r="699" spans="1:61" ht="18.75">
      <c r="A699" s="11">
        <f>IFERROR((VLOOKUP(B699,[12]หน่วยงานหลัก!$A$1:$B$18,2,0)),"")</f>
        <v>10</v>
      </c>
      <c r="B699" s="6" t="s">
        <v>1</v>
      </c>
      <c r="C699" s="11">
        <f>IFERROR((VLOOKUP(D699,[12]หน่วยงานย่อย!$A$1:$B$79,2,0)),"")</f>
        <v>1013</v>
      </c>
      <c r="D699" s="6" t="s">
        <v>344</v>
      </c>
      <c r="E699" s="12">
        <v>2</v>
      </c>
      <c r="F699" s="13" t="s">
        <v>12</v>
      </c>
      <c r="G699" s="6" t="s">
        <v>12</v>
      </c>
      <c r="H699" s="12">
        <v>1</v>
      </c>
      <c r="I699" s="13" t="str">
        <f>IFERROR((VLOOKUP(H699,[12]กองทุน!$A$2:$B$14,2,)),"")</f>
        <v>กองทุนบริหาร</v>
      </c>
      <c r="J699" s="12">
        <v>150</v>
      </c>
      <c r="K699" s="13" t="str">
        <f>IFERROR((VLOOKUP(J699,'[12]งาน-โครงการ'!$A$1:$B$57,2,FALSE)),"")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699" s="11">
        <v>1000012</v>
      </c>
      <c r="M699" s="6" t="s">
        <v>634</v>
      </c>
      <c r="N699" s="11">
        <v>10000120001</v>
      </c>
      <c r="O699" s="6" t="s">
        <v>367</v>
      </c>
      <c r="P699" s="14" t="s">
        <v>368</v>
      </c>
      <c r="Q699" s="11">
        <v>5</v>
      </c>
      <c r="R699" s="6" t="s">
        <v>635</v>
      </c>
      <c r="S699" s="11">
        <v>5</v>
      </c>
      <c r="T699" s="6" t="s">
        <v>635</v>
      </c>
      <c r="U699" s="13" t="str">
        <f>IFERROR((VLOOKUP(Q699,[1]ความเชื่อมโยง!$A$1:$F$10,6,FALSE)),"")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699" s="13" t="str">
        <f>IFERROR((VLOOKUP(Q699,ความเชื่อมโยง!$A$1:$G$10,7,1)),"")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699" s="15" t="s">
        <v>636</v>
      </c>
      <c r="X699" s="6" t="s">
        <v>646</v>
      </c>
      <c r="Y699" s="6" t="s">
        <v>16</v>
      </c>
      <c r="Z699" s="6" t="s">
        <v>28</v>
      </c>
      <c r="AA699" s="6"/>
      <c r="AB699" s="6"/>
      <c r="AC699" s="14"/>
      <c r="AD699" s="14" t="s">
        <v>724</v>
      </c>
      <c r="AE699" s="16">
        <v>1000</v>
      </c>
      <c r="AF699" s="17">
        <v>14</v>
      </c>
      <c r="AG699" s="17" t="s">
        <v>667</v>
      </c>
      <c r="AH699" s="17">
        <v>1</v>
      </c>
      <c r="AI699" s="27">
        <f>+ROUND(AE699*AF699*AH699,-2)</f>
        <v>14000</v>
      </c>
      <c r="AJ699" s="16"/>
      <c r="AK699" s="16">
        <v>14000</v>
      </c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4"/>
      <c r="AW699" s="14"/>
      <c r="AX699" s="14"/>
      <c r="AY699" s="14" t="s">
        <v>1140</v>
      </c>
      <c r="AZ699" s="14" t="s">
        <v>587</v>
      </c>
      <c r="BA699" s="14" t="s">
        <v>1141</v>
      </c>
      <c r="BB699" s="197"/>
      <c r="BC699" s="197"/>
      <c r="BD699" s="14" t="s">
        <v>1068</v>
      </c>
      <c r="BE699" s="14" t="s">
        <v>72</v>
      </c>
      <c r="BF699" s="14" t="s">
        <v>1142</v>
      </c>
      <c r="BG699" s="61" t="s">
        <v>1143</v>
      </c>
      <c r="BH699" s="58">
        <f t="shared" si="36"/>
        <v>14000</v>
      </c>
      <c r="BI699" s="62">
        <f t="shared" si="37"/>
        <v>0</v>
      </c>
    </row>
    <row r="700" spans="1:61" ht="18.75">
      <c r="A700" s="11">
        <f>IFERROR((VLOOKUP(B700,[12]หน่วยงานหลัก!$A$1:$B$18,2,0)),"")</f>
        <v>10</v>
      </c>
      <c r="B700" s="6" t="s">
        <v>1</v>
      </c>
      <c r="C700" s="11">
        <f>IFERROR((VLOOKUP(D700,[12]หน่วยงานย่อย!$A$1:$B$79,2,0)),"")</f>
        <v>1013</v>
      </c>
      <c r="D700" s="6" t="s">
        <v>344</v>
      </c>
      <c r="E700" s="12">
        <v>2</v>
      </c>
      <c r="F700" s="13" t="s">
        <v>12</v>
      </c>
      <c r="G700" s="6" t="s">
        <v>12</v>
      </c>
      <c r="H700" s="12">
        <v>1</v>
      </c>
      <c r="I700" s="13" t="str">
        <f>IFERROR((VLOOKUP(H700,[12]กองทุน!$A$2:$B$14,2,)),"")</f>
        <v>กองทุนบริหาร</v>
      </c>
      <c r="J700" s="12">
        <v>150</v>
      </c>
      <c r="K700" s="13" t="str">
        <f>IFERROR((VLOOKUP(J700,'[12]งาน-โครงการ'!$A$1:$B$57,2,FALSE)),"")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00" s="11">
        <f>IFERROR((VLOOKUP(M700,[12]โครงการย่อย!$B$2:$C$84,2,FALSE)),"")</f>
        <v>1000012</v>
      </c>
      <c r="M700" s="6" t="s">
        <v>634</v>
      </c>
      <c r="N700" s="11">
        <v>10000120001</v>
      </c>
      <c r="O700" s="6" t="s">
        <v>367</v>
      </c>
      <c r="P700" s="14" t="s">
        <v>368</v>
      </c>
      <c r="Q700" s="11">
        <v>5</v>
      </c>
      <c r="R700" s="6" t="s">
        <v>635</v>
      </c>
      <c r="S700" s="11">
        <v>5</v>
      </c>
      <c r="T700" s="6" t="s">
        <v>635</v>
      </c>
      <c r="U700" s="13" t="str">
        <f>IFERROR((VLOOKUP(Q700,[1]ความเชื่อมโยง!$A$1:$F$10,6,FALSE)),"")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00" s="13" t="str">
        <f>IFERROR((VLOOKUP(Q700,ความเชื่อมโยง!$A$1:$G$10,7,1)),"")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00" s="15" t="s">
        <v>636</v>
      </c>
      <c r="X700" s="6" t="s">
        <v>133</v>
      </c>
      <c r="Y700" s="6" t="s">
        <v>16</v>
      </c>
      <c r="Z700" s="6" t="s">
        <v>28</v>
      </c>
      <c r="AA700" s="6"/>
      <c r="AB700" s="6"/>
      <c r="AC700" s="14"/>
      <c r="AD700" s="14" t="s">
        <v>1144</v>
      </c>
      <c r="AE700" s="16">
        <v>420</v>
      </c>
      <c r="AF700" s="17">
        <v>6</v>
      </c>
      <c r="AG700" s="17" t="s">
        <v>667</v>
      </c>
      <c r="AH700" s="17">
        <v>1</v>
      </c>
      <c r="AI700" s="27">
        <f>+ROUND(AE700*AF700*AH700,-2)</f>
        <v>2500</v>
      </c>
      <c r="AJ700" s="16"/>
      <c r="AK700" s="16">
        <v>2500</v>
      </c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61"/>
      <c r="BH700" s="58">
        <f t="shared" si="36"/>
        <v>2500</v>
      </c>
      <c r="BI700" s="62">
        <f t="shared" si="37"/>
        <v>0</v>
      </c>
    </row>
    <row r="701" spans="1:61" ht="18.75">
      <c r="A701" s="11">
        <f>IFERROR((VLOOKUP(B701,[12]หน่วยงานหลัก!$A$1:$B$18,2,0)),"")</f>
        <v>10</v>
      </c>
      <c r="B701" s="6" t="s">
        <v>1</v>
      </c>
      <c r="C701" s="11">
        <f>IFERROR((VLOOKUP(D701,[12]หน่วยงานย่อย!$A$1:$B$79,2,0)),"")</f>
        <v>1013</v>
      </c>
      <c r="D701" s="6" t="s">
        <v>344</v>
      </c>
      <c r="E701" s="12">
        <v>2</v>
      </c>
      <c r="F701" s="13" t="s">
        <v>12</v>
      </c>
      <c r="G701" s="6" t="s">
        <v>12</v>
      </c>
      <c r="H701" s="12">
        <v>1</v>
      </c>
      <c r="I701" s="13" t="str">
        <f>IFERROR((VLOOKUP(H701,[12]กองทุน!$A$2:$B$14,2,)),"")</f>
        <v>กองทุนบริหาร</v>
      </c>
      <c r="J701" s="12">
        <v>150</v>
      </c>
      <c r="K701" s="13" t="str">
        <f>IFERROR((VLOOKUP(J701,'[12]งาน-โครงการ'!$A$1:$B$57,2,FALSE)),"")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01" s="11">
        <f>IFERROR((VLOOKUP(M701,[12]โครงการย่อย!$B$2:$C$84,2,FALSE)),"")</f>
        <v>1000012</v>
      </c>
      <c r="M701" s="6" t="s">
        <v>634</v>
      </c>
      <c r="N701" s="11">
        <v>10000120001</v>
      </c>
      <c r="O701" s="6" t="s">
        <v>367</v>
      </c>
      <c r="P701" s="14" t="s">
        <v>368</v>
      </c>
      <c r="Q701" s="11">
        <v>5</v>
      </c>
      <c r="R701" s="6" t="s">
        <v>635</v>
      </c>
      <c r="S701" s="11">
        <v>5</v>
      </c>
      <c r="T701" s="6" t="s">
        <v>635</v>
      </c>
      <c r="U701" s="13" t="str">
        <f>IFERROR((VLOOKUP(Q701,[1]ความเชื่อมโยง!$A$1:$F$10,6,FALSE)),"")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01" s="13" t="str">
        <f>IFERROR((VLOOKUP(Q701,ความเชื่อมโยง!$A$1:$G$10,7,1)),"")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01" s="15" t="s">
        <v>636</v>
      </c>
      <c r="X701" s="6" t="s">
        <v>133</v>
      </c>
      <c r="Y701" s="6" t="s">
        <v>16</v>
      </c>
      <c r="Z701" s="6" t="s">
        <v>28</v>
      </c>
      <c r="AA701" s="6"/>
      <c r="AB701" s="6"/>
      <c r="AC701" s="14"/>
      <c r="AD701" s="14" t="s">
        <v>1144</v>
      </c>
      <c r="AE701" s="16">
        <v>200</v>
      </c>
      <c r="AF701" s="17">
        <v>7</v>
      </c>
      <c r="AG701" s="17" t="s">
        <v>586</v>
      </c>
      <c r="AH701" s="17">
        <v>2</v>
      </c>
      <c r="AI701" s="27">
        <f>+ROUND(AE701*AF701*AH701,-2)</f>
        <v>2800</v>
      </c>
      <c r="AJ701" s="16"/>
      <c r="AK701" s="16">
        <v>2800</v>
      </c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61"/>
      <c r="BH701" s="58">
        <f t="shared" si="36"/>
        <v>2800</v>
      </c>
      <c r="BI701" s="62">
        <f t="shared" si="37"/>
        <v>0</v>
      </c>
    </row>
    <row r="702" spans="1:61" ht="18.75">
      <c r="A702" s="11">
        <f>IFERROR((VLOOKUP(B702,[10]หน่วยงานหลัก!$A$1:$B$18,2,0)),"")</f>
        <v>10</v>
      </c>
      <c r="B702" s="6" t="s">
        <v>1</v>
      </c>
      <c r="C702" s="11">
        <f>IFERROR((VLOOKUP(D702,[10]หน่วยงานย่อย!$A$1:$B$79,2,0)),"")</f>
        <v>1013</v>
      </c>
      <c r="D702" s="6" t="s">
        <v>344</v>
      </c>
      <c r="E702" s="12">
        <v>2</v>
      </c>
      <c r="F702" s="13" t="s">
        <v>12</v>
      </c>
      <c r="G702" s="6" t="s">
        <v>12</v>
      </c>
      <c r="H702" s="12">
        <v>1</v>
      </c>
      <c r="I702" s="13" t="str">
        <f>IFERROR((VLOOKUP(H702,[10]กองทุน!$A$2:$B$14,2,)),"")</f>
        <v>กองทุนบริหาร</v>
      </c>
      <c r="J702" s="12">
        <v>150</v>
      </c>
      <c r="K702" s="13" t="str">
        <f>IFERROR((VLOOKUP(J702,'[10]งาน-โครงการ'!$A$1:$B$57,2,FALSE)),"")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02" s="11">
        <f>IFERROR((VLOOKUP(M702,[10]โครงการย่อย!$B$2:$C$84,2,FALSE)),"")</f>
        <v>1000012</v>
      </c>
      <c r="M702" s="6" t="s">
        <v>634</v>
      </c>
      <c r="N702" s="11">
        <v>10000120001</v>
      </c>
      <c r="O702" s="6" t="s">
        <v>367</v>
      </c>
      <c r="P702" s="14" t="s">
        <v>368</v>
      </c>
      <c r="Q702" s="11">
        <v>5</v>
      </c>
      <c r="R702" s="6" t="s">
        <v>635</v>
      </c>
      <c r="S702" s="11">
        <v>5</v>
      </c>
      <c r="T702" s="6" t="s">
        <v>635</v>
      </c>
      <c r="U702" s="13" t="str">
        <f>IFERROR((VLOOKUP(Q702,[1]ความเชื่อมโยง!$A$1:$F$10,6,FALSE)),"")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02" s="13" t="str">
        <f>IFERROR((VLOOKUP(Q702,ความเชื่อมโยง!$A$1:$G$10,7,1)),"")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02" s="15" t="s">
        <v>636</v>
      </c>
      <c r="X702" s="6" t="s">
        <v>133</v>
      </c>
      <c r="Y702" s="6" t="s">
        <v>16</v>
      </c>
      <c r="Z702" s="6" t="s">
        <v>20</v>
      </c>
      <c r="AA702" s="6"/>
      <c r="AB702" s="6"/>
      <c r="AC702" s="14"/>
      <c r="AD702" s="14" t="s">
        <v>1651</v>
      </c>
      <c r="AE702" s="16">
        <v>1000</v>
      </c>
      <c r="AF702" s="17">
        <v>2</v>
      </c>
      <c r="AG702" s="17" t="s">
        <v>623</v>
      </c>
      <c r="AH702" s="17">
        <v>2</v>
      </c>
      <c r="AI702" s="27">
        <f t="shared" ref="AI702:AI744" si="39">+ROUND(AE702*AF702*AH702,-2)</f>
        <v>4000</v>
      </c>
      <c r="AJ702" s="16"/>
      <c r="AK702" s="16">
        <v>4000</v>
      </c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61"/>
      <c r="BH702" s="58">
        <f t="shared" si="36"/>
        <v>4000</v>
      </c>
      <c r="BI702" s="62">
        <f t="shared" si="37"/>
        <v>0</v>
      </c>
    </row>
    <row r="703" spans="1:61" ht="18.75">
      <c r="A703" s="11">
        <f>IFERROR((VLOOKUP(B703,[10]หน่วยงานหลัก!$A$1:$B$18,2,0)),"")</f>
        <v>10</v>
      </c>
      <c r="B703" s="6" t="s">
        <v>1</v>
      </c>
      <c r="C703" s="11">
        <f>IFERROR((VLOOKUP(D703,[10]หน่วยงานย่อย!$A$1:$B$79,2,0)),"")</f>
        <v>1013</v>
      </c>
      <c r="D703" s="6" t="s">
        <v>344</v>
      </c>
      <c r="E703" s="12">
        <v>2</v>
      </c>
      <c r="F703" s="13" t="s">
        <v>12</v>
      </c>
      <c r="G703" s="6" t="s">
        <v>12</v>
      </c>
      <c r="H703" s="12">
        <v>1</v>
      </c>
      <c r="I703" s="13" t="str">
        <f>IFERROR((VLOOKUP(H703,[10]กองทุน!$A$2:$B$14,2,)),"")</f>
        <v>กองทุนบริหาร</v>
      </c>
      <c r="J703" s="12">
        <v>150</v>
      </c>
      <c r="K703" s="13" t="str">
        <f>IFERROR((VLOOKUP(J703,'[10]งาน-โครงการ'!$A$1:$B$57,2,FALSE)),"")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03" s="11">
        <f>IFERROR((VLOOKUP(M703,[10]โครงการย่อย!$B$2:$C$84,2,FALSE)),"")</f>
        <v>1000012</v>
      </c>
      <c r="M703" s="6" t="s">
        <v>634</v>
      </c>
      <c r="N703" s="11">
        <v>10000120001</v>
      </c>
      <c r="O703" s="6" t="s">
        <v>367</v>
      </c>
      <c r="P703" s="14" t="s">
        <v>368</v>
      </c>
      <c r="Q703" s="11">
        <v>5</v>
      </c>
      <c r="R703" s="6" t="s">
        <v>635</v>
      </c>
      <c r="S703" s="11">
        <v>5</v>
      </c>
      <c r="T703" s="6" t="s">
        <v>635</v>
      </c>
      <c r="U703" s="13" t="str">
        <f>IFERROR((VLOOKUP(Q703,[1]ความเชื่อมโยง!$A$1:$F$10,6,FALSE)),"")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03" s="13" t="str">
        <f>IFERROR((VLOOKUP(Q703,ความเชื่อมโยง!$A$1:$G$10,7,1)),"")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03" s="15" t="s">
        <v>636</v>
      </c>
      <c r="X703" s="6" t="s">
        <v>133</v>
      </c>
      <c r="Y703" s="6" t="s">
        <v>16</v>
      </c>
      <c r="Z703" s="6" t="s">
        <v>23</v>
      </c>
      <c r="AA703" s="6"/>
      <c r="AB703" s="6"/>
      <c r="AC703" s="14"/>
      <c r="AD703" s="14" t="s">
        <v>617</v>
      </c>
      <c r="AE703" s="16">
        <v>4500</v>
      </c>
      <c r="AF703" s="17">
        <v>1</v>
      </c>
      <c r="AG703" s="17" t="s">
        <v>583</v>
      </c>
      <c r="AH703" s="17">
        <v>1</v>
      </c>
      <c r="AI703" s="27">
        <f t="shared" si="39"/>
        <v>4500</v>
      </c>
      <c r="AJ703" s="16"/>
      <c r="AK703" s="16">
        <v>4500</v>
      </c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61"/>
      <c r="BH703" s="58">
        <f t="shared" si="36"/>
        <v>4500</v>
      </c>
      <c r="BI703" s="62">
        <f t="shared" si="37"/>
        <v>0</v>
      </c>
    </row>
    <row r="704" spans="1:61" ht="18.75">
      <c r="A704" s="11">
        <f>IFERROR((VLOOKUP(B704,[10]หน่วยงานหลัก!$A$1:$B$18,2,0)),"")</f>
        <v>10</v>
      </c>
      <c r="B704" s="6" t="s">
        <v>1</v>
      </c>
      <c r="C704" s="11">
        <f>IFERROR((VLOOKUP(D704,[10]หน่วยงานย่อย!$A$1:$B$79,2,0)),"")</f>
        <v>1013</v>
      </c>
      <c r="D704" s="6" t="s">
        <v>344</v>
      </c>
      <c r="E704" s="12">
        <v>2</v>
      </c>
      <c r="F704" s="13" t="s">
        <v>12</v>
      </c>
      <c r="G704" s="6" t="s">
        <v>12</v>
      </c>
      <c r="H704" s="12">
        <v>1</v>
      </c>
      <c r="I704" s="13" t="str">
        <f>IFERROR((VLOOKUP(H704,[10]กองทุน!$A$2:$B$14,2,)),"")</f>
        <v>กองทุนบริหาร</v>
      </c>
      <c r="J704" s="12">
        <v>150</v>
      </c>
      <c r="K704" s="13" t="str">
        <f>IFERROR((VLOOKUP(J704,'[10]งาน-โครงการ'!$A$1:$B$57,2,FALSE)),"")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04" s="11">
        <f>IFERROR((VLOOKUP(M704,[10]โครงการย่อย!$B$2:$C$84,2,FALSE)),"")</f>
        <v>1000012</v>
      </c>
      <c r="M704" s="6" t="s">
        <v>634</v>
      </c>
      <c r="N704" s="11">
        <v>10000120001</v>
      </c>
      <c r="O704" s="6" t="s">
        <v>367</v>
      </c>
      <c r="P704" s="14" t="s">
        <v>368</v>
      </c>
      <c r="Q704" s="11">
        <v>5</v>
      </c>
      <c r="R704" s="6" t="s">
        <v>635</v>
      </c>
      <c r="S704" s="11">
        <v>5</v>
      </c>
      <c r="T704" s="6" t="s">
        <v>635</v>
      </c>
      <c r="U704" s="13" t="str">
        <f>IFERROR((VLOOKUP(Q704,[1]ความเชื่อมโยง!$A$1:$F$10,6,FALSE)),"")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04" s="13" t="str">
        <f>IFERROR((VLOOKUP(Q704,ความเชื่อมโยง!$A$1:$G$10,7,1)),"")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04" s="15" t="s">
        <v>636</v>
      </c>
      <c r="X704" s="6" t="s">
        <v>133</v>
      </c>
      <c r="Y704" s="6" t="s">
        <v>16</v>
      </c>
      <c r="Z704" s="6" t="s">
        <v>20</v>
      </c>
      <c r="AA704" s="6"/>
      <c r="AB704" s="6"/>
      <c r="AC704" s="14"/>
      <c r="AD704" s="14" t="s">
        <v>1651</v>
      </c>
      <c r="AE704" s="16">
        <v>800</v>
      </c>
      <c r="AF704" s="17">
        <v>2</v>
      </c>
      <c r="AG704" s="17" t="s">
        <v>581</v>
      </c>
      <c r="AH704" s="17">
        <v>1</v>
      </c>
      <c r="AI704" s="27">
        <f t="shared" si="39"/>
        <v>1600</v>
      </c>
      <c r="AJ704" s="16"/>
      <c r="AK704" s="16">
        <v>1600</v>
      </c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61"/>
      <c r="BH704" s="58">
        <f t="shared" si="36"/>
        <v>1600</v>
      </c>
      <c r="BI704" s="62">
        <f t="shared" si="37"/>
        <v>0</v>
      </c>
    </row>
    <row r="705" spans="1:61" ht="18.75">
      <c r="A705" s="11">
        <f>IFERROR((VLOOKUP(B705,[10]หน่วยงานหลัก!$A$1:$B$18,2,0)),"")</f>
        <v>10</v>
      </c>
      <c r="B705" s="6" t="s">
        <v>1</v>
      </c>
      <c r="C705" s="11">
        <f>IFERROR((VLOOKUP(D705,[10]หน่วยงานย่อย!$A$1:$B$79,2,0)),"")</f>
        <v>1013</v>
      </c>
      <c r="D705" s="6" t="s">
        <v>344</v>
      </c>
      <c r="E705" s="12">
        <v>2</v>
      </c>
      <c r="F705" s="13" t="s">
        <v>12</v>
      </c>
      <c r="G705" s="6" t="s">
        <v>12</v>
      </c>
      <c r="H705" s="12">
        <v>1</v>
      </c>
      <c r="I705" s="13" t="str">
        <f>IFERROR((VLOOKUP(H705,[10]กองทุน!$A$2:$B$14,2,)),"")</f>
        <v>กองทุนบริหาร</v>
      </c>
      <c r="J705" s="12">
        <v>150</v>
      </c>
      <c r="K705" s="13" t="str">
        <f>IFERROR((VLOOKUP(J705,'[10]งาน-โครงการ'!$A$1:$B$57,2,FALSE)),"")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05" s="11">
        <f>IFERROR((VLOOKUP(M705,[10]โครงการย่อย!$B$2:$C$84,2,FALSE)),"")</f>
        <v>1000012</v>
      </c>
      <c r="M705" s="6" t="s">
        <v>634</v>
      </c>
      <c r="N705" s="11">
        <v>10000120001</v>
      </c>
      <c r="O705" s="6" t="s">
        <v>367</v>
      </c>
      <c r="P705" s="14" t="s">
        <v>368</v>
      </c>
      <c r="Q705" s="11">
        <v>5</v>
      </c>
      <c r="R705" s="6" t="s">
        <v>635</v>
      </c>
      <c r="S705" s="11">
        <v>5</v>
      </c>
      <c r="T705" s="6" t="s">
        <v>635</v>
      </c>
      <c r="U705" s="13" t="str">
        <f>IFERROR((VLOOKUP(Q705,[1]ความเชื่อมโยง!$A$1:$F$10,6,FALSE)),"")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05" s="13" t="str">
        <f>IFERROR((VLOOKUP(Q705,ความเชื่อมโยง!$A$1:$G$10,7,1)),"")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05" s="15" t="s">
        <v>636</v>
      </c>
      <c r="X705" s="6" t="s">
        <v>133</v>
      </c>
      <c r="Y705" s="6" t="s">
        <v>16</v>
      </c>
      <c r="Z705" s="6" t="s">
        <v>20</v>
      </c>
      <c r="AA705" s="6"/>
      <c r="AB705" s="6"/>
      <c r="AC705" s="14"/>
      <c r="AD705" s="14" t="s">
        <v>615</v>
      </c>
      <c r="AE705" s="16">
        <v>30</v>
      </c>
      <c r="AF705" s="17">
        <v>100</v>
      </c>
      <c r="AG705" s="17" t="s">
        <v>581</v>
      </c>
      <c r="AH705" s="17">
        <v>4</v>
      </c>
      <c r="AI705" s="27">
        <f t="shared" si="39"/>
        <v>12000</v>
      </c>
      <c r="AJ705" s="16"/>
      <c r="AK705" s="16">
        <v>12000</v>
      </c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61"/>
      <c r="BH705" s="58">
        <f t="shared" si="36"/>
        <v>12000</v>
      </c>
      <c r="BI705" s="62">
        <f t="shared" si="37"/>
        <v>0</v>
      </c>
    </row>
    <row r="706" spans="1:61" ht="18.75">
      <c r="A706" s="11">
        <f>IFERROR((VLOOKUP(B706,[10]หน่วยงานหลัก!$A$1:$B$18,2,0)),"")</f>
        <v>10</v>
      </c>
      <c r="B706" s="6" t="s">
        <v>1</v>
      </c>
      <c r="C706" s="11">
        <f>IFERROR((VLOOKUP(D706,[10]หน่วยงานย่อย!$A$1:$B$79,2,0)),"")</f>
        <v>1013</v>
      </c>
      <c r="D706" s="6" t="s">
        <v>344</v>
      </c>
      <c r="E706" s="12">
        <v>2</v>
      </c>
      <c r="F706" s="13" t="s">
        <v>12</v>
      </c>
      <c r="G706" s="6" t="s">
        <v>12</v>
      </c>
      <c r="H706" s="12">
        <v>1</v>
      </c>
      <c r="I706" s="13" t="str">
        <f>IFERROR((VLOOKUP(H706,[10]กองทุน!$A$2:$B$14,2,)),"")</f>
        <v>กองทุนบริหาร</v>
      </c>
      <c r="J706" s="12">
        <v>150</v>
      </c>
      <c r="K706" s="13" t="str">
        <f>IFERROR((VLOOKUP(J706,'[10]งาน-โครงการ'!$A$1:$B$57,2,FALSE)),"")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06" s="11">
        <f>IFERROR((VLOOKUP(M706,[10]โครงการย่อย!$B$2:$C$84,2,FALSE)),"")</f>
        <v>1000012</v>
      </c>
      <c r="M706" s="6" t="s">
        <v>634</v>
      </c>
      <c r="N706" s="11">
        <v>10000120001</v>
      </c>
      <c r="O706" s="6" t="s">
        <v>367</v>
      </c>
      <c r="P706" s="14" t="s">
        <v>368</v>
      </c>
      <c r="Q706" s="11">
        <v>5</v>
      </c>
      <c r="R706" s="6" t="s">
        <v>635</v>
      </c>
      <c r="S706" s="11">
        <v>5</v>
      </c>
      <c r="T706" s="6" t="s">
        <v>635</v>
      </c>
      <c r="U706" s="13" t="str">
        <f>IFERROR((VLOOKUP(Q706,[1]ความเชื่อมโยง!$A$1:$F$10,6,FALSE)),"")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06" s="13" t="str">
        <f>IFERROR((VLOOKUP(Q706,ความเชื่อมโยง!$A$1:$G$10,7,1)),"")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06" s="15" t="s">
        <v>636</v>
      </c>
      <c r="X706" s="6" t="s">
        <v>133</v>
      </c>
      <c r="Y706" s="6" t="s">
        <v>16</v>
      </c>
      <c r="Z706" s="6" t="s">
        <v>20</v>
      </c>
      <c r="AA706" s="6"/>
      <c r="AB706" s="6"/>
      <c r="AC706" s="14"/>
      <c r="AD706" s="14" t="s">
        <v>582</v>
      </c>
      <c r="AE706" s="16">
        <v>100</v>
      </c>
      <c r="AF706" s="17">
        <v>120</v>
      </c>
      <c r="AG706" s="17" t="s">
        <v>581</v>
      </c>
      <c r="AH706" s="17">
        <v>2</v>
      </c>
      <c r="AI706" s="27">
        <f t="shared" si="39"/>
        <v>24000</v>
      </c>
      <c r="AJ706" s="16"/>
      <c r="AK706" s="16">
        <v>36000</v>
      </c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61"/>
      <c r="BH706" s="58">
        <f t="shared" si="36"/>
        <v>24000</v>
      </c>
      <c r="BI706" s="62">
        <f t="shared" si="37"/>
        <v>0</v>
      </c>
    </row>
    <row r="707" spans="1:61" ht="18.75">
      <c r="A707" s="11">
        <f>IFERROR((VLOOKUP(B707,[10]หน่วยงานหลัก!$A$1:$B$18,2,0)),"")</f>
        <v>10</v>
      </c>
      <c r="B707" s="6" t="s">
        <v>1</v>
      </c>
      <c r="C707" s="11">
        <f>IFERROR((VLOOKUP(D707,[10]หน่วยงานย่อย!$A$1:$B$79,2,0)),"")</f>
        <v>1013</v>
      </c>
      <c r="D707" s="6" t="s">
        <v>344</v>
      </c>
      <c r="E707" s="12">
        <v>2</v>
      </c>
      <c r="F707" s="13" t="s">
        <v>12</v>
      </c>
      <c r="G707" s="6" t="s">
        <v>12</v>
      </c>
      <c r="H707" s="12">
        <v>1</v>
      </c>
      <c r="I707" s="13" t="str">
        <f>IFERROR((VLOOKUP(H707,[10]กองทุน!$A$2:$B$14,2,)),"")</f>
        <v>กองทุนบริหาร</v>
      </c>
      <c r="J707" s="12">
        <v>150</v>
      </c>
      <c r="K707" s="13" t="str">
        <f>IFERROR((VLOOKUP(J707,'[10]งาน-โครงการ'!$A$1:$B$57,2,FALSE)),"")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07" s="11">
        <f>IFERROR((VLOOKUP(M707,[10]โครงการย่อย!$B$2:$C$84,2,FALSE)),"")</f>
        <v>1000012</v>
      </c>
      <c r="M707" s="6" t="s">
        <v>634</v>
      </c>
      <c r="N707" s="11">
        <v>10000120001</v>
      </c>
      <c r="O707" s="6" t="s">
        <v>367</v>
      </c>
      <c r="P707" s="14" t="s">
        <v>368</v>
      </c>
      <c r="Q707" s="11">
        <v>5</v>
      </c>
      <c r="R707" s="6" t="s">
        <v>635</v>
      </c>
      <c r="S707" s="11">
        <v>5</v>
      </c>
      <c r="T707" s="6" t="s">
        <v>635</v>
      </c>
      <c r="U707" s="13" t="str">
        <f>IFERROR((VLOOKUP(Q707,[1]ความเชื่อมโยง!$A$1:$F$10,6,FALSE)),"")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07" s="13" t="str">
        <f>IFERROR((VLOOKUP(Q707,ความเชื่อมโยง!$A$1:$G$10,7,1)),"")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07" s="15" t="s">
        <v>636</v>
      </c>
      <c r="X707" s="6" t="s">
        <v>133</v>
      </c>
      <c r="Y707" s="6" t="s">
        <v>16</v>
      </c>
      <c r="Z707" s="6" t="s">
        <v>20</v>
      </c>
      <c r="AA707" s="6"/>
      <c r="AB707" s="6"/>
      <c r="AC707" s="14"/>
      <c r="AD707" s="14" t="s">
        <v>1709</v>
      </c>
      <c r="AE707" s="16">
        <v>250</v>
      </c>
      <c r="AF707" s="17">
        <v>10</v>
      </c>
      <c r="AG707" s="17" t="s">
        <v>581</v>
      </c>
      <c r="AH707" s="17">
        <v>3</v>
      </c>
      <c r="AI707" s="27">
        <f t="shared" si="39"/>
        <v>7500</v>
      </c>
      <c r="AJ707" s="16"/>
      <c r="AK707" s="16">
        <v>7500</v>
      </c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61"/>
      <c r="BH707" s="58">
        <f t="shared" si="36"/>
        <v>7500</v>
      </c>
      <c r="BI707" s="62">
        <f t="shared" si="37"/>
        <v>0</v>
      </c>
    </row>
    <row r="708" spans="1:61" ht="18.75">
      <c r="A708" s="11">
        <f>IFERROR((VLOOKUP(B708,[10]หน่วยงานหลัก!$A$1:$B$18,2,0)),"")</f>
        <v>10</v>
      </c>
      <c r="B708" s="6" t="s">
        <v>1</v>
      </c>
      <c r="C708" s="11">
        <f>IFERROR((VLOOKUP(D708,[10]หน่วยงานย่อย!$A$1:$B$79,2,0)),"")</f>
        <v>1013</v>
      </c>
      <c r="D708" s="6" t="s">
        <v>344</v>
      </c>
      <c r="E708" s="12">
        <v>2</v>
      </c>
      <c r="F708" s="13" t="s">
        <v>12</v>
      </c>
      <c r="G708" s="6" t="s">
        <v>12</v>
      </c>
      <c r="H708" s="12">
        <v>1</v>
      </c>
      <c r="I708" s="13" t="str">
        <f>IFERROR((VLOOKUP(H708,[10]กองทุน!$A$2:$B$14,2,)),"")</f>
        <v>กองทุนบริหาร</v>
      </c>
      <c r="J708" s="12">
        <v>150</v>
      </c>
      <c r="K708" s="13" t="str">
        <f>IFERROR((VLOOKUP(J708,'[10]งาน-โครงการ'!$A$1:$B$57,2,FALSE)),"")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08" s="11">
        <f>IFERROR((VLOOKUP(M708,[10]โครงการย่อย!$B$2:$C$84,2,FALSE)),"")</f>
        <v>1000012</v>
      </c>
      <c r="M708" s="6" t="s">
        <v>634</v>
      </c>
      <c r="N708" s="11">
        <v>10000120001</v>
      </c>
      <c r="O708" s="6" t="s">
        <v>367</v>
      </c>
      <c r="P708" s="14" t="s">
        <v>368</v>
      </c>
      <c r="Q708" s="11">
        <v>5</v>
      </c>
      <c r="R708" s="6" t="s">
        <v>635</v>
      </c>
      <c r="S708" s="11">
        <v>5</v>
      </c>
      <c r="T708" s="6" t="s">
        <v>635</v>
      </c>
      <c r="U708" s="13" t="str">
        <f>IFERROR((VLOOKUP(Q708,[1]ความเชื่อมโยง!$A$1:$F$10,6,FALSE)),"")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08" s="13" t="str">
        <f>IFERROR((VLOOKUP(Q708,ความเชื่อมโยง!$A$1:$G$10,7,1)),"")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08" s="15" t="s">
        <v>636</v>
      </c>
      <c r="X708" s="6" t="s">
        <v>133</v>
      </c>
      <c r="Y708" s="6" t="s">
        <v>16</v>
      </c>
      <c r="Z708" s="6" t="s">
        <v>20</v>
      </c>
      <c r="AA708" s="6"/>
      <c r="AB708" s="6"/>
      <c r="AC708" s="14"/>
      <c r="AD708" s="14" t="s">
        <v>1712</v>
      </c>
      <c r="AE708" s="16">
        <v>1500</v>
      </c>
      <c r="AF708" s="17">
        <v>2</v>
      </c>
      <c r="AG708" s="17" t="s">
        <v>586</v>
      </c>
      <c r="AH708" s="17">
        <v>1</v>
      </c>
      <c r="AI708" s="27">
        <f t="shared" si="39"/>
        <v>3000</v>
      </c>
      <c r="AJ708" s="16"/>
      <c r="AK708" s="16">
        <v>3000</v>
      </c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61"/>
      <c r="BH708" s="58">
        <f t="shared" si="36"/>
        <v>3000</v>
      </c>
      <c r="BI708" s="62">
        <f t="shared" si="37"/>
        <v>0</v>
      </c>
    </row>
    <row r="709" spans="1:61" ht="18.75">
      <c r="A709" s="11">
        <f>IFERROR((VLOOKUP(B709,[10]หน่วยงานหลัก!$A$1:$B$18,2,0)),"")</f>
        <v>10</v>
      </c>
      <c r="B709" s="6" t="s">
        <v>1</v>
      </c>
      <c r="C709" s="11">
        <f>IFERROR((VLOOKUP(D709,[10]หน่วยงานย่อย!$A$1:$B$79,2,0)),"")</f>
        <v>1013</v>
      </c>
      <c r="D709" s="6" t="s">
        <v>344</v>
      </c>
      <c r="E709" s="12">
        <v>2</v>
      </c>
      <c r="F709" s="13" t="s">
        <v>12</v>
      </c>
      <c r="G709" s="6" t="s">
        <v>12</v>
      </c>
      <c r="H709" s="12">
        <v>1</v>
      </c>
      <c r="I709" s="13" t="str">
        <f>IFERROR((VLOOKUP(H709,[10]กองทุน!$A$2:$B$14,2,)),"")</f>
        <v>กองทุนบริหาร</v>
      </c>
      <c r="J709" s="12">
        <v>150</v>
      </c>
      <c r="K709" s="13" t="str">
        <f>IFERROR((VLOOKUP(J709,'[10]งาน-โครงการ'!$A$1:$B$57,2,FALSE)),"")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09" s="11">
        <f>IFERROR((VLOOKUP(M709,[10]โครงการย่อย!$B$2:$C$84,2,FALSE)),"")</f>
        <v>1000012</v>
      </c>
      <c r="M709" s="6" t="s">
        <v>634</v>
      </c>
      <c r="N709" s="11">
        <v>10000120015</v>
      </c>
      <c r="O709" s="6" t="s">
        <v>356</v>
      </c>
      <c r="P709" s="20" t="s">
        <v>361</v>
      </c>
      <c r="Q709" s="11">
        <v>5</v>
      </c>
      <c r="R709" s="6" t="s">
        <v>635</v>
      </c>
      <c r="S709" s="11">
        <v>5</v>
      </c>
      <c r="T709" s="6" t="s">
        <v>635</v>
      </c>
      <c r="U709" s="13" t="str">
        <f>IFERROR((VLOOKUP(Q709,[1]ความเชื่อมโยง!$A$1:$F$10,6,FALSE)),"")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09" s="13" t="str">
        <f>IFERROR((VLOOKUP(Q709,ความเชื่อมโยง!$A$1:$G$10,7,1)),"")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09" s="15" t="s">
        <v>636</v>
      </c>
      <c r="X709" s="6" t="s">
        <v>133</v>
      </c>
      <c r="Y709" s="6" t="s">
        <v>16</v>
      </c>
      <c r="Z709" s="6" t="s">
        <v>20</v>
      </c>
      <c r="AA709" s="6"/>
      <c r="AB709" s="6"/>
      <c r="AC709" s="20"/>
      <c r="AD709" s="20" t="s">
        <v>1635</v>
      </c>
      <c r="AE709" s="26">
        <v>10</v>
      </c>
      <c r="AF709" s="21">
        <v>50</v>
      </c>
      <c r="AG709" s="21" t="s">
        <v>583</v>
      </c>
      <c r="AH709" s="21">
        <v>4</v>
      </c>
      <c r="AI709" s="27">
        <f t="shared" si="39"/>
        <v>2000</v>
      </c>
      <c r="AJ709" s="26">
        <v>1500</v>
      </c>
      <c r="AK709" s="26">
        <v>1500</v>
      </c>
      <c r="AL709" s="26"/>
      <c r="AM709" s="26">
        <v>1500</v>
      </c>
      <c r="AN709" s="26">
        <v>1500</v>
      </c>
      <c r="AO709" s="26"/>
      <c r="AP709" s="26"/>
      <c r="AQ709" s="26"/>
      <c r="AR709" s="26"/>
      <c r="AS709" s="26"/>
      <c r="AT709" s="26"/>
      <c r="AU709" s="26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4"/>
      <c r="BH709" s="58">
        <f t="shared" si="36"/>
        <v>2000</v>
      </c>
      <c r="BI709" s="62">
        <f t="shared" si="37"/>
        <v>0</v>
      </c>
    </row>
    <row r="710" spans="1:61" ht="18.75">
      <c r="A710" s="11">
        <f>IFERROR((VLOOKUP(B710,[10]หน่วยงานหลัก!$A$1:$B$18,2,0)),"")</f>
        <v>10</v>
      </c>
      <c r="B710" s="6" t="s">
        <v>1</v>
      </c>
      <c r="C710" s="11">
        <f>IFERROR((VLOOKUP(D710,[10]หน่วยงานย่อย!$A$1:$B$79,2,0)),"")</f>
        <v>1013</v>
      </c>
      <c r="D710" s="6" t="s">
        <v>344</v>
      </c>
      <c r="E710" s="12">
        <v>2</v>
      </c>
      <c r="F710" s="13" t="s">
        <v>12</v>
      </c>
      <c r="G710" s="6" t="s">
        <v>12</v>
      </c>
      <c r="H710" s="12">
        <v>1</v>
      </c>
      <c r="I710" s="13" t="str">
        <f>IFERROR((VLOOKUP(H710,[10]กองทุน!$A$2:$B$14,2,)),"")</f>
        <v>กองทุนบริหาร</v>
      </c>
      <c r="J710" s="12">
        <v>150</v>
      </c>
      <c r="K710" s="13" t="str">
        <f>IFERROR((VLOOKUP(J710,'[10]งาน-โครงการ'!$A$1:$B$57,2,FALSE)),"")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10" s="11">
        <f>IFERROR((VLOOKUP(M710,[10]โครงการย่อย!$B$2:$C$84,2,FALSE)),"")</f>
        <v>1000012</v>
      </c>
      <c r="M710" s="6" t="s">
        <v>634</v>
      </c>
      <c r="N710" s="11">
        <v>10000120015</v>
      </c>
      <c r="O710" s="6" t="s">
        <v>356</v>
      </c>
      <c r="P710" s="20" t="s">
        <v>361</v>
      </c>
      <c r="Q710" s="11">
        <v>5</v>
      </c>
      <c r="R710" s="6" t="s">
        <v>635</v>
      </c>
      <c r="S710" s="11">
        <v>5</v>
      </c>
      <c r="T710" s="6" t="s">
        <v>635</v>
      </c>
      <c r="U710" s="13" t="str">
        <f>IFERROR((VLOOKUP(Q710,[1]ความเชื่อมโยง!$A$1:$F$10,6,FALSE)),"")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10" s="13" t="str">
        <f>IFERROR((VLOOKUP(Q710,ความเชื่อมโยง!$A$1:$G$10,7,1)),"")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10" s="15" t="s">
        <v>636</v>
      </c>
      <c r="X710" s="6" t="s">
        <v>133</v>
      </c>
      <c r="Y710" s="6" t="s">
        <v>16</v>
      </c>
      <c r="Z710" s="6" t="s">
        <v>20</v>
      </c>
      <c r="AA710" s="6"/>
      <c r="AB710" s="6"/>
      <c r="AC710" s="14"/>
      <c r="AD710" s="14" t="s">
        <v>582</v>
      </c>
      <c r="AE710" s="16">
        <v>50</v>
      </c>
      <c r="AF710" s="17">
        <v>50</v>
      </c>
      <c r="AG710" s="17" t="s">
        <v>1145</v>
      </c>
      <c r="AH710" s="17">
        <v>4</v>
      </c>
      <c r="AI710" s="27">
        <f t="shared" si="39"/>
        <v>10000</v>
      </c>
      <c r="AJ710" s="16">
        <v>2500</v>
      </c>
      <c r="AK710" s="16">
        <v>2500</v>
      </c>
      <c r="AL710" s="16"/>
      <c r="AM710" s="16">
        <v>2500</v>
      </c>
      <c r="AN710" s="16">
        <v>2500</v>
      </c>
      <c r="AO710" s="16"/>
      <c r="AP710" s="16"/>
      <c r="AQ710" s="16"/>
      <c r="AR710" s="16"/>
      <c r="AS710" s="16"/>
      <c r="AT710" s="16"/>
      <c r="AU710" s="16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61"/>
      <c r="BH710" s="58">
        <f t="shared" ref="BH710:BH773" si="40">ROUND(AE710*AF710*AH710,-2)</f>
        <v>10000</v>
      </c>
      <c r="BI710" s="62">
        <f t="shared" ref="BI710:BI773" si="41">AI710-BH710</f>
        <v>0</v>
      </c>
    </row>
    <row r="711" spans="1:61" ht="18.75">
      <c r="A711" s="11">
        <f>IFERROR((VLOOKUP(B711,[10]หน่วยงานหลัก!$A$1:$B$18,2,0)),"")</f>
        <v>10</v>
      </c>
      <c r="B711" s="6" t="s">
        <v>1</v>
      </c>
      <c r="C711" s="11">
        <f>IFERROR((VLOOKUP(D711,[10]หน่วยงานย่อย!$A$1:$B$79,2,0)),"")</f>
        <v>1013</v>
      </c>
      <c r="D711" s="6" t="s">
        <v>344</v>
      </c>
      <c r="E711" s="12">
        <v>2</v>
      </c>
      <c r="F711" s="13" t="s">
        <v>12</v>
      </c>
      <c r="G711" s="6" t="s">
        <v>12</v>
      </c>
      <c r="H711" s="12">
        <v>1</v>
      </c>
      <c r="I711" s="13" t="str">
        <f>IFERROR((VLOOKUP(H711,[10]กองทุน!$A$2:$B$14,2,)),"")</f>
        <v>กองทุนบริหาร</v>
      </c>
      <c r="J711" s="12">
        <v>150</v>
      </c>
      <c r="K711" s="13" t="str">
        <f>IFERROR((VLOOKUP(J711,'[10]งาน-โครงการ'!$A$1:$B$57,2,FALSE)),"")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11" s="11">
        <f>IFERROR((VLOOKUP(M711,[10]โครงการย่อย!$B$2:$C$84,2,FALSE)),"")</f>
        <v>1000012</v>
      </c>
      <c r="M711" s="6" t="s">
        <v>634</v>
      </c>
      <c r="N711" s="11">
        <v>10000120015</v>
      </c>
      <c r="O711" s="6" t="s">
        <v>356</v>
      </c>
      <c r="P711" s="14" t="s">
        <v>362</v>
      </c>
      <c r="Q711" s="11">
        <v>5</v>
      </c>
      <c r="R711" s="6" t="s">
        <v>635</v>
      </c>
      <c r="S711" s="11">
        <v>5</v>
      </c>
      <c r="T711" s="6" t="s">
        <v>635</v>
      </c>
      <c r="U711" s="13" t="str">
        <f>IFERROR((VLOOKUP(Q711,[1]ความเชื่อมโยง!$A$1:$F$10,6,FALSE)),"")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11" s="13" t="str">
        <f>IFERROR((VLOOKUP(Q711,ความเชื่อมโยง!$A$1:$G$10,7,1)),"")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11" s="15" t="s">
        <v>636</v>
      </c>
      <c r="X711" s="6" t="s">
        <v>133</v>
      </c>
      <c r="Y711" s="6" t="s">
        <v>16</v>
      </c>
      <c r="Z711" s="6" t="s">
        <v>28</v>
      </c>
      <c r="AA711" s="6"/>
      <c r="AB711" s="6"/>
      <c r="AC711" s="14"/>
      <c r="AD711" s="14" t="s">
        <v>724</v>
      </c>
      <c r="AE711" s="16">
        <v>1000</v>
      </c>
      <c r="AF711" s="17">
        <v>14</v>
      </c>
      <c r="AG711" s="17" t="s">
        <v>583</v>
      </c>
      <c r="AH711" s="17">
        <v>1</v>
      </c>
      <c r="AI711" s="27">
        <f t="shared" si="39"/>
        <v>14000</v>
      </c>
      <c r="AJ711" s="16"/>
      <c r="AK711" s="16"/>
      <c r="AL711" s="16">
        <v>14000</v>
      </c>
      <c r="AM711" s="16"/>
      <c r="AN711" s="16"/>
      <c r="AO711" s="16"/>
      <c r="AP711" s="16"/>
      <c r="AQ711" s="16"/>
      <c r="AR711" s="16"/>
      <c r="AS711" s="16"/>
      <c r="AT711" s="16"/>
      <c r="AU711" s="16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61"/>
      <c r="BH711" s="58">
        <f t="shared" si="40"/>
        <v>14000</v>
      </c>
      <c r="BI711" s="62">
        <f t="shared" si="41"/>
        <v>0</v>
      </c>
    </row>
    <row r="712" spans="1:61" ht="18.75">
      <c r="A712" s="11">
        <f>IFERROR((VLOOKUP(B712,[10]หน่วยงานหลัก!$A$1:$B$18,2,0)),"")</f>
        <v>10</v>
      </c>
      <c r="B712" s="6" t="s">
        <v>1</v>
      </c>
      <c r="C712" s="11">
        <f>IFERROR((VLOOKUP(D712,[10]หน่วยงานย่อย!$A$1:$B$79,2,0)),"")</f>
        <v>1013</v>
      </c>
      <c r="D712" s="6" t="s">
        <v>344</v>
      </c>
      <c r="E712" s="12">
        <v>2</v>
      </c>
      <c r="F712" s="13" t="s">
        <v>12</v>
      </c>
      <c r="G712" s="6" t="s">
        <v>12</v>
      </c>
      <c r="H712" s="12">
        <v>1</v>
      </c>
      <c r="I712" s="13" t="str">
        <f>IFERROR((VLOOKUP(H712,[10]กองทุน!$A$2:$B$14,2,)),"")</f>
        <v>กองทุนบริหาร</v>
      </c>
      <c r="J712" s="12">
        <v>150</v>
      </c>
      <c r="K712" s="13" t="str">
        <f>IFERROR((VLOOKUP(J712,'[10]งาน-โครงการ'!$A$1:$B$57,2,FALSE)),"")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12" s="11">
        <f>IFERROR((VLOOKUP(M712,[10]โครงการย่อย!$B$2:$C$84,2,FALSE)),"")</f>
        <v>1000012</v>
      </c>
      <c r="M712" s="6" t="s">
        <v>634</v>
      </c>
      <c r="N712" s="11">
        <v>10000120015</v>
      </c>
      <c r="O712" s="6" t="s">
        <v>356</v>
      </c>
      <c r="P712" s="14" t="s">
        <v>362</v>
      </c>
      <c r="Q712" s="11">
        <v>5</v>
      </c>
      <c r="R712" s="6" t="s">
        <v>635</v>
      </c>
      <c r="S712" s="11">
        <v>5</v>
      </c>
      <c r="T712" s="6" t="s">
        <v>635</v>
      </c>
      <c r="U712" s="13" t="str">
        <f>IFERROR((VLOOKUP(Q712,[1]ความเชื่อมโยง!$A$1:$F$10,6,FALSE)),"")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12" s="13" t="str">
        <f>IFERROR((VLOOKUP(Q712,ความเชื่อมโยง!$A$1:$G$10,7,1)),"")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12" s="15" t="s">
        <v>636</v>
      </c>
      <c r="X712" s="6" t="s">
        <v>133</v>
      </c>
      <c r="Y712" s="6" t="s">
        <v>16</v>
      </c>
      <c r="Z712" s="6" t="s">
        <v>20</v>
      </c>
      <c r="AA712" s="6"/>
      <c r="AB712" s="6"/>
      <c r="AC712" s="14"/>
      <c r="AD712" s="14" t="s">
        <v>1713</v>
      </c>
      <c r="AE712" s="16">
        <v>420</v>
      </c>
      <c r="AF712" s="17">
        <v>6</v>
      </c>
      <c r="AG712" s="17" t="s">
        <v>581</v>
      </c>
      <c r="AH712" s="17">
        <v>1</v>
      </c>
      <c r="AI712" s="27">
        <f t="shared" si="39"/>
        <v>2500</v>
      </c>
      <c r="AJ712" s="16"/>
      <c r="AK712" s="16"/>
      <c r="AL712" s="16">
        <v>2500</v>
      </c>
      <c r="AM712" s="16"/>
      <c r="AN712" s="16"/>
      <c r="AO712" s="16"/>
      <c r="AP712" s="16"/>
      <c r="AQ712" s="16"/>
      <c r="AR712" s="16"/>
      <c r="AS712" s="16"/>
      <c r="AT712" s="16"/>
      <c r="AU712" s="16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61"/>
      <c r="BH712" s="58">
        <f t="shared" si="40"/>
        <v>2500</v>
      </c>
      <c r="BI712" s="62">
        <f t="shared" si="41"/>
        <v>0</v>
      </c>
    </row>
    <row r="713" spans="1:61" ht="18.75">
      <c r="A713" s="11">
        <f>IFERROR((VLOOKUP(B713,[10]หน่วยงานหลัก!$A$1:$B$18,2,0)),"")</f>
        <v>10</v>
      </c>
      <c r="B713" s="6" t="s">
        <v>1</v>
      </c>
      <c r="C713" s="11">
        <f>IFERROR((VLOOKUP(D713,[10]หน่วยงานย่อย!$A$1:$B$79,2,0)),"")</f>
        <v>1013</v>
      </c>
      <c r="D713" s="6" t="s">
        <v>344</v>
      </c>
      <c r="E713" s="12">
        <v>2</v>
      </c>
      <c r="F713" s="13" t="s">
        <v>12</v>
      </c>
      <c r="G713" s="6" t="s">
        <v>12</v>
      </c>
      <c r="H713" s="12">
        <v>1</v>
      </c>
      <c r="I713" s="13" t="str">
        <f>IFERROR((VLOOKUP(H713,[10]กองทุน!$A$2:$B$14,2,)),"")</f>
        <v>กองทุนบริหาร</v>
      </c>
      <c r="J713" s="12">
        <v>150</v>
      </c>
      <c r="K713" s="13" t="str">
        <f>IFERROR((VLOOKUP(J713,'[10]งาน-โครงการ'!$A$1:$B$57,2,FALSE)),"")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13" s="11">
        <f>IFERROR((VLOOKUP(M713,[10]โครงการย่อย!$B$2:$C$84,2,FALSE)),"")</f>
        <v>1000012</v>
      </c>
      <c r="M713" s="6" t="s">
        <v>634</v>
      </c>
      <c r="N713" s="11">
        <v>10000120015</v>
      </c>
      <c r="O713" s="6" t="s">
        <v>356</v>
      </c>
      <c r="P713" s="14" t="s">
        <v>362</v>
      </c>
      <c r="Q713" s="11">
        <v>5</v>
      </c>
      <c r="R713" s="6" t="s">
        <v>635</v>
      </c>
      <c r="S713" s="11">
        <v>5</v>
      </c>
      <c r="T713" s="6" t="s">
        <v>635</v>
      </c>
      <c r="U713" s="13" t="str">
        <f>IFERROR((VLOOKUP(Q713,[1]ความเชื่อมโยง!$A$1:$F$10,6,FALSE)),"")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13" s="13" t="str">
        <f>IFERROR((VLOOKUP(Q713,ความเชื่อมโยง!$A$1:$G$10,7,1)),"")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13" s="15" t="s">
        <v>636</v>
      </c>
      <c r="X713" s="6" t="s">
        <v>133</v>
      </c>
      <c r="Y713" s="6" t="s">
        <v>16</v>
      </c>
      <c r="Z713" s="6" t="s">
        <v>20</v>
      </c>
      <c r="AA713" s="6"/>
      <c r="AB713" s="6"/>
      <c r="AC713" s="14"/>
      <c r="AD713" s="14" t="s">
        <v>1714</v>
      </c>
      <c r="AE713" s="16">
        <v>200</v>
      </c>
      <c r="AF713" s="17">
        <v>2</v>
      </c>
      <c r="AG713" s="17" t="s">
        <v>586</v>
      </c>
      <c r="AH713" s="17">
        <v>7</v>
      </c>
      <c r="AI713" s="27">
        <f t="shared" si="39"/>
        <v>2800</v>
      </c>
      <c r="AJ713" s="16"/>
      <c r="AK713" s="16"/>
      <c r="AL713" s="16">
        <v>2800</v>
      </c>
      <c r="AM713" s="16"/>
      <c r="AN713" s="16"/>
      <c r="AO713" s="16"/>
      <c r="AP713" s="16"/>
      <c r="AQ713" s="16"/>
      <c r="AR713" s="16"/>
      <c r="AS713" s="16"/>
      <c r="AT713" s="16"/>
      <c r="AU713" s="16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61"/>
      <c r="BH713" s="58">
        <f t="shared" si="40"/>
        <v>2800</v>
      </c>
      <c r="BI713" s="62">
        <f t="shared" si="41"/>
        <v>0</v>
      </c>
    </row>
    <row r="714" spans="1:61" ht="18.75">
      <c r="A714" s="11">
        <f>IFERROR((VLOOKUP(B714,[10]หน่วยงานหลัก!$A$1:$B$18,2,0)),"")</f>
        <v>10</v>
      </c>
      <c r="B714" s="6" t="s">
        <v>1</v>
      </c>
      <c r="C714" s="11">
        <f>IFERROR((VLOOKUP(D714,[10]หน่วยงานย่อย!$A$1:$B$79,2,0)),"")</f>
        <v>1013</v>
      </c>
      <c r="D714" s="6" t="s">
        <v>344</v>
      </c>
      <c r="E714" s="12">
        <v>2</v>
      </c>
      <c r="F714" s="13" t="s">
        <v>12</v>
      </c>
      <c r="G714" s="6" t="s">
        <v>12</v>
      </c>
      <c r="H714" s="12">
        <v>1</v>
      </c>
      <c r="I714" s="13" t="str">
        <f>IFERROR((VLOOKUP(H714,[10]กองทุน!$A$2:$B$14,2,)),"")</f>
        <v>กองทุนบริหาร</v>
      </c>
      <c r="J714" s="12">
        <v>150</v>
      </c>
      <c r="K714" s="13" t="str">
        <f>IFERROR((VLOOKUP(J714,'[10]งาน-โครงการ'!$A$1:$B$57,2,FALSE)),"")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14" s="11">
        <f>IFERROR((VLOOKUP(M714,[10]โครงการย่อย!$B$2:$C$84,2,FALSE)),"")</f>
        <v>1000012</v>
      </c>
      <c r="M714" s="6" t="s">
        <v>634</v>
      </c>
      <c r="N714" s="11">
        <v>10000120015</v>
      </c>
      <c r="O714" s="6" t="s">
        <v>356</v>
      </c>
      <c r="P714" s="14" t="s">
        <v>362</v>
      </c>
      <c r="Q714" s="11">
        <v>5</v>
      </c>
      <c r="R714" s="6" t="s">
        <v>635</v>
      </c>
      <c r="S714" s="11">
        <v>5</v>
      </c>
      <c r="T714" s="6" t="s">
        <v>635</v>
      </c>
      <c r="U714" s="13" t="str">
        <f>IFERROR((VLOOKUP(Q714,[1]ความเชื่อมโยง!$A$1:$F$10,6,FALSE)),"")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14" s="13" t="str">
        <f>IFERROR((VLOOKUP(Q714,ความเชื่อมโยง!$A$1:$G$10,7,1)),"")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14" s="15" t="s">
        <v>636</v>
      </c>
      <c r="X714" s="6" t="s">
        <v>133</v>
      </c>
      <c r="Y714" s="6" t="s">
        <v>16</v>
      </c>
      <c r="Z714" s="6" t="s">
        <v>20</v>
      </c>
      <c r="AA714" s="6"/>
      <c r="AB714" s="6"/>
      <c r="AC714" s="14"/>
      <c r="AD714" s="14" t="s">
        <v>1651</v>
      </c>
      <c r="AE714" s="16">
        <v>1000</v>
      </c>
      <c r="AF714" s="17">
        <v>2</v>
      </c>
      <c r="AG714" s="17" t="s">
        <v>623</v>
      </c>
      <c r="AH714" s="17">
        <v>2</v>
      </c>
      <c r="AI714" s="27">
        <f t="shared" si="39"/>
        <v>4000</v>
      </c>
      <c r="AJ714" s="16"/>
      <c r="AK714" s="16"/>
      <c r="AL714" s="16">
        <v>4000</v>
      </c>
      <c r="AM714" s="16"/>
      <c r="AN714" s="16"/>
      <c r="AO714" s="16"/>
      <c r="AP714" s="16"/>
      <c r="AQ714" s="16"/>
      <c r="AR714" s="16"/>
      <c r="AS714" s="16"/>
      <c r="AT714" s="16"/>
      <c r="AU714" s="16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61"/>
      <c r="BH714" s="58">
        <f t="shared" si="40"/>
        <v>4000</v>
      </c>
      <c r="BI714" s="62">
        <f t="shared" si="41"/>
        <v>0</v>
      </c>
    </row>
    <row r="715" spans="1:61" ht="18.75">
      <c r="A715" s="11">
        <f>IFERROR((VLOOKUP(B715,[10]หน่วยงานหลัก!$A$1:$B$18,2,0)),"")</f>
        <v>10</v>
      </c>
      <c r="B715" s="6" t="s">
        <v>1</v>
      </c>
      <c r="C715" s="11">
        <f>IFERROR((VLOOKUP(D715,[10]หน่วยงานย่อย!$A$1:$B$79,2,0)),"")</f>
        <v>1013</v>
      </c>
      <c r="D715" s="6" t="s">
        <v>344</v>
      </c>
      <c r="E715" s="12">
        <v>2</v>
      </c>
      <c r="F715" s="13" t="s">
        <v>12</v>
      </c>
      <c r="G715" s="6" t="s">
        <v>12</v>
      </c>
      <c r="H715" s="12">
        <v>1</v>
      </c>
      <c r="I715" s="13" t="str">
        <f>IFERROR((VLOOKUP(H715,[10]กองทุน!$A$2:$B$14,2,)),"")</f>
        <v>กองทุนบริหาร</v>
      </c>
      <c r="J715" s="12">
        <v>150</v>
      </c>
      <c r="K715" s="13" t="str">
        <f>IFERROR((VLOOKUP(J715,'[10]งาน-โครงการ'!$A$1:$B$57,2,FALSE)),"")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15" s="11">
        <f>IFERROR((VLOOKUP(M715,[10]โครงการย่อย!$B$2:$C$84,2,FALSE)),"")</f>
        <v>1000012</v>
      </c>
      <c r="M715" s="6" t="s">
        <v>634</v>
      </c>
      <c r="N715" s="11">
        <v>10000120015</v>
      </c>
      <c r="O715" s="6" t="s">
        <v>356</v>
      </c>
      <c r="P715" s="14" t="s">
        <v>362</v>
      </c>
      <c r="Q715" s="11">
        <v>5</v>
      </c>
      <c r="R715" s="6" t="s">
        <v>635</v>
      </c>
      <c r="S715" s="11">
        <v>5</v>
      </c>
      <c r="T715" s="6" t="s">
        <v>635</v>
      </c>
      <c r="U715" s="13" t="str">
        <f>IFERROR((VLOOKUP(Q715,[1]ความเชื่อมโยง!$A$1:$F$10,6,FALSE)),"")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15" s="13" t="str">
        <f>IFERROR((VLOOKUP(Q715,ความเชื่อมโยง!$A$1:$G$10,7,1)),"")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15" s="15" t="s">
        <v>636</v>
      </c>
      <c r="X715" s="6" t="s">
        <v>133</v>
      </c>
      <c r="Y715" s="6" t="s">
        <v>16</v>
      </c>
      <c r="Z715" s="6" t="s">
        <v>23</v>
      </c>
      <c r="AA715" s="6"/>
      <c r="AB715" s="6"/>
      <c r="AC715" s="14"/>
      <c r="AD715" s="14" t="s">
        <v>617</v>
      </c>
      <c r="AE715" s="16">
        <v>4500</v>
      </c>
      <c r="AF715" s="17">
        <v>1</v>
      </c>
      <c r="AG715" s="17" t="s">
        <v>583</v>
      </c>
      <c r="AH715" s="17">
        <v>1</v>
      </c>
      <c r="AI715" s="27">
        <f t="shared" si="39"/>
        <v>4500</v>
      </c>
      <c r="AJ715" s="16"/>
      <c r="AK715" s="16"/>
      <c r="AL715" s="16">
        <v>4500</v>
      </c>
      <c r="AM715" s="16"/>
      <c r="AN715" s="16"/>
      <c r="AO715" s="16"/>
      <c r="AP715" s="16"/>
      <c r="AQ715" s="16"/>
      <c r="AR715" s="16"/>
      <c r="AS715" s="16"/>
      <c r="AT715" s="16"/>
      <c r="AU715" s="16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61"/>
      <c r="BH715" s="58">
        <f t="shared" si="40"/>
        <v>4500</v>
      </c>
      <c r="BI715" s="62">
        <f t="shared" si="41"/>
        <v>0</v>
      </c>
    </row>
    <row r="716" spans="1:61" ht="18.75">
      <c r="A716" s="11">
        <f>IFERROR((VLOOKUP(B716,[10]หน่วยงานหลัก!$A$1:$B$18,2,0)),"")</f>
        <v>10</v>
      </c>
      <c r="B716" s="6" t="s">
        <v>1</v>
      </c>
      <c r="C716" s="11">
        <f>IFERROR((VLOOKUP(D716,[10]หน่วยงานย่อย!$A$1:$B$79,2,0)),"")</f>
        <v>1013</v>
      </c>
      <c r="D716" s="6" t="s">
        <v>344</v>
      </c>
      <c r="E716" s="12">
        <v>2</v>
      </c>
      <c r="F716" s="13" t="s">
        <v>12</v>
      </c>
      <c r="G716" s="6" t="s">
        <v>12</v>
      </c>
      <c r="H716" s="12">
        <v>1</v>
      </c>
      <c r="I716" s="13" t="str">
        <f>IFERROR((VLOOKUP(H716,[10]กองทุน!$A$2:$B$14,2,)),"")</f>
        <v>กองทุนบริหาร</v>
      </c>
      <c r="J716" s="12">
        <v>150</v>
      </c>
      <c r="K716" s="13" t="str">
        <f>IFERROR((VLOOKUP(J716,'[10]งาน-โครงการ'!$A$1:$B$57,2,FALSE)),"")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16" s="11">
        <f>IFERROR((VLOOKUP(M716,[10]โครงการย่อย!$B$2:$C$84,2,FALSE)),"")</f>
        <v>1000012</v>
      </c>
      <c r="M716" s="6" t="s">
        <v>634</v>
      </c>
      <c r="N716" s="11">
        <v>10000120015</v>
      </c>
      <c r="O716" s="6" t="s">
        <v>356</v>
      </c>
      <c r="P716" s="14" t="s">
        <v>362</v>
      </c>
      <c r="Q716" s="11">
        <v>5</v>
      </c>
      <c r="R716" s="6" t="s">
        <v>635</v>
      </c>
      <c r="S716" s="11">
        <v>5</v>
      </c>
      <c r="T716" s="6" t="s">
        <v>635</v>
      </c>
      <c r="U716" s="13" t="str">
        <f>IFERROR((VLOOKUP(Q716,[1]ความเชื่อมโยง!$A$1:$F$10,6,FALSE)),"")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16" s="13" t="str">
        <f>IFERROR((VLOOKUP(Q716,ความเชื่อมโยง!$A$1:$G$10,7,1)),"")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16" s="15" t="s">
        <v>636</v>
      </c>
      <c r="X716" s="6" t="s">
        <v>133</v>
      </c>
      <c r="Y716" s="6" t="s">
        <v>16</v>
      </c>
      <c r="Z716" s="6" t="s">
        <v>20</v>
      </c>
      <c r="AA716" s="6"/>
      <c r="AB716" s="6"/>
      <c r="AC716" s="14"/>
      <c r="AD716" s="14" t="s">
        <v>1651</v>
      </c>
      <c r="AE716" s="16">
        <v>800</v>
      </c>
      <c r="AF716" s="17">
        <v>2</v>
      </c>
      <c r="AG716" s="17" t="s">
        <v>583</v>
      </c>
      <c r="AH716" s="17">
        <v>1</v>
      </c>
      <c r="AI716" s="27">
        <f t="shared" si="39"/>
        <v>1600</v>
      </c>
      <c r="AJ716" s="16"/>
      <c r="AK716" s="16"/>
      <c r="AL716" s="16">
        <v>1600</v>
      </c>
      <c r="AM716" s="16"/>
      <c r="AN716" s="16"/>
      <c r="AO716" s="16"/>
      <c r="AP716" s="16"/>
      <c r="AQ716" s="16"/>
      <c r="AR716" s="16"/>
      <c r="AS716" s="16"/>
      <c r="AT716" s="16"/>
      <c r="AU716" s="16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61"/>
      <c r="BH716" s="58">
        <f t="shared" si="40"/>
        <v>1600</v>
      </c>
      <c r="BI716" s="62">
        <f t="shared" si="41"/>
        <v>0</v>
      </c>
    </row>
    <row r="717" spans="1:61" ht="18.75">
      <c r="A717" s="11">
        <f>IFERROR((VLOOKUP(B717,[10]หน่วยงานหลัก!$A$1:$B$18,2,0)),"")</f>
        <v>10</v>
      </c>
      <c r="B717" s="6" t="s">
        <v>1</v>
      </c>
      <c r="C717" s="11">
        <f>IFERROR((VLOOKUP(D717,[10]หน่วยงานย่อย!$A$1:$B$79,2,0)),"")</f>
        <v>1013</v>
      </c>
      <c r="D717" s="6" t="s">
        <v>344</v>
      </c>
      <c r="E717" s="12">
        <v>2</v>
      </c>
      <c r="F717" s="13" t="s">
        <v>12</v>
      </c>
      <c r="G717" s="6" t="s">
        <v>12</v>
      </c>
      <c r="H717" s="12">
        <v>1</v>
      </c>
      <c r="I717" s="13" t="str">
        <f>IFERROR((VLOOKUP(H717,[10]กองทุน!$A$2:$B$14,2,)),"")</f>
        <v>กองทุนบริหาร</v>
      </c>
      <c r="J717" s="12">
        <v>150</v>
      </c>
      <c r="K717" s="13" t="str">
        <f>IFERROR((VLOOKUP(J717,'[10]งาน-โครงการ'!$A$1:$B$57,2,FALSE)),"")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17" s="11">
        <f>IFERROR((VLOOKUP(M717,[10]โครงการย่อย!$B$2:$C$84,2,FALSE)),"")</f>
        <v>1000012</v>
      </c>
      <c r="M717" s="6" t="s">
        <v>634</v>
      </c>
      <c r="N717" s="11">
        <v>10000120015</v>
      </c>
      <c r="O717" s="6" t="s">
        <v>356</v>
      </c>
      <c r="P717" s="14" t="s">
        <v>362</v>
      </c>
      <c r="Q717" s="11">
        <v>5</v>
      </c>
      <c r="R717" s="6" t="s">
        <v>635</v>
      </c>
      <c r="S717" s="11">
        <v>5</v>
      </c>
      <c r="T717" s="6" t="s">
        <v>635</v>
      </c>
      <c r="U717" s="13" t="str">
        <f>IFERROR((VLOOKUP(Q717,[1]ความเชื่อมโยง!$A$1:$F$10,6,FALSE)),"")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17" s="13" t="str">
        <f>IFERROR((VLOOKUP(Q717,ความเชื่อมโยง!$A$1:$G$10,7,1)),"")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17" s="15" t="s">
        <v>636</v>
      </c>
      <c r="X717" s="6" t="s">
        <v>133</v>
      </c>
      <c r="Y717" s="6" t="s">
        <v>16</v>
      </c>
      <c r="Z717" s="6" t="s">
        <v>20</v>
      </c>
      <c r="AA717" s="6"/>
      <c r="AB717" s="6"/>
      <c r="AC717" s="14"/>
      <c r="AD717" s="14" t="s">
        <v>1635</v>
      </c>
      <c r="AE717" s="16">
        <v>30</v>
      </c>
      <c r="AF717" s="17">
        <v>150</v>
      </c>
      <c r="AG717" s="17" t="s">
        <v>581</v>
      </c>
      <c r="AH717" s="17">
        <v>4</v>
      </c>
      <c r="AI717" s="27">
        <f t="shared" si="39"/>
        <v>18000</v>
      </c>
      <c r="AJ717" s="16"/>
      <c r="AK717" s="16"/>
      <c r="AL717" s="16">
        <v>12000</v>
      </c>
      <c r="AM717" s="16"/>
      <c r="AN717" s="16"/>
      <c r="AO717" s="16"/>
      <c r="AP717" s="16"/>
      <c r="AQ717" s="16"/>
      <c r="AR717" s="16"/>
      <c r="AS717" s="16"/>
      <c r="AT717" s="16"/>
      <c r="AU717" s="16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61"/>
      <c r="BH717" s="58">
        <f t="shared" si="40"/>
        <v>18000</v>
      </c>
      <c r="BI717" s="62">
        <f t="shared" si="41"/>
        <v>0</v>
      </c>
    </row>
    <row r="718" spans="1:61" ht="18.75">
      <c r="A718" s="11">
        <f>IFERROR((VLOOKUP(B718,[10]หน่วยงานหลัก!$A$1:$B$18,2,0)),"")</f>
        <v>10</v>
      </c>
      <c r="B718" s="6" t="s">
        <v>1</v>
      </c>
      <c r="C718" s="11">
        <f>IFERROR((VLOOKUP(D718,[10]หน่วยงานย่อย!$A$1:$B$79,2,0)),"")</f>
        <v>1013</v>
      </c>
      <c r="D718" s="6" t="s">
        <v>344</v>
      </c>
      <c r="E718" s="12">
        <v>2</v>
      </c>
      <c r="F718" s="13" t="s">
        <v>12</v>
      </c>
      <c r="G718" s="6" t="s">
        <v>12</v>
      </c>
      <c r="H718" s="12">
        <v>1</v>
      </c>
      <c r="I718" s="13" t="str">
        <f>IFERROR((VLOOKUP(H718,[10]กองทุน!$A$2:$B$14,2,)),"")</f>
        <v>กองทุนบริหาร</v>
      </c>
      <c r="J718" s="12">
        <v>150</v>
      </c>
      <c r="K718" s="13" t="str">
        <f>IFERROR((VLOOKUP(J718,'[10]งาน-โครงการ'!$A$1:$B$57,2,FALSE)),"")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18" s="11">
        <f>IFERROR((VLOOKUP(M718,[10]โครงการย่อย!$B$2:$C$84,2,FALSE)),"")</f>
        <v>1000012</v>
      </c>
      <c r="M718" s="6" t="s">
        <v>634</v>
      </c>
      <c r="N718" s="11">
        <v>10000120015</v>
      </c>
      <c r="O718" s="6" t="s">
        <v>356</v>
      </c>
      <c r="P718" s="14" t="s">
        <v>362</v>
      </c>
      <c r="Q718" s="11">
        <v>5</v>
      </c>
      <c r="R718" s="6" t="s">
        <v>635</v>
      </c>
      <c r="S718" s="11">
        <v>5</v>
      </c>
      <c r="T718" s="6" t="s">
        <v>635</v>
      </c>
      <c r="U718" s="13" t="str">
        <f>IFERROR((VLOOKUP(Q718,[1]ความเชื่อมโยง!$A$1:$F$10,6,FALSE)),"")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18" s="13" t="str">
        <f>IFERROR((VLOOKUP(Q718,ความเชื่อมโยง!$A$1:$G$10,7,1)),"")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18" s="15" t="s">
        <v>636</v>
      </c>
      <c r="X718" s="6" t="s">
        <v>133</v>
      </c>
      <c r="Y718" s="6" t="s">
        <v>16</v>
      </c>
      <c r="Z718" s="6" t="s">
        <v>20</v>
      </c>
      <c r="AA718" s="6"/>
      <c r="AB718" s="6"/>
      <c r="AC718" s="14"/>
      <c r="AD718" s="14" t="s">
        <v>582</v>
      </c>
      <c r="AE718" s="16">
        <v>60</v>
      </c>
      <c r="AF718" s="17">
        <v>150</v>
      </c>
      <c r="AG718" s="17" t="s">
        <v>581</v>
      </c>
      <c r="AH718" s="17">
        <v>2</v>
      </c>
      <c r="AI718" s="27">
        <f t="shared" si="39"/>
        <v>18000</v>
      </c>
      <c r="AJ718" s="16"/>
      <c r="AK718" s="16"/>
      <c r="AL718" s="16">
        <v>45000</v>
      </c>
      <c r="AM718" s="16"/>
      <c r="AN718" s="16"/>
      <c r="AO718" s="16"/>
      <c r="AP718" s="16"/>
      <c r="AQ718" s="16"/>
      <c r="AR718" s="16"/>
      <c r="AS718" s="16"/>
      <c r="AT718" s="16"/>
      <c r="AU718" s="16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61"/>
      <c r="BH718" s="58">
        <f t="shared" si="40"/>
        <v>18000</v>
      </c>
      <c r="BI718" s="62">
        <f t="shared" si="41"/>
        <v>0</v>
      </c>
    </row>
    <row r="719" spans="1:61" ht="18.75">
      <c r="A719" s="11">
        <f>IFERROR((VLOOKUP(B719,[10]หน่วยงานหลัก!$A$1:$B$18,2,0)),"")</f>
        <v>10</v>
      </c>
      <c r="B719" s="6" t="s">
        <v>1</v>
      </c>
      <c r="C719" s="11">
        <f>IFERROR((VLOOKUP(D719,[10]หน่วยงานย่อย!$A$1:$B$79,2,0)),"")</f>
        <v>1013</v>
      </c>
      <c r="D719" s="6" t="s">
        <v>344</v>
      </c>
      <c r="E719" s="12">
        <v>2</v>
      </c>
      <c r="F719" s="13" t="s">
        <v>12</v>
      </c>
      <c r="G719" s="6" t="s">
        <v>12</v>
      </c>
      <c r="H719" s="12">
        <v>1</v>
      </c>
      <c r="I719" s="13" t="str">
        <f>IFERROR((VLOOKUP(H719,[10]กองทุน!$A$2:$B$14,2,)),"")</f>
        <v>กองทุนบริหาร</v>
      </c>
      <c r="J719" s="12">
        <v>150</v>
      </c>
      <c r="K719" s="13" t="str">
        <f>IFERROR((VLOOKUP(J719,'[10]งาน-โครงการ'!$A$1:$B$57,2,FALSE)),"")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19" s="11">
        <f>IFERROR((VLOOKUP(M719,[10]โครงการย่อย!$B$2:$C$84,2,FALSE)),"")</f>
        <v>1000012</v>
      </c>
      <c r="M719" s="6" t="s">
        <v>634</v>
      </c>
      <c r="N719" s="11">
        <v>10000120015</v>
      </c>
      <c r="O719" s="6" t="s">
        <v>356</v>
      </c>
      <c r="P719" s="14" t="s">
        <v>362</v>
      </c>
      <c r="Q719" s="11">
        <v>5</v>
      </c>
      <c r="R719" s="6" t="s">
        <v>635</v>
      </c>
      <c r="S719" s="11">
        <v>5</v>
      </c>
      <c r="T719" s="6" t="s">
        <v>635</v>
      </c>
      <c r="U719" s="13" t="str">
        <f>IFERROR((VLOOKUP(Q719,[1]ความเชื่อมโยง!$A$1:$F$10,6,FALSE)),"")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19" s="13" t="str">
        <f>IFERROR((VLOOKUP(Q719,ความเชื่อมโยง!$A$1:$G$10,7,1)),"")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19" s="15" t="s">
        <v>636</v>
      </c>
      <c r="X719" s="6" t="s">
        <v>133</v>
      </c>
      <c r="Y719" s="6" t="s">
        <v>16</v>
      </c>
      <c r="Z719" s="6" t="s">
        <v>20</v>
      </c>
      <c r="AA719" s="6"/>
      <c r="AB719" s="6"/>
      <c r="AC719" s="14"/>
      <c r="AD719" s="14" t="s">
        <v>1709</v>
      </c>
      <c r="AE719" s="16">
        <v>250</v>
      </c>
      <c r="AF719" s="17">
        <v>10</v>
      </c>
      <c r="AG719" s="17" t="s">
        <v>583</v>
      </c>
      <c r="AH719" s="17">
        <v>3</v>
      </c>
      <c r="AI719" s="27">
        <f t="shared" si="39"/>
        <v>7500</v>
      </c>
      <c r="AJ719" s="16"/>
      <c r="AK719" s="16"/>
      <c r="AL719" s="16">
        <v>7500</v>
      </c>
      <c r="AM719" s="16"/>
      <c r="AN719" s="16"/>
      <c r="AO719" s="16"/>
      <c r="AP719" s="16"/>
      <c r="AQ719" s="16"/>
      <c r="AR719" s="16"/>
      <c r="AS719" s="16"/>
      <c r="AT719" s="16"/>
      <c r="AU719" s="16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61"/>
      <c r="BH719" s="58">
        <f t="shared" si="40"/>
        <v>7500</v>
      </c>
      <c r="BI719" s="62">
        <f t="shared" si="41"/>
        <v>0</v>
      </c>
    </row>
    <row r="720" spans="1:61" ht="18.75">
      <c r="A720" s="11">
        <f>IFERROR((VLOOKUP(B720,[10]หน่วยงานหลัก!$A$1:$B$18,2,0)),"")</f>
        <v>10</v>
      </c>
      <c r="B720" s="6" t="s">
        <v>1</v>
      </c>
      <c r="C720" s="11">
        <f>IFERROR((VLOOKUP(D720,[10]หน่วยงานย่อย!$A$1:$B$79,2,0)),"")</f>
        <v>1013</v>
      </c>
      <c r="D720" s="6" t="s">
        <v>344</v>
      </c>
      <c r="E720" s="12">
        <v>2</v>
      </c>
      <c r="F720" s="13" t="s">
        <v>12</v>
      </c>
      <c r="G720" s="6" t="s">
        <v>12</v>
      </c>
      <c r="H720" s="12">
        <v>1</v>
      </c>
      <c r="I720" s="13" t="str">
        <f>IFERROR((VLOOKUP(H720,[10]กองทุน!$A$2:$B$14,2,)),"")</f>
        <v>กองทุนบริหาร</v>
      </c>
      <c r="J720" s="12">
        <v>150</v>
      </c>
      <c r="K720" s="13" t="str">
        <f>IFERROR((VLOOKUP(J720,'[10]งาน-โครงการ'!$A$1:$B$57,2,FALSE)),"")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20" s="11">
        <f>IFERROR((VLOOKUP(M720,[10]โครงการย่อย!$B$2:$C$84,2,FALSE)),"")</f>
        <v>1000012</v>
      </c>
      <c r="M720" s="6" t="s">
        <v>634</v>
      </c>
      <c r="N720" s="11">
        <v>10000120015</v>
      </c>
      <c r="O720" s="6" t="s">
        <v>356</v>
      </c>
      <c r="P720" s="14" t="s">
        <v>362</v>
      </c>
      <c r="Q720" s="11">
        <v>5</v>
      </c>
      <c r="R720" s="6" t="s">
        <v>635</v>
      </c>
      <c r="S720" s="11">
        <v>5</v>
      </c>
      <c r="T720" s="6" t="s">
        <v>635</v>
      </c>
      <c r="U720" s="13" t="str">
        <f>IFERROR((VLOOKUP(Q720,[1]ความเชื่อมโยง!$A$1:$F$10,6,FALSE)),"")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20" s="13" t="str">
        <f>IFERROR((VLOOKUP(Q720,ความเชื่อมโยง!$A$1:$G$10,7,1)),"")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20" s="15" t="s">
        <v>636</v>
      </c>
      <c r="X720" s="6" t="s">
        <v>133</v>
      </c>
      <c r="Y720" s="6" t="s">
        <v>16</v>
      </c>
      <c r="Z720" s="6" t="s">
        <v>20</v>
      </c>
      <c r="AA720" s="6"/>
      <c r="AB720" s="6"/>
      <c r="AC720" s="14"/>
      <c r="AD720" s="14" t="s">
        <v>1712</v>
      </c>
      <c r="AE720" s="16">
        <v>1500</v>
      </c>
      <c r="AF720" s="17">
        <v>2</v>
      </c>
      <c r="AG720" s="17" t="s">
        <v>583</v>
      </c>
      <c r="AH720" s="17">
        <v>1</v>
      </c>
      <c r="AI720" s="27">
        <f t="shared" si="39"/>
        <v>3000</v>
      </c>
      <c r="AJ720" s="16"/>
      <c r="AK720" s="16"/>
      <c r="AL720" s="16">
        <v>3000</v>
      </c>
      <c r="AM720" s="16"/>
      <c r="AN720" s="16"/>
      <c r="AO720" s="16"/>
      <c r="AP720" s="16"/>
      <c r="AQ720" s="16"/>
      <c r="AR720" s="16"/>
      <c r="AS720" s="16"/>
      <c r="AT720" s="16"/>
      <c r="AU720" s="16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61"/>
      <c r="BH720" s="58">
        <f t="shared" si="40"/>
        <v>3000</v>
      </c>
      <c r="BI720" s="62">
        <f t="shared" si="41"/>
        <v>0</v>
      </c>
    </row>
    <row r="721" spans="1:61" ht="18.75">
      <c r="A721" s="11">
        <f>IFERROR((VLOOKUP(B721,[10]หน่วยงานหลัก!$A$1:$B$18,2,0)),"")</f>
        <v>10</v>
      </c>
      <c r="B721" s="6" t="s">
        <v>1</v>
      </c>
      <c r="C721" s="11">
        <f>IFERROR((VLOOKUP(D721,[10]หน่วยงานย่อย!$A$1:$B$79,2,0)),"")</f>
        <v>1013</v>
      </c>
      <c r="D721" s="6" t="s">
        <v>344</v>
      </c>
      <c r="E721" s="12">
        <v>2</v>
      </c>
      <c r="F721" s="13" t="s">
        <v>12</v>
      </c>
      <c r="G721" s="6" t="s">
        <v>12</v>
      </c>
      <c r="H721" s="12">
        <v>1</v>
      </c>
      <c r="I721" s="13" t="str">
        <f>IFERROR((VLOOKUP(H721,[10]กองทุน!$A$2:$B$14,2,)),"")</f>
        <v>กองทุนบริหาร</v>
      </c>
      <c r="J721" s="12">
        <v>150</v>
      </c>
      <c r="K721" s="13" t="str">
        <f>IFERROR((VLOOKUP(J721,'[10]งาน-โครงการ'!$A$1:$B$57,2,FALSE)),"")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21" s="11">
        <f>IFERROR((VLOOKUP(M721,[10]โครงการย่อย!$B$2:$C$84,2,FALSE)),"")</f>
        <v>1000012</v>
      </c>
      <c r="M721" s="6" t="s">
        <v>634</v>
      </c>
      <c r="N721" s="11">
        <v>10000120015</v>
      </c>
      <c r="O721" s="6" t="s">
        <v>356</v>
      </c>
      <c r="P721" s="14" t="s">
        <v>363</v>
      </c>
      <c r="Q721" s="11">
        <v>5</v>
      </c>
      <c r="R721" s="6" t="s">
        <v>635</v>
      </c>
      <c r="S721" s="11">
        <v>5</v>
      </c>
      <c r="T721" s="6" t="s">
        <v>635</v>
      </c>
      <c r="U721" s="13" t="str">
        <f>IFERROR((VLOOKUP(Q721,[1]ความเชื่อมโยง!$A$1:$F$10,6,FALSE)),"")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21" s="13" t="str">
        <f>IFERROR((VLOOKUP(Q721,ความเชื่อมโยง!$A$1:$G$10,7,1)),"")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21" s="15" t="s">
        <v>636</v>
      </c>
      <c r="X721" s="6" t="s">
        <v>133</v>
      </c>
      <c r="Y721" s="6" t="s">
        <v>16</v>
      </c>
      <c r="Z721" s="6" t="s">
        <v>28</v>
      </c>
      <c r="AA721" s="6"/>
      <c r="AB721" s="6"/>
      <c r="AC721" s="14"/>
      <c r="AD721" s="14" t="s">
        <v>724</v>
      </c>
      <c r="AE721" s="16">
        <v>1000</v>
      </c>
      <c r="AF721" s="17">
        <v>14</v>
      </c>
      <c r="AG721" s="17" t="s">
        <v>736</v>
      </c>
      <c r="AH721" s="17">
        <v>1</v>
      </c>
      <c r="AI721" s="27">
        <f t="shared" si="39"/>
        <v>14000</v>
      </c>
      <c r="AJ721" s="16"/>
      <c r="AK721" s="16"/>
      <c r="AL721" s="16"/>
      <c r="AM721" s="16">
        <v>14000</v>
      </c>
      <c r="AN721" s="16"/>
      <c r="AO721" s="16"/>
      <c r="AP721" s="16"/>
      <c r="AQ721" s="16"/>
      <c r="AR721" s="16"/>
      <c r="AS721" s="16"/>
      <c r="AT721" s="16"/>
      <c r="AU721" s="16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61"/>
      <c r="BH721" s="58">
        <f t="shared" si="40"/>
        <v>14000</v>
      </c>
      <c r="BI721" s="62">
        <f t="shared" si="41"/>
        <v>0</v>
      </c>
    </row>
    <row r="722" spans="1:61" ht="18.75">
      <c r="A722" s="11">
        <f>IFERROR((VLOOKUP(B722,[10]หน่วยงานหลัก!$A$1:$B$18,2,0)),"")</f>
        <v>10</v>
      </c>
      <c r="B722" s="6" t="s">
        <v>1</v>
      </c>
      <c r="C722" s="11">
        <f>IFERROR((VLOOKUP(D722,[10]หน่วยงานย่อย!$A$1:$B$79,2,0)),"")</f>
        <v>1013</v>
      </c>
      <c r="D722" s="6" t="s">
        <v>344</v>
      </c>
      <c r="E722" s="12">
        <v>2</v>
      </c>
      <c r="F722" s="13" t="s">
        <v>12</v>
      </c>
      <c r="G722" s="6" t="s">
        <v>12</v>
      </c>
      <c r="H722" s="12">
        <v>1</v>
      </c>
      <c r="I722" s="13" t="str">
        <f>IFERROR((VLOOKUP(H722,[10]กองทุน!$A$2:$B$14,2,)),"")</f>
        <v>กองทุนบริหาร</v>
      </c>
      <c r="J722" s="12">
        <v>150</v>
      </c>
      <c r="K722" s="13" t="str">
        <f>IFERROR((VLOOKUP(J722,'[10]งาน-โครงการ'!$A$1:$B$57,2,FALSE)),"")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22" s="11">
        <f>IFERROR((VLOOKUP(M722,[10]โครงการย่อย!$B$2:$C$84,2,FALSE)),"")</f>
        <v>1000012</v>
      </c>
      <c r="M722" s="6" t="s">
        <v>634</v>
      </c>
      <c r="N722" s="11">
        <v>10000120015</v>
      </c>
      <c r="O722" s="6" t="s">
        <v>356</v>
      </c>
      <c r="P722" s="14" t="s">
        <v>363</v>
      </c>
      <c r="Q722" s="11">
        <v>5</v>
      </c>
      <c r="R722" s="6" t="s">
        <v>635</v>
      </c>
      <c r="S722" s="11">
        <v>5</v>
      </c>
      <c r="T722" s="6" t="s">
        <v>635</v>
      </c>
      <c r="U722" s="13" t="str">
        <f>IFERROR((VLOOKUP(Q722,[1]ความเชื่อมโยง!$A$1:$F$10,6,FALSE)),"")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22" s="13" t="str">
        <f>IFERROR((VLOOKUP(Q722,ความเชื่อมโยง!$A$1:$G$10,7,1)),"")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22" s="15" t="s">
        <v>636</v>
      </c>
      <c r="X722" s="6" t="s">
        <v>133</v>
      </c>
      <c r="Y722" s="6" t="s">
        <v>16</v>
      </c>
      <c r="Z722" s="6" t="s">
        <v>20</v>
      </c>
      <c r="AA722" s="6"/>
      <c r="AB722" s="6"/>
      <c r="AC722" s="14"/>
      <c r="AD722" s="14" t="s">
        <v>1715</v>
      </c>
      <c r="AE722" s="16">
        <v>420</v>
      </c>
      <c r="AF722" s="17">
        <v>6</v>
      </c>
      <c r="AG722" s="17" t="s">
        <v>581</v>
      </c>
      <c r="AH722" s="17">
        <v>1</v>
      </c>
      <c r="AI722" s="27">
        <f t="shared" si="39"/>
        <v>2500</v>
      </c>
      <c r="AJ722" s="16"/>
      <c r="AK722" s="16"/>
      <c r="AL722" s="16"/>
      <c r="AM722" s="16">
        <v>2500</v>
      </c>
      <c r="AN722" s="16"/>
      <c r="AO722" s="16"/>
      <c r="AP722" s="16"/>
      <c r="AQ722" s="16"/>
      <c r="AR722" s="16"/>
      <c r="AS722" s="16"/>
      <c r="AT722" s="16"/>
      <c r="AU722" s="16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61"/>
      <c r="BH722" s="58">
        <f t="shared" si="40"/>
        <v>2500</v>
      </c>
      <c r="BI722" s="62">
        <f t="shared" si="41"/>
        <v>0</v>
      </c>
    </row>
    <row r="723" spans="1:61" ht="18.75">
      <c r="A723" s="11">
        <f>IFERROR((VLOOKUP(B723,[10]หน่วยงานหลัก!$A$1:$B$18,2,0)),"")</f>
        <v>10</v>
      </c>
      <c r="B723" s="6" t="s">
        <v>1</v>
      </c>
      <c r="C723" s="11">
        <f>IFERROR((VLOOKUP(D723,[10]หน่วยงานย่อย!$A$1:$B$79,2,0)),"")</f>
        <v>1013</v>
      </c>
      <c r="D723" s="6" t="s">
        <v>344</v>
      </c>
      <c r="E723" s="12">
        <v>2</v>
      </c>
      <c r="F723" s="13" t="s">
        <v>12</v>
      </c>
      <c r="G723" s="6" t="s">
        <v>12</v>
      </c>
      <c r="H723" s="12">
        <v>1</v>
      </c>
      <c r="I723" s="13" t="str">
        <f>IFERROR((VLOOKUP(H723,[10]กองทุน!$A$2:$B$14,2,)),"")</f>
        <v>กองทุนบริหาร</v>
      </c>
      <c r="J723" s="12">
        <v>150</v>
      </c>
      <c r="K723" s="13" t="str">
        <f>IFERROR((VLOOKUP(J723,'[10]งาน-โครงการ'!$A$1:$B$57,2,FALSE)),"")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23" s="11">
        <f>IFERROR((VLOOKUP(M723,[10]โครงการย่อย!$B$2:$C$84,2,FALSE)),"")</f>
        <v>1000012</v>
      </c>
      <c r="M723" s="6" t="s">
        <v>634</v>
      </c>
      <c r="N723" s="11">
        <v>10000120015</v>
      </c>
      <c r="O723" s="6" t="s">
        <v>356</v>
      </c>
      <c r="P723" s="14" t="s">
        <v>363</v>
      </c>
      <c r="Q723" s="11">
        <v>5</v>
      </c>
      <c r="R723" s="6" t="s">
        <v>635</v>
      </c>
      <c r="S723" s="11">
        <v>5</v>
      </c>
      <c r="T723" s="6" t="s">
        <v>635</v>
      </c>
      <c r="U723" s="13" t="str">
        <f>IFERROR((VLOOKUP(Q723,[1]ความเชื่อมโยง!$A$1:$F$10,6,FALSE)),"")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23" s="13" t="str">
        <f>IFERROR((VLOOKUP(Q723,ความเชื่อมโยง!$A$1:$G$10,7,1)),"")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23" s="15" t="s">
        <v>636</v>
      </c>
      <c r="X723" s="6" t="s">
        <v>133</v>
      </c>
      <c r="Y723" s="6" t="s">
        <v>16</v>
      </c>
      <c r="Z723" s="6" t="s">
        <v>20</v>
      </c>
      <c r="AA723" s="6"/>
      <c r="AB723" s="6"/>
      <c r="AC723" s="14"/>
      <c r="AD723" s="14" t="s">
        <v>1651</v>
      </c>
      <c r="AE723" s="16">
        <v>800</v>
      </c>
      <c r="AF723" s="17">
        <v>2</v>
      </c>
      <c r="AG723" s="17" t="s">
        <v>581</v>
      </c>
      <c r="AH723" s="17">
        <v>1</v>
      </c>
      <c r="AI723" s="27">
        <f t="shared" si="39"/>
        <v>1600</v>
      </c>
      <c r="AJ723" s="16"/>
      <c r="AK723" s="16"/>
      <c r="AL723" s="16"/>
      <c r="AM723" s="16">
        <v>1600</v>
      </c>
      <c r="AN723" s="16"/>
      <c r="AO723" s="16"/>
      <c r="AP723" s="16"/>
      <c r="AQ723" s="16"/>
      <c r="AR723" s="16"/>
      <c r="AS723" s="16"/>
      <c r="AT723" s="16"/>
      <c r="AU723" s="16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61"/>
      <c r="BH723" s="58">
        <f t="shared" si="40"/>
        <v>1600</v>
      </c>
      <c r="BI723" s="62">
        <f t="shared" si="41"/>
        <v>0</v>
      </c>
    </row>
    <row r="724" spans="1:61" ht="18.75">
      <c r="A724" s="11">
        <f>IFERROR((VLOOKUP(B724,[10]หน่วยงานหลัก!$A$1:$B$18,2,0)),"")</f>
        <v>10</v>
      </c>
      <c r="B724" s="6" t="s">
        <v>1</v>
      </c>
      <c r="C724" s="11">
        <f>IFERROR((VLOOKUP(D724,[10]หน่วยงานย่อย!$A$1:$B$79,2,0)),"")</f>
        <v>1013</v>
      </c>
      <c r="D724" s="6" t="s">
        <v>344</v>
      </c>
      <c r="E724" s="12">
        <v>2</v>
      </c>
      <c r="F724" s="13" t="s">
        <v>12</v>
      </c>
      <c r="G724" s="6" t="s">
        <v>12</v>
      </c>
      <c r="H724" s="12">
        <v>1</v>
      </c>
      <c r="I724" s="13" t="str">
        <f>IFERROR((VLOOKUP(H724,[10]กองทุน!$A$2:$B$14,2,)),"")</f>
        <v>กองทุนบริหาร</v>
      </c>
      <c r="J724" s="12">
        <v>150</v>
      </c>
      <c r="K724" s="13" t="str">
        <f>IFERROR((VLOOKUP(J724,'[10]งาน-โครงการ'!$A$1:$B$57,2,FALSE)),"")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24" s="11">
        <f>IFERROR((VLOOKUP(M724,[10]โครงการย่อย!$B$2:$C$84,2,FALSE)),"")</f>
        <v>1000012</v>
      </c>
      <c r="M724" s="6" t="s">
        <v>634</v>
      </c>
      <c r="N724" s="11">
        <v>10000120015</v>
      </c>
      <c r="O724" s="6" t="s">
        <v>356</v>
      </c>
      <c r="P724" s="14" t="s">
        <v>363</v>
      </c>
      <c r="Q724" s="11">
        <v>5</v>
      </c>
      <c r="R724" s="6" t="s">
        <v>635</v>
      </c>
      <c r="S724" s="11">
        <v>5</v>
      </c>
      <c r="T724" s="6" t="s">
        <v>635</v>
      </c>
      <c r="U724" s="13" t="str">
        <f>IFERROR((VLOOKUP(Q724,[1]ความเชื่อมโยง!$A$1:$F$10,6,FALSE)),"")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24" s="13" t="str">
        <f>IFERROR((VLOOKUP(Q724,ความเชื่อมโยง!$A$1:$G$10,7,1)),"")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24" s="15" t="s">
        <v>636</v>
      </c>
      <c r="X724" s="6" t="s">
        <v>133</v>
      </c>
      <c r="Y724" s="6" t="s">
        <v>16</v>
      </c>
      <c r="Z724" s="6" t="s">
        <v>20</v>
      </c>
      <c r="AA724" s="6"/>
      <c r="AB724" s="6"/>
      <c r="AC724" s="14"/>
      <c r="AD724" s="14" t="s">
        <v>1635</v>
      </c>
      <c r="AE724" s="16">
        <v>30</v>
      </c>
      <c r="AF724" s="17">
        <v>100</v>
      </c>
      <c r="AG724" s="17" t="s">
        <v>581</v>
      </c>
      <c r="AH724" s="17">
        <v>4</v>
      </c>
      <c r="AI724" s="27">
        <f t="shared" si="39"/>
        <v>12000</v>
      </c>
      <c r="AJ724" s="16"/>
      <c r="AK724" s="16"/>
      <c r="AL724" s="16"/>
      <c r="AM724" s="16">
        <v>12000</v>
      </c>
      <c r="AN724" s="16"/>
      <c r="AO724" s="16"/>
      <c r="AP724" s="16"/>
      <c r="AQ724" s="16"/>
      <c r="AR724" s="16"/>
      <c r="AS724" s="16"/>
      <c r="AT724" s="16"/>
      <c r="AU724" s="16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61"/>
      <c r="BH724" s="58">
        <f t="shared" si="40"/>
        <v>12000</v>
      </c>
      <c r="BI724" s="62">
        <f t="shared" si="41"/>
        <v>0</v>
      </c>
    </row>
    <row r="725" spans="1:61" ht="18.75">
      <c r="A725" s="11">
        <f>IFERROR((VLOOKUP(B725,[10]หน่วยงานหลัก!$A$1:$B$18,2,0)),"")</f>
        <v>10</v>
      </c>
      <c r="B725" s="6" t="s">
        <v>1</v>
      </c>
      <c r="C725" s="11">
        <f>IFERROR((VLOOKUP(D725,[10]หน่วยงานย่อย!$A$1:$B$79,2,0)),"")</f>
        <v>1013</v>
      </c>
      <c r="D725" s="6" t="s">
        <v>344</v>
      </c>
      <c r="E725" s="12">
        <v>2</v>
      </c>
      <c r="F725" s="13" t="s">
        <v>12</v>
      </c>
      <c r="G725" s="6" t="s">
        <v>12</v>
      </c>
      <c r="H725" s="12">
        <v>1</v>
      </c>
      <c r="I725" s="13" t="str">
        <f>IFERROR((VLOOKUP(H725,[10]กองทุน!$A$2:$B$14,2,)),"")</f>
        <v>กองทุนบริหาร</v>
      </c>
      <c r="J725" s="12">
        <v>150</v>
      </c>
      <c r="K725" s="13" t="str">
        <f>IFERROR((VLOOKUP(J725,'[10]งาน-โครงการ'!$A$1:$B$57,2,FALSE)),"")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25" s="11">
        <f>IFERROR((VLOOKUP(M725,[10]โครงการย่อย!$B$2:$C$84,2,FALSE)),"")</f>
        <v>1000012</v>
      </c>
      <c r="M725" s="6" t="s">
        <v>634</v>
      </c>
      <c r="N725" s="11">
        <v>10000120015</v>
      </c>
      <c r="O725" s="6" t="s">
        <v>356</v>
      </c>
      <c r="P725" s="14" t="s">
        <v>363</v>
      </c>
      <c r="Q725" s="11">
        <v>5</v>
      </c>
      <c r="R725" s="6" t="s">
        <v>635</v>
      </c>
      <c r="S725" s="11">
        <v>5</v>
      </c>
      <c r="T725" s="6" t="s">
        <v>635</v>
      </c>
      <c r="U725" s="13" t="str">
        <f>IFERROR((VLOOKUP(Q725,[1]ความเชื่อมโยง!$A$1:$F$10,6,FALSE)),"")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25" s="13" t="str">
        <f>IFERROR((VLOOKUP(Q725,ความเชื่อมโยง!$A$1:$G$10,7,1)),"")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25" s="15" t="s">
        <v>636</v>
      </c>
      <c r="X725" s="6" t="s">
        <v>133</v>
      </c>
      <c r="Y725" s="6" t="s">
        <v>16</v>
      </c>
      <c r="Z725" s="6" t="s">
        <v>20</v>
      </c>
      <c r="AA725" s="6"/>
      <c r="AB725" s="6"/>
      <c r="AC725" s="14"/>
      <c r="AD725" s="14" t="s">
        <v>582</v>
      </c>
      <c r="AE725" s="16">
        <v>60</v>
      </c>
      <c r="AF725" s="17">
        <v>100</v>
      </c>
      <c r="AG725" s="17" t="s">
        <v>581</v>
      </c>
      <c r="AH725" s="17">
        <v>2</v>
      </c>
      <c r="AI725" s="27">
        <f t="shared" si="39"/>
        <v>12000</v>
      </c>
      <c r="AJ725" s="16"/>
      <c r="AK725" s="16"/>
      <c r="AL725" s="16"/>
      <c r="AM725" s="16">
        <v>30000</v>
      </c>
      <c r="AN725" s="16"/>
      <c r="AO725" s="16"/>
      <c r="AP725" s="16"/>
      <c r="AQ725" s="16"/>
      <c r="AR725" s="16"/>
      <c r="AS725" s="16"/>
      <c r="AT725" s="16"/>
      <c r="AU725" s="16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61"/>
      <c r="BH725" s="58">
        <f t="shared" si="40"/>
        <v>12000</v>
      </c>
      <c r="BI725" s="62">
        <f t="shared" si="41"/>
        <v>0</v>
      </c>
    </row>
    <row r="726" spans="1:61" ht="18.75">
      <c r="A726" s="11">
        <f>IFERROR((VLOOKUP(B726,[10]หน่วยงานหลัก!$A$1:$B$18,2,0)),"")</f>
        <v>10</v>
      </c>
      <c r="B726" s="6" t="s">
        <v>1</v>
      </c>
      <c r="C726" s="11">
        <f>IFERROR((VLOOKUP(D726,[10]หน่วยงานย่อย!$A$1:$B$79,2,0)),"")</f>
        <v>1013</v>
      </c>
      <c r="D726" s="6" t="s">
        <v>344</v>
      </c>
      <c r="E726" s="12">
        <v>2</v>
      </c>
      <c r="F726" s="13" t="s">
        <v>12</v>
      </c>
      <c r="G726" s="6" t="s">
        <v>12</v>
      </c>
      <c r="H726" s="12">
        <v>1</v>
      </c>
      <c r="I726" s="13" t="str">
        <f>IFERROR((VLOOKUP(H726,[10]กองทุน!$A$2:$B$14,2,)),"")</f>
        <v>กองทุนบริหาร</v>
      </c>
      <c r="J726" s="12">
        <v>150</v>
      </c>
      <c r="K726" s="13" t="str">
        <f>IFERROR((VLOOKUP(J726,'[10]งาน-โครงการ'!$A$1:$B$57,2,FALSE)),"")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26" s="11">
        <f>IFERROR((VLOOKUP(M726,[10]โครงการย่อย!$B$2:$C$84,2,FALSE)),"")</f>
        <v>1000012</v>
      </c>
      <c r="M726" s="6" t="s">
        <v>634</v>
      </c>
      <c r="N726" s="11">
        <v>10000120015</v>
      </c>
      <c r="O726" s="6" t="s">
        <v>356</v>
      </c>
      <c r="P726" s="14" t="s">
        <v>363</v>
      </c>
      <c r="Q726" s="11">
        <v>5</v>
      </c>
      <c r="R726" s="6" t="s">
        <v>635</v>
      </c>
      <c r="S726" s="11">
        <v>5</v>
      </c>
      <c r="T726" s="6" t="s">
        <v>635</v>
      </c>
      <c r="U726" s="13" t="str">
        <f>IFERROR((VLOOKUP(Q726,[1]ความเชื่อมโยง!$A$1:$F$10,6,FALSE)),"")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26" s="13" t="str">
        <f>IFERROR((VLOOKUP(Q726,ความเชื่อมโยง!$A$1:$G$10,7,1)),"")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26" s="15" t="s">
        <v>636</v>
      </c>
      <c r="X726" s="6" t="s">
        <v>133</v>
      </c>
      <c r="Y726" s="6" t="s">
        <v>16</v>
      </c>
      <c r="Z726" s="6" t="s">
        <v>20</v>
      </c>
      <c r="AA726" s="6"/>
      <c r="AB726" s="6"/>
      <c r="AC726" s="14"/>
      <c r="AD726" s="14" t="s">
        <v>1709</v>
      </c>
      <c r="AE726" s="16">
        <v>250</v>
      </c>
      <c r="AF726" s="17">
        <v>10</v>
      </c>
      <c r="AG726" s="17" t="s">
        <v>581</v>
      </c>
      <c r="AH726" s="17">
        <v>3</v>
      </c>
      <c r="AI726" s="27">
        <f t="shared" si="39"/>
        <v>7500</v>
      </c>
      <c r="AJ726" s="16"/>
      <c r="AK726" s="16"/>
      <c r="AL726" s="16"/>
      <c r="AM726" s="16">
        <v>7500</v>
      </c>
      <c r="AN726" s="16"/>
      <c r="AO726" s="16"/>
      <c r="AP726" s="16"/>
      <c r="AQ726" s="16"/>
      <c r="AR726" s="16"/>
      <c r="AS726" s="16"/>
      <c r="AT726" s="16"/>
      <c r="AU726" s="16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61"/>
      <c r="BH726" s="58">
        <f t="shared" si="40"/>
        <v>7500</v>
      </c>
      <c r="BI726" s="62">
        <f t="shared" si="41"/>
        <v>0</v>
      </c>
    </row>
    <row r="727" spans="1:61" ht="18.75">
      <c r="A727" s="11">
        <f>IFERROR((VLOOKUP(B727,[10]หน่วยงานหลัก!$A$1:$B$18,2,0)),"")</f>
        <v>10</v>
      </c>
      <c r="B727" s="6" t="s">
        <v>1</v>
      </c>
      <c r="C727" s="11">
        <f>IFERROR((VLOOKUP(D727,[10]หน่วยงานย่อย!$A$1:$B$79,2,0)),"")</f>
        <v>1013</v>
      </c>
      <c r="D727" s="6" t="s">
        <v>344</v>
      </c>
      <c r="E727" s="12">
        <v>2</v>
      </c>
      <c r="F727" s="13" t="s">
        <v>12</v>
      </c>
      <c r="G727" s="6" t="s">
        <v>12</v>
      </c>
      <c r="H727" s="12">
        <v>1</v>
      </c>
      <c r="I727" s="13" t="str">
        <f>IFERROR((VLOOKUP(H727,[10]กองทุน!$A$2:$B$14,2,)),"")</f>
        <v>กองทุนบริหาร</v>
      </c>
      <c r="J727" s="12">
        <v>150</v>
      </c>
      <c r="K727" s="13" t="str">
        <f>IFERROR((VLOOKUP(J727,'[10]งาน-โครงการ'!$A$1:$B$57,2,FALSE)),"")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27" s="11">
        <f>IFERROR((VLOOKUP(M727,[10]โครงการย่อย!$B$2:$C$84,2,FALSE)),"")</f>
        <v>1000012</v>
      </c>
      <c r="M727" s="6" t="s">
        <v>634</v>
      </c>
      <c r="N727" s="11">
        <v>10000120015</v>
      </c>
      <c r="O727" s="6" t="s">
        <v>356</v>
      </c>
      <c r="P727" s="14" t="s">
        <v>363</v>
      </c>
      <c r="Q727" s="11">
        <v>5</v>
      </c>
      <c r="R727" s="6" t="s">
        <v>635</v>
      </c>
      <c r="S727" s="11">
        <v>5</v>
      </c>
      <c r="T727" s="6" t="s">
        <v>635</v>
      </c>
      <c r="U727" s="13" t="str">
        <f>IFERROR((VLOOKUP(Q727,[1]ความเชื่อมโยง!$A$1:$F$10,6,FALSE)),"")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27" s="13" t="str">
        <f>IFERROR((VLOOKUP(Q727,ความเชื่อมโยง!$A$1:$G$10,7,1)),"")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27" s="15" t="s">
        <v>636</v>
      </c>
      <c r="X727" s="6" t="s">
        <v>133</v>
      </c>
      <c r="Y727" s="6" t="s">
        <v>16</v>
      </c>
      <c r="Z727" s="6" t="s">
        <v>20</v>
      </c>
      <c r="AA727" s="6"/>
      <c r="AB727" s="6"/>
      <c r="AC727" s="14"/>
      <c r="AD727" s="14" t="s">
        <v>1712</v>
      </c>
      <c r="AE727" s="16">
        <v>1500</v>
      </c>
      <c r="AF727" s="17">
        <v>2</v>
      </c>
      <c r="AG727" s="17" t="s">
        <v>583</v>
      </c>
      <c r="AH727" s="17">
        <v>1</v>
      </c>
      <c r="AI727" s="27">
        <f t="shared" si="39"/>
        <v>3000</v>
      </c>
      <c r="AJ727" s="16"/>
      <c r="AK727" s="16"/>
      <c r="AL727" s="16"/>
      <c r="AM727" s="16">
        <v>3000</v>
      </c>
      <c r="AN727" s="16"/>
      <c r="AO727" s="16"/>
      <c r="AP727" s="16"/>
      <c r="AQ727" s="16"/>
      <c r="AR727" s="16"/>
      <c r="AS727" s="16"/>
      <c r="AT727" s="16"/>
      <c r="AU727" s="16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61"/>
      <c r="BH727" s="58">
        <f t="shared" si="40"/>
        <v>3000</v>
      </c>
      <c r="BI727" s="62">
        <f t="shared" si="41"/>
        <v>0</v>
      </c>
    </row>
    <row r="728" spans="1:61" ht="18.75">
      <c r="A728" s="11">
        <f>IFERROR((VLOOKUP(B728,[10]หน่วยงานหลัก!$A$1:$B$18,2,0)),"")</f>
        <v>10</v>
      </c>
      <c r="B728" s="6" t="s">
        <v>1</v>
      </c>
      <c r="C728" s="11">
        <f>IFERROR((VLOOKUP(D728,[10]หน่วยงานย่อย!$A$1:$B$79,2,0)),"")</f>
        <v>1013</v>
      </c>
      <c r="D728" s="6" t="s">
        <v>344</v>
      </c>
      <c r="E728" s="12">
        <v>2</v>
      </c>
      <c r="F728" s="13" t="s">
        <v>12</v>
      </c>
      <c r="G728" s="6" t="s">
        <v>12</v>
      </c>
      <c r="H728" s="12">
        <v>1</v>
      </c>
      <c r="I728" s="13" t="str">
        <f>IFERROR((VLOOKUP(H728,[10]กองทุน!$A$2:$B$14,2,)),"")</f>
        <v>กองทุนบริหาร</v>
      </c>
      <c r="J728" s="12">
        <v>150</v>
      </c>
      <c r="K728" s="13" t="str">
        <f>IFERROR((VLOOKUP(J728,'[10]งาน-โครงการ'!$A$1:$B$57,2,FALSE)),"")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28" s="11">
        <f>IFERROR((VLOOKUP(M728,[10]โครงการย่อย!$B$2:$C$84,2,FALSE)),"")</f>
        <v>1000012</v>
      </c>
      <c r="M728" s="6" t="s">
        <v>634</v>
      </c>
      <c r="N728" s="11">
        <v>10000120015</v>
      </c>
      <c r="O728" s="6" t="s">
        <v>356</v>
      </c>
      <c r="P728" s="14" t="s">
        <v>364</v>
      </c>
      <c r="Q728" s="11">
        <v>5</v>
      </c>
      <c r="R728" s="6" t="s">
        <v>635</v>
      </c>
      <c r="S728" s="11">
        <v>5</v>
      </c>
      <c r="T728" s="6" t="s">
        <v>635</v>
      </c>
      <c r="U728" s="13" t="str">
        <f>IFERROR((VLOOKUP(Q728,[1]ความเชื่อมโยง!$A$1:$F$10,6,FALSE)),"")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28" s="13" t="str">
        <f>IFERROR((VLOOKUP(Q728,ความเชื่อมโยง!$A$1:$G$10,7,1)),"")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28" s="15" t="s">
        <v>645</v>
      </c>
      <c r="X728" s="6" t="s">
        <v>133</v>
      </c>
      <c r="Y728" s="6" t="s">
        <v>16</v>
      </c>
      <c r="Z728" s="6" t="s">
        <v>20</v>
      </c>
      <c r="AA728" s="6"/>
      <c r="AB728" s="6"/>
      <c r="AC728" s="14"/>
      <c r="AD728" s="14" t="s">
        <v>1656</v>
      </c>
      <c r="AE728" s="16">
        <v>9500</v>
      </c>
      <c r="AF728" s="17">
        <v>1</v>
      </c>
      <c r="AG728" s="17" t="s">
        <v>583</v>
      </c>
      <c r="AH728" s="17">
        <v>12</v>
      </c>
      <c r="AI728" s="27">
        <f t="shared" si="39"/>
        <v>114000</v>
      </c>
      <c r="AJ728" s="16"/>
      <c r="AK728" s="16"/>
      <c r="AL728" s="16"/>
      <c r="AM728" s="16"/>
      <c r="AN728" s="16">
        <v>18000</v>
      </c>
      <c r="AO728" s="16">
        <v>18000</v>
      </c>
      <c r="AP728" s="16">
        <v>18000</v>
      </c>
      <c r="AQ728" s="16">
        <v>18000</v>
      </c>
      <c r="AR728" s="16">
        <v>18000</v>
      </c>
      <c r="AS728" s="16">
        <v>18000</v>
      </c>
      <c r="AT728" s="16"/>
      <c r="AU728" s="16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61"/>
      <c r="BH728" s="58">
        <f t="shared" si="40"/>
        <v>114000</v>
      </c>
      <c r="BI728" s="62">
        <f t="shared" si="41"/>
        <v>0</v>
      </c>
    </row>
    <row r="729" spans="1:61" ht="18.75">
      <c r="A729" s="11">
        <f>IFERROR((VLOOKUP(B729,[10]หน่วยงานหลัก!$A$1:$B$18,2,0)),"")</f>
        <v>10</v>
      </c>
      <c r="B729" s="6" t="s">
        <v>1</v>
      </c>
      <c r="C729" s="11">
        <f>IFERROR((VLOOKUP(D729,[10]หน่วยงานย่อย!$A$1:$B$79,2,0)),"")</f>
        <v>1013</v>
      </c>
      <c r="D729" s="6" t="s">
        <v>344</v>
      </c>
      <c r="E729" s="12">
        <v>2</v>
      </c>
      <c r="F729" s="13" t="s">
        <v>12</v>
      </c>
      <c r="G729" s="6" t="s">
        <v>12</v>
      </c>
      <c r="H729" s="12">
        <v>1</v>
      </c>
      <c r="I729" s="13" t="str">
        <f>IFERROR((VLOOKUP(H729,[10]กองทุน!$A$2:$B$14,2,)),"")</f>
        <v>กองทุนบริหาร</v>
      </c>
      <c r="J729" s="12">
        <v>150</v>
      </c>
      <c r="K729" s="13" t="str">
        <f>IFERROR((VLOOKUP(J729,'[10]งาน-โครงการ'!$A$1:$B$57,2,FALSE)),"")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29" s="11">
        <f>IFERROR((VLOOKUP(M729,[10]โครงการย่อย!$B$2:$C$84,2,FALSE)),"")</f>
        <v>1000012</v>
      </c>
      <c r="M729" s="6" t="s">
        <v>634</v>
      </c>
      <c r="N729" s="11">
        <v>10000120015</v>
      </c>
      <c r="O729" s="6" t="s">
        <v>356</v>
      </c>
      <c r="P729" s="14" t="s">
        <v>365</v>
      </c>
      <c r="Q729" s="11">
        <v>5</v>
      </c>
      <c r="R729" s="6" t="s">
        <v>635</v>
      </c>
      <c r="S729" s="11">
        <v>5</v>
      </c>
      <c r="T729" s="6" t="s">
        <v>635</v>
      </c>
      <c r="U729" s="13" t="str">
        <f>IFERROR((VLOOKUP(Q729,[1]ความเชื่อมโยง!$A$1:$F$10,6,FALSE)),"")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29" s="13" t="str">
        <f>IFERROR((VLOOKUP(Q729,ความเชื่อมโยง!$A$1:$G$10,7,1)),"")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29" s="15" t="s">
        <v>636</v>
      </c>
      <c r="X729" s="6" t="s">
        <v>646</v>
      </c>
      <c r="Y729" s="6" t="s">
        <v>16</v>
      </c>
      <c r="Z729" s="6" t="s">
        <v>20</v>
      </c>
      <c r="AA729" s="6"/>
      <c r="AB729" s="6"/>
      <c r="AC729" s="14"/>
      <c r="AD729" s="14" t="s">
        <v>1716</v>
      </c>
      <c r="AE729" s="16">
        <v>1500</v>
      </c>
      <c r="AF729" s="17">
        <v>2</v>
      </c>
      <c r="AG729" s="17" t="s">
        <v>623</v>
      </c>
      <c r="AH729" s="17">
        <v>5</v>
      </c>
      <c r="AI729" s="27">
        <f t="shared" si="39"/>
        <v>15000</v>
      </c>
      <c r="AJ729" s="16"/>
      <c r="AK729" s="16"/>
      <c r="AL729" s="16">
        <v>3000</v>
      </c>
      <c r="AM729" s="16"/>
      <c r="AN729" s="16">
        <v>3000</v>
      </c>
      <c r="AO729" s="16"/>
      <c r="AP729" s="16"/>
      <c r="AQ729" s="16">
        <v>3000</v>
      </c>
      <c r="AR729" s="16"/>
      <c r="AS729" s="16">
        <v>3000</v>
      </c>
      <c r="AT729" s="16"/>
      <c r="AU729" s="16">
        <v>3000</v>
      </c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61"/>
      <c r="BH729" s="58">
        <f t="shared" si="40"/>
        <v>15000</v>
      </c>
      <c r="BI729" s="62">
        <f t="shared" si="41"/>
        <v>0</v>
      </c>
    </row>
    <row r="730" spans="1:61" ht="18.75">
      <c r="A730" s="11">
        <f>IFERROR((VLOOKUP(B730,[10]หน่วยงานหลัก!$A$1:$B$18,2,0)),"")</f>
        <v>10</v>
      </c>
      <c r="B730" s="6" t="s">
        <v>1</v>
      </c>
      <c r="C730" s="11">
        <f>IFERROR((VLOOKUP(D730,[10]หน่วยงานย่อย!$A$1:$B$79,2,0)),"")</f>
        <v>1013</v>
      </c>
      <c r="D730" s="6" t="s">
        <v>344</v>
      </c>
      <c r="E730" s="12">
        <v>2</v>
      </c>
      <c r="F730" s="13" t="s">
        <v>12</v>
      </c>
      <c r="G730" s="6" t="s">
        <v>12</v>
      </c>
      <c r="H730" s="12">
        <v>1</v>
      </c>
      <c r="I730" s="13" t="str">
        <f>IFERROR((VLOOKUP(H730,[10]กองทุน!$A$2:$B$14,2,)),"")</f>
        <v>กองทุนบริหาร</v>
      </c>
      <c r="J730" s="12">
        <v>150</v>
      </c>
      <c r="K730" s="13" t="str">
        <f>IFERROR((VLOOKUP(J730,'[10]งาน-โครงการ'!$A$1:$B$57,2,FALSE)),"")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30" s="11">
        <f>IFERROR((VLOOKUP(M730,[10]โครงการย่อย!$B$2:$C$84,2,FALSE)),"")</f>
        <v>1000012</v>
      </c>
      <c r="M730" s="6" t="s">
        <v>634</v>
      </c>
      <c r="N730" s="11">
        <v>10000120015</v>
      </c>
      <c r="O730" s="6" t="s">
        <v>356</v>
      </c>
      <c r="P730" s="14" t="s">
        <v>365</v>
      </c>
      <c r="Q730" s="11">
        <v>5</v>
      </c>
      <c r="R730" s="6" t="s">
        <v>635</v>
      </c>
      <c r="S730" s="11">
        <v>5</v>
      </c>
      <c r="T730" s="6" t="s">
        <v>635</v>
      </c>
      <c r="U730" s="13" t="str">
        <f>IFERROR((VLOOKUP(Q730,[1]ความเชื่อมโยง!$A$1:$F$10,6,FALSE)),"")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30" s="13" t="str">
        <f>IFERROR((VLOOKUP(Q730,ความเชื่อมโยง!$A$1:$G$10,7,1)),"")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30" s="15" t="s">
        <v>636</v>
      </c>
      <c r="X730" s="6" t="s">
        <v>133</v>
      </c>
      <c r="Y730" s="6" t="s">
        <v>16</v>
      </c>
      <c r="Z730" s="6" t="s">
        <v>20</v>
      </c>
      <c r="AA730" s="6"/>
      <c r="AB730" s="6"/>
      <c r="AC730" s="14"/>
      <c r="AD730" s="14" t="s">
        <v>1717</v>
      </c>
      <c r="AE730" s="16">
        <v>2500</v>
      </c>
      <c r="AF730" s="17">
        <v>2</v>
      </c>
      <c r="AG730" s="17" t="s">
        <v>583</v>
      </c>
      <c r="AH730" s="17">
        <v>5</v>
      </c>
      <c r="AI730" s="27">
        <f t="shared" si="39"/>
        <v>25000</v>
      </c>
      <c r="AJ730" s="16"/>
      <c r="AK730" s="16"/>
      <c r="AL730" s="16">
        <v>5000</v>
      </c>
      <c r="AM730" s="16"/>
      <c r="AN730" s="16">
        <v>5000</v>
      </c>
      <c r="AO730" s="16"/>
      <c r="AP730" s="16"/>
      <c r="AQ730" s="16">
        <v>5000</v>
      </c>
      <c r="AR730" s="16"/>
      <c r="AS730" s="16">
        <v>5000</v>
      </c>
      <c r="AT730" s="16"/>
      <c r="AU730" s="16">
        <v>5000</v>
      </c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61"/>
      <c r="BH730" s="58">
        <f t="shared" si="40"/>
        <v>25000</v>
      </c>
      <c r="BI730" s="62">
        <f t="shared" si="41"/>
        <v>0</v>
      </c>
    </row>
    <row r="731" spans="1:61" ht="18.75">
      <c r="A731" s="11">
        <f>IFERROR((VLOOKUP(B731,[10]หน่วยงานหลัก!$A$1:$B$18,2,0)),"")</f>
        <v>10</v>
      </c>
      <c r="B731" s="6" t="s">
        <v>1</v>
      </c>
      <c r="C731" s="11">
        <f>IFERROR((VLOOKUP(D731,[10]หน่วยงานย่อย!$A$1:$B$79,2,0)),"")</f>
        <v>1013</v>
      </c>
      <c r="D731" s="6" t="s">
        <v>344</v>
      </c>
      <c r="E731" s="12">
        <v>2</v>
      </c>
      <c r="F731" s="13" t="str">
        <f>IFERROR((VLOOKUP(E731,[10]แหล่งเงิน!$A$2:$B$3,2,)),"")</f>
        <v>เงินรายได้</v>
      </c>
      <c r="G731" s="6" t="s">
        <v>12</v>
      </c>
      <c r="H731" s="12">
        <v>1</v>
      </c>
      <c r="I731" s="13" t="str">
        <f>IFERROR((VLOOKUP(H731,[10]กองทุน!$A$2:$B$14,2,)),"")</f>
        <v>กองทุนบริหาร</v>
      </c>
      <c r="J731" s="12">
        <v>150</v>
      </c>
      <c r="K731" s="13" t="str">
        <f>IFERROR((VLOOKUP(J731,'[10]งาน-โครงการ'!$A$1:$B$57,2,FALSE)),"")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31" s="11">
        <f>IFERROR((VLOOKUP(M731,[10]โครงการย่อย!$B$2:$C$84,2,FALSE)),"")</f>
        <v>1000012</v>
      </c>
      <c r="M731" s="6" t="s">
        <v>634</v>
      </c>
      <c r="N731" s="11">
        <v>10000120015</v>
      </c>
      <c r="O731" s="6" t="s">
        <v>356</v>
      </c>
      <c r="P731" s="14" t="s">
        <v>366</v>
      </c>
      <c r="Q731" s="11">
        <v>5</v>
      </c>
      <c r="R731" s="6" t="s">
        <v>635</v>
      </c>
      <c r="S731" s="11">
        <v>5</v>
      </c>
      <c r="T731" s="6" t="s">
        <v>635</v>
      </c>
      <c r="U731" s="13" t="str">
        <f>IFERROR((VLOOKUP(Q731,[1]ความเชื่อมโยง!$A$1:$F$10,6,FALSE)),"")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31" s="13" t="str">
        <f>IFERROR((VLOOKUP(Q731,ความเชื่อมโยง!$A$1:$G$10,7,1)),"")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31" s="15" t="s">
        <v>636</v>
      </c>
      <c r="X731" s="6" t="s">
        <v>133</v>
      </c>
      <c r="Y731" s="6" t="s">
        <v>16</v>
      </c>
      <c r="Z731" s="6" t="s">
        <v>28</v>
      </c>
      <c r="AA731" s="6"/>
      <c r="AB731" s="6"/>
      <c r="AC731" s="14"/>
      <c r="AD731" s="14" t="s">
        <v>1062</v>
      </c>
      <c r="AE731" s="16">
        <v>5000</v>
      </c>
      <c r="AF731" s="17">
        <v>1</v>
      </c>
      <c r="AG731" s="17" t="s">
        <v>581</v>
      </c>
      <c r="AH731" s="17">
        <v>3</v>
      </c>
      <c r="AI731" s="27">
        <f t="shared" si="39"/>
        <v>15000</v>
      </c>
      <c r="AJ731" s="16">
        <v>15000</v>
      </c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4"/>
      <c r="AW731" s="14"/>
      <c r="AX731" s="14"/>
      <c r="AY731" s="14" t="s">
        <v>1146</v>
      </c>
      <c r="AZ731" s="14" t="s">
        <v>587</v>
      </c>
      <c r="BA731" s="14" t="s">
        <v>1147</v>
      </c>
      <c r="BB731" s="14"/>
      <c r="BC731" s="14" t="s">
        <v>1148</v>
      </c>
      <c r="BD731" s="14" t="s">
        <v>1068</v>
      </c>
      <c r="BE731" s="14" t="s">
        <v>1068</v>
      </c>
      <c r="BF731" s="14" t="s">
        <v>1149</v>
      </c>
      <c r="BG731" s="61" t="s">
        <v>1150</v>
      </c>
      <c r="BH731" s="58">
        <f t="shared" si="40"/>
        <v>15000</v>
      </c>
      <c r="BI731" s="62">
        <f t="shared" si="41"/>
        <v>0</v>
      </c>
    </row>
    <row r="732" spans="1:61" ht="18.75">
      <c r="A732" s="11">
        <f>IFERROR((VLOOKUP(B732,[10]หน่วยงานหลัก!$A$1:$B$18,2,0)),"")</f>
        <v>10</v>
      </c>
      <c r="B732" s="6" t="s">
        <v>1</v>
      </c>
      <c r="C732" s="11">
        <f>IFERROR((VLOOKUP(D732,[10]หน่วยงานย่อย!$A$1:$B$79,2,0)),"")</f>
        <v>1013</v>
      </c>
      <c r="D732" s="6" t="s">
        <v>344</v>
      </c>
      <c r="E732" s="12">
        <v>2</v>
      </c>
      <c r="F732" s="13" t="str">
        <f>IFERROR((VLOOKUP(E732,[10]แหล่งเงิน!$A$2:$B$3,2,)),"")</f>
        <v>เงินรายได้</v>
      </c>
      <c r="G732" s="6" t="s">
        <v>12</v>
      </c>
      <c r="H732" s="12">
        <v>1</v>
      </c>
      <c r="I732" s="13" t="str">
        <f>IFERROR((VLOOKUP(H732,[10]กองทุน!$A$2:$B$14,2,)),"")</f>
        <v>กองทุนบริหาร</v>
      </c>
      <c r="J732" s="12">
        <v>150</v>
      </c>
      <c r="K732" s="13" t="str">
        <f>IFERROR((VLOOKUP(J732,'[10]งาน-โครงการ'!$A$1:$B$57,2,FALSE)),"")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32" s="11">
        <f>IFERROR((VLOOKUP(M732,[10]โครงการย่อย!$B$2:$C$84,2,FALSE)),"")</f>
        <v>1000012</v>
      </c>
      <c r="M732" s="6" t="s">
        <v>634</v>
      </c>
      <c r="N732" s="11">
        <v>10000120015</v>
      </c>
      <c r="O732" s="6" t="s">
        <v>356</v>
      </c>
      <c r="P732" s="14" t="s">
        <v>366</v>
      </c>
      <c r="Q732" s="11">
        <v>5</v>
      </c>
      <c r="R732" s="6" t="s">
        <v>635</v>
      </c>
      <c r="S732" s="11">
        <v>5</v>
      </c>
      <c r="T732" s="6" t="s">
        <v>635</v>
      </c>
      <c r="U732" s="13" t="str">
        <f>IFERROR((VLOOKUP(Q732,[1]ความเชื่อมโยง!$A$1:$F$10,6,FALSE)),"")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32" s="13" t="str">
        <f>IFERROR((VLOOKUP(Q732,ความเชื่อมโยง!$A$1:$G$10,7,1)),"")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32" s="15" t="s">
        <v>636</v>
      </c>
      <c r="X732" s="6" t="s">
        <v>133</v>
      </c>
      <c r="Y732" s="6" t="s">
        <v>16</v>
      </c>
      <c r="Z732" s="6" t="s">
        <v>28</v>
      </c>
      <c r="AA732" s="6"/>
      <c r="AB732" s="6"/>
      <c r="AC732" s="14"/>
      <c r="AD732" s="14" t="s">
        <v>724</v>
      </c>
      <c r="AE732" s="16">
        <v>4000</v>
      </c>
      <c r="AF732" s="17">
        <v>4</v>
      </c>
      <c r="AG732" s="17" t="s">
        <v>581</v>
      </c>
      <c r="AH732" s="17">
        <v>3</v>
      </c>
      <c r="AI732" s="27">
        <f t="shared" si="39"/>
        <v>48000</v>
      </c>
      <c r="AJ732" s="16">
        <v>48000</v>
      </c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61"/>
      <c r="BH732" s="58">
        <f t="shared" si="40"/>
        <v>48000</v>
      </c>
      <c r="BI732" s="62">
        <f t="shared" si="41"/>
        <v>0</v>
      </c>
    </row>
    <row r="733" spans="1:61" ht="18.75">
      <c r="A733" s="11">
        <f>IFERROR((VLOOKUP(B733,[10]หน่วยงานหลัก!$A$1:$B$18,2,0)),"")</f>
        <v>10</v>
      </c>
      <c r="B733" s="6" t="s">
        <v>1</v>
      </c>
      <c r="C733" s="11">
        <f>IFERROR((VLOOKUP(D733,[10]หน่วยงานย่อย!$A$1:$B$79,2,0)),"")</f>
        <v>1013</v>
      </c>
      <c r="D733" s="6" t="s">
        <v>344</v>
      </c>
      <c r="E733" s="12">
        <v>2</v>
      </c>
      <c r="F733" s="13" t="str">
        <f>IFERROR((VLOOKUP(E733,[10]แหล่งเงิน!$A$2:$B$3,2,)),"")</f>
        <v>เงินรายได้</v>
      </c>
      <c r="G733" s="6" t="s">
        <v>12</v>
      </c>
      <c r="H733" s="12">
        <v>1</v>
      </c>
      <c r="I733" s="13" t="str">
        <f>IFERROR((VLOOKUP(H733,[10]กองทุน!$A$2:$B$14,2,)),"")</f>
        <v>กองทุนบริหาร</v>
      </c>
      <c r="J733" s="12">
        <v>150</v>
      </c>
      <c r="K733" s="13" t="str">
        <f>IFERROR((VLOOKUP(J733,'[10]งาน-โครงการ'!$A$1:$B$57,2,FALSE)),"")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33" s="11">
        <f>IFERROR((VLOOKUP(M733,[10]โครงการย่อย!$B$2:$C$84,2,FALSE)),"")</f>
        <v>1000012</v>
      </c>
      <c r="M733" s="6" t="s">
        <v>634</v>
      </c>
      <c r="N733" s="11">
        <v>10000120015</v>
      </c>
      <c r="O733" s="6" t="s">
        <v>356</v>
      </c>
      <c r="P733" s="14" t="s">
        <v>366</v>
      </c>
      <c r="Q733" s="11">
        <v>5</v>
      </c>
      <c r="R733" s="6" t="s">
        <v>635</v>
      </c>
      <c r="S733" s="11">
        <v>5</v>
      </c>
      <c r="T733" s="6" t="s">
        <v>635</v>
      </c>
      <c r="U733" s="13" t="str">
        <f>IFERROR((VLOOKUP(Q733,[1]ความเชื่อมโยง!$A$1:$F$10,6,FALSE)),"")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33" s="13" t="str">
        <f>IFERROR((VLOOKUP(Q733,ความเชื่อมโยง!$A$1:$G$10,7,1)),"")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33" s="15" t="s">
        <v>636</v>
      </c>
      <c r="X733" s="6" t="s">
        <v>133</v>
      </c>
      <c r="Y733" s="6" t="s">
        <v>16</v>
      </c>
      <c r="Z733" s="6" t="s">
        <v>28</v>
      </c>
      <c r="AA733" s="6"/>
      <c r="AB733" s="6"/>
      <c r="AC733" s="14"/>
      <c r="AD733" s="14" t="s">
        <v>725</v>
      </c>
      <c r="AE733" s="16">
        <v>1000</v>
      </c>
      <c r="AF733" s="17">
        <v>1</v>
      </c>
      <c r="AG733" s="17" t="s">
        <v>581</v>
      </c>
      <c r="AH733" s="17">
        <v>3</v>
      </c>
      <c r="AI733" s="27">
        <f t="shared" si="39"/>
        <v>3000</v>
      </c>
      <c r="AJ733" s="16">
        <v>3000</v>
      </c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61"/>
      <c r="BH733" s="58">
        <f t="shared" si="40"/>
        <v>3000</v>
      </c>
      <c r="BI733" s="62">
        <f t="shared" si="41"/>
        <v>0</v>
      </c>
    </row>
    <row r="734" spans="1:61" ht="18.75">
      <c r="A734" s="11">
        <f>IFERROR((VLOOKUP(B734,[10]หน่วยงานหลัก!$A$1:$B$18,2,0)),"")</f>
        <v>10</v>
      </c>
      <c r="B734" s="6" t="s">
        <v>1</v>
      </c>
      <c r="C734" s="11">
        <f>IFERROR((VLOOKUP(D734,[10]หน่วยงานย่อย!$A$1:$B$79,2,0)),"")</f>
        <v>1013</v>
      </c>
      <c r="D734" s="6" t="s">
        <v>344</v>
      </c>
      <c r="E734" s="12">
        <v>2</v>
      </c>
      <c r="F734" s="13" t="str">
        <f>IFERROR((VLOOKUP(E734,[10]แหล่งเงิน!$A$2:$B$3,2,)),"")</f>
        <v>เงินรายได้</v>
      </c>
      <c r="G734" s="6" t="s">
        <v>12</v>
      </c>
      <c r="H734" s="12">
        <v>1</v>
      </c>
      <c r="I734" s="13" t="str">
        <f>IFERROR((VLOOKUP(H734,[10]กองทุน!$A$2:$B$14,2,)),"")</f>
        <v>กองทุนบริหาร</v>
      </c>
      <c r="J734" s="12">
        <v>150</v>
      </c>
      <c r="K734" s="13" t="str">
        <f>IFERROR((VLOOKUP(J734,'[10]งาน-โครงการ'!$A$1:$B$57,2,FALSE)),"")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34" s="11">
        <f>IFERROR((VLOOKUP(M734,[10]โครงการย่อย!$B$2:$C$84,2,FALSE)),"")</f>
        <v>1000012</v>
      </c>
      <c r="M734" s="6" t="s">
        <v>634</v>
      </c>
      <c r="N734" s="11">
        <v>10000120015</v>
      </c>
      <c r="O734" s="6" t="s">
        <v>356</v>
      </c>
      <c r="P734" s="14" t="s">
        <v>366</v>
      </c>
      <c r="Q734" s="11">
        <v>5</v>
      </c>
      <c r="R734" s="6" t="s">
        <v>635</v>
      </c>
      <c r="S734" s="11">
        <v>5</v>
      </c>
      <c r="T734" s="6" t="s">
        <v>635</v>
      </c>
      <c r="U734" s="13" t="str">
        <f>IFERROR((VLOOKUP(Q734,[1]ความเชื่อมโยง!$A$1:$F$10,6,FALSE)),"")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34" s="13" t="str">
        <f>IFERROR((VLOOKUP(Q734,ความเชื่อมโยง!$A$1:$G$10,7,1)),"")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34" s="15" t="s">
        <v>636</v>
      </c>
      <c r="X734" s="6" t="s">
        <v>133</v>
      </c>
      <c r="Y734" s="6" t="s">
        <v>16</v>
      </c>
      <c r="Z734" s="6" t="s">
        <v>20</v>
      </c>
      <c r="AA734" s="6"/>
      <c r="AB734" s="6"/>
      <c r="AC734" s="14"/>
      <c r="AD734" s="14" t="s">
        <v>1718</v>
      </c>
      <c r="AE734" s="16">
        <v>420</v>
      </c>
      <c r="AF734" s="17">
        <v>10</v>
      </c>
      <c r="AG734" s="17" t="s">
        <v>581</v>
      </c>
      <c r="AH734" s="17">
        <v>2</v>
      </c>
      <c r="AI734" s="27">
        <f t="shared" si="39"/>
        <v>8400</v>
      </c>
      <c r="AJ734" s="16">
        <v>16800</v>
      </c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61"/>
      <c r="BH734" s="58">
        <f t="shared" si="40"/>
        <v>8400</v>
      </c>
      <c r="BI734" s="62">
        <f t="shared" si="41"/>
        <v>0</v>
      </c>
    </row>
    <row r="735" spans="1:61" ht="18.75">
      <c r="A735" s="11">
        <f>IFERROR((VLOOKUP(B735,[10]หน่วยงานหลัก!$A$1:$B$18,2,0)),"")</f>
        <v>10</v>
      </c>
      <c r="B735" s="6" t="s">
        <v>1</v>
      </c>
      <c r="C735" s="11">
        <f>IFERROR((VLOOKUP(D735,[10]หน่วยงานย่อย!$A$1:$B$79,2,0)),"")</f>
        <v>1013</v>
      </c>
      <c r="D735" s="6" t="s">
        <v>344</v>
      </c>
      <c r="E735" s="12">
        <v>2</v>
      </c>
      <c r="F735" s="13" t="str">
        <f>IFERROR((VLOOKUP(E735,[10]แหล่งเงิน!$A$2:$B$3,2,)),"")</f>
        <v>เงินรายได้</v>
      </c>
      <c r="G735" s="6" t="s">
        <v>12</v>
      </c>
      <c r="H735" s="12">
        <v>1</v>
      </c>
      <c r="I735" s="13" t="str">
        <f>IFERROR((VLOOKUP(H735,[10]กองทุน!$A$2:$B$14,2,)),"")</f>
        <v>กองทุนบริหาร</v>
      </c>
      <c r="J735" s="12">
        <v>150</v>
      </c>
      <c r="K735" s="13" t="str">
        <f>IFERROR((VLOOKUP(J735,'[10]งาน-โครงการ'!$A$1:$B$57,2,FALSE)),"")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35" s="11">
        <f>IFERROR((VLOOKUP(M735,[10]โครงการย่อย!$B$2:$C$84,2,FALSE)),"")</f>
        <v>1000012</v>
      </c>
      <c r="M735" s="6" t="s">
        <v>634</v>
      </c>
      <c r="N735" s="11">
        <v>10000120015</v>
      </c>
      <c r="O735" s="6" t="s">
        <v>356</v>
      </c>
      <c r="P735" s="14" t="s">
        <v>366</v>
      </c>
      <c r="Q735" s="11">
        <v>5</v>
      </c>
      <c r="R735" s="6" t="s">
        <v>635</v>
      </c>
      <c r="S735" s="11">
        <v>5</v>
      </c>
      <c r="T735" s="6" t="s">
        <v>635</v>
      </c>
      <c r="U735" s="13" t="str">
        <f>IFERROR((VLOOKUP(Q735,[1]ความเชื่อมโยง!$A$1:$F$10,6,FALSE)),"")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35" s="13" t="str">
        <f>IFERROR((VLOOKUP(Q735,ความเชื่อมโยง!$A$1:$G$10,7,1)),"")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35" s="15" t="s">
        <v>636</v>
      </c>
      <c r="X735" s="6" t="s">
        <v>133</v>
      </c>
      <c r="Y735" s="6" t="s">
        <v>16</v>
      </c>
      <c r="Z735" s="6" t="s">
        <v>20</v>
      </c>
      <c r="AA735" s="6"/>
      <c r="AB735" s="6"/>
      <c r="AC735" s="14"/>
      <c r="AD735" s="14" t="s">
        <v>1717</v>
      </c>
      <c r="AE735" s="16">
        <v>6000</v>
      </c>
      <c r="AF735" s="17">
        <v>1</v>
      </c>
      <c r="AG735" s="17" t="s">
        <v>581</v>
      </c>
      <c r="AH735" s="17">
        <v>1</v>
      </c>
      <c r="AI735" s="27">
        <f t="shared" si="39"/>
        <v>6000</v>
      </c>
      <c r="AJ735" s="16">
        <v>6000</v>
      </c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61"/>
      <c r="BH735" s="58">
        <f t="shared" si="40"/>
        <v>6000</v>
      </c>
      <c r="BI735" s="62">
        <f t="shared" si="41"/>
        <v>0</v>
      </c>
    </row>
    <row r="736" spans="1:61" ht="18.75">
      <c r="A736" s="11">
        <f>IFERROR((VLOOKUP(B736,[10]หน่วยงานหลัก!$A$1:$B$18,2,0)),"")</f>
        <v>10</v>
      </c>
      <c r="B736" s="6" t="s">
        <v>1</v>
      </c>
      <c r="C736" s="11">
        <f>IFERROR((VLOOKUP(D736,[10]หน่วยงานย่อย!$A$1:$B$79,2,0)),"")</f>
        <v>1013</v>
      </c>
      <c r="D736" s="6" t="s">
        <v>344</v>
      </c>
      <c r="E736" s="12">
        <v>2</v>
      </c>
      <c r="F736" s="13" t="str">
        <f>IFERROR((VLOOKUP(E736,[10]แหล่งเงิน!$A$2:$B$3,2,)),"")</f>
        <v>เงินรายได้</v>
      </c>
      <c r="G736" s="6" t="s">
        <v>12</v>
      </c>
      <c r="H736" s="12">
        <v>1</v>
      </c>
      <c r="I736" s="13" t="str">
        <f>IFERROR((VLOOKUP(H736,[10]กองทุน!$A$2:$B$14,2,)),"")</f>
        <v>กองทุนบริหาร</v>
      </c>
      <c r="J736" s="12">
        <v>150</v>
      </c>
      <c r="K736" s="13" t="str">
        <f>IFERROR((VLOOKUP(J736,'[10]งาน-โครงการ'!$A$1:$B$57,2,FALSE)),"")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36" s="11">
        <f>IFERROR((VLOOKUP(M736,[10]โครงการย่อย!$B$2:$C$84,2,FALSE)),"")</f>
        <v>1000012</v>
      </c>
      <c r="M736" s="6" t="s">
        <v>634</v>
      </c>
      <c r="N736" s="11">
        <v>10000120015</v>
      </c>
      <c r="O736" s="6" t="s">
        <v>356</v>
      </c>
      <c r="P736" s="14" t="s">
        <v>366</v>
      </c>
      <c r="Q736" s="11">
        <v>5</v>
      </c>
      <c r="R736" s="6" t="s">
        <v>635</v>
      </c>
      <c r="S736" s="11">
        <v>5</v>
      </c>
      <c r="T736" s="6" t="s">
        <v>635</v>
      </c>
      <c r="U736" s="13" t="str">
        <f>IFERROR((VLOOKUP(Q736,[1]ความเชื่อมโยง!$A$1:$F$10,6,FALSE)),"")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36" s="13" t="str">
        <f>IFERROR((VLOOKUP(Q736,ความเชื่อมโยง!$A$1:$G$10,7,1)),"")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36" s="15" t="s">
        <v>636</v>
      </c>
      <c r="X736" s="6" t="s">
        <v>133</v>
      </c>
      <c r="Y736" s="6" t="s">
        <v>16</v>
      </c>
      <c r="Z736" s="6" t="s">
        <v>20</v>
      </c>
      <c r="AA736" s="6"/>
      <c r="AB736" s="6"/>
      <c r="AC736" s="14"/>
      <c r="AD736" s="14" t="s">
        <v>1651</v>
      </c>
      <c r="AE736" s="16">
        <v>1000</v>
      </c>
      <c r="AF736" s="17">
        <v>4</v>
      </c>
      <c r="AG736" s="17" t="s">
        <v>581</v>
      </c>
      <c r="AH736" s="17">
        <v>3</v>
      </c>
      <c r="AI736" s="27">
        <f t="shared" si="39"/>
        <v>12000</v>
      </c>
      <c r="AJ736" s="16">
        <v>12000</v>
      </c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61"/>
      <c r="BH736" s="58">
        <f t="shared" si="40"/>
        <v>12000</v>
      </c>
      <c r="BI736" s="62">
        <f t="shared" si="41"/>
        <v>0</v>
      </c>
    </row>
    <row r="737" spans="1:61" ht="18.75">
      <c r="A737" s="11">
        <f>IFERROR((VLOOKUP(B737,[10]หน่วยงานหลัก!$A$1:$B$18,2,0)),"")</f>
        <v>10</v>
      </c>
      <c r="B737" s="6" t="s">
        <v>1</v>
      </c>
      <c r="C737" s="11">
        <f>IFERROR((VLOOKUP(D737,[10]หน่วยงานย่อย!$A$1:$B$79,2,0)),"")</f>
        <v>1013</v>
      </c>
      <c r="D737" s="6" t="s">
        <v>344</v>
      </c>
      <c r="E737" s="12">
        <v>2</v>
      </c>
      <c r="F737" s="13" t="str">
        <f>IFERROR((VLOOKUP(E737,[10]แหล่งเงิน!$A$2:$B$3,2,)),"")</f>
        <v>เงินรายได้</v>
      </c>
      <c r="G737" s="6" t="s">
        <v>12</v>
      </c>
      <c r="H737" s="12">
        <v>1</v>
      </c>
      <c r="I737" s="13" t="str">
        <f>IFERROR((VLOOKUP(H737,[10]กองทุน!$A$2:$B$14,2,)),"")</f>
        <v>กองทุนบริหาร</v>
      </c>
      <c r="J737" s="12">
        <v>150</v>
      </c>
      <c r="K737" s="13" t="str">
        <f>IFERROR((VLOOKUP(J737,'[10]งาน-โครงการ'!$A$1:$B$57,2,FALSE)),"")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37" s="11">
        <f>IFERROR((VLOOKUP(M737,[10]โครงการย่อย!$B$2:$C$84,2,FALSE)),"")</f>
        <v>1000012</v>
      </c>
      <c r="M737" s="6" t="s">
        <v>634</v>
      </c>
      <c r="N737" s="11">
        <v>10000120015</v>
      </c>
      <c r="O737" s="6" t="s">
        <v>356</v>
      </c>
      <c r="P737" s="14" t="s">
        <v>366</v>
      </c>
      <c r="Q737" s="11">
        <v>5</v>
      </c>
      <c r="R737" s="6" t="s">
        <v>635</v>
      </c>
      <c r="S737" s="11">
        <v>5</v>
      </c>
      <c r="T737" s="6" t="s">
        <v>635</v>
      </c>
      <c r="U737" s="13" t="str">
        <f>IFERROR((VLOOKUP(Q737,[1]ความเชื่อมโยง!$A$1:$F$10,6,FALSE)),"")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37" s="13" t="str">
        <f>IFERROR((VLOOKUP(Q737,ความเชื่อมโยง!$A$1:$G$10,7,1)),"")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37" s="15" t="s">
        <v>636</v>
      </c>
      <c r="X737" s="6" t="s">
        <v>133</v>
      </c>
      <c r="Y737" s="6" t="s">
        <v>16</v>
      </c>
      <c r="Z737" s="6" t="s">
        <v>23</v>
      </c>
      <c r="AA737" s="6"/>
      <c r="AB737" s="6"/>
      <c r="AC737" s="14"/>
      <c r="AD737" s="14" t="s">
        <v>617</v>
      </c>
      <c r="AE737" s="16">
        <v>4500</v>
      </c>
      <c r="AF737" s="17">
        <v>1</v>
      </c>
      <c r="AG737" s="17" t="s">
        <v>583</v>
      </c>
      <c r="AH737" s="17">
        <v>1</v>
      </c>
      <c r="AI737" s="27">
        <f t="shared" si="39"/>
        <v>4500</v>
      </c>
      <c r="AJ737" s="16">
        <v>4500</v>
      </c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61"/>
      <c r="BH737" s="58">
        <f t="shared" si="40"/>
        <v>4500</v>
      </c>
      <c r="BI737" s="62">
        <f t="shared" si="41"/>
        <v>0</v>
      </c>
    </row>
    <row r="738" spans="1:61" ht="18.75">
      <c r="A738" s="11">
        <f>IFERROR((VLOOKUP(B738,[10]หน่วยงานหลัก!$A$1:$B$18,2,0)),"")</f>
        <v>10</v>
      </c>
      <c r="B738" s="6" t="s">
        <v>1</v>
      </c>
      <c r="C738" s="11">
        <f>IFERROR((VLOOKUP(D738,[10]หน่วยงานย่อย!$A$1:$B$79,2,0)),"")</f>
        <v>1013</v>
      </c>
      <c r="D738" s="6" t="s">
        <v>344</v>
      </c>
      <c r="E738" s="12">
        <v>2</v>
      </c>
      <c r="F738" s="13" t="str">
        <f>IFERROR((VLOOKUP(E738,[10]แหล่งเงิน!$A$2:$B$3,2,)),"")</f>
        <v>เงินรายได้</v>
      </c>
      <c r="G738" s="6" t="s">
        <v>12</v>
      </c>
      <c r="H738" s="12">
        <v>1</v>
      </c>
      <c r="I738" s="13" t="str">
        <f>IFERROR((VLOOKUP(H738,[10]กองทุน!$A$2:$B$14,2,)),"")</f>
        <v>กองทุนบริหาร</v>
      </c>
      <c r="J738" s="12">
        <v>150</v>
      </c>
      <c r="K738" s="13" t="str">
        <f>IFERROR((VLOOKUP(J738,'[10]งาน-โครงการ'!$A$1:$B$57,2,FALSE)),"")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38" s="11">
        <f>IFERROR((VLOOKUP(M738,[10]โครงการย่อย!$B$2:$C$84,2,FALSE)),"")</f>
        <v>1000012</v>
      </c>
      <c r="M738" s="6" t="s">
        <v>634</v>
      </c>
      <c r="N738" s="11">
        <v>10000120015</v>
      </c>
      <c r="O738" s="6" t="s">
        <v>356</v>
      </c>
      <c r="P738" s="14" t="s">
        <v>366</v>
      </c>
      <c r="Q738" s="11">
        <v>5</v>
      </c>
      <c r="R738" s="6" t="s">
        <v>635</v>
      </c>
      <c r="S738" s="11">
        <v>5</v>
      </c>
      <c r="T738" s="6" t="s">
        <v>635</v>
      </c>
      <c r="U738" s="13" t="str">
        <f>IFERROR((VLOOKUP(Q738,[1]ความเชื่อมโยง!$A$1:$F$10,6,FALSE)),"")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38" s="13" t="str">
        <f>IFERROR((VLOOKUP(Q738,ความเชื่อมโยง!$A$1:$G$10,7,1)),"")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38" s="15" t="s">
        <v>636</v>
      </c>
      <c r="X738" s="6" t="s">
        <v>133</v>
      </c>
      <c r="Y738" s="6" t="s">
        <v>16</v>
      </c>
      <c r="Z738" s="6" t="s">
        <v>20</v>
      </c>
      <c r="AA738" s="6"/>
      <c r="AB738" s="6"/>
      <c r="AC738" s="14"/>
      <c r="AD738" s="14" t="s">
        <v>1651</v>
      </c>
      <c r="AE738" s="16">
        <v>800</v>
      </c>
      <c r="AF738" s="17">
        <v>4</v>
      </c>
      <c r="AG738" s="17" t="s">
        <v>581</v>
      </c>
      <c r="AH738" s="17">
        <v>1</v>
      </c>
      <c r="AI738" s="27">
        <f t="shared" si="39"/>
        <v>3200</v>
      </c>
      <c r="AJ738" s="16">
        <v>3200</v>
      </c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61"/>
      <c r="BH738" s="58">
        <f t="shared" si="40"/>
        <v>3200</v>
      </c>
      <c r="BI738" s="62">
        <f t="shared" si="41"/>
        <v>0</v>
      </c>
    </row>
    <row r="739" spans="1:61" ht="18.75">
      <c r="A739" s="11">
        <f>IFERROR((VLOOKUP(B739,[10]หน่วยงานหลัก!$A$1:$B$18,2,0)),"")</f>
        <v>10</v>
      </c>
      <c r="B739" s="6" t="s">
        <v>1</v>
      </c>
      <c r="C739" s="11">
        <f>IFERROR((VLOOKUP(D739,[10]หน่วยงานย่อย!$A$1:$B$79,2,0)),"")</f>
        <v>1013</v>
      </c>
      <c r="D739" s="6" t="s">
        <v>344</v>
      </c>
      <c r="E739" s="12">
        <v>2</v>
      </c>
      <c r="F739" s="13" t="str">
        <f>IFERROR((VLOOKUP(E739,[10]แหล่งเงิน!$A$2:$B$3,2,)),"")</f>
        <v>เงินรายได้</v>
      </c>
      <c r="G739" s="6" t="s">
        <v>12</v>
      </c>
      <c r="H739" s="12">
        <v>1</v>
      </c>
      <c r="I739" s="13" t="str">
        <f>IFERROR((VLOOKUP(H739,[10]กองทุน!$A$2:$B$14,2,)),"")</f>
        <v>กองทุนบริหาร</v>
      </c>
      <c r="J739" s="12">
        <v>150</v>
      </c>
      <c r="K739" s="13" t="str">
        <f>IFERROR((VLOOKUP(J739,'[10]งาน-โครงการ'!$A$1:$B$57,2,FALSE)),"")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39" s="11">
        <f>IFERROR((VLOOKUP(M739,[10]โครงการย่อย!$B$2:$C$84,2,FALSE)),"")</f>
        <v>1000012</v>
      </c>
      <c r="M739" s="6" t="s">
        <v>634</v>
      </c>
      <c r="N739" s="11">
        <v>10000120015</v>
      </c>
      <c r="O739" s="6" t="s">
        <v>356</v>
      </c>
      <c r="P739" s="14" t="s">
        <v>366</v>
      </c>
      <c r="Q739" s="11">
        <v>5</v>
      </c>
      <c r="R739" s="6" t="s">
        <v>635</v>
      </c>
      <c r="S739" s="11">
        <v>5</v>
      </c>
      <c r="T739" s="6" t="s">
        <v>635</v>
      </c>
      <c r="U739" s="13" t="str">
        <f>IFERROR((VLOOKUP(Q739,[1]ความเชื่อมโยง!$A$1:$F$10,6,FALSE)),"")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39" s="13" t="str">
        <f>IFERROR((VLOOKUP(Q739,ความเชื่อมโยง!$A$1:$G$10,7,1)),"")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39" s="15" t="s">
        <v>636</v>
      </c>
      <c r="X739" s="6" t="s">
        <v>133</v>
      </c>
      <c r="Y739" s="6" t="s">
        <v>16</v>
      </c>
      <c r="Z739" s="6" t="s">
        <v>28</v>
      </c>
      <c r="AA739" s="6"/>
      <c r="AB739" s="6"/>
      <c r="AC739" s="14"/>
      <c r="AD739" s="14" t="s">
        <v>654</v>
      </c>
      <c r="AE739" s="16">
        <v>240</v>
      </c>
      <c r="AF739" s="17">
        <v>4</v>
      </c>
      <c r="AG739" s="17" t="s">
        <v>581</v>
      </c>
      <c r="AH739" s="17">
        <v>4</v>
      </c>
      <c r="AI739" s="27">
        <f t="shared" si="39"/>
        <v>3800</v>
      </c>
      <c r="AJ739" s="16">
        <v>3800</v>
      </c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61"/>
      <c r="BH739" s="58">
        <f t="shared" si="40"/>
        <v>3800</v>
      </c>
      <c r="BI739" s="62">
        <f t="shared" si="41"/>
        <v>0</v>
      </c>
    </row>
    <row r="740" spans="1:61" ht="18.75">
      <c r="A740" s="11">
        <f>IFERROR((VLOOKUP(B740,[10]หน่วยงานหลัก!$A$1:$B$18,2,0)),"")</f>
        <v>10</v>
      </c>
      <c r="B740" s="6" t="s">
        <v>1</v>
      </c>
      <c r="C740" s="11">
        <f>IFERROR((VLOOKUP(D740,[10]หน่วยงานย่อย!$A$1:$B$79,2,0)),"")</f>
        <v>1013</v>
      </c>
      <c r="D740" s="6" t="s">
        <v>344</v>
      </c>
      <c r="E740" s="12">
        <v>2</v>
      </c>
      <c r="F740" s="13" t="str">
        <f>IFERROR((VLOOKUP(E740,[10]แหล่งเงิน!$A$2:$B$3,2,)),"")</f>
        <v>เงินรายได้</v>
      </c>
      <c r="G740" s="6" t="s">
        <v>12</v>
      </c>
      <c r="H740" s="12">
        <v>1</v>
      </c>
      <c r="I740" s="13" t="str">
        <f>IFERROR((VLOOKUP(H740,[10]กองทุน!$A$2:$B$14,2,)),"")</f>
        <v>กองทุนบริหาร</v>
      </c>
      <c r="J740" s="12">
        <v>150</v>
      </c>
      <c r="K740" s="13" t="str">
        <f>IFERROR((VLOOKUP(J740,'[10]งาน-โครงการ'!$A$1:$B$57,2,FALSE)),"")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40" s="11">
        <f>IFERROR((VLOOKUP(M740,[10]โครงการย่อย!$B$2:$C$84,2,FALSE)),"")</f>
        <v>1000012</v>
      </c>
      <c r="M740" s="6" t="s">
        <v>634</v>
      </c>
      <c r="N740" s="11">
        <v>10000120015</v>
      </c>
      <c r="O740" s="6" t="s">
        <v>356</v>
      </c>
      <c r="P740" s="14" t="s">
        <v>366</v>
      </c>
      <c r="Q740" s="11">
        <v>5</v>
      </c>
      <c r="R740" s="6" t="s">
        <v>635</v>
      </c>
      <c r="S740" s="11">
        <v>5</v>
      </c>
      <c r="T740" s="6" t="s">
        <v>635</v>
      </c>
      <c r="U740" s="13" t="str">
        <f>IFERROR((VLOOKUP(Q740,[1]ความเชื่อมโยง!$A$1:$F$10,6,FALSE)),"")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40" s="13" t="str">
        <f>IFERROR((VLOOKUP(Q740,ความเชื่อมโยง!$A$1:$G$10,7,1)),"")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40" s="15" t="s">
        <v>636</v>
      </c>
      <c r="X740" s="6" t="s">
        <v>133</v>
      </c>
      <c r="Y740" s="6" t="s">
        <v>16</v>
      </c>
      <c r="Z740" s="6" t="s">
        <v>20</v>
      </c>
      <c r="AA740" s="6"/>
      <c r="AB740" s="6"/>
      <c r="AC740" s="14"/>
      <c r="AD740" s="14" t="s">
        <v>1635</v>
      </c>
      <c r="AE740" s="16">
        <v>30</v>
      </c>
      <c r="AF740" s="17">
        <v>100</v>
      </c>
      <c r="AG740" s="17" t="s">
        <v>581</v>
      </c>
      <c r="AH740" s="17">
        <v>6</v>
      </c>
      <c r="AI740" s="27">
        <f t="shared" si="39"/>
        <v>18000</v>
      </c>
      <c r="AJ740" s="16">
        <v>31500</v>
      </c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61"/>
      <c r="BH740" s="58">
        <f t="shared" si="40"/>
        <v>18000</v>
      </c>
      <c r="BI740" s="62">
        <f t="shared" si="41"/>
        <v>0</v>
      </c>
    </row>
    <row r="741" spans="1:61" ht="18.75">
      <c r="A741" s="11">
        <f>IFERROR((VLOOKUP(B741,[10]หน่วยงานหลัก!$A$1:$B$18,2,0)),"")</f>
        <v>10</v>
      </c>
      <c r="B741" s="6" t="s">
        <v>1</v>
      </c>
      <c r="C741" s="11">
        <f>IFERROR((VLOOKUP(D741,[10]หน่วยงานย่อย!$A$1:$B$79,2,0)),"")</f>
        <v>1013</v>
      </c>
      <c r="D741" s="6" t="s">
        <v>344</v>
      </c>
      <c r="E741" s="12">
        <v>2</v>
      </c>
      <c r="F741" s="13" t="str">
        <f>IFERROR((VLOOKUP(E741,[10]แหล่งเงิน!$A$2:$B$3,2,)),"")</f>
        <v>เงินรายได้</v>
      </c>
      <c r="G741" s="6" t="s">
        <v>12</v>
      </c>
      <c r="H741" s="12">
        <v>1</v>
      </c>
      <c r="I741" s="13" t="str">
        <f>IFERROR((VLOOKUP(H741,[10]กองทุน!$A$2:$B$14,2,)),"")</f>
        <v>กองทุนบริหาร</v>
      </c>
      <c r="J741" s="12">
        <v>150</v>
      </c>
      <c r="K741" s="13" t="str">
        <f>IFERROR((VLOOKUP(J741,'[10]งาน-โครงการ'!$A$1:$B$57,2,FALSE)),"")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41" s="11">
        <f>IFERROR((VLOOKUP(M741,[10]โครงการย่อย!$B$2:$C$84,2,FALSE)),"")</f>
        <v>1000012</v>
      </c>
      <c r="M741" s="6" t="s">
        <v>634</v>
      </c>
      <c r="N741" s="11">
        <v>10000120015</v>
      </c>
      <c r="O741" s="6" t="s">
        <v>356</v>
      </c>
      <c r="P741" s="14" t="s">
        <v>366</v>
      </c>
      <c r="Q741" s="11">
        <v>5</v>
      </c>
      <c r="R741" s="6" t="s">
        <v>635</v>
      </c>
      <c r="S741" s="11">
        <v>5</v>
      </c>
      <c r="T741" s="6" t="s">
        <v>635</v>
      </c>
      <c r="U741" s="13" t="str">
        <f>IFERROR((VLOOKUP(Q741,[1]ความเชื่อมโยง!$A$1:$F$10,6,FALSE)),"")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41" s="13" t="str">
        <f>IFERROR((VLOOKUP(Q741,ความเชื่อมโยง!$A$1:$G$10,7,1)),"")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41" s="15" t="s">
        <v>636</v>
      </c>
      <c r="X741" s="6" t="s">
        <v>133</v>
      </c>
      <c r="Y741" s="6" t="s">
        <v>16</v>
      </c>
      <c r="Z741" s="6" t="s">
        <v>20</v>
      </c>
      <c r="AA741" s="6"/>
      <c r="AB741" s="6"/>
      <c r="AC741" s="14"/>
      <c r="AD741" s="14" t="s">
        <v>582</v>
      </c>
      <c r="AE741" s="16">
        <v>100</v>
      </c>
      <c r="AF741" s="17">
        <v>100</v>
      </c>
      <c r="AG741" s="17" t="s">
        <v>581</v>
      </c>
      <c r="AH741" s="17">
        <v>3</v>
      </c>
      <c r="AI741" s="27">
        <f t="shared" si="39"/>
        <v>30000</v>
      </c>
      <c r="AJ741" s="16">
        <v>90000</v>
      </c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61"/>
      <c r="BH741" s="58">
        <f t="shared" si="40"/>
        <v>30000</v>
      </c>
      <c r="BI741" s="62">
        <f t="shared" si="41"/>
        <v>0</v>
      </c>
    </row>
    <row r="742" spans="1:61" ht="18.75">
      <c r="A742" s="11">
        <f>IFERROR((VLOOKUP(B742,[10]หน่วยงานหลัก!$A$1:$B$18,2,0)),"")</f>
        <v>10</v>
      </c>
      <c r="B742" s="6" t="s">
        <v>1</v>
      </c>
      <c r="C742" s="11">
        <f>IFERROR((VLOOKUP(D742,[10]หน่วยงานย่อย!$A$1:$B$79,2,0)),"")</f>
        <v>1013</v>
      </c>
      <c r="D742" s="6" t="s">
        <v>344</v>
      </c>
      <c r="E742" s="12">
        <v>2</v>
      </c>
      <c r="F742" s="13" t="str">
        <f>IFERROR((VLOOKUP(E742,[10]แหล่งเงิน!$A$2:$B$3,2,)),"")</f>
        <v>เงินรายได้</v>
      </c>
      <c r="G742" s="6" t="s">
        <v>12</v>
      </c>
      <c r="H742" s="12">
        <v>1</v>
      </c>
      <c r="I742" s="13" t="str">
        <f>IFERROR((VLOOKUP(H742,[10]กองทุน!$A$2:$B$14,2,)),"")</f>
        <v>กองทุนบริหาร</v>
      </c>
      <c r="J742" s="12">
        <v>150</v>
      </c>
      <c r="K742" s="13" t="str">
        <f>IFERROR((VLOOKUP(J742,'[10]งาน-โครงการ'!$A$1:$B$57,2,FALSE)),"")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42" s="11">
        <f>IFERROR((VLOOKUP(M742,[10]โครงการย่อย!$B$2:$C$84,2,FALSE)),"")</f>
        <v>1000012</v>
      </c>
      <c r="M742" s="6" t="s">
        <v>634</v>
      </c>
      <c r="N742" s="11">
        <v>10000120015</v>
      </c>
      <c r="O742" s="6" t="s">
        <v>356</v>
      </c>
      <c r="P742" s="14" t="s">
        <v>366</v>
      </c>
      <c r="Q742" s="11">
        <v>5</v>
      </c>
      <c r="R742" s="6" t="s">
        <v>635</v>
      </c>
      <c r="S742" s="11">
        <v>5</v>
      </c>
      <c r="T742" s="6" t="s">
        <v>635</v>
      </c>
      <c r="U742" s="13" t="str">
        <f>IFERROR((VLOOKUP(Q742,[1]ความเชื่อมโยง!$A$1:$F$10,6,FALSE)),"")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42" s="13" t="str">
        <f>IFERROR((VLOOKUP(Q742,ความเชื่อมโยง!$A$1:$G$10,7,1)),"")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42" s="15" t="s">
        <v>636</v>
      </c>
      <c r="X742" s="6" t="s">
        <v>133</v>
      </c>
      <c r="Y742" s="6" t="s">
        <v>16</v>
      </c>
      <c r="Z742" s="6" t="s">
        <v>20</v>
      </c>
      <c r="AA742" s="6"/>
      <c r="AB742" s="6"/>
      <c r="AC742" s="14"/>
      <c r="AD742" s="14" t="s">
        <v>1635</v>
      </c>
      <c r="AE742" s="16">
        <v>250</v>
      </c>
      <c r="AF742" s="17">
        <v>20</v>
      </c>
      <c r="AG742" s="17" t="s">
        <v>581</v>
      </c>
      <c r="AH742" s="17">
        <v>4</v>
      </c>
      <c r="AI742" s="27">
        <f t="shared" si="39"/>
        <v>20000</v>
      </c>
      <c r="AJ742" s="16">
        <v>20000</v>
      </c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61"/>
      <c r="BH742" s="58">
        <f t="shared" si="40"/>
        <v>20000</v>
      </c>
      <c r="BI742" s="62">
        <f t="shared" si="41"/>
        <v>0</v>
      </c>
    </row>
    <row r="743" spans="1:61" ht="18.75">
      <c r="A743" s="33">
        <f>IFERROR((VLOOKUP(B743,[10]หน่วยงานหลัก!$A$1:$B$18,2,0)),"")</f>
        <v>10</v>
      </c>
      <c r="B743" s="6" t="s">
        <v>1</v>
      </c>
      <c r="C743" s="11">
        <f>IFERROR((VLOOKUP(D743,[10]หน่วยงานย่อย!$A$1:$B$79,2,0)),"")</f>
        <v>1013</v>
      </c>
      <c r="D743" s="6" t="s">
        <v>344</v>
      </c>
      <c r="E743" s="12">
        <v>2</v>
      </c>
      <c r="F743" s="13" t="str">
        <f>IFERROR((VLOOKUP(E743,[10]แหล่งเงิน!$A$2:$B$3,2,)),"")</f>
        <v>เงินรายได้</v>
      </c>
      <c r="G743" s="6" t="s">
        <v>12</v>
      </c>
      <c r="H743" s="12">
        <v>1</v>
      </c>
      <c r="I743" s="13" t="str">
        <f>IFERROR((VLOOKUP(H743,[10]กองทุน!$A$2:$B$14,2,)),"")</f>
        <v>กองทุนบริหาร</v>
      </c>
      <c r="J743" s="12">
        <v>150</v>
      </c>
      <c r="K743" s="13" t="str">
        <f>IFERROR((VLOOKUP(J743,'[10]งาน-โครงการ'!$A$1:$B$57,2,FALSE)),"")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43" s="11">
        <f>IFERROR((VLOOKUP(M743,[10]โครงการย่อย!$B$2:$C$84,2,FALSE)),"")</f>
        <v>1000004</v>
      </c>
      <c r="M743" s="6" t="s">
        <v>683</v>
      </c>
      <c r="N743" s="33">
        <v>1000040006</v>
      </c>
      <c r="O743" s="6" t="s">
        <v>369</v>
      </c>
      <c r="P743" s="14" t="s">
        <v>370</v>
      </c>
      <c r="Q743" s="11">
        <v>5</v>
      </c>
      <c r="R743" s="6" t="s">
        <v>635</v>
      </c>
      <c r="S743" s="11">
        <v>5</v>
      </c>
      <c r="T743" s="6" t="s">
        <v>635</v>
      </c>
      <c r="U743" s="13" t="str">
        <f>IFERROR((VLOOKUP(Q743,[1]ความเชื่อมโยง!$A$1:$F$10,6,FALSE)),"")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43" s="13" t="str">
        <f>IFERROR((VLOOKUP(Q743,ความเชื่อมโยง!$A$1:$G$10,7,1)),"")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43" s="15" t="s">
        <v>643</v>
      </c>
      <c r="X743" s="6" t="s">
        <v>646</v>
      </c>
      <c r="Y743" s="6" t="s">
        <v>16</v>
      </c>
      <c r="Z743" s="6" t="s">
        <v>20</v>
      </c>
      <c r="AA743" s="6"/>
      <c r="AB743" s="6"/>
      <c r="AC743" s="14"/>
      <c r="AD743" s="14" t="s">
        <v>1635</v>
      </c>
      <c r="AE743" s="16">
        <v>30</v>
      </c>
      <c r="AF743" s="17">
        <v>40</v>
      </c>
      <c r="AG743" s="17" t="s">
        <v>581</v>
      </c>
      <c r="AH743" s="17">
        <v>2</v>
      </c>
      <c r="AI743" s="27">
        <f t="shared" si="39"/>
        <v>2400</v>
      </c>
      <c r="AJ743" s="16">
        <v>1200</v>
      </c>
      <c r="AK743" s="16"/>
      <c r="AL743" s="16">
        <v>1200</v>
      </c>
      <c r="AM743" s="16"/>
      <c r="AN743" s="16">
        <v>1200</v>
      </c>
      <c r="AO743" s="16"/>
      <c r="AP743" s="16">
        <v>1200</v>
      </c>
      <c r="AQ743" s="16"/>
      <c r="AR743" s="16">
        <v>1200</v>
      </c>
      <c r="AS743" s="16"/>
      <c r="AT743" s="16">
        <v>1200</v>
      </c>
      <c r="AU743" s="16"/>
      <c r="AV743" s="14"/>
      <c r="AW743" s="14"/>
      <c r="AX743" s="14"/>
      <c r="AY743" s="14" t="s">
        <v>1151</v>
      </c>
      <c r="AZ743" s="14" t="s">
        <v>587</v>
      </c>
      <c r="BA743" s="14" t="s">
        <v>1152</v>
      </c>
      <c r="BB743" s="14"/>
      <c r="BC743" s="14"/>
      <c r="BD743" s="14" t="s">
        <v>1068</v>
      </c>
      <c r="BE743" s="14" t="s">
        <v>1153</v>
      </c>
      <c r="BF743" s="14" t="s">
        <v>1149</v>
      </c>
      <c r="BG743" s="61" t="s">
        <v>718</v>
      </c>
      <c r="BH743" s="58">
        <f t="shared" si="40"/>
        <v>2400</v>
      </c>
      <c r="BI743" s="62">
        <f t="shared" si="41"/>
        <v>0</v>
      </c>
    </row>
    <row r="744" spans="1:61" ht="18.75">
      <c r="A744" s="11">
        <f>IFERROR((VLOOKUP(B744,[10]หน่วยงานหลัก!$A$1:$B$18,2,0)),"")</f>
        <v>10</v>
      </c>
      <c r="B744" s="6" t="s">
        <v>1</v>
      </c>
      <c r="C744" s="11">
        <f>IFERROR((VLOOKUP(D744,[10]หน่วยงานย่อย!$A$1:$B$79,2,0)),"")</f>
        <v>1013</v>
      </c>
      <c r="D744" s="6" t="s">
        <v>344</v>
      </c>
      <c r="E744" s="12">
        <v>2</v>
      </c>
      <c r="F744" s="13" t="str">
        <f>IFERROR((VLOOKUP(E744,[10]แหล่งเงิน!$A$2:$B$3,2,)),"")</f>
        <v>เงินรายได้</v>
      </c>
      <c r="G744" s="6" t="s">
        <v>12</v>
      </c>
      <c r="H744" s="12">
        <v>1</v>
      </c>
      <c r="I744" s="13" t="str">
        <f>IFERROR((VLOOKUP(H744,[10]กองทุน!$A$2:$B$14,2,)),"")</f>
        <v>กองทุนบริหาร</v>
      </c>
      <c r="J744" s="12">
        <v>150</v>
      </c>
      <c r="K744" s="13" t="str">
        <f>IFERROR((VLOOKUP(J744,'[10]งาน-โครงการ'!$A$1:$B$57,2,FALSE)),"")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744" s="11">
        <f>IFERROR((VLOOKUP(M744,[10]โครงการย่อย!$B$2:$C$84,2,FALSE)),"")</f>
        <v>1000004</v>
      </c>
      <c r="M744" s="6" t="s">
        <v>683</v>
      </c>
      <c r="N744" s="11">
        <v>1000040006</v>
      </c>
      <c r="O744" s="6" t="s">
        <v>369</v>
      </c>
      <c r="P744" s="14" t="s">
        <v>370</v>
      </c>
      <c r="Q744" s="11">
        <v>5</v>
      </c>
      <c r="R744" s="6" t="s">
        <v>635</v>
      </c>
      <c r="S744" s="11">
        <v>5</v>
      </c>
      <c r="T744" s="6" t="s">
        <v>635</v>
      </c>
      <c r="U744" s="13" t="str">
        <f>IFERROR((VLOOKUP(Q744,[1]ความเชื่อมโยง!$A$1:$F$10,6,FALSE)),"")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44" s="13" t="str">
        <f>IFERROR((VLOOKUP(Q744,ความเชื่อมโยง!$A$1:$G$10,7,1)),"")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44" s="15" t="s">
        <v>636</v>
      </c>
      <c r="X744" s="6" t="s">
        <v>133</v>
      </c>
      <c r="Y744" s="6" t="s">
        <v>16</v>
      </c>
      <c r="Z744" s="6" t="s">
        <v>20</v>
      </c>
      <c r="AA744" s="6"/>
      <c r="AB744" s="6"/>
      <c r="AC744" s="14"/>
      <c r="AD744" s="14" t="s">
        <v>582</v>
      </c>
      <c r="AE744" s="16">
        <v>50</v>
      </c>
      <c r="AF744" s="17">
        <v>40</v>
      </c>
      <c r="AG744" s="17" t="s">
        <v>581</v>
      </c>
      <c r="AH744" s="17">
        <v>6</v>
      </c>
      <c r="AI744" s="27">
        <f t="shared" si="39"/>
        <v>12000</v>
      </c>
      <c r="AJ744" s="16">
        <v>2000</v>
      </c>
      <c r="AK744" s="16"/>
      <c r="AL744" s="16">
        <v>2000</v>
      </c>
      <c r="AM744" s="16"/>
      <c r="AN744" s="16">
        <v>2000</v>
      </c>
      <c r="AO744" s="16"/>
      <c r="AP744" s="16">
        <v>2000</v>
      </c>
      <c r="AQ744" s="16"/>
      <c r="AR744" s="16">
        <v>2000</v>
      </c>
      <c r="AS744" s="16"/>
      <c r="AT744" s="16">
        <v>2000</v>
      </c>
      <c r="AU744" s="16"/>
      <c r="AV744" s="14"/>
      <c r="AW744" s="14"/>
      <c r="AX744" s="14"/>
      <c r="AY744" s="14"/>
      <c r="AZ744" s="14"/>
      <c r="BA744" s="14" t="s">
        <v>1154</v>
      </c>
      <c r="BB744" s="14"/>
      <c r="BC744" s="14"/>
      <c r="BD744" s="14" t="s">
        <v>1068</v>
      </c>
      <c r="BE744" s="14" t="s">
        <v>1153</v>
      </c>
      <c r="BF744" s="14" t="s">
        <v>1149</v>
      </c>
      <c r="BG744" s="61" t="s">
        <v>718</v>
      </c>
      <c r="BH744" s="58">
        <f t="shared" si="40"/>
        <v>12000</v>
      </c>
      <c r="BI744" s="62">
        <f t="shared" si="41"/>
        <v>0</v>
      </c>
    </row>
    <row r="745" spans="1:61" ht="18.75">
      <c r="A745" s="33">
        <v>10</v>
      </c>
      <c r="B745" s="199" t="s">
        <v>1</v>
      </c>
      <c r="C745" s="33">
        <v>1020</v>
      </c>
      <c r="D745" s="199" t="s">
        <v>317</v>
      </c>
      <c r="E745" s="199">
        <v>2</v>
      </c>
      <c r="F745" s="34" t="s">
        <v>12</v>
      </c>
      <c r="G745" s="199" t="s">
        <v>12</v>
      </c>
      <c r="H745" s="200">
        <v>1</v>
      </c>
      <c r="I745" s="41" t="s">
        <v>734</v>
      </c>
      <c r="J745" s="200">
        <v>120</v>
      </c>
      <c r="K745" s="40" t="s">
        <v>717</v>
      </c>
      <c r="L745" s="40">
        <v>1000003</v>
      </c>
      <c r="M745" s="198" t="s">
        <v>229</v>
      </c>
      <c r="N745" s="201">
        <v>10000030036</v>
      </c>
      <c r="O745" s="198" t="s">
        <v>21</v>
      </c>
      <c r="P745" s="202" t="s">
        <v>318</v>
      </c>
      <c r="Q745" s="11">
        <v>5</v>
      </c>
      <c r="R745" s="6" t="s">
        <v>635</v>
      </c>
      <c r="S745" s="11">
        <v>5</v>
      </c>
      <c r="T745" s="6" t="s">
        <v>635</v>
      </c>
      <c r="U745" s="13" t="str">
        <f>IFERROR((VLOOKUP(Q745,[1]ความเชื่อมโยง!$A$1:$F$10,6,FALSE)),"")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45" s="13" t="str">
        <f>IFERROR((VLOOKUP(Q745,ความเชื่อมโยง!$A$1:$G$10,7,1)),"")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45" s="203" t="s">
        <v>636</v>
      </c>
      <c r="X745" s="204" t="s">
        <v>133</v>
      </c>
      <c r="Y745" s="204" t="s">
        <v>16</v>
      </c>
      <c r="Z745" s="203" t="s">
        <v>20</v>
      </c>
      <c r="AA745" s="205"/>
      <c r="AB745" s="205"/>
      <c r="AC745" s="206"/>
      <c r="AD745" s="206" t="s">
        <v>1635</v>
      </c>
      <c r="AE745" s="207">
        <v>1500</v>
      </c>
      <c r="AF745" s="206">
        <v>1</v>
      </c>
      <c r="AG745" s="206" t="s">
        <v>583</v>
      </c>
      <c r="AH745" s="206">
        <v>4</v>
      </c>
      <c r="AI745" s="208">
        <v>6000</v>
      </c>
      <c r="AJ745" s="207"/>
      <c r="AK745" s="207"/>
      <c r="AL745" s="207">
        <v>1500</v>
      </c>
      <c r="AM745" s="207"/>
      <c r="AN745" s="207"/>
      <c r="AO745" s="207">
        <v>1500</v>
      </c>
      <c r="AP745" s="207"/>
      <c r="AQ745" s="207"/>
      <c r="AR745" s="207">
        <v>1500</v>
      </c>
      <c r="AS745" s="207"/>
      <c r="AT745" s="207"/>
      <c r="AU745" s="207">
        <v>1500</v>
      </c>
      <c r="AV745" s="209" t="s">
        <v>738</v>
      </c>
      <c r="AW745" s="209" t="s">
        <v>1155</v>
      </c>
      <c r="AX745" s="209" t="s">
        <v>1156</v>
      </c>
      <c r="AY745" s="210" t="s">
        <v>1157</v>
      </c>
      <c r="AZ745" s="206" t="s">
        <v>1158</v>
      </c>
      <c r="BA745" s="202" t="s">
        <v>593</v>
      </c>
      <c r="BB745" s="202" t="s">
        <v>581</v>
      </c>
      <c r="BC745" s="206"/>
      <c r="BD745" s="211" t="s">
        <v>317</v>
      </c>
      <c r="BE745" s="211" t="s">
        <v>578</v>
      </c>
      <c r="BF745" s="211" t="s">
        <v>1159</v>
      </c>
      <c r="BG745" s="212" t="s">
        <v>1160</v>
      </c>
      <c r="BH745" s="58">
        <f t="shared" si="40"/>
        <v>6000</v>
      </c>
      <c r="BI745" s="62">
        <f t="shared" si="41"/>
        <v>0</v>
      </c>
    </row>
    <row r="746" spans="1:61" ht="18.75">
      <c r="A746" s="40">
        <v>10</v>
      </c>
      <c r="B746" s="200" t="s">
        <v>1</v>
      </c>
      <c r="C746" s="40">
        <v>1020</v>
      </c>
      <c r="D746" s="200" t="s">
        <v>317</v>
      </c>
      <c r="E746" s="200">
        <v>2</v>
      </c>
      <c r="F746" s="41" t="s">
        <v>12</v>
      </c>
      <c r="G746" s="200" t="s">
        <v>12</v>
      </c>
      <c r="H746" s="200">
        <v>1</v>
      </c>
      <c r="I746" s="41" t="s">
        <v>734</v>
      </c>
      <c r="J746" s="200">
        <v>120</v>
      </c>
      <c r="K746" s="40" t="s">
        <v>717</v>
      </c>
      <c r="L746" s="40">
        <v>1000003</v>
      </c>
      <c r="M746" s="213" t="s">
        <v>229</v>
      </c>
      <c r="N746" s="40">
        <v>10000030036</v>
      </c>
      <c r="O746" s="213" t="s">
        <v>21</v>
      </c>
      <c r="P746" s="214" t="s">
        <v>318</v>
      </c>
      <c r="Q746" s="11">
        <v>5</v>
      </c>
      <c r="R746" s="6" t="s">
        <v>635</v>
      </c>
      <c r="S746" s="11">
        <v>5</v>
      </c>
      <c r="T746" s="6" t="s">
        <v>635</v>
      </c>
      <c r="U746" s="13" t="str">
        <f>IFERROR((VLOOKUP(Q746,[1]ความเชื่อมโยง!$A$1:$F$10,6,FALSE)),"")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46" s="13" t="str">
        <f>IFERROR((VLOOKUP(Q746,ความเชื่อมโยง!$A$1:$G$10,7,1)),"")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46" s="215" t="s">
        <v>636</v>
      </c>
      <c r="X746" s="200" t="s">
        <v>133</v>
      </c>
      <c r="Y746" s="200" t="s">
        <v>16</v>
      </c>
      <c r="Z746" s="213" t="s">
        <v>20</v>
      </c>
      <c r="AA746" s="213"/>
      <c r="AB746" s="213"/>
      <c r="AC746" s="214"/>
      <c r="AD746" s="216" t="s">
        <v>297</v>
      </c>
      <c r="AE746" s="217">
        <v>12000</v>
      </c>
      <c r="AF746" s="216">
        <v>1</v>
      </c>
      <c r="AG746" s="216" t="s">
        <v>581</v>
      </c>
      <c r="AH746" s="216">
        <v>2</v>
      </c>
      <c r="AI746" s="218">
        <v>24000</v>
      </c>
      <c r="AJ746" s="217"/>
      <c r="AK746" s="217"/>
      <c r="AL746" s="217"/>
      <c r="AM746" s="217">
        <v>12000</v>
      </c>
      <c r="AN746" s="217"/>
      <c r="AO746" s="217"/>
      <c r="AP746" s="217"/>
      <c r="AQ746" s="217">
        <v>12000</v>
      </c>
      <c r="AR746" s="217"/>
      <c r="AS746" s="217"/>
      <c r="AT746" s="217"/>
      <c r="AU746" s="217"/>
      <c r="AV746" s="214" t="s">
        <v>738</v>
      </c>
      <c r="AW746" s="214" t="s">
        <v>1155</v>
      </c>
      <c r="AX746" s="214" t="s">
        <v>1161</v>
      </c>
      <c r="AY746" s="219" t="s">
        <v>1162</v>
      </c>
      <c r="AZ746" s="214" t="s">
        <v>1158</v>
      </c>
      <c r="BA746" s="214" t="s">
        <v>593</v>
      </c>
      <c r="BB746" s="214" t="s">
        <v>581</v>
      </c>
      <c r="BC746" s="214"/>
      <c r="BD746" s="214" t="s">
        <v>317</v>
      </c>
      <c r="BE746" s="214" t="s">
        <v>578</v>
      </c>
      <c r="BF746" s="214" t="s">
        <v>1159</v>
      </c>
      <c r="BG746" s="220" t="s">
        <v>1160</v>
      </c>
      <c r="BH746" s="58">
        <f t="shared" si="40"/>
        <v>24000</v>
      </c>
      <c r="BI746" s="62">
        <f t="shared" si="41"/>
        <v>0</v>
      </c>
    </row>
    <row r="747" spans="1:61" ht="18.75">
      <c r="A747" s="40">
        <v>10</v>
      </c>
      <c r="B747" s="200" t="s">
        <v>1</v>
      </c>
      <c r="C747" s="40">
        <v>1020</v>
      </c>
      <c r="D747" s="200" t="s">
        <v>317</v>
      </c>
      <c r="E747" s="200">
        <v>2</v>
      </c>
      <c r="F747" s="41" t="s">
        <v>12</v>
      </c>
      <c r="G747" s="200" t="s">
        <v>12</v>
      </c>
      <c r="H747" s="200">
        <v>1</v>
      </c>
      <c r="I747" s="41" t="s">
        <v>734</v>
      </c>
      <c r="J747" s="200">
        <v>120</v>
      </c>
      <c r="K747" s="40" t="s">
        <v>717</v>
      </c>
      <c r="L747" s="40">
        <v>1000003</v>
      </c>
      <c r="M747" s="213" t="s">
        <v>229</v>
      </c>
      <c r="N747" s="40">
        <v>10000030036</v>
      </c>
      <c r="O747" s="213" t="s">
        <v>21</v>
      </c>
      <c r="P747" s="214" t="s">
        <v>318</v>
      </c>
      <c r="Q747" s="11">
        <v>5</v>
      </c>
      <c r="R747" s="6" t="s">
        <v>635</v>
      </c>
      <c r="S747" s="11">
        <v>5</v>
      </c>
      <c r="T747" s="6" t="s">
        <v>635</v>
      </c>
      <c r="U747" s="13" t="str">
        <f>IFERROR((VLOOKUP(Q747,[1]ความเชื่อมโยง!$A$1:$F$10,6,FALSE)),"")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47" s="13" t="str">
        <f>IFERROR((VLOOKUP(Q747,ความเชื่อมโยง!$A$1:$G$10,7,1)),"")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47" s="215" t="s">
        <v>636</v>
      </c>
      <c r="X747" s="200" t="s">
        <v>133</v>
      </c>
      <c r="Y747" s="200" t="s">
        <v>16</v>
      </c>
      <c r="Z747" s="200" t="s">
        <v>23</v>
      </c>
      <c r="AA747" s="213"/>
      <c r="AB747" s="213"/>
      <c r="AC747" s="214"/>
      <c r="AD747" s="214" t="s">
        <v>171</v>
      </c>
      <c r="AE747" s="217">
        <v>10000</v>
      </c>
      <c r="AF747" s="216">
        <v>1</v>
      </c>
      <c r="AG747" s="216" t="s">
        <v>583</v>
      </c>
      <c r="AH747" s="216">
        <v>4</v>
      </c>
      <c r="AI747" s="218">
        <v>40000</v>
      </c>
      <c r="AJ747" s="217"/>
      <c r="AK747" s="217"/>
      <c r="AL747" s="217">
        <v>10000</v>
      </c>
      <c r="AM747" s="217"/>
      <c r="AN747" s="217"/>
      <c r="AO747" s="217">
        <v>10000</v>
      </c>
      <c r="AP747" s="217"/>
      <c r="AQ747" s="217"/>
      <c r="AR747" s="217">
        <v>10000</v>
      </c>
      <c r="AS747" s="217"/>
      <c r="AT747" s="217"/>
      <c r="AU747" s="217">
        <v>10000</v>
      </c>
      <c r="AV747" s="214" t="s">
        <v>738</v>
      </c>
      <c r="AW747" s="214" t="s">
        <v>1155</v>
      </c>
      <c r="AX747" s="214" t="s">
        <v>1163</v>
      </c>
      <c r="AY747" s="219" t="s">
        <v>1157</v>
      </c>
      <c r="AZ747" s="214" t="s">
        <v>1158</v>
      </c>
      <c r="BA747" s="214" t="s">
        <v>593</v>
      </c>
      <c r="BB747" s="214" t="s">
        <v>581</v>
      </c>
      <c r="BC747" s="214"/>
      <c r="BD747" s="214" t="s">
        <v>317</v>
      </c>
      <c r="BE747" s="214" t="s">
        <v>578</v>
      </c>
      <c r="BF747" s="214" t="s">
        <v>1159</v>
      </c>
      <c r="BG747" s="220" t="s">
        <v>1160</v>
      </c>
      <c r="BH747" s="58">
        <f t="shared" si="40"/>
        <v>40000</v>
      </c>
      <c r="BI747" s="62">
        <f t="shared" si="41"/>
        <v>0</v>
      </c>
    </row>
    <row r="748" spans="1:61" s="4" customFormat="1" ht="18.75">
      <c r="A748" s="40">
        <v>10</v>
      </c>
      <c r="B748" s="200" t="s">
        <v>1</v>
      </c>
      <c r="C748" s="40">
        <v>1020</v>
      </c>
      <c r="D748" s="200" t="s">
        <v>317</v>
      </c>
      <c r="E748" s="200">
        <v>2</v>
      </c>
      <c r="F748" s="41" t="s">
        <v>12</v>
      </c>
      <c r="G748" s="200" t="s">
        <v>12</v>
      </c>
      <c r="H748" s="200">
        <v>1</v>
      </c>
      <c r="I748" s="41" t="s">
        <v>734</v>
      </c>
      <c r="J748" s="200">
        <v>120</v>
      </c>
      <c r="K748" s="40" t="s">
        <v>717</v>
      </c>
      <c r="L748" s="40">
        <v>1000003</v>
      </c>
      <c r="M748" s="213" t="s">
        <v>229</v>
      </c>
      <c r="N748" s="40">
        <v>10000030036</v>
      </c>
      <c r="O748" s="213" t="s">
        <v>36</v>
      </c>
      <c r="P748" s="214" t="s">
        <v>321</v>
      </c>
      <c r="Q748" s="11">
        <f>IFERROR((VLOOKUP(R748,[1]ความเชื่อมโยง!$A$20:$B$26,2,FALSE)),"")</f>
        <v>5</v>
      </c>
      <c r="R748" s="6" t="s">
        <v>635</v>
      </c>
      <c r="S748" s="11">
        <f>IFERROR((VLOOKUP(T748,[1]ความเชื่อมโยง!$A$29:$B$37,2,FALSE)),"")</f>
        <v>5</v>
      </c>
      <c r="T748" s="6" t="s">
        <v>635</v>
      </c>
      <c r="U748" s="13" t="str">
        <f>IFERROR((VLOOKUP(Q748,[1]ความเชื่อมโยง!$A$1:$F$10,6,FALSE)),"")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48" s="13" t="str">
        <f>IFERROR((VLOOKUP(Q748,ความเชื่อมโยง!$A$1:$G$10,7,1)),"")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48" s="215" t="s">
        <v>643</v>
      </c>
      <c r="X748" s="200" t="s">
        <v>133</v>
      </c>
      <c r="Y748" s="200" t="s">
        <v>16</v>
      </c>
      <c r="Z748" s="213" t="s">
        <v>20</v>
      </c>
      <c r="AA748" s="213"/>
      <c r="AB748" s="213"/>
      <c r="AC748" s="214"/>
      <c r="AD748" s="216" t="s">
        <v>1635</v>
      </c>
      <c r="AE748" s="217">
        <v>1500</v>
      </c>
      <c r="AF748" s="216">
        <v>1</v>
      </c>
      <c r="AG748" s="216" t="s">
        <v>583</v>
      </c>
      <c r="AH748" s="216">
        <v>15</v>
      </c>
      <c r="AI748" s="218">
        <v>22500</v>
      </c>
      <c r="AJ748" s="217">
        <v>1500</v>
      </c>
      <c r="AK748" s="217">
        <v>1500</v>
      </c>
      <c r="AL748" s="217">
        <v>1500</v>
      </c>
      <c r="AM748" s="217">
        <v>1500</v>
      </c>
      <c r="AN748" s="217">
        <v>1500</v>
      </c>
      <c r="AO748" s="217">
        <v>1500</v>
      </c>
      <c r="AP748" s="217">
        <v>1500</v>
      </c>
      <c r="AQ748" s="217">
        <v>1500</v>
      </c>
      <c r="AR748" s="217">
        <v>1500</v>
      </c>
      <c r="AS748" s="217">
        <v>1500</v>
      </c>
      <c r="AT748" s="217">
        <v>1500</v>
      </c>
      <c r="AU748" s="217">
        <v>1500</v>
      </c>
      <c r="AV748" s="214" t="s">
        <v>1164</v>
      </c>
      <c r="AW748" s="214" t="s">
        <v>1165</v>
      </c>
      <c r="AX748" s="214" t="s">
        <v>1166</v>
      </c>
      <c r="AY748" s="219" t="s">
        <v>1157</v>
      </c>
      <c r="AZ748" s="214" t="s">
        <v>1158</v>
      </c>
      <c r="BA748" s="214" t="s">
        <v>593</v>
      </c>
      <c r="BB748" s="214" t="s">
        <v>581</v>
      </c>
      <c r="BC748" s="214"/>
      <c r="BD748" s="214" t="s">
        <v>317</v>
      </c>
      <c r="BE748" s="214" t="s">
        <v>578</v>
      </c>
      <c r="BF748" s="214" t="s">
        <v>1159</v>
      </c>
      <c r="BG748" s="220" t="s">
        <v>1160</v>
      </c>
      <c r="BH748" s="58">
        <f t="shared" si="40"/>
        <v>22500</v>
      </c>
      <c r="BI748" s="62">
        <f t="shared" si="41"/>
        <v>0</v>
      </c>
    </row>
    <row r="749" spans="1:61" s="4" customFormat="1" ht="18.75">
      <c r="A749" s="40">
        <v>10</v>
      </c>
      <c r="B749" s="200" t="s">
        <v>1</v>
      </c>
      <c r="C749" s="40">
        <v>1020</v>
      </c>
      <c r="D749" s="200" t="s">
        <v>317</v>
      </c>
      <c r="E749" s="200">
        <v>2</v>
      </c>
      <c r="F749" s="41" t="s">
        <v>12</v>
      </c>
      <c r="G749" s="200" t="s">
        <v>12</v>
      </c>
      <c r="H749" s="200">
        <v>1</v>
      </c>
      <c r="I749" s="41" t="s">
        <v>734</v>
      </c>
      <c r="J749" s="200">
        <v>120</v>
      </c>
      <c r="K749" s="40" t="s">
        <v>717</v>
      </c>
      <c r="L749" s="40">
        <v>1000003</v>
      </c>
      <c r="M749" s="213" t="s">
        <v>229</v>
      </c>
      <c r="N749" s="40">
        <v>10000030036</v>
      </c>
      <c r="O749" s="213" t="s">
        <v>36</v>
      </c>
      <c r="P749" s="214" t="s">
        <v>322</v>
      </c>
      <c r="Q749" s="11">
        <f>IFERROR((VLOOKUP(R749,[1]ความเชื่อมโยง!$A$20:$B$26,2,FALSE)),"")</f>
        <v>5</v>
      </c>
      <c r="R749" s="6" t="s">
        <v>635</v>
      </c>
      <c r="S749" s="11">
        <f>IFERROR((VLOOKUP(T749,[1]ความเชื่อมโยง!$A$29:$B$37,2,FALSE)),"")</f>
        <v>5</v>
      </c>
      <c r="T749" s="6" t="s">
        <v>635</v>
      </c>
      <c r="U749" s="13" t="str">
        <f>IFERROR((VLOOKUP(Q749,[1]ความเชื่อมโยง!$A$1:$F$10,6,FALSE)),"")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49" s="13" t="str">
        <f>IFERROR((VLOOKUP(Q749,ความเชื่อมโยง!$A$1:$G$10,7,1)),"")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49" s="215" t="s">
        <v>643</v>
      </c>
      <c r="X749" s="200" t="s">
        <v>133</v>
      </c>
      <c r="Y749" s="200" t="s">
        <v>16</v>
      </c>
      <c r="Z749" s="462" t="s">
        <v>20</v>
      </c>
      <c r="AA749" s="221"/>
      <c r="AB749" s="221"/>
      <c r="AC749" s="222"/>
      <c r="AD749" s="216" t="s">
        <v>1719</v>
      </c>
      <c r="AE749" s="217">
        <v>20100</v>
      </c>
      <c r="AF749" s="216">
        <v>1</v>
      </c>
      <c r="AG749" s="216" t="s">
        <v>583</v>
      </c>
      <c r="AH749" s="216">
        <v>1</v>
      </c>
      <c r="AI749" s="218">
        <v>20100</v>
      </c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>
        <v>20100</v>
      </c>
      <c r="AT749" s="217" t="s">
        <v>662</v>
      </c>
      <c r="AU749" s="217"/>
      <c r="AV749" s="214" t="s">
        <v>1164</v>
      </c>
      <c r="AW749" s="214" t="s">
        <v>1165</v>
      </c>
      <c r="AX749" s="214" t="s">
        <v>1166</v>
      </c>
      <c r="AY749" s="219" t="s">
        <v>1167</v>
      </c>
      <c r="AZ749" s="214" t="s">
        <v>577</v>
      </c>
      <c r="BA749" s="214" t="s">
        <v>577</v>
      </c>
      <c r="BB749" s="214" t="s">
        <v>583</v>
      </c>
      <c r="BC749" s="214"/>
      <c r="BD749" s="214" t="s">
        <v>317</v>
      </c>
      <c r="BE749" s="214" t="s">
        <v>794</v>
      </c>
      <c r="BF749" s="214" t="s">
        <v>1168</v>
      </c>
      <c r="BG749" s="220" t="s">
        <v>691</v>
      </c>
      <c r="BH749" s="58">
        <f t="shared" si="40"/>
        <v>20100</v>
      </c>
      <c r="BI749" s="62">
        <f t="shared" si="41"/>
        <v>0</v>
      </c>
    </row>
    <row r="750" spans="1:61" ht="18.75">
      <c r="A750" s="40">
        <v>10</v>
      </c>
      <c r="B750" s="200" t="s">
        <v>1</v>
      </c>
      <c r="C750" s="40">
        <v>1020</v>
      </c>
      <c r="D750" s="200" t="s">
        <v>317</v>
      </c>
      <c r="E750" s="200">
        <v>2</v>
      </c>
      <c r="F750" s="41" t="s">
        <v>12</v>
      </c>
      <c r="G750" s="200" t="s">
        <v>12</v>
      </c>
      <c r="H750" s="200">
        <v>1</v>
      </c>
      <c r="I750" s="41" t="s">
        <v>734</v>
      </c>
      <c r="J750" s="200">
        <v>120</v>
      </c>
      <c r="K750" s="40" t="s">
        <v>717</v>
      </c>
      <c r="L750" s="40">
        <v>1000003</v>
      </c>
      <c r="M750" s="213" t="s">
        <v>229</v>
      </c>
      <c r="N750" s="40">
        <v>10000030036</v>
      </c>
      <c r="O750" s="213" t="s">
        <v>36</v>
      </c>
      <c r="P750" s="214" t="s">
        <v>323</v>
      </c>
      <c r="Q750" s="11">
        <f>IFERROR((VLOOKUP(R750,[1]ความเชื่อมโยง!$A$20:$B$26,2,FALSE)),"")</f>
        <v>5</v>
      </c>
      <c r="R750" s="6" t="s">
        <v>635</v>
      </c>
      <c r="S750" s="11">
        <f>IFERROR((VLOOKUP(T750,[1]ความเชื่อมโยง!$A$29:$B$37,2,FALSE)),"")</f>
        <v>5</v>
      </c>
      <c r="T750" s="6" t="s">
        <v>635</v>
      </c>
      <c r="U750" s="13" t="str">
        <f>IFERROR((VLOOKUP(Q750,[1]ความเชื่อมโยง!$A$1:$F$10,6,FALSE)),"")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50" s="13" t="str">
        <f>IFERROR((VLOOKUP(Q750,ความเชื่อมโยง!$A$1:$G$10,7,1)),"")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50" s="215" t="s">
        <v>643</v>
      </c>
      <c r="X750" s="200" t="s">
        <v>133</v>
      </c>
      <c r="Y750" s="200" t="s">
        <v>16</v>
      </c>
      <c r="Z750" s="462" t="s">
        <v>20</v>
      </c>
      <c r="AA750" s="221"/>
      <c r="AB750" s="221"/>
      <c r="AC750" s="222"/>
      <c r="AD750" s="216" t="s">
        <v>1169</v>
      </c>
      <c r="AE750" s="217">
        <v>10100</v>
      </c>
      <c r="AF750" s="216">
        <v>1</v>
      </c>
      <c r="AG750" s="216" t="s">
        <v>583</v>
      </c>
      <c r="AH750" s="216">
        <v>1</v>
      </c>
      <c r="AI750" s="218">
        <v>10100</v>
      </c>
      <c r="AJ750" s="217"/>
      <c r="AK750" s="217"/>
      <c r="AL750" s="217"/>
      <c r="AM750" s="217"/>
      <c r="AN750" s="217"/>
      <c r="AO750" s="217">
        <v>10100</v>
      </c>
      <c r="AP750" s="217"/>
      <c r="AQ750" s="217"/>
      <c r="AR750" s="217"/>
      <c r="AS750" s="217"/>
      <c r="AT750" s="217"/>
      <c r="AU750" s="217"/>
      <c r="AV750" s="214" t="s">
        <v>1164</v>
      </c>
      <c r="AW750" s="214" t="s">
        <v>1165</v>
      </c>
      <c r="AX750" s="214" t="s">
        <v>1166</v>
      </c>
      <c r="AY750" s="219" t="s">
        <v>1167</v>
      </c>
      <c r="AZ750" s="214" t="s">
        <v>577</v>
      </c>
      <c r="BA750" s="214" t="s">
        <v>577</v>
      </c>
      <c r="BB750" s="214" t="s">
        <v>583</v>
      </c>
      <c r="BC750" s="214"/>
      <c r="BD750" s="214" t="s">
        <v>317</v>
      </c>
      <c r="BE750" s="214" t="s">
        <v>794</v>
      </c>
      <c r="BF750" s="214" t="s">
        <v>1168</v>
      </c>
      <c r="BG750" s="220" t="s">
        <v>690</v>
      </c>
      <c r="BH750" s="58">
        <f t="shared" si="40"/>
        <v>10100</v>
      </c>
      <c r="BI750" s="62">
        <f t="shared" si="41"/>
        <v>0</v>
      </c>
    </row>
    <row r="751" spans="1:61" s="4" customFormat="1" ht="18.75">
      <c r="A751" s="223">
        <v>10</v>
      </c>
      <c r="B751" s="224" t="s">
        <v>1</v>
      </c>
      <c r="C751" s="223">
        <v>1020</v>
      </c>
      <c r="D751" s="224" t="s">
        <v>317</v>
      </c>
      <c r="E751" s="224">
        <v>2</v>
      </c>
      <c r="F751" s="45" t="s">
        <v>12</v>
      </c>
      <c r="G751" s="224" t="s">
        <v>12</v>
      </c>
      <c r="H751" s="224">
        <v>1</v>
      </c>
      <c r="I751" s="223" t="s">
        <v>734</v>
      </c>
      <c r="J751" s="224">
        <v>120</v>
      </c>
      <c r="K751" s="223" t="s">
        <v>717</v>
      </c>
      <c r="L751" s="223">
        <v>1000012</v>
      </c>
      <c r="M751" s="225" t="s">
        <v>634</v>
      </c>
      <c r="N751" s="223">
        <v>10000120027</v>
      </c>
      <c r="O751" s="225" t="s">
        <v>319</v>
      </c>
      <c r="P751" s="226" t="s">
        <v>320</v>
      </c>
      <c r="Q751" s="11">
        <f>IFERROR((VLOOKUP(R751,[1]ความเชื่อมโยง!$A$20:$B$26,2,FALSE)),"")</f>
        <v>5</v>
      </c>
      <c r="R751" s="6" t="s">
        <v>635</v>
      </c>
      <c r="S751" s="11">
        <f>IFERROR((VLOOKUP(T751,[1]ความเชื่อมโยง!$A$29:$B$37,2,FALSE)),"")</f>
        <v>5</v>
      </c>
      <c r="T751" s="6" t="s">
        <v>635</v>
      </c>
      <c r="U751" s="13" t="str">
        <f>IFERROR((VLOOKUP(Q751,[1]ความเชื่อมโยง!$A$1:$F$10,6,FALSE)),"")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51" s="13" t="str">
        <f>IFERROR((VLOOKUP(Q751,ความเชื่อมโยง!$A$1:$G$10,7,1)),"")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51" s="227" t="s">
        <v>636</v>
      </c>
      <c r="X751" s="228" t="s">
        <v>133</v>
      </c>
      <c r="Y751" s="228" t="s">
        <v>16</v>
      </c>
      <c r="Z751" s="229" t="s">
        <v>20</v>
      </c>
      <c r="AA751" s="229"/>
      <c r="AB751" s="229"/>
      <c r="AC751" s="230"/>
      <c r="AD751" s="231" t="s">
        <v>1635</v>
      </c>
      <c r="AE751" s="232">
        <v>100</v>
      </c>
      <c r="AF751" s="231">
        <v>1</v>
      </c>
      <c r="AG751" s="231" t="s">
        <v>581</v>
      </c>
      <c r="AH751" s="231">
        <v>30</v>
      </c>
      <c r="AI751" s="233">
        <v>3000</v>
      </c>
      <c r="AJ751" s="232"/>
      <c r="AK751" s="232"/>
      <c r="AL751" s="232"/>
      <c r="AM751" s="232"/>
      <c r="AN751" s="232"/>
      <c r="AO751" s="232"/>
      <c r="AP751" s="232"/>
      <c r="AQ751" s="232"/>
      <c r="AR751" s="232">
        <v>3000</v>
      </c>
      <c r="AS751" s="232"/>
      <c r="AT751" s="232"/>
      <c r="AU751" s="232"/>
      <c r="AV751" s="234" t="s">
        <v>1170</v>
      </c>
      <c r="AW751" s="234" t="s">
        <v>1171</v>
      </c>
      <c r="AX751" s="235" t="s">
        <v>1171</v>
      </c>
      <c r="AY751" s="236" t="s">
        <v>1172</v>
      </c>
      <c r="AZ751" s="226" t="s">
        <v>1158</v>
      </c>
      <c r="BA751" s="226" t="s">
        <v>593</v>
      </c>
      <c r="BB751" s="226" t="s">
        <v>581</v>
      </c>
      <c r="BC751" s="226"/>
      <c r="BD751" s="226" t="s">
        <v>317</v>
      </c>
      <c r="BE751" s="226" t="s">
        <v>578</v>
      </c>
      <c r="BF751" s="226" t="s">
        <v>1159</v>
      </c>
      <c r="BG751" s="237" t="s">
        <v>689</v>
      </c>
      <c r="BH751" s="58">
        <f t="shared" si="40"/>
        <v>3000</v>
      </c>
      <c r="BI751" s="62">
        <f t="shared" si="41"/>
        <v>0</v>
      </c>
    </row>
    <row r="752" spans="1:61" s="4" customFormat="1" ht="18.75">
      <c r="A752" s="223">
        <v>10</v>
      </c>
      <c r="B752" s="224" t="s">
        <v>1</v>
      </c>
      <c r="C752" s="223">
        <v>1020</v>
      </c>
      <c r="D752" s="224" t="s">
        <v>317</v>
      </c>
      <c r="E752" s="224">
        <v>2</v>
      </c>
      <c r="F752" s="45" t="s">
        <v>12</v>
      </c>
      <c r="G752" s="224" t="s">
        <v>12</v>
      </c>
      <c r="H752" s="224">
        <v>1</v>
      </c>
      <c r="I752" s="223" t="s">
        <v>734</v>
      </c>
      <c r="J752" s="224">
        <v>120</v>
      </c>
      <c r="K752" s="223" t="s">
        <v>717</v>
      </c>
      <c r="L752" s="223">
        <v>1000012</v>
      </c>
      <c r="M752" s="225" t="s">
        <v>634</v>
      </c>
      <c r="N752" s="223">
        <v>10000120027</v>
      </c>
      <c r="O752" s="225" t="s">
        <v>319</v>
      </c>
      <c r="P752" s="226" t="s">
        <v>320</v>
      </c>
      <c r="Q752" s="11">
        <f>IFERROR((VLOOKUP(R752,[1]ความเชื่อมโยง!$A$20:$B$26,2,FALSE)),"")</f>
        <v>5</v>
      </c>
      <c r="R752" s="6" t="s">
        <v>635</v>
      </c>
      <c r="S752" s="11">
        <f>IFERROR((VLOOKUP(T752,[1]ความเชื่อมโยง!$A$29:$B$37,2,FALSE)),"")</f>
        <v>5</v>
      </c>
      <c r="T752" s="6" t="s">
        <v>635</v>
      </c>
      <c r="U752" s="13" t="str">
        <f>IFERROR((VLOOKUP(Q752,[1]ความเชื่อมโยง!$A$1:$F$10,6,FALSE)),"")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52" s="13" t="str">
        <f>IFERROR((VLOOKUP(Q752,ความเชื่อมโยง!$A$1:$G$10,7,1)),"")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52" s="227" t="s">
        <v>636</v>
      </c>
      <c r="X752" s="228" t="s">
        <v>133</v>
      </c>
      <c r="Y752" s="228" t="s">
        <v>16</v>
      </c>
      <c r="Z752" s="228" t="s">
        <v>23</v>
      </c>
      <c r="AA752" s="229"/>
      <c r="AB752" s="229"/>
      <c r="AC752" s="230"/>
      <c r="AD752" s="226" t="s">
        <v>598</v>
      </c>
      <c r="AE752" s="232">
        <v>2000</v>
      </c>
      <c r="AF752" s="231">
        <v>1</v>
      </c>
      <c r="AG752" s="231" t="s">
        <v>583</v>
      </c>
      <c r="AH752" s="231">
        <v>1</v>
      </c>
      <c r="AI752" s="233">
        <v>2000</v>
      </c>
      <c r="AJ752" s="232"/>
      <c r="AK752" s="232"/>
      <c r="AL752" s="232"/>
      <c r="AM752" s="232"/>
      <c r="AN752" s="232"/>
      <c r="AO752" s="232"/>
      <c r="AP752" s="232"/>
      <c r="AQ752" s="232"/>
      <c r="AR752" s="232">
        <v>2000</v>
      </c>
      <c r="AS752" s="232"/>
      <c r="AT752" s="232"/>
      <c r="AU752" s="232"/>
      <c r="AV752" s="234" t="s">
        <v>1170</v>
      </c>
      <c r="AW752" s="234" t="s">
        <v>1171</v>
      </c>
      <c r="AX752" s="235" t="s">
        <v>1171</v>
      </c>
      <c r="AY752" s="236" t="s">
        <v>1172</v>
      </c>
      <c r="AZ752" s="226" t="s">
        <v>1158</v>
      </c>
      <c r="BA752" s="226" t="s">
        <v>593</v>
      </c>
      <c r="BB752" s="226" t="s">
        <v>581</v>
      </c>
      <c r="BC752" s="226"/>
      <c r="BD752" s="226" t="s">
        <v>317</v>
      </c>
      <c r="BE752" s="226" t="s">
        <v>578</v>
      </c>
      <c r="BF752" s="226" t="s">
        <v>1159</v>
      </c>
      <c r="BG752" s="237" t="s">
        <v>689</v>
      </c>
      <c r="BH752" s="58">
        <f t="shared" si="40"/>
        <v>2000</v>
      </c>
      <c r="BI752" s="62">
        <f t="shared" si="41"/>
        <v>0</v>
      </c>
    </row>
    <row r="753" spans="1:61" s="4" customFormat="1" ht="18.75">
      <c r="A753" s="223">
        <v>10</v>
      </c>
      <c r="B753" s="224" t="s">
        <v>1</v>
      </c>
      <c r="C753" s="223">
        <v>1020</v>
      </c>
      <c r="D753" s="224" t="s">
        <v>317</v>
      </c>
      <c r="E753" s="224">
        <v>2</v>
      </c>
      <c r="F753" s="45" t="s">
        <v>12</v>
      </c>
      <c r="G753" s="224" t="s">
        <v>12</v>
      </c>
      <c r="H753" s="224">
        <v>2</v>
      </c>
      <c r="I753" s="223" t="s">
        <v>721</v>
      </c>
      <c r="J753" s="224">
        <v>312</v>
      </c>
      <c r="K753" s="223" t="s">
        <v>834</v>
      </c>
      <c r="L753" s="223">
        <v>3010002</v>
      </c>
      <c r="M753" s="225" t="s">
        <v>835</v>
      </c>
      <c r="N753" s="223">
        <v>30100020006</v>
      </c>
      <c r="O753" s="225" t="s">
        <v>324</v>
      </c>
      <c r="P753" s="226" t="s">
        <v>325</v>
      </c>
      <c r="Q753" s="11">
        <v>1</v>
      </c>
      <c r="R753" s="52" t="s">
        <v>520</v>
      </c>
      <c r="S753" s="11">
        <f>IFERROR((VLOOKUP(T753,[1]ความเชื่อมโยง!$A$29:$B$37,2,FALSE)),"")</f>
        <v>1.2</v>
      </c>
      <c r="T753" s="6" t="s">
        <v>521</v>
      </c>
      <c r="U753" s="13" t="str">
        <f>IFERROR((VLOOKUP(Q753,[1]ความเชื่อมโยง!$A$1:$F$10,6,FALSE)),"")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53" s="13" t="str">
        <f>IFERROR((VLOOKUP(Q753,ความเชื่อมโยง!$A$1:$G$10,7,1)),"")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53" s="227" t="s">
        <v>663</v>
      </c>
      <c r="X753" s="228" t="s">
        <v>133</v>
      </c>
      <c r="Y753" s="228" t="s">
        <v>16</v>
      </c>
      <c r="Z753" s="228" t="s">
        <v>23</v>
      </c>
      <c r="AA753" s="229"/>
      <c r="AB753" s="229"/>
      <c r="AC753" s="230"/>
      <c r="AD753" s="226" t="s">
        <v>1173</v>
      </c>
      <c r="AE753" s="232">
        <v>5000</v>
      </c>
      <c r="AF753" s="231">
        <v>1</v>
      </c>
      <c r="AG753" s="231" t="s">
        <v>588</v>
      </c>
      <c r="AH753" s="231">
        <v>1</v>
      </c>
      <c r="AI753" s="233">
        <v>5000</v>
      </c>
      <c r="AJ753" s="232"/>
      <c r="AK753" s="232"/>
      <c r="AL753" s="232"/>
      <c r="AM753" s="232"/>
      <c r="AN753" s="232"/>
      <c r="AO753" s="232"/>
      <c r="AP753" s="232"/>
      <c r="AQ753" s="232"/>
      <c r="AR753" s="232"/>
      <c r="AS753" s="232">
        <v>5000</v>
      </c>
      <c r="AT753" s="232"/>
      <c r="AU753" s="232"/>
      <c r="AV753" s="234" t="s">
        <v>1174</v>
      </c>
      <c r="AW753" s="234" t="s">
        <v>1175</v>
      </c>
      <c r="AX753" s="235" t="s">
        <v>1171</v>
      </c>
      <c r="AY753" s="236" t="s">
        <v>1176</v>
      </c>
      <c r="AZ753" s="226" t="s">
        <v>577</v>
      </c>
      <c r="BA753" s="226" t="s">
        <v>577</v>
      </c>
      <c r="BB753" s="226" t="s">
        <v>589</v>
      </c>
      <c r="BC753" s="226"/>
      <c r="BD753" s="226" t="s">
        <v>317</v>
      </c>
      <c r="BE753" s="226" t="s">
        <v>1177</v>
      </c>
      <c r="BF753" s="226" t="s">
        <v>1178</v>
      </c>
      <c r="BG753" s="237" t="s">
        <v>1179</v>
      </c>
      <c r="BH753" s="58">
        <f t="shared" si="40"/>
        <v>5000</v>
      </c>
      <c r="BI753" s="62">
        <f t="shared" si="41"/>
        <v>0</v>
      </c>
    </row>
    <row r="754" spans="1:61" s="4" customFormat="1" ht="18.75">
      <c r="A754" s="11">
        <v>10</v>
      </c>
      <c r="B754" s="12" t="s">
        <v>1</v>
      </c>
      <c r="C754" s="11">
        <v>1020</v>
      </c>
      <c r="D754" s="12" t="s">
        <v>317</v>
      </c>
      <c r="E754" s="12">
        <v>2</v>
      </c>
      <c r="F754" s="13" t="s">
        <v>12</v>
      </c>
      <c r="G754" s="12" t="s">
        <v>12</v>
      </c>
      <c r="H754" s="12">
        <v>2</v>
      </c>
      <c r="I754" s="13" t="s">
        <v>721</v>
      </c>
      <c r="J754" s="12">
        <v>312</v>
      </c>
      <c r="K754" s="11" t="s">
        <v>834</v>
      </c>
      <c r="L754" s="11">
        <v>3010003</v>
      </c>
      <c r="M754" s="6" t="s">
        <v>711</v>
      </c>
      <c r="N754" s="11">
        <v>30100030010</v>
      </c>
      <c r="O754" s="6" t="s">
        <v>326</v>
      </c>
      <c r="P754" s="14" t="s">
        <v>327</v>
      </c>
      <c r="Q754" s="11">
        <f>IFERROR((VLOOKUP(R754,[1]ความเชื่อมโยง!$A$20:$B$26,2,FALSE)),"")</f>
        <v>5</v>
      </c>
      <c r="R754" s="6" t="s">
        <v>635</v>
      </c>
      <c r="S754" s="11">
        <f>IFERROR((VLOOKUP(T754,[1]ความเชื่อมโยง!$A$29:$B$37,2,FALSE)),"")</f>
        <v>5</v>
      </c>
      <c r="T754" s="6" t="s">
        <v>635</v>
      </c>
      <c r="U754" s="13" t="str">
        <f>IFERROR((VLOOKUP(Q754,[1]ความเชื่อมโยง!$A$1:$F$10,6,FALSE)),"")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54" s="13" t="str">
        <f>IFERROR((VLOOKUP(Q754,ความเชื่อมโยง!$A$1:$G$10,7,1)),"")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54" s="15" t="s">
        <v>636</v>
      </c>
      <c r="X754" s="12" t="s">
        <v>133</v>
      </c>
      <c r="Y754" s="12" t="s">
        <v>16</v>
      </c>
      <c r="Z754" s="12" t="s">
        <v>23</v>
      </c>
      <c r="AA754" s="6"/>
      <c r="AB754" s="6"/>
      <c r="AC754" s="14"/>
      <c r="AD754" s="463" t="s">
        <v>1180</v>
      </c>
      <c r="AE754" s="238">
        <v>5000</v>
      </c>
      <c r="AF754" s="239">
        <v>1</v>
      </c>
      <c r="AG754" s="239" t="s">
        <v>588</v>
      </c>
      <c r="AH754" s="239">
        <v>1</v>
      </c>
      <c r="AI754" s="240">
        <v>5000</v>
      </c>
      <c r="AJ754" s="16"/>
      <c r="AK754" s="16"/>
      <c r="AL754" s="16"/>
      <c r="AM754" s="16"/>
      <c r="AN754" s="16"/>
      <c r="AO754" s="16"/>
      <c r="AP754" s="16"/>
      <c r="AQ754" s="16">
        <v>5000</v>
      </c>
      <c r="AR754" s="238"/>
      <c r="AS754" s="16"/>
      <c r="AT754" s="16"/>
      <c r="AU754" s="16"/>
      <c r="AV754" s="142" t="s">
        <v>1174</v>
      </c>
      <c r="AW754" s="241" t="s">
        <v>1175</v>
      </c>
      <c r="AX754" s="30" t="s">
        <v>1171</v>
      </c>
      <c r="AY754" s="241" t="s">
        <v>1176</v>
      </c>
      <c r="AZ754" s="242" t="s">
        <v>577</v>
      </c>
      <c r="BA754" s="242" t="s">
        <v>577</v>
      </c>
      <c r="BB754" s="242" t="s">
        <v>581</v>
      </c>
      <c r="BC754" s="242"/>
      <c r="BD754" s="242" t="s">
        <v>317</v>
      </c>
      <c r="BE754" s="242" t="s">
        <v>578</v>
      </c>
      <c r="BF754" s="242" t="s">
        <v>1181</v>
      </c>
      <c r="BG754" s="243" t="s">
        <v>1182</v>
      </c>
      <c r="BH754" s="58">
        <f t="shared" si="40"/>
        <v>5000</v>
      </c>
      <c r="BI754" s="62">
        <f t="shared" si="41"/>
        <v>0</v>
      </c>
    </row>
    <row r="755" spans="1:61" s="4" customFormat="1" ht="18.75">
      <c r="A755" s="11">
        <v>10</v>
      </c>
      <c r="B755" s="12" t="s">
        <v>1</v>
      </c>
      <c r="C755" s="11">
        <v>1020</v>
      </c>
      <c r="D755" s="12" t="s">
        <v>317</v>
      </c>
      <c r="E755" s="12">
        <v>2</v>
      </c>
      <c r="F755" s="13" t="s">
        <v>12</v>
      </c>
      <c r="G755" s="12" t="s">
        <v>12</v>
      </c>
      <c r="H755" s="12">
        <v>2</v>
      </c>
      <c r="I755" s="13" t="s">
        <v>721</v>
      </c>
      <c r="J755" s="12">
        <v>312</v>
      </c>
      <c r="K755" s="11" t="s">
        <v>834</v>
      </c>
      <c r="L755" s="11">
        <v>3010003</v>
      </c>
      <c r="M755" s="6" t="s">
        <v>711</v>
      </c>
      <c r="N755" s="11">
        <v>30100030011</v>
      </c>
      <c r="O755" s="6" t="s">
        <v>328</v>
      </c>
      <c r="P755" s="14" t="s">
        <v>329</v>
      </c>
      <c r="Q755" s="11">
        <f>IFERROR((VLOOKUP(R755,[1]ความเชื่อมโยง!$A$20:$B$26,2,FALSE)),"")</f>
        <v>5</v>
      </c>
      <c r="R755" s="6" t="s">
        <v>635</v>
      </c>
      <c r="S755" s="11">
        <f>IFERROR((VLOOKUP(T755,[1]ความเชื่อมโยง!$A$29:$B$37,2,FALSE)),"")</f>
        <v>5</v>
      </c>
      <c r="T755" s="6" t="s">
        <v>635</v>
      </c>
      <c r="U755" s="13" t="str">
        <f>IFERROR((VLOOKUP(Q755,[1]ความเชื่อมโยง!$A$1:$F$10,6,FALSE)),"")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55" s="13" t="str">
        <f>IFERROR((VLOOKUP(Q755,ความเชื่อมโยง!$A$1:$G$10,7,1)),"")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55" s="15" t="s">
        <v>636</v>
      </c>
      <c r="X755" s="12" t="s">
        <v>133</v>
      </c>
      <c r="Y755" s="12" t="s">
        <v>16</v>
      </c>
      <c r="Z755" s="12" t="s">
        <v>23</v>
      </c>
      <c r="AA755" s="6"/>
      <c r="AB755" s="6"/>
      <c r="AC755" s="14"/>
      <c r="AD755" s="14" t="s">
        <v>1180</v>
      </c>
      <c r="AE755" s="244">
        <v>5000</v>
      </c>
      <c r="AF755" s="245">
        <v>1</v>
      </c>
      <c r="AG755" s="245" t="s">
        <v>588</v>
      </c>
      <c r="AH755" s="245">
        <v>1</v>
      </c>
      <c r="AI755" s="246">
        <v>5000</v>
      </c>
      <c r="AJ755" s="16"/>
      <c r="AK755" s="16"/>
      <c r="AL755" s="16"/>
      <c r="AM755" s="16"/>
      <c r="AN755" s="16"/>
      <c r="AO755" s="16"/>
      <c r="AP755" s="16"/>
      <c r="AQ755" s="16"/>
      <c r="AR755" s="244">
        <v>5000</v>
      </c>
      <c r="AS755" s="16"/>
      <c r="AT755" s="16"/>
      <c r="AU755" s="16"/>
      <c r="AV755" s="247" t="s">
        <v>1174</v>
      </c>
      <c r="AW755" s="248" t="s">
        <v>1175</v>
      </c>
      <c r="AX755" s="249" t="s">
        <v>1171</v>
      </c>
      <c r="AY755" s="248" t="s">
        <v>1176</v>
      </c>
      <c r="AZ755" s="250" t="s">
        <v>577</v>
      </c>
      <c r="BA755" s="250" t="s">
        <v>577</v>
      </c>
      <c r="BB755" s="250" t="s">
        <v>581</v>
      </c>
      <c r="BC755" s="250"/>
      <c r="BD755" s="250" t="s">
        <v>317</v>
      </c>
      <c r="BE755" s="250" t="s">
        <v>578</v>
      </c>
      <c r="BF755" s="250" t="s">
        <v>1181</v>
      </c>
      <c r="BG755" s="251" t="s">
        <v>1183</v>
      </c>
      <c r="BH755" s="58">
        <f t="shared" si="40"/>
        <v>5000</v>
      </c>
      <c r="BI755" s="62">
        <f t="shared" si="41"/>
        <v>0</v>
      </c>
    </row>
    <row r="756" spans="1:61" s="4" customFormat="1" ht="18.75">
      <c r="A756" s="252">
        <v>10</v>
      </c>
      <c r="B756" s="253" t="s">
        <v>1</v>
      </c>
      <c r="C756" s="252">
        <v>1020</v>
      </c>
      <c r="D756" s="253" t="s">
        <v>317</v>
      </c>
      <c r="E756" s="253">
        <v>2</v>
      </c>
      <c r="F756" s="254" t="s">
        <v>12</v>
      </c>
      <c r="G756" s="253" t="s">
        <v>12</v>
      </c>
      <c r="H756" s="253">
        <v>2</v>
      </c>
      <c r="I756" s="254" t="s">
        <v>721</v>
      </c>
      <c r="J756" s="253">
        <v>312</v>
      </c>
      <c r="K756" s="252" t="s">
        <v>834</v>
      </c>
      <c r="L756" s="252">
        <v>3010005</v>
      </c>
      <c r="M756" s="255" t="s">
        <v>672</v>
      </c>
      <c r="N756" s="252">
        <v>30100050008</v>
      </c>
      <c r="O756" s="255" t="s">
        <v>330</v>
      </c>
      <c r="P756" s="256" t="s">
        <v>331</v>
      </c>
      <c r="Q756" s="11">
        <v>1</v>
      </c>
      <c r="R756" s="52" t="s">
        <v>520</v>
      </c>
      <c r="S756" s="11">
        <f>IFERROR((VLOOKUP(T756,[1]ความเชื่อมโยง!$A$29:$B$37,2,FALSE)),"")</f>
        <v>1.2</v>
      </c>
      <c r="T756" s="6" t="s">
        <v>521</v>
      </c>
      <c r="U756" s="13" t="str">
        <f>IFERROR((VLOOKUP(Q756,[1]ความเชื่อมโยง!$A$1:$F$10,6,FALSE)),"")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56" s="13" t="str">
        <f>IFERROR((VLOOKUP(Q756,ความเชื่อมโยง!$A$1:$G$10,7,1)),"")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56" s="257" t="s">
        <v>627</v>
      </c>
      <c r="X756" s="253" t="s">
        <v>646</v>
      </c>
      <c r="Y756" s="253" t="s">
        <v>16</v>
      </c>
      <c r="Z756" s="253" t="s">
        <v>28</v>
      </c>
      <c r="AA756" s="255"/>
      <c r="AB756" s="255"/>
      <c r="AC756" s="256"/>
      <c r="AD756" s="258" t="s">
        <v>1184</v>
      </c>
      <c r="AE756" s="259">
        <v>15000</v>
      </c>
      <c r="AF756" s="260">
        <v>1</v>
      </c>
      <c r="AG756" s="260" t="s">
        <v>583</v>
      </c>
      <c r="AH756" s="260">
        <v>3</v>
      </c>
      <c r="AI756" s="261">
        <v>45000</v>
      </c>
      <c r="AJ756" s="262"/>
      <c r="AK756" s="262"/>
      <c r="AL756" s="262">
        <v>15000</v>
      </c>
      <c r="AM756" s="262"/>
      <c r="AN756" s="262"/>
      <c r="AO756" s="262"/>
      <c r="AP756" s="262">
        <v>15000</v>
      </c>
      <c r="AQ756" s="262"/>
      <c r="AR756" s="259"/>
      <c r="AS756" s="262">
        <v>15000</v>
      </c>
      <c r="AT756" s="262"/>
      <c r="AU756" s="262"/>
      <c r="AV756" s="263" t="s">
        <v>1174</v>
      </c>
      <c r="AW756" s="263" t="s">
        <v>1175</v>
      </c>
      <c r="AX756" s="264" t="s">
        <v>1171</v>
      </c>
      <c r="AY756" s="263"/>
      <c r="AZ756" s="265" t="s">
        <v>1167</v>
      </c>
      <c r="BA756" s="265" t="s">
        <v>577</v>
      </c>
      <c r="BB756" s="265" t="s">
        <v>581</v>
      </c>
      <c r="BC756" s="265"/>
      <c r="BD756" s="256" t="s">
        <v>317</v>
      </c>
      <c r="BE756" s="256" t="s">
        <v>578</v>
      </c>
      <c r="BF756" s="256" t="s">
        <v>1181</v>
      </c>
      <c r="BG756" s="266" t="s">
        <v>1183</v>
      </c>
      <c r="BH756" s="58">
        <f t="shared" si="40"/>
        <v>45000</v>
      </c>
      <c r="BI756" s="62">
        <f t="shared" si="41"/>
        <v>0</v>
      </c>
    </row>
    <row r="757" spans="1:61" s="4" customFormat="1" ht="18.75">
      <c r="A757" s="252">
        <v>10</v>
      </c>
      <c r="B757" s="253" t="s">
        <v>1</v>
      </c>
      <c r="C757" s="252">
        <v>1020</v>
      </c>
      <c r="D757" s="253" t="s">
        <v>317</v>
      </c>
      <c r="E757" s="253">
        <v>2</v>
      </c>
      <c r="F757" s="254" t="s">
        <v>12</v>
      </c>
      <c r="G757" s="253" t="s">
        <v>12</v>
      </c>
      <c r="H757" s="253">
        <v>2</v>
      </c>
      <c r="I757" s="254" t="s">
        <v>721</v>
      </c>
      <c r="J757" s="253">
        <v>312</v>
      </c>
      <c r="K757" s="252" t="s">
        <v>834</v>
      </c>
      <c r="L757" s="252">
        <v>3010005</v>
      </c>
      <c r="M757" s="255" t="s">
        <v>672</v>
      </c>
      <c r="N757" s="252">
        <v>30100050008</v>
      </c>
      <c r="O757" s="255" t="s">
        <v>330</v>
      </c>
      <c r="P757" s="256" t="s">
        <v>331</v>
      </c>
      <c r="Q757" s="11">
        <v>1</v>
      </c>
      <c r="R757" s="52" t="s">
        <v>520</v>
      </c>
      <c r="S757" s="11">
        <f>IFERROR((VLOOKUP(T757,[1]ความเชื่อมโยง!$A$29:$B$37,2,FALSE)),"")</f>
        <v>1.2</v>
      </c>
      <c r="T757" s="6" t="s">
        <v>521</v>
      </c>
      <c r="U757" s="13" t="str">
        <f>IFERROR((VLOOKUP(Q757,[1]ความเชื่อมโยง!$A$1:$F$10,6,FALSE)),"")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57" s="13" t="str">
        <f>IFERROR((VLOOKUP(Q757,ความเชื่อมโยง!$A$1:$G$10,7,1)),"")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57" s="257" t="s">
        <v>627</v>
      </c>
      <c r="X757" s="253" t="s">
        <v>646</v>
      </c>
      <c r="Y757" s="253" t="s">
        <v>16</v>
      </c>
      <c r="Z757" s="253" t="s">
        <v>28</v>
      </c>
      <c r="AA757" s="255"/>
      <c r="AB757" s="255"/>
      <c r="AC757" s="256"/>
      <c r="AD757" s="258" t="s">
        <v>1185</v>
      </c>
      <c r="AE757" s="259">
        <v>600</v>
      </c>
      <c r="AF757" s="260">
        <v>1</v>
      </c>
      <c r="AG757" s="260" t="s">
        <v>583</v>
      </c>
      <c r="AH757" s="260">
        <v>3</v>
      </c>
      <c r="AI757" s="261">
        <v>1800</v>
      </c>
      <c r="AJ757" s="262"/>
      <c r="AK757" s="262"/>
      <c r="AL757" s="262">
        <v>600</v>
      </c>
      <c r="AM757" s="262"/>
      <c r="AN757" s="262"/>
      <c r="AO757" s="262"/>
      <c r="AP757" s="262">
        <v>600</v>
      </c>
      <c r="AQ757" s="262"/>
      <c r="AR757" s="259"/>
      <c r="AS757" s="262">
        <v>600</v>
      </c>
      <c r="AT757" s="262"/>
      <c r="AU757" s="262"/>
      <c r="AV757" s="263" t="s">
        <v>1174</v>
      </c>
      <c r="AW757" s="263" t="s">
        <v>1175</v>
      </c>
      <c r="AX757" s="264" t="s">
        <v>1171</v>
      </c>
      <c r="AY757" s="263"/>
      <c r="AZ757" s="265" t="s">
        <v>1167</v>
      </c>
      <c r="BA757" s="265" t="s">
        <v>577</v>
      </c>
      <c r="BB757" s="265" t="s">
        <v>581</v>
      </c>
      <c r="BC757" s="265"/>
      <c r="BD757" s="256" t="s">
        <v>317</v>
      </c>
      <c r="BE757" s="256" t="s">
        <v>578</v>
      </c>
      <c r="BF757" s="256" t="s">
        <v>1181</v>
      </c>
      <c r="BG757" s="266" t="s">
        <v>1183</v>
      </c>
      <c r="BH757" s="58">
        <f t="shared" si="40"/>
        <v>1800</v>
      </c>
      <c r="BI757" s="62">
        <f t="shared" si="41"/>
        <v>0</v>
      </c>
    </row>
    <row r="758" spans="1:61" s="4" customFormat="1" ht="18.75">
      <c r="A758" s="42">
        <v>10</v>
      </c>
      <c r="B758" s="228" t="s">
        <v>1</v>
      </c>
      <c r="C758" s="42">
        <v>1020</v>
      </c>
      <c r="D758" s="228" t="s">
        <v>317</v>
      </c>
      <c r="E758" s="228">
        <v>2</v>
      </c>
      <c r="F758" s="43" t="s">
        <v>12</v>
      </c>
      <c r="G758" s="228" t="s">
        <v>12</v>
      </c>
      <c r="H758" s="228">
        <v>2</v>
      </c>
      <c r="I758" s="43" t="s">
        <v>721</v>
      </c>
      <c r="J758" s="228">
        <v>312</v>
      </c>
      <c r="K758" s="42" t="s">
        <v>834</v>
      </c>
      <c r="L758" s="42">
        <v>3010005</v>
      </c>
      <c r="M758" s="229" t="s">
        <v>672</v>
      </c>
      <c r="N758" s="42">
        <v>30100050008</v>
      </c>
      <c r="O758" s="229" t="s">
        <v>330</v>
      </c>
      <c r="P758" s="230" t="s">
        <v>331</v>
      </c>
      <c r="Q758" s="11">
        <v>1</v>
      </c>
      <c r="R758" s="52" t="s">
        <v>520</v>
      </c>
      <c r="S758" s="11">
        <f>IFERROR((VLOOKUP(T758,[1]ความเชื่อมโยง!$A$29:$B$37,2,FALSE)),"")</f>
        <v>1.2</v>
      </c>
      <c r="T758" s="6" t="s">
        <v>521</v>
      </c>
      <c r="U758" s="13" t="str">
        <f>IFERROR((VLOOKUP(Q758,[1]ความเชื่อมโยง!$A$1:$F$10,6,FALSE)),"")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58" s="13" t="str">
        <f>IFERROR((VLOOKUP(Q758,ความเชื่อมโยง!$A$1:$G$10,7,1)),"")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58" s="227" t="s">
        <v>627</v>
      </c>
      <c r="X758" s="228" t="s">
        <v>646</v>
      </c>
      <c r="Y758" s="228" t="s">
        <v>16</v>
      </c>
      <c r="Z758" s="228" t="s">
        <v>28</v>
      </c>
      <c r="AA758" s="229"/>
      <c r="AB758" s="229"/>
      <c r="AC758" s="230"/>
      <c r="AD758" s="267" t="s">
        <v>1186</v>
      </c>
      <c r="AE758" s="268">
        <v>420</v>
      </c>
      <c r="AF758" s="267">
        <v>1</v>
      </c>
      <c r="AG758" s="267" t="s">
        <v>581</v>
      </c>
      <c r="AH758" s="267">
        <v>3</v>
      </c>
      <c r="AI758" s="269">
        <v>1260</v>
      </c>
      <c r="AJ758" s="270"/>
      <c r="AK758" s="270"/>
      <c r="AL758" s="270">
        <v>420</v>
      </c>
      <c r="AM758" s="270"/>
      <c r="AN758" s="270"/>
      <c r="AO758" s="270"/>
      <c r="AP758" s="270">
        <v>420</v>
      </c>
      <c r="AQ758" s="270"/>
      <c r="AR758" s="271"/>
      <c r="AS758" s="270">
        <v>420</v>
      </c>
      <c r="AT758" s="270"/>
      <c r="AU758" s="270"/>
      <c r="AV758" s="272" t="s">
        <v>1174</v>
      </c>
      <c r="AW758" s="272" t="s">
        <v>1175</v>
      </c>
      <c r="AX758" s="273" t="s">
        <v>1171</v>
      </c>
      <c r="AY758" s="274"/>
      <c r="AZ758" s="272" t="s">
        <v>1167</v>
      </c>
      <c r="BA758" s="226" t="s">
        <v>577</v>
      </c>
      <c r="BB758" s="226" t="s">
        <v>581</v>
      </c>
      <c r="BC758" s="275"/>
      <c r="BD758" s="275" t="s">
        <v>317</v>
      </c>
      <c r="BE758" s="275" t="s">
        <v>578</v>
      </c>
      <c r="BF758" s="275" t="s">
        <v>1181</v>
      </c>
      <c r="BG758" s="276" t="s">
        <v>1183</v>
      </c>
      <c r="BH758" s="58">
        <f t="shared" si="40"/>
        <v>1300</v>
      </c>
      <c r="BI758" s="62">
        <f t="shared" si="41"/>
        <v>-40</v>
      </c>
    </row>
    <row r="759" spans="1:61" s="4" customFormat="1" ht="18.75">
      <c r="A759" s="42">
        <v>10</v>
      </c>
      <c r="B759" s="228" t="s">
        <v>1</v>
      </c>
      <c r="C759" s="42">
        <v>1020</v>
      </c>
      <c r="D759" s="228" t="s">
        <v>317</v>
      </c>
      <c r="E759" s="228">
        <v>2</v>
      </c>
      <c r="F759" s="43" t="s">
        <v>12</v>
      </c>
      <c r="G759" s="228" t="s">
        <v>12</v>
      </c>
      <c r="H759" s="228">
        <v>2</v>
      </c>
      <c r="I759" s="43" t="s">
        <v>721</v>
      </c>
      <c r="J759" s="228">
        <v>312</v>
      </c>
      <c r="K759" s="42" t="s">
        <v>834</v>
      </c>
      <c r="L759" s="42">
        <v>3010005</v>
      </c>
      <c r="M759" s="229" t="s">
        <v>672</v>
      </c>
      <c r="N759" s="42">
        <v>30100050008</v>
      </c>
      <c r="O759" s="229" t="s">
        <v>330</v>
      </c>
      <c r="P759" s="230" t="s">
        <v>331</v>
      </c>
      <c r="Q759" s="11">
        <v>1</v>
      </c>
      <c r="R759" s="52" t="s">
        <v>520</v>
      </c>
      <c r="S759" s="11">
        <f>IFERROR((VLOOKUP(T759,[1]ความเชื่อมโยง!$A$29:$B$37,2,FALSE)),"")</f>
        <v>1.2</v>
      </c>
      <c r="T759" s="6" t="s">
        <v>521</v>
      </c>
      <c r="U759" s="13" t="str">
        <f>IFERROR((VLOOKUP(Q759,[1]ความเชื่อมโยง!$A$1:$F$10,6,FALSE)),"")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59" s="13" t="str">
        <f>IFERROR((VLOOKUP(Q759,ความเชื่อมโยง!$A$1:$G$10,7,1)),"")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59" s="227" t="s">
        <v>627</v>
      </c>
      <c r="X759" s="228" t="s">
        <v>646</v>
      </c>
      <c r="Y759" s="228" t="s">
        <v>16</v>
      </c>
      <c r="Z759" s="228" t="s">
        <v>23</v>
      </c>
      <c r="AA759" s="229"/>
      <c r="AB759" s="229"/>
      <c r="AC759" s="230"/>
      <c r="AD759" s="272" t="s">
        <v>1187</v>
      </c>
      <c r="AE759" s="268">
        <v>11940</v>
      </c>
      <c r="AF759" s="267">
        <v>1</v>
      </c>
      <c r="AG759" s="267" t="s">
        <v>583</v>
      </c>
      <c r="AH759" s="267">
        <v>1</v>
      </c>
      <c r="AI759" s="269">
        <v>11940</v>
      </c>
      <c r="AJ759" s="271"/>
      <c r="AK759" s="270"/>
      <c r="AL759" s="270">
        <v>3980</v>
      </c>
      <c r="AM759" s="270"/>
      <c r="AN759" s="270"/>
      <c r="AO759" s="270"/>
      <c r="AP759" s="270">
        <v>3980</v>
      </c>
      <c r="AQ759" s="270"/>
      <c r="AR759" s="271"/>
      <c r="AS759" s="270">
        <v>3980</v>
      </c>
      <c r="AT759" s="270"/>
      <c r="AU759" s="270"/>
      <c r="AV759" s="272" t="s">
        <v>1174</v>
      </c>
      <c r="AW759" s="272" t="s">
        <v>1175</v>
      </c>
      <c r="AX759" s="273" t="s">
        <v>1171</v>
      </c>
      <c r="AY759" s="274"/>
      <c r="AZ759" s="272" t="s">
        <v>1167</v>
      </c>
      <c r="BA759" s="226" t="s">
        <v>577</v>
      </c>
      <c r="BB759" s="226" t="s">
        <v>581</v>
      </c>
      <c r="BC759" s="275"/>
      <c r="BD759" s="275" t="s">
        <v>317</v>
      </c>
      <c r="BE759" s="275" t="s">
        <v>578</v>
      </c>
      <c r="BF759" s="275" t="s">
        <v>1181</v>
      </c>
      <c r="BG759" s="276" t="s">
        <v>1183</v>
      </c>
      <c r="BH759" s="58">
        <f t="shared" si="40"/>
        <v>11900</v>
      </c>
      <c r="BI759" s="62">
        <f t="shared" si="41"/>
        <v>40</v>
      </c>
    </row>
    <row r="760" spans="1:61" s="4" customFormat="1" ht="18.75">
      <c r="A760" s="42">
        <v>10</v>
      </c>
      <c r="B760" s="228" t="s">
        <v>1</v>
      </c>
      <c r="C760" s="42">
        <v>1020</v>
      </c>
      <c r="D760" s="228" t="s">
        <v>317</v>
      </c>
      <c r="E760" s="228">
        <v>2</v>
      </c>
      <c r="F760" s="43" t="s">
        <v>12</v>
      </c>
      <c r="G760" s="228" t="s">
        <v>12</v>
      </c>
      <c r="H760" s="228">
        <v>8</v>
      </c>
      <c r="I760" s="43" t="s">
        <v>1045</v>
      </c>
      <c r="J760" s="228">
        <v>412</v>
      </c>
      <c r="K760" s="42" t="s">
        <v>1188</v>
      </c>
      <c r="L760" s="42">
        <v>4010001</v>
      </c>
      <c r="M760" s="229" t="s">
        <v>671</v>
      </c>
      <c r="N760" s="42">
        <v>40100010073</v>
      </c>
      <c r="O760" s="229" t="s">
        <v>332</v>
      </c>
      <c r="P760" s="230" t="s">
        <v>333</v>
      </c>
      <c r="Q760" s="11">
        <v>1</v>
      </c>
      <c r="R760" s="52" t="s">
        <v>520</v>
      </c>
      <c r="S760" s="11">
        <f>IFERROR((VLOOKUP(T760,[1]ความเชื่อมโยง!$A$29:$B$37,2,FALSE)),"")</f>
        <v>1.2</v>
      </c>
      <c r="T760" s="6" t="s">
        <v>521</v>
      </c>
      <c r="U760" s="13" t="str">
        <f>IFERROR((VLOOKUP(Q760,[1]ความเชื่อมโยง!$A$1:$F$10,6,FALSE)),"")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60" s="13" t="str">
        <f>IFERROR((VLOOKUP(Q760,ความเชื่อมโยง!$A$1:$G$10,7,1)),"")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60" s="227" t="s">
        <v>684</v>
      </c>
      <c r="X760" s="228" t="s">
        <v>133</v>
      </c>
      <c r="Y760" s="228" t="s">
        <v>16</v>
      </c>
      <c r="Z760" s="229" t="s">
        <v>20</v>
      </c>
      <c r="AA760" s="229"/>
      <c r="AB760" s="229"/>
      <c r="AC760" s="230"/>
      <c r="AD760" s="267" t="s">
        <v>1635</v>
      </c>
      <c r="AE760" s="268">
        <v>90</v>
      </c>
      <c r="AF760" s="267">
        <v>30</v>
      </c>
      <c r="AG760" s="267" t="s">
        <v>581</v>
      </c>
      <c r="AH760" s="267">
        <v>2</v>
      </c>
      <c r="AI760" s="269">
        <v>5400</v>
      </c>
      <c r="AJ760" s="271"/>
      <c r="AK760" s="270"/>
      <c r="AL760" s="270"/>
      <c r="AM760" s="270">
        <v>2700</v>
      </c>
      <c r="AN760" s="270"/>
      <c r="AO760" s="270"/>
      <c r="AP760" s="270"/>
      <c r="AQ760" s="270"/>
      <c r="AR760" s="271"/>
      <c r="AS760" s="270">
        <v>2700</v>
      </c>
      <c r="AT760" s="270"/>
      <c r="AU760" s="270"/>
      <c r="AV760" s="272" t="s">
        <v>1174</v>
      </c>
      <c r="AW760" s="272" t="s">
        <v>1189</v>
      </c>
      <c r="AX760" s="273" t="s">
        <v>1171</v>
      </c>
      <c r="AY760" s="274" t="s">
        <v>1190</v>
      </c>
      <c r="AZ760" s="272" t="s">
        <v>1191</v>
      </c>
      <c r="BA760" s="226" t="s">
        <v>577</v>
      </c>
      <c r="BB760" s="226" t="s">
        <v>581</v>
      </c>
      <c r="BC760" s="275"/>
      <c r="BD760" s="275" t="s">
        <v>317</v>
      </c>
      <c r="BE760" s="275" t="s">
        <v>1192</v>
      </c>
      <c r="BF760" s="275" t="s">
        <v>1193</v>
      </c>
      <c r="BG760" s="276" t="s">
        <v>1194</v>
      </c>
      <c r="BH760" s="58">
        <f t="shared" si="40"/>
        <v>5400</v>
      </c>
      <c r="BI760" s="62">
        <f t="shared" si="41"/>
        <v>0</v>
      </c>
    </row>
    <row r="761" spans="1:61" s="4" customFormat="1" ht="18.75">
      <c r="A761" s="42">
        <v>10</v>
      </c>
      <c r="B761" s="228" t="s">
        <v>1</v>
      </c>
      <c r="C761" s="42">
        <v>1020</v>
      </c>
      <c r="D761" s="228" t="s">
        <v>317</v>
      </c>
      <c r="E761" s="228">
        <v>2</v>
      </c>
      <c r="F761" s="43" t="s">
        <v>12</v>
      </c>
      <c r="G761" s="228" t="s">
        <v>12</v>
      </c>
      <c r="H761" s="228">
        <v>8</v>
      </c>
      <c r="I761" s="43" t="s">
        <v>1045</v>
      </c>
      <c r="J761" s="228">
        <v>412</v>
      </c>
      <c r="K761" s="42" t="s">
        <v>1188</v>
      </c>
      <c r="L761" s="42">
        <v>4010001</v>
      </c>
      <c r="M761" s="229" t="s">
        <v>671</v>
      </c>
      <c r="N761" s="42">
        <v>40100010073</v>
      </c>
      <c r="O761" s="229" t="s">
        <v>332</v>
      </c>
      <c r="P761" s="230" t="s">
        <v>333</v>
      </c>
      <c r="Q761" s="11">
        <v>1</v>
      </c>
      <c r="R761" s="52" t="s">
        <v>520</v>
      </c>
      <c r="S761" s="11">
        <f>IFERROR((VLOOKUP(T761,[1]ความเชื่อมโยง!$A$29:$B$37,2,FALSE)),"")</f>
        <v>1.2</v>
      </c>
      <c r="T761" s="6" t="s">
        <v>521</v>
      </c>
      <c r="U761" s="13" t="str">
        <f>IFERROR((VLOOKUP(Q761,[1]ความเชื่อมโยง!$A$1:$F$10,6,FALSE)),"")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61" s="13" t="str">
        <f>IFERROR((VLOOKUP(Q761,ความเชื่อมโยง!$A$1:$G$10,7,1)),"")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61" s="227" t="s">
        <v>684</v>
      </c>
      <c r="X761" s="228" t="s">
        <v>133</v>
      </c>
      <c r="Y761" s="228" t="s">
        <v>16</v>
      </c>
      <c r="Z761" s="228" t="s">
        <v>23</v>
      </c>
      <c r="AA761" s="229"/>
      <c r="AB761" s="229"/>
      <c r="AC761" s="230"/>
      <c r="AD761" s="272" t="s">
        <v>1195</v>
      </c>
      <c r="AE761" s="268">
        <v>4600</v>
      </c>
      <c r="AF761" s="267">
        <v>1</v>
      </c>
      <c r="AG761" s="267" t="s">
        <v>583</v>
      </c>
      <c r="AH761" s="267">
        <v>1</v>
      </c>
      <c r="AI761" s="269">
        <v>4600</v>
      </c>
      <c r="AJ761" s="271"/>
      <c r="AK761" s="270"/>
      <c r="AL761" s="270"/>
      <c r="AM761" s="270"/>
      <c r="AN761" s="270"/>
      <c r="AO761" s="270"/>
      <c r="AP761" s="270"/>
      <c r="AQ761" s="270"/>
      <c r="AR761" s="271"/>
      <c r="AS761" s="270">
        <v>4600</v>
      </c>
      <c r="AT761" s="270"/>
      <c r="AU761" s="270"/>
      <c r="AV761" s="272" t="s">
        <v>1174</v>
      </c>
      <c r="AW761" s="272" t="s">
        <v>1189</v>
      </c>
      <c r="AX761" s="273" t="s">
        <v>1171</v>
      </c>
      <c r="AY761" s="274" t="s">
        <v>1190</v>
      </c>
      <c r="AZ761" s="272" t="s">
        <v>1191</v>
      </c>
      <c r="BA761" s="226" t="s">
        <v>577</v>
      </c>
      <c r="BB761" s="226" t="s">
        <v>581</v>
      </c>
      <c r="BC761" s="275"/>
      <c r="BD761" s="275" t="s">
        <v>317</v>
      </c>
      <c r="BE761" s="275" t="s">
        <v>1192</v>
      </c>
      <c r="BF761" s="275" t="s">
        <v>1193</v>
      </c>
      <c r="BG761" s="276" t="s">
        <v>1194</v>
      </c>
      <c r="BH761" s="58">
        <f t="shared" si="40"/>
        <v>4600</v>
      </c>
      <c r="BI761" s="62">
        <f t="shared" si="41"/>
        <v>0</v>
      </c>
    </row>
    <row r="762" spans="1:61" s="4" customFormat="1" ht="18.75">
      <c r="A762" s="28">
        <v>10</v>
      </c>
      <c r="B762" s="277" t="s">
        <v>1</v>
      </c>
      <c r="C762" s="28">
        <v>1020</v>
      </c>
      <c r="D762" s="277" t="s">
        <v>317</v>
      </c>
      <c r="E762" s="277">
        <v>2</v>
      </c>
      <c r="F762" s="29" t="s">
        <v>12</v>
      </c>
      <c r="G762" s="277" t="s">
        <v>12</v>
      </c>
      <c r="H762" s="277">
        <v>8</v>
      </c>
      <c r="I762" s="29" t="s">
        <v>1045</v>
      </c>
      <c r="J762" s="277">
        <v>412</v>
      </c>
      <c r="K762" s="28" t="s">
        <v>1188</v>
      </c>
      <c r="L762" s="28">
        <v>4010001</v>
      </c>
      <c r="M762" s="278" t="s">
        <v>671</v>
      </c>
      <c r="N762" s="28">
        <v>40100010074</v>
      </c>
      <c r="O762" s="278" t="s">
        <v>334</v>
      </c>
      <c r="P762" s="242" t="s">
        <v>335</v>
      </c>
      <c r="Q762" s="11">
        <v>1</v>
      </c>
      <c r="R762" s="52" t="s">
        <v>520</v>
      </c>
      <c r="S762" s="11">
        <f>IFERROR((VLOOKUP(T762,[1]ความเชื่อมโยง!$A$29:$B$37,2,FALSE)),"")</f>
        <v>1.2</v>
      </c>
      <c r="T762" s="6" t="s">
        <v>521</v>
      </c>
      <c r="U762" s="13" t="str">
        <f>IFERROR((VLOOKUP(Q762,[1]ความเชื่อมโยง!$A$1:$F$10,6,FALSE)),"")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62" s="13" t="str">
        <f>IFERROR((VLOOKUP(Q762,ความเชื่อมโยง!$A$1:$G$10,7,1)),"")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62" s="279" t="s">
        <v>633</v>
      </c>
      <c r="X762" s="277" t="s">
        <v>133</v>
      </c>
      <c r="Y762" s="277" t="s">
        <v>16</v>
      </c>
      <c r="Z762" s="278" t="s">
        <v>20</v>
      </c>
      <c r="AA762" s="278"/>
      <c r="AB762" s="278"/>
      <c r="AC762" s="242"/>
      <c r="AD762" s="280" t="s">
        <v>1635</v>
      </c>
      <c r="AE762" s="281">
        <v>30</v>
      </c>
      <c r="AF762" s="280">
        <v>1</v>
      </c>
      <c r="AG762" s="280" t="s">
        <v>581</v>
      </c>
      <c r="AH762" s="280">
        <v>40</v>
      </c>
      <c r="AI762" s="282">
        <v>1200</v>
      </c>
      <c r="AJ762" s="244"/>
      <c r="AK762" s="238"/>
      <c r="AL762" s="238"/>
      <c r="AM762" s="238"/>
      <c r="AN762" s="238"/>
      <c r="AO762" s="238"/>
      <c r="AP762" s="238"/>
      <c r="AQ762" s="238"/>
      <c r="AR762" s="244"/>
      <c r="AS762" s="238">
        <v>1200</v>
      </c>
      <c r="AT762" s="238"/>
      <c r="AU762" s="238"/>
      <c r="AV762" s="283" t="s">
        <v>1174</v>
      </c>
      <c r="AW762" s="283" t="s">
        <v>1196</v>
      </c>
      <c r="AX762" s="284" t="s">
        <v>1171</v>
      </c>
      <c r="AY762" s="283" t="s">
        <v>1197</v>
      </c>
      <c r="AZ762" s="142" t="s">
        <v>1198</v>
      </c>
      <c r="BA762" s="250" t="s">
        <v>577</v>
      </c>
      <c r="BB762" s="230" t="s">
        <v>581</v>
      </c>
      <c r="BC762" s="250"/>
      <c r="BD762" s="242" t="s">
        <v>1199</v>
      </c>
      <c r="BE762" s="242" t="s">
        <v>1200</v>
      </c>
      <c r="BF762" s="242" t="s">
        <v>1181</v>
      </c>
      <c r="BG762" s="243" t="s">
        <v>691</v>
      </c>
      <c r="BH762" s="58">
        <f t="shared" si="40"/>
        <v>1200</v>
      </c>
      <c r="BI762" s="62">
        <f t="shared" si="41"/>
        <v>0</v>
      </c>
    </row>
    <row r="763" spans="1:61" s="4" customFormat="1" ht="18.75">
      <c r="A763" s="28">
        <v>10</v>
      </c>
      <c r="B763" s="277" t="s">
        <v>1</v>
      </c>
      <c r="C763" s="28">
        <v>1020</v>
      </c>
      <c r="D763" s="277" t="s">
        <v>317</v>
      </c>
      <c r="E763" s="277">
        <v>2</v>
      </c>
      <c r="F763" s="29" t="s">
        <v>12</v>
      </c>
      <c r="G763" s="277" t="s">
        <v>12</v>
      </c>
      <c r="H763" s="277">
        <v>8</v>
      </c>
      <c r="I763" s="29" t="s">
        <v>1045</v>
      </c>
      <c r="J763" s="277">
        <v>412</v>
      </c>
      <c r="K763" s="28" t="s">
        <v>1188</v>
      </c>
      <c r="L763" s="28">
        <v>4010001</v>
      </c>
      <c r="M763" s="278" t="s">
        <v>671</v>
      </c>
      <c r="N763" s="28">
        <v>40100010074</v>
      </c>
      <c r="O763" s="278" t="s">
        <v>334</v>
      </c>
      <c r="P763" s="242" t="s">
        <v>335</v>
      </c>
      <c r="Q763" s="11">
        <v>1</v>
      </c>
      <c r="R763" s="52" t="s">
        <v>520</v>
      </c>
      <c r="S763" s="11">
        <f>IFERROR((VLOOKUP(T763,[1]ความเชื่อมโยง!$A$29:$B$37,2,FALSE)),"")</f>
        <v>1.2</v>
      </c>
      <c r="T763" s="6" t="s">
        <v>521</v>
      </c>
      <c r="U763" s="13" t="str">
        <f>IFERROR((VLOOKUP(Q763,[1]ความเชื่อมโยง!$A$1:$F$10,6,FALSE)),"")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63" s="13" t="str">
        <f>IFERROR((VLOOKUP(Q763,ความเชื่อมโยง!$A$1:$G$10,7,1)),"")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63" s="279" t="s">
        <v>633</v>
      </c>
      <c r="X763" s="277" t="s">
        <v>133</v>
      </c>
      <c r="Y763" s="277" t="s">
        <v>16</v>
      </c>
      <c r="Z763" s="277" t="s">
        <v>23</v>
      </c>
      <c r="AA763" s="278"/>
      <c r="AB763" s="278"/>
      <c r="AC763" s="242"/>
      <c r="AD763" s="464" t="s">
        <v>1201</v>
      </c>
      <c r="AE763" s="281">
        <v>300</v>
      </c>
      <c r="AF763" s="280">
        <v>1</v>
      </c>
      <c r="AG763" s="280" t="s">
        <v>679</v>
      </c>
      <c r="AH763" s="280">
        <v>1</v>
      </c>
      <c r="AI763" s="282">
        <v>300</v>
      </c>
      <c r="AJ763" s="244"/>
      <c r="AK763" s="238"/>
      <c r="AL763" s="238"/>
      <c r="AM763" s="238"/>
      <c r="AN763" s="238"/>
      <c r="AO763" s="238"/>
      <c r="AP763" s="238"/>
      <c r="AQ763" s="238"/>
      <c r="AR763" s="244"/>
      <c r="AS763" s="238">
        <v>300</v>
      </c>
      <c r="AT763" s="238"/>
      <c r="AU763" s="238"/>
      <c r="AV763" s="283" t="s">
        <v>1174</v>
      </c>
      <c r="AW763" s="283" t="s">
        <v>1196</v>
      </c>
      <c r="AX763" s="284" t="s">
        <v>1171</v>
      </c>
      <c r="AY763" s="283" t="s">
        <v>1197</v>
      </c>
      <c r="AZ763" s="142" t="s">
        <v>1198</v>
      </c>
      <c r="BA763" s="250" t="s">
        <v>577</v>
      </c>
      <c r="BB763" s="230" t="s">
        <v>581</v>
      </c>
      <c r="BC763" s="250"/>
      <c r="BD763" s="242" t="s">
        <v>1199</v>
      </c>
      <c r="BE763" s="242" t="s">
        <v>1200</v>
      </c>
      <c r="BF763" s="242" t="s">
        <v>1181</v>
      </c>
      <c r="BG763" s="243" t="s">
        <v>691</v>
      </c>
      <c r="BH763" s="58">
        <f t="shared" si="40"/>
        <v>300</v>
      </c>
      <c r="BI763" s="62">
        <f t="shared" si="41"/>
        <v>0</v>
      </c>
    </row>
    <row r="764" spans="1:61" s="4" customFormat="1" ht="18.75">
      <c r="A764" s="33">
        <v>10</v>
      </c>
      <c r="B764" s="199" t="s">
        <v>1</v>
      </c>
      <c r="C764" s="33">
        <v>1020</v>
      </c>
      <c r="D764" s="199" t="s">
        <v>317</v>
      </c>
      <c r="E764" s="199">
        <v>2</v>
      </c>
      <c r="F764" s="34" t="s">
        <v>12</v>
      </c>
      <c r="G764" s="199" t="s">
        <v>12</v>
      </c>
      <c r="H764" s="199">
        <v>8</v>
      </c>
      <c r="I764" s="34" t="s">
        <v>1045</v>
      </c>
      <c r="J764" s="199">
        <v>412</v>
      </c>
      <c r="K764" s="33" t="s">
        <v>1188</v>
      </c>
      <c r="L764" s="33">
        <v>4010001</v>
      </c>
      <c r="M764" s="198" t="s">
        <v>671</v>
      </c>
      <c r="N764" s="33">
        <v>40100010074</v>
      </c>
      <c r="O764" s="198" t="s">
        <v>334</v>
      </c>
      <c r="P764" s="209" t="s">
        <v>335</v>
      </c>
      <c r="Q764" s="11">
        <v>1</v>
      </c>
      <c r="R764" s="52" t="s">
        <v>520</v>
      </c>
      <c r="S764" s="11">
        <f>IFERROR((VLOOKUP(T764,[1]ความเชื่อมโยง!$A$29:$B$37,2,FALSE)),"")</f>
        <v>1.2</v>
      </c>
      <c r="T764" s="6" t="s">
        <v>521</v>
      </c>
      <c r="U764" s="13" t="str">
        <f>IFERROR((VLOOKUP(Q764,[1]ความเชื่อมโยง!$A$1:$F$10,6,FALSE)),"")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64" s="13" t="str">
        <f>IFERROR((VLOOKUP(Q764,ความเชื่อมโยง!$A$1:$G$10,7,1)),"")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64" s="203" t="s">
        <v>671</v>
      </c>
      <c r="X764" s="199" t="s">
        <v>133</v>
      </c>
      <c r="Y764" s="199" t="s">
        <v>16</v>
      </c>
      <c r="Z764" s="199" t="s">
        <v>23</v>
      </c>
      <c r="AA764" s="198"/>
      <c r="AB764" s="198"/>
      <c r="AC764" s="209"/>
      <c r="AD764" s="465" t="s">
        <v>598</v>
      </c>
      <c r="AE764" s="286">
        <v>3500</v>
      </c>
      <c r="AF764" s="285">
        <v>1</v>
      </c>
      <c r="AG764" s="285" t="s">
        <v>1202</v>
      </c>
      <c r="AH764" s="285">
        <v>1</v>
      </c>
      <c r="AI764" s="287">
        <v>3500</v>
      </c>
      <c r="AJ764" s="288"/>
      <c r="AK764" s="289"/>
      <c r="AL764" s="289"/>
      <c r="AM764" s="289"/>
      <c r="AN764" s="289"/>
      <c r="AO764" s="289"/>
      <c r="AP764" s="289"/>
      <c r="AQ764" s="289"/>
      <c r="AR764" s="288"/>
      <c r="AS764" s="289">
        <v>3500</v>
      </c>
      <c r="AT764" s="289"/>
      <c r="AU764" s="289"/>
      <c r="AV764" s="290" t="s">
        <v>1174</v>
      </c>
      <c r="AW764" s="290" t="s">
        <v>1196</v>
      </c>
      <c r="AX764" s="291" t="s">
        <v>1171</v>
      </c>
      <c r="AY764" s="290" t="s">
        <v>1197</v>
      </c>
      <c r="AZ764" s="292" t="s">
        <v>1198</v>
      </c>
      <c r="BA764" s="265" t="s">
        <v>577</v>
      </c>
      <c r="BB764" s="230" t="s">
        <v>581</v>
      </c>
      <c r="BC764" s="293"/>
      <c r="BD764" s="209" t="s">
        <v>1199</v>
      </c>
      <c r="BE764" s="209" t="s">
        <v>1200</v>
      </c>
      <c r="BF764" s="209" t="s">
        <v>1181</v>
      </c>
      <c r="BG764" s="212" t="s">
        <v>691</v>
      </c>
      <c r="BH764" s="58">
        <f t="shared" si="40"/>
        <v>3500</v>
      </c>
      <c r="BI764" s="62">
        <f t="shared" si="41"/>
        <v>0</v>
      </c>
    </row>
    <row r="765" spans="1:61" s="4" customFormat="1" ht="18.75">
      <c r="A765" s="33">
        <v>10</v>
      </c>
      <c r="B765" s="199" t="s">
        <v>1</v>
      </c>
      <c r="C765" s="33">
        <v>1020</v>
      </c>
      <c r="D765" s="199" t="s">
        <v>317</v>
      </c>
      <c r="E765" s="199">
        <v>2</v>
      </c>
      <c r="F765" s="34" t="s">
        <v>12</v>
      </c>
      <c r="G765" s="199" t="s">
        <v>12</v>
      </c>
      <c r="H765" s="199">
        <v>8</v>
      </c>
      <c r="I765" s="34" t="s">
        <v>1045</v>
      </c>
      <c r="J765" s="199">
        <v>412</v>
      </c>
      <c r="K765" s="33" t="s">
        <v>1188</v>
      </c>
      <c r="L765" s="33">
        <v>4010001</v>
      </c>
      <c r="M765" s="198" t="s">
        <v>671</v>
      </c>
      <c r="N765" s="33">
        <v>40100010075</v>
      </c>
      <c r="O765" s="198" t="s">
        <v>336</v>
      </c>
      <c r="P765" s="209" t="s">
        <v>337</v>
      </c>
      <c r="Q765" s="11">
        <v>1</v>
      </c>
      <c r="R765" s="52" t="s">
        <v>520</v>
      </c>
      <c r="S765" s="11">
        <f>IFERROR((VLOOKUP(T765,[1]ความเชื่อมโยง!$A$29:$B$37,2,FALSE)),"")</f>
        <v>1.2</v>
      </c>
      <c r="T765" s="6" t="s">
        <v>521</v>
      </c>
      <c r="U765" s="13" t="str">
        <f>IFERROR((VLOOKUP(Q765,[1]ความเชื่อมโยง!$A$1:$F$10,6,FALSE)),"")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65" s="13" t="str">
        <f>IFERROR((VLOOKUP(Q765,ความเชื่อมโยง!$A$1:$G$10,7,1)),"")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65" s="203" t="s">
        <v>636</v>
      </c>
      <c r="X765" s="199" t="s">
        <v>133</v>
      </c>
      <c r="Y765" s="199" t="s">
        <v>16</v>
      </c>
      <c r="Z765" s="198" t="s">
        <v>20</v>
      </c>
      <c r="AA765" s="198"/>
      <c r="AB765" s="198"/>
      <c r="AC765" s="209"/>
      <c r="AD765" s="285" t="s">
        <v>1635</v>
      </c>
      <c r="AE765" s="286">
        <v>150</v>
      </c>
      <c r="AF765" s="285">
        <v>1</v>
      </c>
      <c r="AG765" s="285" t="s">
        <v>581</v>
      </c>
      <c r="AH765" s="285">
        <v>50</v>
      </c>
      <c r="AI765" s="287">
        <v>7500</v>
      </c>
      <c r="AJ765" s="288"/>
      <c r="AK765" s="289"/>
      <c r="AL765" s="289"/>
      <c r="AM765" s="289"/>
      <c r="AN765" s="289"/>
      <c r="AO765" s="289"/>
      <c r="AP765" s="289"/>
      <c r="AQ765" s="289"/>
      <c r="AR765" s="288">
        <v>7500</v>
      </c>
      <c r="AS765" s="289"/>
      <c r="AT765" s="289"/>
      <c r="AU765" s="289"/>
      <c r="AV765" s="290" t="s">
        <v>1203</v>
      </c>
      <c r="AW765" s="290" t="s">
        <v>1204</v>
      </c>
      <c r="AX765" s="291" t="s">
        <v>1205</v>
      </c>
      <c r="AY765" s="290" t="s">
        <v>1206</v>
      </c>
      <c r="AZ765" s="292" t="s">
        <v>1207</v>
      </c>
      <c r="BA765" s="265" t="s">
        <v>577</v>
      </c>
      <c r="BB765" s="230" t="s">
        <v>581</v>
      </c>
      <c r="BC765" s="293"/>
      <c r="BD765" s="209" t="s">
        <v>1199</v>
      </c>
      <c r="BE765" s="209" t="s">
        <v>1200</v>
      </c>
      <c r="BF765" s="209" t="s">
        <v>1181</v>
      </c>
      <c r="BG765" s="212" t="s">
        <v>689</v>
      </c>
      <c r="BH765" s="58">
        <f t="shared" si="40"/>
        <v>7500</v>
      </c>
      <c r="BI765" s="62">
        <f t="shared" si="41"/>
        <v>0</v>
      </c>
    </row>
    <row r="766" spans="1:61" s="4" customFormat="1" ht="18.75">
      <c r="A766" s="42">
        <v>10</v>
      </c>
      <c r="B766" s="228" t="s">
        <v>1</v>
      </c>
      <c r="C766" s="42">
        <v>1020</v>
      </c>
      <c r="D766" s="228" t="s">
        <v>317</v>
      </c>
      <c r="E766" s="228">
        <v>2</v>
      </c>
      <c r="F766" s="43" t="s">
        <v>12</v>
      </c>
      <c r="G766" s="228" t="s">
        <v>12</v>
      </c>
      <c r="H766" s="228">
        <v>8</v>
      </c>
      <c r="I766" s="43" t="s">
        <v>1045</v>
      </c>
      <c r="J766" s="228">
        <v>412</v>
      </c>
      <c r="K766" s="42" t="s">
        <v>1188</v>
      </c>
      <c r="L766" s="42">
        <v>4010001</v>
      </c>
      <c r="M766" s="229" t="s">
        <v>671</v>
      </c>
      <c r="N766" s="42">
        <v>40100010075</v>
      </c>
      <c r="O766" s="229" t="s">
        <v>336</v>
      </c>
      <c r="P766" s="230" t="s">
        <v>337</v>
      </c>
      <c r="Q766" s="11">
        <v>1</v>
      </c>
      <c r="R766" s="52" t="s">
        <v>520</v>
      </c>
      <c r="S766" s="11">
        <f>IFERROR((VLOOKUP(T766,[1]ความเชื่อมโยง!$A$29:$B$37,2,FALSE)),"")</f>
        <v>1.2</v>
      </c>
      <c r="T766" s="6" t="s">
        <v>521</v>
      </c>
      <c r="U766" s="13" t="str">
        <f>IFERROR((VLOOKUP(Q766,[1]ความเชื่อมโยง!$A$1:$F$10,6,FALSE)),"")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66" s="13" t="str">
        <f>IFERROR((VLOOKUP(Q766,ความเชื่อมโยง!$A$1:$G$10,7,1)),"")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66" s="227" t="s">
        <v>636</v>
      </c>
      <c r="X766" s="228" t="s">
        <v>133</v>
      </c>
      <c r="Y766" s="228" t="s">
        <v>16</v>
      </c>
      <c r="Z766" s="228" t="s">
        <v>23</v>
      </c>
      <c r="AA766" s="229"/>
      <c r="AB766" s="229"/>
      <c r="AC766" s="230"/>
      <c r="AD766" s="272" t="s">
        <v>598</v>
      </c>
      <c r="AE766" s="294">
        <v>900</v>
      </c>
      <c r="AF766" s="268">
        <v>1</v>
      </c>
      <c r="AG766" s="267" t="s">
        <v>583</v>
      </c>
      <c r="AH766" s="267">
        <v>1</v>
      </c>
      <c r="AI766" s="233">
        <v>900</v>
      </c>
      <c r="AJ766" s="270"/>
      <c r="AK766" s="270"/>
      <c r="AL766" s="270"/>
      <c r="AM766" s="270"/>
      <c r="AN766" s="270"/>
      <c r="AO766" s="270"/>
      <c r="AP766" s="270"/>
      <c r="AQ766" s="270"/>
      <c r="AR766" s="270">
        <v>900</v>
      </c>
      <c r="AS766" s="270"/>
      <c r="AT766" s="270"/>
      <c r="AU766" s="270"/>
      <c r="AV766" s="295" t="s">
        <v>1203</v>
      </c>
      <c r="AW766" s="295" t="s">
        <v>1204</v>
      </c>
      <c r="AX766" s="296" t="s">
        <v>1205</v>
      </c>
      <c r="AY766" s="274" t="s">
        <v>1206</v>
      </c>
      <c r="AZ766" s="274" t="s">
        <v>1207</v>
      </c>
      <c r="BA766" s="274" t="s">
        <v>577</v>
      </c>
      <c r="BB766" s="230" t="s">
        <v>581</v>
      </c>
      <c r="BC766" s="230"/>
      <c r="BD766" s="230" t="s">
        <v>1199</v>
      </c>
      <c r="BE766" s="230" t="s">
        <v>1200</v>
      </c>
      <c r="BF766" s="230" t="s">
        <v>1181</v>
      </c>
      <c r="BG766" s="297" t="s">
        <v>689</v>
      </c>
      <c r="BH766" s="58">
        <f t="shared" si="40"/>
        <v>900</v>
      </c>
      <c r="BI766" s="62">
        <f t="shared" si="41"/>
        <v>0</v>
      </c>
    </row>
    <row r="767" spans="1:61" s="4" customFormat="1" ht="18.75">
      <c r="A767" s="42">
        <v>10</v>
      </c>
      <c r="B767" s="228" t="s">
        <v>1</v>
      </c>
      <c r="C767" s="42">
        <v>1020</v>
      </c>
      <c r="D767" s="228" t="s">
        <v>317</v>
      </c>
      <c r="E767" s="228">
        <v>2</v>
      </c>
      <c r="F767" s="43" t="s">
        <v>12</v>
      </c>
      <c r="G767" s="228" t="s">
        <v>12</v>
      </c>
      <c r="H767" s="228">
        <v>8</v>
      </c>
      <c r="I767" s="43" t="s">
        <v>1045</v>
      </c>
      <c r="J767" s="228">
        <v>412</v>
      </c>
      <c r="K767" s="42" t="s">
        <v>1188</v>
      </c>
      <c r="L767" s="42">
        <v>4010001</v>
      </c>
      <c r="M767" s="229" t="s">
        <v>671</v>
      </c>
      <c r="N767" s="42">
        <v>40100010076</v>
      </c>
      <c r="O767" s="229" t="s">
        <v>338</v>
      </c>
      <c r="P767" s="230" t="s">
        <v>339</v>
      </c>
      <c r="Q767" s="11">
        <v>1</v>
      </c>
      <c r="R767" s="52" t="s">
        <v>520</v>
      </c>
      <c r="S767" s="11">
        <f>IFERROR((VLOOKUP(T767,[1]ความเชื่อมโยง!$A$29:$B$37,2,FALSE)),"")</f>
        <v>1.2</v>
      </c>
      <c r="T767" s="6" t="s">
        <v>521</v>
      </c>
      <c r="U767" s="13" t="str">
        <f>IFERROR((VLOOKUP(Q767,[1]ความเชื่อมโยง!$A$1:$F$10,6,FALSE)),"")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67" s="13" t="str">
        <f>IFERROR((VLOOKUP(Q767,ความเชื่อมโยง!$A$1:$G$10,7,1)),"")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67" s="227" t="s">
        <v>627</v>
      </c>
      <c r="X767" s="228" t="s">
        <v>133</v>
      </c>
      <c r="Y767" s="228" t="s">
        <v>16</v>
      </c>
      <c r="Z767" s="229" t="s">
        <v>20</v>
      </c>
      <c r="AA767" s="229"/>
      <c r="AB767" s="229"/>
      <c r="AC767" s="230"/>
      <c r="AD767" s="267" t="s">
        <v>1635</v>
      </c>
      <c r="AE767" s="298">
        <v>30</v>
      </c>
      <c r="AF767" s="268">
        <v>1</v>
      </c>
      <c r="AG767" s="267" t="s">
        <v>583</v>
      </c>
      <c r="AH767" s="267">
        <v>24</v>
      </c>
      <c r="AI767" s="269">
        <v>700</v>
      </c>
      <c r="AJ767" s="270"/>
      <c r="AK767" s="270"/>
      <c r="AL767" s="270"/>
      <c r="AM767" s="270">
        <v>700</v>
      </c>
      <c r="AN767" s="270"/>
      <c r="AO767" s="270"/>
      <c r="AP767" s="270"/>
      <c r="AQ767" s="270"/>
      <c r="AR767" s="270"/>
      <c r="AS767" s="270"/>
      <c r="AT767" s="270"/>
      <c r="AU767" s="270"/>
      <c r="AV767" s="295" t="s">
        <v>1174</v>
      </c>
      <c r="AW767" s="295" t="s">
        <v>1175</v>
      </c>
      <c r="AX767" s="296" t="s">
        <v>1171</v>
      </c>
      <c r="AY767" s="274" t="s">
        <v>1176</v>
      </c>
      <c r="AZ767" s="274" t="s">
        <v>1208</v>
      </c>
      <c r="BA767" s="274" t="s">
        <v>638</v>
      </c>
      <c r="BB767" s="230" t="s">
        <v>581</v>
      </c>
      <c r="BC767" s="230"/>
      <c r="BD767" s="230" t="s">
        <v>317</v>
      </c>
      <c r="BE767" s="230" t="s">
        <v>1177</v>
      </c>
      <c r="BF767" s="230" t="s">
        <v>1178</v>
      </c>
      <c r="BG767" s="297" t="s">
        <v>1209</v>
      </c>
      <c r="BH767" s="58">
        <f t="shared" si="40"/>
        <v>700</v>
      </c>
      <c r="BI767" s="62">
        <f t="shared" si="41"/>
        <v>0</v>
      </c>
    </row>
    <row r="768" spans="1:61" s="4" customFormat="1" ht="18.75">
      <c r="A768" s="42">
        <v>10</v>
      </c>
      <c r="B768" s="228" t="s">
        <v>1</v>
      </c>
      <c r="C768" s="42">
        <v>1020</v>
      </c>
      <c r="D768" s="228" t="s">
        <v>317</v>
      </c>
      <c r="E768" s="228">
        <v>2</v>
      </c>
      <c r="F768" s="43" t="s">
        <v>12</v>
      </c>
      <c r="G768" s="228" t="s">
        <v>12</v>
      </c>
      <c r="H768" s="228">
        <v>8</v>
      </c>
      <c r="I768" s="43" t="s">
        <v>1045</v>
      </c>
      <c r="J768" s="228">
        <v>412</v>
      </c>
      <c r="K768" s="42" t="s">
        <v>1188</v>
      </c>
      <c r="L768" s="42">
        <v>4010001</v>
      </c>
      <c r="M768" s="229" t="s">
        <v>671</v>
      </c>
      <c r="N768" s="42">
        <v>40100010076</v>
      </c>
      <c r="O768" s="229" t="s">
        <v>338</v>
      </c>
      <c r="P768" s="230" t="s">
        <v>339</v>
      </c>
      <c r="Q768" s="11">
        <v>1</v>
      </c>
      <c r="R768" s="52" t="s">
        <v>520</v>
      </c>
      <c r="S768" s="11">
        <f>IFERROR((VLOOKUP(T768,[1]ความเชื่อมโยง!$A$29:$B$37,2,FALSE)),"")</f>
        <v>1.2</v>
      </c>
      <c r="T768" s="6" t="s">
        <v>521</v>
      </c>
      <c r="U768" s="13" t="str">
        <f>IFERROR((VLOOKUP(Q768,[1]ความเชื่อมโยง!$A$1:$F$10,6,FALSE)),"")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68" s="13" t="str">
        <f>IFERROR((VLOOKUP(Q768,ความเชื่อมโยง!$A$1:$G$10,7,1)),"")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68" s="227" t="s">
        <v>627</v>
      </c>
      <c r="X768" s="228" t="s">
        <v>133</v>
      </c>
      <c r="Y768" s="228" t="s">
        <v>16</v>
      </c>
      <c r="Z768" s="229" t="s">
        <v>20</v>
      </c>
      <c r="AA768" s="229"/>
      <c r="AB768" s="229"/>
      <c r="AC768" s="230"/>
      <c r="AD768" s="14" t="s">
        <v>582</v>
      </c>
      <c r="AE768" s="298">
        <v>60</v>
      </c>
      <c r="AF768" s="268">
        <v>1</v>
      </c>
      <c r="AG768" s="267" t="s">
        <v>581</v>
      </c>
      <c r="AH768" s="267">
        <v>24</v>
      </c>
      <c r="AI768" s="269">
        <v>1400</v>
      </c>
      <c r="AJ768" s="270"/>
      <c r="AK768" s="270"/>
      <c r="AL768" s="270"/>
      <c r="AM768" s="270">
        <v>1440</v>
      </c>
      <c r="AN768" s="270"/>
      <c r="AO768" s="270"/>
      <c r="AP768" s="270"/>
      <c r="AQ768" s="270"/>
      <c r="AR768" s="270"/>
      <c r="AS768" s="270"/>
      <c r="AT768" s="270"/>
      <c r="AU768" s="270"/>
      <c r="AV768" s="295" t="s">
        <v>1210</v>
      </c>
      <c r="AW768" s="295" t="s">
        <v>1211</v>
      </c>
      <c r="AX768" s="296" t="s">
        <v>1212</v>
      </c>
      <c r="AY768" s="274" t="s">
        <v>1213</v>
      </c>
      <c r="AZ768" s="274" t="s">
        <v>1214</v>
      </c>
      <c r="BA768" s="274" t="s">
        <v>638</v>
      </c>
      <c r="BB768" s="230" t="s">
        <v>581</v>
      </c>
      <c r="BC768" s="230"/>
      <c r="BD768" s="230" t="s">
        <v>317</v>
      </c>
      <c r="BE768" s="230" t="s">
        <v>1177</v>
      </c>
      <c r="BF768" s="230" t="s">
        <v>1178</v>
      </c>
      <c r="BG768" s="297" t="s">
        <v>1209</v>
      </c>
      <c r="BH768" s="58">
        <f t="shared" si="40"/>
        <v>1400</v>
      </c>
      <c r="BI768" s="62">
        <f t="shared" si="41"/>
        <v>0</v>
      </c>
    </row>
    <row r="769" spans="1:61" s="4" customFormat="1" ht="18.75">
      <c r="A769" s="42">
        <v>10</v>
      </c>
      <c r="B769" s="228" t="s">
        <v>1</v>
      </c>
      <c r="C769" s="42">
        <v>1020</v>
      </c>
      <c r="D769" s="228" t="s">
        <v>317</v>
      </c>
      <c r="E769" s="228">
        <v>2</v>
      </c>
      <c r="F769" s="43" t="s">
        <v>12</v>
      </c>
      <c r="G769" s="228" t="s">
        <v>12</v>
      </c>
      <c r="H769" s="228">
        <v>8</v>
      </c>
      <c r="I769" s="43" t="s">
        <v>1045</v>
      </c>
      <c r="J769" s="228">
        <v>412</v>
      </c>
      <c r="K769" s="42" t="s">
        <v>1188</v>
      </c>
      <c r="L769" s="42">
        <v>4010001</v>
      </c>
      <c r="M769" s="229" t="s">
        <v>671</v>
      </c>
      <c r="N769" s="42">
        <v>40100010076</v>
      </c>
      <c r="O769" s="229" t="s">
        <v>338</v>
      </c>
      <c r="P769" s="230" t="s">
        <v>339</v>
      </c>
      <c r="Q769" s="11">
        <v>1</v>
      </c>
      <c r="R769" s="52" t="s">
        <v>520</v>
      </c>
      <c r="S769" s="11">
        <f>IFERROR((VLOOKUP(T769,[1]ความเชื่อมโยง!$A$29:$B$37,2,FALSE)),"")</f>
        <v>1.2</v>
      </c>
      <c r="T769" s="6" t="s">
        <v>521</v>
      </c>
      <c r="U769" s="13" t="str">
        <f>IFERROR((VLOOKUP(Q769,[1]ความเชื่อมโยง!$A$1:$F$10,6,FALSE)),"")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69" s="13" t="str">
        <f>IFERROR((VLOOKUP(Q769,ความเชื่อมโยง!$A$1:$G$10,7,1)),"")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69" s="227" t="s">
        <v>627</v>
      </c>
      <c r="X769" s="228" t="s">
        <v>133</v>
      </c>
      <c r="Y769" s="228" t="s">
        <v>16</v>
      </c>
      <c r="Z769" s="228" t="s">
        <v>28</v>
      </c>
      <c r="AA769" s="229"/>
      <c r="AB769" s="229"/>
      <c r="AC769" s="230"/>
      <c r="AD769" s="298" t="s">
        <v>1215</v>
      </c>
      <c r="AE769" s="294">
        <v>2500</v>
      </c>
      <c r="AF769" s="294">
        <v>8</v>
      </c>
      <c r="AG769" s="298" t="s">
        <v>581</v>
      </c>
      <c r="AH769" s="298">
        <v>1</v>
      </c>
      <c r="AI769" s="269">
        <v>20000</v>
      </c>
      <c r="AJ769" s="270"/>
      <c r="AK769" s="270"/>
      <c r="AL769" s="270"/>
      <c r="AM769" s="270"/>
      <c r="AN769" s="270"/>
      <c r="AO769" s="270"/>
      <c r="AP769" s="270"/>
      <c r="AQ769" s="270"/>
      <c r="AR769" s="270"/>
      <c r="AS769" s="270">
        <v>20000</v>
      </c>
      <c r="AT769" s="270"/>
      <c r="AU769" s="270"/>
      <c r="AV769" s="295" t="s">
        <v>1210</v>
      </c>
      <c r="AW769" s="295" t="s">
        <v>1211</v>
      </c>
      <c r="AX769" s="296" t="s">
        <v>1212</v>
      </c>
      <c r="AY769" s="274" t="s">
        <v>1213</v>
      </c>
      <c r="AZ769" s="274" t="s">
        <v>1214</v>
      </c>
      <c r="BA769" s="274" t="s">
        <v>638</v>
      </c>
      <c r="BB769" s="230" t="s">
        <v>581</v>
      </c>
      <c r="BC769" s="230"/>
      <c r="BD769" s="230" t="s">
        <v>317</v>
      </c>
      <c r="BE769" s="230" t="s">
        <v>1177</v>
      </c>
      <c r="BF769" s="230" t="s">
        <v>1178</v>
      </c>
      <c r="BG769" s="297" t="s">
        <v>1209</v>
      </c>
      <c r="BH769" s="58">
        <f t="shared" si="40"/>
        <v>20000</v>
      </c>
      <c r="BI769" s="62">
        <f t="shared" si="41"/>
        <v>0</v>
      </c>
    </row>
    <row r="770" spans="1:61" s="4" customFormat="1" ht="18.75">
      <c r="A770" s="252">
        <v>10</v>
      </c>
      <c r="B770" s="253" t="s">
        <v>1</v>
      </c>
      <c r="C770" s="252">
        <v>1020</v>
      </c>
      <c r="D770" s="253" t="s">
        <v>317</v>
      </c>
      <c r="E770" s="253">
        <v>2</v>
      </c>
      <c r="F770" s="254" t="s">
        <v>12</v>
      </c>
      <c r="G770" s="253" t="s">
        <v>12</v>
      </c>
      <c r="H770" s="253">
        <v>8</v>
      </c>
      <c r="I770" s="254" t="s">
        <v>1045</v>
      </c>
      <c r="J770" s="253">
        <v>412</v>
      </c>
      <c r="K770" s="252" t="s">
        <v>1188</v>
      </c>
      <c r="L770" s="252">
        <v>4010001</v>
      </c>
      <c r="M770" s="255" t="s">
        <v>671</v>
      </c>
      <c r="N770" s="252">
        <v>40100010076</v>
      </c>
      <c r="O770" s="255" t="s">
        <v>338</v>
      </c>
      <c r="P770" s="256" t="s">
        <v>339</v>
      </c>
      <c r="Q770" s="11">
        <v>1</v>
      </c>
      <c r="R770" s="52" t="s">
        <v>520</v>
      </c>
      <c r="S770" s="11">
        <f>IFERROR((VLOOKUP(T770,[1]ความเชื่อมโยง!$A$29:$B$37,2,FALSE)),"")</f>
        <v>1.2</v>
      </c>
      <c r="T770" s="6" t="s">
        <v>521</v>
      </c>
      <c r="U770" s="13" t="str">
        <f>IFERROR((VLOOKUP(Q770,[1]ความเชื่อมโยง!$A$1:$F$10,6,FALSE)),"")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70" s="13" t="str">
        <f>IFERROR((VLOOKUP(Q770,ความเชื่อมโยง!$A$1:$G$10,7,1)),"")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70" s="257" t="s">
        <v>627</v>
      </c>
      <c r="X770" s="253" t="s">
        <v>133</v>
      </c>
      <c r="Y770" s="253" t="s">
        <v>16</v>
      </c>
      <c r="Z770" s="253" t="s">
        <v>28</v>
      </c>
      <c r="AA770" s="255"/>
      <c r="AB770" s="255"/>
      <c r="AC770" s="256"/>
      <c r="AD770" s="299" t="s">
        <v>1216</v>
      </c>
      <c r="AE770" s="300">
        <v>5000</v>
      </c>
      <c r="AF770" s="299">
        <v>4</v>
      </c>
      <c r="AG770" s="299" t="s">
        <v>581</v>
      </c>
      <c r="AH770" s="299">
        <v>1</v>
      </c>
      <c r="AI770" s="301">
        <v>20000</v>
      </c>
      <c r="AJ770" s="262"/>
      <c r="AK770" s="262"/>
      <c r="AL770" s="262"/>
      <c r="AM770" s="262"/>
      <c r="AN770" s="262"/>
      <c r="AO770" s="262"/>
      <c r="AP770" s="262"/>
      <c r="AQ770" s="262"/>
      <c r="AR770" s="262"/>
      <c r="AS770" s="262">
        <v>20000</v>
      </c>
      <c r="AT770" s="262"/>
      <c r="AU770" s="262"/>
      <c r="AV770" s="302" t="s">
        <v>1210</v>
      </c>
      <c r="AW770" s="302" t="s">
        <v>1211</v>
      </c>
      <c r="AX770" s="303" t="s">
        <v>1212</v>
      </c>
      <c r="AY770" s="304" t="s">
        <v>1213</v>
      </c>
      <c r="AZ770" s="302" t="s">
        <v>1214</v>
      </c>
      <c r="BA770" s="302" t="s">
        <v>638</v>
      </c>
      <c r="BB770" s="256" t="s">
        <v>581</v>
      </c>
      <c r="BC770" s="256"/>
      <c r="BD770" s="209" t="s">
        <v>317</v>
      </c>
      <c r="BE770" s="209" t="s">
        <v>1177</v>
      </c>
      <c r="BF770" s="209" t="s">
        <v>1178</v>
      </c>
      <c r="BG770" s="212" t="s">
        <v>1209</v>
      </c>
      <c r="BH770" s="58">
        <f t="shared" si="40"/>
        <v>20000</v>
      </c>
      <c r="BI770" s="62">
        <f t="shared" si="41"/>
        <v>0</v>
      </c>
    </row>
    <row r="771" spans="1:61" s="4" customFormat="1" ht="18.75">
      <c r="A771" s="252">
        <v>10</v>
      </c>
      <c r="B771" s="253" t="s">
        <v>1</v>
      </c>
      <c r="C771" s="252">
        <v>1020</v>
      </c>
      <c r="D771" s="253" t="s">
        <v>317</v>
      </c>
      <c r="E771" s="253">
        <v>2</v>
      </c>
      <c r="F771" s="254" t="s">
        <v>12</v>
      </c>
      <c r="G771" s="253" t="s">
        <v>12</v>
      </c>
      <c r="H771" s="253">
        <v>8</v>
      </c>
      <c r="I771" s="254" t="s">
        <v>1045</v>
      </c>
      <c r="J771" s="253">
        <v>412</v>
      </c>
      <c r="K771" s="252" t="s">
        <v>1188</v>
      </c>
      <c r="L771" s="252">
        <v>4010001</v>
      </c>
      <c r="M771" s="255" t="s">
        <v>671</v>
      </c>
      <c r="N771" s="252">
        <v>40100010076</v>
      </c>
      <c r="O771" s="255" t="s">
        <v>338</v>
      </c>
      <c r="P771" s="256" t="s">
        <v>339</v>
      </c>
      <c r="Q771" s="11">
        <v>1</v>
      </c>
      <c r="R771" s="52" t="s">
        <v>520</v>
      </c>
      <c r="S771" s="11">
        <f>IFERROR((VLOOKUP(T771,[1]ความเชื่อมโยง!$A$29:$B$37,2,FALSE)),"")</f>
        <v>1.2</v>
      </c>
      <c r="T771" s="6" t="s">
        <v>521</v>
      </c>
      <c r="U771" s="13" t="str">
        <f>IFERROR((VLOOKUP(Q771,[1]ความเชื่อมโยง!$A$1:$F$10,6,FALSE)),"")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71" s="13" t="str">
        <f>IFERROR((VLOOKUP(Q771,ความเชื่อมโยง!$A$1:$G$10,7,1)),"")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71" s="257" t="s">
        <v>627</v>
      </c>
      <c r="X771" s="253" t="s">
        <v>133</v>
      </c>
      <c r="Y771" s="253" t="s">
        <v>16</v>
      </c>
      <c r="Z771" s="253" t="s">
        <v>28</v>
      </c>
      <c r="AA771" s="255"/>
      <c r="AB771" s="255"/>
      <c r="AC771" s="256"/>
      <c r="AD771" s="299" t="s">
        <v>1217</v>
      </c>
      <c r="AE771" s="300">
        <v>600</v>
      </c>
      <c r="AF771" s="299">
        <v>8</v>
      </c>
      <c r="AG771" s="299" t="s">
        <v>581</v>
      </c>
      <c r="AH771" s="299">
        <v>3</v>
      </c>
      <c r="AI771" s="301">
        <v>14400</v>
      </c>
      <c r="AJ771" s="262"/>
      <c r="AK771" s="262"/>
      <c r="AL771" s="262"/>
      <c r="AM771" s="262"/>
      <c r="AN771" s="262"/>
      <c r="AO771" s="262"/>
      <c r="AP771" s="262"/>
      <c r="AQ771" s="262"/>
      <c r="AR771" s="262">
        <v>14400</v>
      </c>
      <c r="AS771" s="262"/>
      <c r="AT771" s="262"/>
      <c r="AU771" s="262"/>
      <c r="AV771" s="302" t="s">
        <v>1210</v>
      </c>
      <c r="AW771" s="302" t="s">
        <v>1211</v>
      </c>
      <c r="AX771" s="303" t="s">
        <v>1212</v>
      </c>
      <c r="AY771" s="304" t="s">
        <v>1213</v>
      </c>
      <c r="AZ771" s="302" t="s">
        <v>1214</v>
      </c>
      <c r="BA771" s="302" t="s">
        <v>638</v>
      </c>
      <c r="BB771" s="256" t="s">
        <v>581</v>
      </c>
      <c r="BC771" s="256"/>
      <c r="BD771" s="209" t="s">
        <v>317</v>
      </c>
      <c r="BE771" s="209" t="s">
        <v>1177</v>
      </c>
      <c r="BF771" s="209" t="s">
        <v>1178</v>
      </c>
      <c r="BG771" s="212" t="s">
        <v>1209</v>
      </c>
      <c r="BH771" s="58">
        <f t="shared" si="40"/>
        <v>14400</v>
      </c>
      <c r="BI771" s="62">
        <f t="shared" si="41"/>
        <v>0</v>
      </c>
    </row>
    <row r="772" spans="1:61" s="4" customFormat="1" ht="18.75">
      <c r="A772" s="252">
        <v>10</v>
      </c>
      <c r="B772" s="253" t="s">
        <v>1</v>
      </c>
      <c r="C772" s="252">
        <v>1020</v>
      </c>
      <c r="D772" s="253" t="s">
        <v>317</v>
      </c>
      <c r="E772" s="253">
        <v>2</v>
      </c>
      <c r="F772" s="254" t="s">
        <v>12</v>
      </c>
      <c r="G772" s="253" t="s">
        <v>12</v>
      </c>
      <c r="H772" s="253">
        <v>8</v>
      </c>
      <c r="I772" s="254" t="s">
        <v>1045</v>
      </c>
      <c r="J772" s="253">
        <v>412</v>
      </c>
      <c r="K772" s="252" t="s">
        <v>1188</v>
      </c>
      <c r="L772" s="252">
        <v>4010001</v>
      </c>
      <c r="M772" s="255" t="s">
        <v>671</v>
      </c>
      <c r="N772" s="252">
        <v>40100010076</v>
      </c>
      <c r="O772" s="255" t="s">
        <v>338</v>
      </c>
      <c r="P772" s="256" t="s">
        <v>339</v>
      </c>
      <c r="Q772" s="11">
        <v>1</v>
      </c>
      <c r="R772" s="52" t="s">
        <v>520</v>
      </c>
      <c r="S772" s="11">
        <f>IFERROR((VLOOKUP(T772,[1]ความเชื่อมโยง!$A$29:$B$37,2,FALSE)),"")</f>
        <v>1.2</v>
      </c>
      <c r="T772" s="6" t="s">
        <v>521</v>
      </c>
      <c r="U772" s="13" t="str">
        <f>IFERROR((VLOOKUP(Q772,[1]ความเชื่อมโยง!$A$1:$F$10,6,FALSE)),"")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72" s="13" t="str">
        <f>IFERROR((VLOOKUP(Q772,ความเชื่อมโยง!$A$1:$G$10,7,1)),"")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772" s="257" t="s">
        <v>627</v>
      </c>
      <c r="X772" s="253" t="s">
        <v>133</v>
      </c>
      <c r="Y772" s="253" t="s">
        <v>16</v>
      </c>
      <c r="Z772" s="253" t="s">
        <v>23</v>
      </c>
      <c r="AA772" s="255"/>
      <c r="AB772" s="255"/>
      <c r="AC772" s="256"/>
      <c r="AD772" s="302" t="s">
        <v>24</v>
      </c>
      <c r="AE772" s="300">
        <v>30</v>
      </c>
      <c r="AF772" s="299">
        <v>10</v>
      </c>
      <c r="AG772" s="299" t="s">
        <v>581</v>
      </c>
      <c r="AH772" s="299">
        <v>3</v>
      </c>
      <c r="AI772" s="301">
        <v>900</v>
      </c>
      <c r="AJ772" s="262"/>
      <c r="AK772" s="262"/>
      <c r="AL772" s="262"/>
      <c r="AM772" s="262">
        <v>900</v>
      </c>
      <c r="AN772" s="262"/>
      <c r="AO772" s="262"/>
      <c r="AP772" s="262"/>
      <c r="AQ772" s="262"/>
      <c r="AR772" s="262"/>
      <c r="AS772" s="262"/>
      <c r="AT772" s="262"/>
      <c r="AU772" s="262"/>
      <c r="AV772" s="302" t="s">
        <v>1210</v>
      </c>
      <c r="AW772" s="302" t="s">
        <v>1211</v>
      </c>
      <c r="AX772" s="303" t="s">
        <v>1212</v>
      </c>
      <c r="AY772" s="304" t="s">
        <v>1213</v>
      </c>
      <c r="AZ772" s="302" t="s">
        <v>1214</v>
      </c>
      <c r="BA772" s="302" t="s">
        <v>638</v>
      </c>
      <c r="BB772" s="256" t="s">
        <v>581</v>
      </c>
      <c r="BC772" s="256"/>
      <c r="BD772" s="209" t="s">
        <v>317</v>
      </c>
      <c r="BE772" s="209" t="s">
        <v>1177</v>
      </c>
      <c r="BF772" s="209" t="s">
        <v>1178</v>
      </c>
      <c r="BG772" s="212" t="s">
        <v>1209</v>
      </c>
      <c r="BH772" s="58">
        <f t="shared" si="40"/>
        <v>900</v>
      </c>
      <c r="BI772" s="62">
        <f t="shared" si="41"/>
        <v>0</v>
      </c>
    </row>
    <row r="773" spans="1:61" s="4" customFormat="1" ht="18.75">
      <c r="A773" s="252">
        <v>10</v>
      </c>
      <c r="B773" s="253" t="s">
        <v>1</v>
      </c>
      <c r="C773" s="252">
        <v>1020</v>
      </c>
      <c r="D773" s="253" t="s">
        <v>317</v>
      </c>
      <c r="E773" s="253">
        <v>2</v>
      </c>
      <c r="F773" s="254" t="s">
        <v>12</v>
      </c>
      <c r="G773" s="253" t="s">
        <v>12</v>
      </c>
      <c r="H773" s="253">
        <v>3</v>
      </c>
      <c r="I773" s="254" t="s">
        <v>953</v>
      </c>
      <c r="J773" s="253">
        <v>515</v>
      </c>
      <c r="K773" s="252" t="s">
        <v>962</v>
      </c>
      <c r="L773" s="252">
        <v>5010001</v>
      </c>
      <c r="M773" s="255" t="s">
        <v>695</v>
      </c>
      <c r="N773" s="252">
        <v>50100010183</v>
      </c>
      <c r="O773" s="255" t="s">
        <v>340</v>
      </c>
      <c r="P773" s="256" t="s">
        <v>341</v>
      </c>
      <c r="Q773" s="11">
        <f>IFERROR((VLOOKUP(R773,[1]ความเชื่อมโยง!$A$20:$B$26,2,FALSE)),"")</f>
        <v>2</v>
      </c>
      <c r="R773" s="6" t="s">
        <v>625</v>
      </c>
      <c r="S773" s="11">
        <f>IFERROR((VLOOKUP(T773,[1]ความเชื่อมโยง!$A$29:$B$37,2,FALSE)),"")</f>
        <v>2</v>
      </c>
      <c r="T773" s="6" t="s">
        <v>625</v>
      </c>
      <c r="U773" s="13" t="str">
        <f>IFERROR((VLOOKUP(Q773,[1]ความเชื่อมโยง!$A$1:$F$10,6,FALSE)),"")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773" s="13" t="str">
        <f>IFERROR((VLOOKUP(Q773,ความเชื่อมโยง!$A$1:$G$10,7,1)),"")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773" s="257" t="s">
        <v>627</v>
      </c>
      <c r="X773" s="253" t="s">
        <v>646</v>
      </c>
      <c r="Y773" s="253" t="s">
        <v>16</v>
      </c>
      <c r="Z773" s="255" t="s">
        <v>20</v>
      </c>
      <c r="AA773" s="255"/>
      <c r="AB773" s="255"/>
      <c r="AC773" s="256"/>
      <c r="AD773" s="299" t="s">
        <v>1720</v>
      </c>
      <c r="AE773" s="300">
        <v>2500</v>
      </c>
      <c r="AF773" s="299">
        <v>1</v>
      </c>
      <c r="AG773" s="299" t="s">
        <v>629</v>
      </c>
      <c r="AH773" s="299">
        <v>20</v>
      </c>
      <c r="AI773" s="301">
        <v>50000</v>
      </c>
      <c r="AJ773" s="262"/>
      <c r="AK773" s="262">
        <v>10000</v>
      </c>
      <c r="AL773" s="262"/>
      <c r="AM773" s="262"/>
      <c r="AN773" s="262">
        <v>10000</v>
      </c>
      <c r="AO773" s="262"/>
      <c r="AP773" s="262"/>
      <c r="AQ773" s="262">
        <v>10000</v>
      </c>
      <c r="AR773" s="262"/>
      <c r="AS773" s="262"/>
      <c r="AT773" s="262">
        <v>20000</v>
      </c>
      <c r="AU773" s="262"/>
      <c r="AV773" s="302" t="s">
        <v>1218</v>
      </c>
      <c r="AW773" s="302" t="s">
        <v>1219</v>
      </c>
      <c r="AX773" s="303" t="s">
        <v>1220</v>
      </c>
      <c r="AY773" s="304" t="s">
        <v>1221</v>
      </c>
      <c r="AZ773" s="302"/>
      <c r="BA773" s="302" t="s">
        <v>577</v>
      </c>
      <c r="BB773" s="256" t="s">
        <v>583</v>
      </c>
      <c r="BC773" s="256"/>
      <c r="BD773" s="209" t="s">
        <v>317</v>
      </c>
      <c r="BE773" s="209" t="s">
        <v>1177</v>
      </c>
      <c r="BF773" s="209" t="s">
        <v>1178</v>
      </c>
      <c r="BG773" s="212" t="s">
        <v>1160</v>
      </c>
      <c r="BH773" s="58">
        <f t="shared" si="40"/>
        <v>50000</v>
      </c>
      <c r="BI773" s="62">
        <f t="shared" si="41"/>
        <v>0</v>
      </c>
    </row>
    <row r="774" spans="1:61" s="4" customFormat="1" ht="18.75">
      <c r="A774" s="252">
        <v>10</v>
      </c>
      <c r="B774" s="253" t="s">
        <v>1</v>
      </c>
      <c r="C774" s="252">
        <v>1020</v>
      </c>
      <c r="D774" s="253" t="s">
        <v>317</v>
      </c>
      <c r="E774" s="253">
        <v>2</v>
      </c>
      <c r="F774" s="254" t="s">
        <v>12</v>
      </c>
      <c r="G774" s="253" t="s">
        <v>12</v>
      </c>
      <c r="H774" s="253">
        <v>3</v>
      </c>
      <c r="I774" s="254" t="s">
        <v>953</v>
      </c>
      <c r="J774" s="253">
        <v>515</v>
      </c>
      <c r="K774" s="252" t="s">
        <v>962</v>
      </c>
      <c r="L774" s="252">
        <v>5010001</v>
      </c>
      <c r="M774" s="255" t="s">
        <v>695</v>
      </c>
      <c r="N774" s="252">
        <v>50100010183</v>
      </c>
      <c r="O774" s="255" t="s">
        <v>340</v>
      </c>
      <c r="P774" s="256" t="s">
        <v>341</v>
      </c>
      <c r="Q774" s="11">
        <f>IFERROR((VLOOKUP(R774,[1]ความเชื่อมโยง!$A$20:$B$26,2,FALSE)),"")</f>
        <v>2</v>
      </c>
      <c r="R774" s="6" t="s">
        <v>625</v>
      </c>
      <c r="S774" s="11">
        <f>IFERROR((VLOOKUP(T774,[1]ความเชื่อมโยง!$A$29:$B$37,2,FALSE)),"")</f>
        <v>2</v>
      </c>
      <c r="T774" s="6" t="s">
        <v>625</v>
      </c>
      <c r="U774" s="13" t="str">
        <f>IFERROR((VLOOKUP(Q774,[1]ความเชื่อมโยง!$A$1:$F$10,6,FALSE)),"")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774" s="13" t="str">
        <f>IFERROR((VLOOKUP(Q774,ความเชื่อมโยง!$A$1:$G$10,7,1)),"")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774" s="257" t="s">
        <v>627</v>
      </c>
      <c r="X774" s="253" t="s">
        <v>646</v>
      </c>
      <c r="Y774" s="253" t="s">
        <v>16</v>
      </c>
      <c r="Z774" s="255" t="s">
        <v>20</v>
      </c>
      <c r="AA774" s="255"/>
      <c r="AB774" s="255"/>
      <c r="AC774" s="256"/>
      <c r="AD774" s="299" t="s">
        <v>1721</v>
      </c>
      <c r="AE774" s="300">
        <v>5000</v>
      </c>
      <c r="AF774" s="299">
        <v>1</v>
      </c>
      <c r="AG774" s="299" t="s">
        <v>629</v>
      </c>
      <c r="AH774" s="299">
        <v>10</v>
      </c>
      <c r="AI774" s="301">
        <v>50000</v>
      </c>
      <c r="AJ774" s="262"/>
      <c r="AK774" s="262">
        <v>15000</v>
      </c>
      <c r="AL774" s="262"/>
      <c r="AM774" s="262"/>
      <c r="AN774" s="262">
        <v>10000</v>
      </c>
      <c r="AO774" s="262"/>
      <c r="AP774" s="262"/>
      <c r="AQ774" s="262">
        <v>15000</v>
      </c>
      <c r="AR774" s="262"/>
      <c r="AS774" s="262"/>
      <c r="AT774" s="262">
        <v>10000</v>
      </c>
      <c r="AU774" s="262"/>
      <c r="AV774" s="302" t="s">
        <v>1218</v>
      </c>
      <c r="AW774" s="302" t="s">
        <v>1219</v>
      </c>
      <c r="AX774" s="303" t="s">
        <v>1220</v>
      </c>
      <c r="AY774" s="304" t="s">
        <v>1221</v>
      </c>
      <c r="AZ774" s="302"/>
      <c r="BA774" s="302" t="s">
        <v>577</v>
      </c>
      <c r="BB774" s="256" t="s">
        <v>583</v>
      </c>
      <c r="BC774" s="256"/>
      <c r="BD774" s="209" t="s">
        <v>317</v>
      </c>
      <c r="BE774" s="209" t="s">
        <v>1177</v>
      </c>
      <c r="BF774" s="209" t="s">
        <v>1178</v>
      </c>
      <c r="BG774" s="212" t="s">
        <v>1160</v>
      </c>
      <c r="BH774" s="58">
        <f t="shared" ref="BH774:BH837" si="42">ROUND(AE774*AF774*AH774,-2)</f>
        <v>50000</v>
      </c>
      <c r="BI774" s="62">
        <f t="shared" ref="BI774:BI837" si="43">AI774-BH774</f>
        <v>0</v>
      </c>
    </row>
    <row r="775" spans="1:61" s="4" customFormat="1" ht="18.75">
      <c r="A775" s="252">
        <v>10</v>
      </c>
      <c r="B775" s="253" t="s">
        <v>1</v>
      </c>
      <c r="C775" s="252">
        <v>1020</v>
      </c>
      <c r="D775" s="253" t="s">
        <v>317</v>
      </c>
      <c r="E775" s="253">
        <v>2</v>
      </c>
      <c r="F775" s="254" t="s">
        <v>12</v>
      </c>
      <c r="G775" s="253" t="s">
        <v>12</v>
      </c>
      <c r="H775" s="253">
        <v>3</v>
      </c>
      <c r="I775" s="254" t="s">
        <v>953</v>
      </c>
      <c r="J775" s="253">
        <v>515</v>
      </c>
      <c r="K775" s="252" t="s">
        <v>962</v>
      </c>
      <c r="L775" s="252">
        <v>5010001</v>
      </c>
      <c r="M775" s="255" t="s">
        <v>695</v>
      </c>
      <c r="N775" s="252">
        <v>50100010183</v>
      </c>
      <c r="O775" s="255" t="s">
        <v>340</v>
      </c>
      <c r="P775" s="256" t="s">
        <v>342</v>
      </c>
      <c r="Q775" s="11">
        <f>IFERROR((VLOOKUP(R775,[1]ความเชื่อมโยง!$A$20:$B$26,2,FALSE)),"")</f>
        <v>2</v>
      </c>
      <c r="R775" s="6" t="s">
        <v>625</v>
      </c>
      <c r="S775" s="11">
        <f>IFERROR((VLOOKUP(T775,[1]ความเชื่อมโยง!$A$29:$B$37,2,FALSE)),"")</f>
        <v>2</v>
      </c>
      <c r="T775" s="6" t="s">
        <v>625</v>
      </c>
      <c r="U775" s="13" t="str">
        <f>IFERROR((VLOOKUP(Q775,[1]ความเชื่อมโยง!$A$1:$F$10,6,FALSE)),"")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775" s="13" t="str">
        <f>IFERROR((VLOOKUP(Q775,ความเชื่อมโยง!$A$1:$G$10,7,1)),"")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775" s="257" t="s">
        <v>627</v>
      </c>
      <c r="X775" s="253" t="s">
        <v>646</v>
      </c>
      <c r="Y775" s="253" t="s">
        <v>16</v>
      </c>
      <c r="Z775" s="255" t="s">
        <v>20</v>
      </c>
      <c r="AA775" s="255"/>
      <c r="AB775" s="255"/>
      <c r="AC775" s="256"/>
      <c r="AD775" s="305" t="s">
        <v>1650</v>
      </c>
      <c r="AE775" s="306">
        <v>3600</v>
      </c>
      <c r="AF775" s="305">
        <v>1</v>
      </c>
      <c r="AG775" s="305" t="s">
        <v>581</v>
      </c>
      <c r="AH775" s="305">
        <v>1</v>
      </c>
      <c r="AI775" s="301">
        <v>3600</v>
      </c>
      <c r="AJ775" s="262"/>
      <c r="AK775" s="262"/>
      <c r="AL775" s="262"/>
      <c r="AM775" s="262"/>
      <c r="AN775" s="262"/>
      <c r="AO775" s="262"/>
      <c r="AP775" s="262"/>
      <c r="AQ775" s="262"/>
      <c r="AR775" s="262"/>
      <c r="AS775" s="262"/>
      <c r="AT775" s="262">
        <v>3600</v>
      </c>
      <c r="AU775" s="262"/>
      <c r="AV775" s="302" t="s">
        <v>1218</v>
      </c>
      <c r="AW775" s="302" t="s">
        <v>1219</v>
      </c>
      <c r="AX775" s="303" t="s">
        <v>1220</v>
      </c>
      <c r="AY775" s="304" t="s">
        <v>1221</v>
      </c>
      <c r="AZ775" s="302"/>
      <c r="BA775" s="302" t="s">
        <v>587</v>
      </c>
      <c r="BB775" s="256" t="s">
        <v>581</v>
      </c>
      <c r="BC775" s="256"/>
      <c r="BD775" s="209" t="s">
        <v>317</v>
      </c>
      <c r="BE775" s="209" t="s">
        <v>1177</v>
      </c>
      <c r="BF775" s="209" t="s">
        <v>1178</v>
      </c>
      <c r="BG775" s="212" t="s">
        <v>1160</v>
      </c>
      <c r="BH775" s="58">
        <f t="shared" si="42"/>
        <v>3600</v>
      </c>
      <c r="BI775" s="62">
        <f t="shared" si="43"/>
        <v>0</v>
      </c>
    </row>
    <row r="776" spans="1:61" s="4" customFormat="1" ht="18.75">
      <c r="A776" s="252">
        <v>10</v>
      </c>
      <c r="B776" s="253" t="s">
        <v>1</v>
      </c>
      <c r="C776" s="252">
        <v>1020</v>
      </c>
      <c r="D776" s="253" t="s">
        <v>317</v>
      </c>
      <c r="E776" s="253">
        <v>2</v>
      </c>
      <c r="F776" s="254" t="s">
        <v>12</v>
      </c>
      <c r="G776" s="253" t="s">
        <v>12</v>
      </c>
      <c r="H776" s="253">
        <v>3</v>
      </c>
      <c r="I776" s="254" t="s">
        <v>953</v>
      </c>
      <c r="J776" s="253">
        <v>515</v>
      </c>
      <c r="K776" s="252" t="s">
        <v>962</v>
      </c>
      <c r="L776" s="252">
        <v>5010001</v>
      </c>
      <c r="M776" s="255" t="s">
        <v>695</v>
      </c>
      <c r="N776" s="252">
        <v>50100010183</v>
      </c>
      <c r="O776" s="255" t="s">
        <v>340</v>
      </c>
      <c r="P776" s="256" t="s">
        <v>342</v>
      </c>
      <c r="Q776" s="11">
        <f>IFERROR((VLOOKUP(R776,[1]ความเชื่อมโยง!$A$20:$B$26,2,FALSE)),"")</f>
        <v>2</v>
      </c>
      <c r="R776" s="6" t="s">
        <v>625</v>
      </c>
      <c r="S776" s="11">
        <f>IFERROR((VLOOKUP(T776,[1]ความเชื่อมโยง!$A$29:$B$37,2,FALSE)),"")</f>
        <v>2</v>
      </c>
      <c r="T776" s="6" t="s">
        <v>625</v>
      </c>
      <c r="U776" s="13" t="str">
        <f>IFERROR((VLOOKUP(Q776,[1]ความเชื่อมโยง!$A$1:$F$10,6,FALSE)),"")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776" s="13" t="str">
        <f>IFERROR((VLOOKUP(Q776,ความเชื่อมโยง!$A$1:$G$10,7,1)),"")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776" s="257" t="s">
        <v>627</v>
      </c>
      <c r="X776" s="253" t="s">
        <v>646</v>
      </c>
      <c r="Y776" s="253" t="s">
        <v>16</v>
      </c>
      <c r="Z776" s="255" t="s">
        <v>20</v>
      </c>
      <c r="AA776" s="255"/>
      <c r="AB776" s="255"/>
      <c r="AC776" s="256"/>
      <c r="AD776" s="305" t="s">
        <v>1635</v>
      </c>
      <c r="AE776" s="306">
        <v>1500</v>
      </c>
      <c r="AF776" s="305">
        <v>1</v>
      </c>
      <c r="AG776" s="305" t="s">
        <v>583</v>
      </c>
      <c r="AH776" s="305">
        <v>4</v>
      </c>
      <c r="AI776" s="301">
        <v>6000</v>
      </c>
      <c r="AJ776" s="262"/>
      <c r="AK776" s="262"/>
      <c r="AL776" s="262"/>
      <c r="AM776" s="262"/>
      <c r="AN776" s="262"/>
      <c r="AO776" s="262"/>
      <c r="AP776" s="262"/>
      <c r="AQ776" s="262"/>
      <c r="AR776" s="262"/>
      <c r="AS776" s="262"/>
      <c r="AT776" s="262">
        <v>6000</v>
      </c>
      <c r="AU776" s="262"/>
      <c r="AV776" s="302" t="s">
        <v>1218</v>
      </c>
      <c r="AW776" s="302" t="s">
        <v>1219</v>
      </c>
      <c r="AX776" s="303" t="s">
        <v>1220</v>
      </c>
      <c r="AY776" s="304" t="s">
        <v>1221</v>
      </c>
      <c r="AZ776" s="302"/>
      <c r="BA776" s="302" t="s">
        <v>587</v>
      </c>
      <c r="BB776" s="256" t="s">
        <v>581</v>
      </c>
      <c r="BC776" s="256"/>
      <c r="BD776" s="209" t="s">
        <v>317</v>
      </c>
      <c r="BE776" s="209" t="s">
        <v>1177</v>
      </c>
      <c r="BF776" s="209" t="s">
        <v>1178</v>
      </c>
      <c r="BG776" s="212" t="s">
        <v>1160</v>
      </c>
      <c r="BH776" s="58">
        <f t="shared" si="42"/>
        <v>6000</v>
      </c>
      <c r="BI776" s="62">
        <f t="shared" si="43"/>
        <v>0</v>
      </c>
    </row>
    <row r="777" spans="1:61" s="4" customFormat="1" ht="18.75">
      <c r="A777" s="40">
        <v>10</v>
      </c>
      <c r="B777" s="200" t="s">
        <v>1</v>
      </c>
      <c r="C777" s="40">
        <v>1020</v>
      </c>
      <c r="D777" s="200" t="s">
        <v>317</v>
      </c>
      <c r="E777" s="200">
        <v>2</v>
      </c>
      <c r="F777" s="41" t="s">
        <v>12</v>
      </c>
      <c r="G777" s="200" t="s">
        <v>12</v>
      </c>
      <c r="H777" s="200">
        <v>3</v>
      </c>
      <c r="I777" s="41" t="s">
        <v>953</v>
      </c>
      <c r="J777" s="200">
        <v>515</v>
      </c>
      <c r="K777" s="40" t="s">
        <v>962</v>
      </c>
      <c r="L777" s="40">
        <v>5010001</v>
      </c>
      <c r="M777" s="213" t="s">
        <v>695</v>
      </c>
      <c r="N777" s="40">
        <v>50100010183</v>
      </c>
      <c r="O777" s="213" t="s">
        <v>340</v>
      </c>
      <c r="P777" s="214" t="s">
        <v>342</v>
      </c>
      <c r="Q777" s="11">
        <f>IFERROR((VLOOKUP(R777,[1]ความเชื่อมโยง!$A$20:$B$26,2,FALSE)),"")</f>
        <v>2</v>
      </c>
      <c r="R777" s="6" t="s">
        <v>625</v>
      </c>
      <c r="S777" s="11">
        <f>IFERROR((VLOOKUP(T777,[1]ความเชื่อมโยง!$A$29:$B$37,2,FALSE)),"")</f>
        <v>2</v>
      </c>
      <c r="T777" s="6" t="s">
        <v>625</v>
      </c>
      <c r="U777" s="13" t="str">
        <f>IFERROR((VLOOKUP(Q777,[1]ความเชื่อมโยง!$A$1:$F$10,6,FALSE)),"")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777" s="13" t="str">
        <f>IFERROR((VLOOKUP(Q777,ความเชื่อมโยง!$A$1:$G$10,7,1)),"")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777" s="215" t="s">
        <v>627</v>
      </c>
      <c r="X777" s="200" t="s">
        <v>646</v>
      </c>
      <c r="Y777" s="200" t="s">
        <v>16</v>
      </c>
      <c r="Z777" s="213" t="s">
        <v>20</v>
      </c>
      <c r="AA777" s="213"/>
      <c r="AB777" s="213"/>
      <c r="AC777" s="214"/>
      <c r="AD777" s="14" t="s">
        <v>582</v>
      </c>
      <c r="AE777" s="222">
        <v>4000</v>
      </c>
      <c r="AF777" s="222">
        <v>1</v>
      </c>
      <c r="AG777" s="222" t="s">
        <v>583</v>
      </c>
      <c r="AH777" s="222">
        <v>2</v>
      </c>
      <c r="AI777" s="307">
        <v>8000</v>
      </c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>
        <v>5000</v>
      </c>
      <c r="AU777" s="217"/>
      <c r="AV777" s="308" t="s">
        <v>1218</v>
      </c>
      <c r="AW777" s="308" t="s">
        <v>1219</v>
      </c>
      <c r="AX777" s="309" t="s">
        <v>1220</v>
      </c>
      <c r="AY777" s="308" t="s">
        <v>1221</v>
      </c>
      <c r="AZ777" s="308"/>
      <c r="BA777" s="308" t="s">
        <v>587</v>
      </c>
      <c r="BB777" s="214" t="s">
        <v>581</v>
      </c>
      <c r="BC777" s="214"/>
      <c r="BD777" s="214" t="s">
        <v>317</v>
      </c>
      <c r="BE777" s="214" t="s">
        <v>1177</v>
      </c>
      <c r="BF777" s="214" t="s">
        <v>1178</v>
      </c>
      <c r="BG777" s="220" t="s">
        <v>1160</v>
      </c>
      <c r="BH777" s="58">
        <f t="shared" si="42"/>
        <v>8000</v>
      </c>
      <c r="BI777" s="62">
        <f t="shared" si="43"/>
        <v>0</v>
      </c>
    </row>
    <row r="778" spans="1:61" s="4" customFormat="1" ht="18.75">
      <c r="A778" s="40">
        <v>10</v>
      </c>
      <c r="B778" s="200" t="s">
        <v>1</v>
      </c>
      <c r="C778" s="40">
        <v>1020</v>
      </c>
      <c r="D778" s="200" t="s">
        <v>317</v>
      </c>
      <c r="E778" s="200">
        <v>2</v>
      </c>
      <c r="F778" s="41" t="s">
        <v>12</v>
      </c>
      <c r="G778" s="200" t="s">
        <v>12</v>
      </c>
      <c r="H778" s="200">
        <v>3</v>
      </c>
      <c r="I778" s="41" t="s">
        <v>953</v>
      </c>
      <c r="J778" s="200">
        <v>515</v>
      </c>
      <c r="K778" s="40" t="s">
        <v>962</v>
      </c>
      <c r="L778" s="40">
        <v>5010001</v>
      </c>
      <c r="M778" s="213" t="s">
        <v>695</v>
      </c>
      <c r="N778" s="40">
        <v>50100010183</v>
      </c>
      <c r="O778" s="213" t="s">
        <v>340</v>
      </c>
      <c r="P778" s="214" t="s">
        <v>342</v>
      </c>
      <c r="Q778" s="11">
        <f>IFERROR((VLOOKUP(R778,[1]ความเชื่อมโยง!$A$20:$B$26,2,FALSE)),"")</f>
        <v>2</v>
      </c>
      <c r="R778" s="6" t="s">
        <v>625</v>
      </c>
      <c r="S778" s="11">
        <f>IFERROR((VLOOKUP(T778,[1]ความเชื่อมโยง!$A$29:$B$37,2,FALSE)),"")</f>
        <v>2</v>
      </c>
      <c r="T778" s="6" t="s">
        <v>625</v>
      </c>
      <c r="U778" s="13" t="str">
        <f>IFERROR((VLOOKUP(Q778,[1]ความเชื่อมโยง!$A$1:$F$10,6,FALSE)),"")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778" s="13" t="str">
        <f>IFERROR((VLOOKUP(Q778,ความเชื่อมโยง!$A$1:$G$10,7,1)),"")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778" s="215" t="s">
        <v>627</v>
      </c>
      <c r="X778" s="200" t="s">
        <v>646</v>
      </c>
      <c r="Y778" s="200" t="s">
        <v>16</v>
      </c>
      <c r="Z778" s="200" t="s">
        <v>28</v>
      </c>
      <c r="AA778" s="213"/>
      <c r="AB778" s="213"/>
      <c r="AC778" s="214"/>
      <c r="AD778" s="216" t="s">
        <v>580</v>
      </c>
      <c r="AE778" s="216">
        <v>600</v>
      </c>
      <c r="AF778" s="216">
        <v>1</v>
      </c>
      <c r="AG778" s="216" t="s">
        <v>576</v>
      </c>
      <c r="AH778" s="216">
        <v>12</v>
      </c>
      <c r="AI778" s="218">
        <v>7200</v>
      </c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>
        <v>7200</v>
      </c>
      <c r="AU778" s="217"/>
      <c r="AV778" s="308" t="s">
        <v>1218</v>
      </c>
      <c r="AW778" s="308" t="s">
        <v>1219</v>
      </c>
      <c r="AX778" s="309" t="s">
        <v>1220</v>
      </c>
      <c r="AY778" s="308" t="s">
        <v>1221</v>
      </c>
      <c r="AZ778" s="308"/>
      <c r="BA778" s="308" t="s">
        <v>587</v>
      </c>
      <c r="BB778" s="214" t="s">
        <v>581</v>
      </c>
      <c r="BC778" s="214"/>
      <c r="BD778" s="214" t="s">
        <v>317</v>
      </c>
      <c r="BE778" s="214" t="s">
        <v>1177</v>
      </c>
      <c r="BF778" s="214" t="s">
        <v>1178</v>
      </c>
      <c r="BG778" s="220" t="s">
        <v>1160</v>
      </c>
      <c r="BH778" s="58">
        <f t="shared" si="42"/>
        <v>7200</v>
      </c>
      <c r="BI778" s="62">
        <f t="shared" si="43"/>
        <v>0</v>
      </c>
    </row>
    <row r="779" spans="1:61" s="4" customFormat="1" ht="18.75">
      <c r="A779" s="40">
        <v>10</v>
      </c>
      <c r="B779" s="200" t="s">
        <v>1</v>
      </c>
      <c r="C779" s="40">
        <v>1020</v>
      </c>
      <c r="D779" s="200" t="s">
        <v>317</v>
      </c>
      <c r="E779" s="200">
        <v>2</v>
      </c>
      <c r="F779" s="41" t="s">
        <v>12</v>
      </c>
      <c r="G779" s="200" t="s">
        <v>12</v>
      </c>
      <c r="H779" s="200">
        <v>3</v>
      </c>
      <c r="I779" s="41" t="s">
        <v>953</v>
      </c>
      <c r="J779" s="200">
        <v>515</v>
      </c>
      <c r="K779" s="40" t="s">
        <v>962</v>
      </c>
      <c r="L779" s="40">
        <v>5010001</v>
      </c>
      <c r="M779" s="213" t="s">
        <v>695</v>
      </c>
      <c r="N779" s="40">
        <v>50100010183</v>
      </c>
      <c r="O779" s="213" t="s">
        <v>340</v>
      </c>
      <c r="P779" s="214" t="s">
        <v>342</v>
      </c>
      <c r="Q779" s="11">
        <f>IFERROR((VLOOKUP(R779,[1]ความเชื่อมโยง!$A$20:$B$26,2,FALSE)),"")</f>
        <v>2</v>
      </c>
      <c r="R779" s="6" t="s">
        <v>625</v>
      </c>
      <c r="S779" s="11">
        <f>IFERROR((VLOOKUP(T779,[1]ความเชื่อมโยง!$A$29:$B$37,2,FALSE)),"")</f>
        <v>2</v>
      </c>
      <c r="T779" s="6" t="s">
        <v>625</v>
      </c>
      <c r="U779" s="13" t="str">
        <f>IFERROR((VLOOKUP(Q779,[1]ความเชื่อมโยง!$A$1:$F$10,6,FALSE)),"")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779" s="13" t="str">
        <f>IFERROR((VLOOKUP(Q779,ความเชื่อมโยง!$A$1:$G$10,7,1)),"")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779" s="215" t="s">
        <v>627</v>
      </c>
      <c r="X779" s="200" t="s">
        <v>646</v>
      </c>
      <c r="Y779" s="200" t="s">
        <v>16</v>
      </c>
      <c r="Z779" s="200" t="s">
        <v>23</v>
      </c>
      <c r="AA779" s="213"/>
      <c r="AB779" s="213"/>
      <c r="AC779" s="214"/>
      <c r="AD779" s="216" t="s">
        <v>1222</v>
      </c>
      <c r="AE779" s="217">
        <v>4400</v>
      </c>
      <c r="AF779" s="216">
        <v>1</v>
      </c>
      <c r="AG779" s="216" t="s">
        <v>583</v>
      </c>
      <c r="AH779" s="216">
        <v>1</v>
      </c>
      <c r="AI779" s="218">
        <v>4400</v>
      </c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>
        <v>7400</v>
      </c>
      <c r="AU779" s="217"/>
      <c r="AV779" s="308" t="s">
        <v>1218</v>
      </c>
      <c r="AW779" s="308" t="s">
        <v>1219</v>
      </c>
      <c r="AX779" s="309" t="s">
        <v>1220</v>
      </c>
      <c r="AY779" s="308" t="s">
        <v>1221</v>
      </c>
      <c r="AZ779" s="308"/>
      <c r="BA779" s="308" t="s">
        <v>587</v>
      </c>
      <c r="BB779" s="214" t="s">
        <v>581</v>
      </c>
      <c r="BC779" s="214"/>
      <c r="BD779" s="214" t="s">
        <v>317</v>
      </c>
      <c r="BE779" s="214" t="s">
        <v>1177</v>
      </c>
      <c r="BF779" s="214" t="s">
        <v>1178</v>
      </c>
      <c r="BG779" s="220" t="s">
        <v>1160</v>
      </c>
      <c r="BH779" s="58">
        <f t="shared" si="42"/>
        <v>4400</v>
      </c>
      <c r="BI779" s="62">
        <f t="shared" si="43"/>
        <v>0</v>
      </c>
    </row>
    <row r="780" spans="1:61" ht="18.75">
      <c r="A780" s="42">
        <v>10</v>
      </c>
      <c r="B780" s="228" t="s">
        <v>1</v>
      </c>
      <c r="C780" s="42">
        <v>1020</v>
      </c>
      <c r="D780" s="228" t="s">
        <v>317</v>
      </c>
      <c r="E780" s="228">
        <v>2</v>
      </c>
      <c r="F780" s="43" t="s">
        <v>12</v>
      </c>
      <c r="G780" s="228" t="s">
        <v>12</v>
      </c>
      <c r="H780" s="200">
        <v>3</v>
      </c>
      <c r="I780" s="41" t="s">
        <v>953</v>
      </c>
      <c r="J780" s="200">
        <v>515</v>
      </c>
      <c r="K780" s="40" t="s">
        <v>962</v>
      </c>
      <c r="L780" s="42">
        <v>5010001</v>
      </c>
      <c r="M780" s="229" t="s">
        <v>695</v>
      </c>
      <c r="N780" s="42">
        <v>50100010191</v>
      </c>
      <c r="O780" s="229" t="s">
        <v>343</v>
      </c>
      <c r="P780" s="230" t="s">
        <v>1722</v>
      </c>
      <c r="Q780" s="11">
        <v>5</v>
      </c>
      <c r="R780" s="228" t="s">
        <v>635</v>
      </c>
      <c r="S780" s="42">
        <v>5</v>
      </c>
      <c r="T780" s="229" t="s">
        <v>635</v>
      </c>
      <c r="U780" s="13" t="str">
        <f>IFERROR((VLOOKUP(Q780,[1]ความเชื่อมโยง!$A$1:$F$10,6,FALSE)),"")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80" s="13" t="str">
        <f>IFERROR((VLOOKUP(Q780,ความเชื่อมโยง!$A$1:$G$10,7,1)),"")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80" s="227" t="s">
        <v>684</v>
      </c>
      <c r="X780" s="228" t="s">
        <v>133</v>
      </c>
      <c r="Y780" s="228" t="s">
        <v>16</v>
      </c>
      <c r="Z780" s="229" t="s">
        <v>20</v>
      </c>
      <c r="AA780" s="229"/>
      <c r="AB780" s="229"/>
      <c r="AC780" s="230"/>
      <c r="AD780" s="267" t="s">
        <v>1723</v>
      </c>
      <c r="AE780" s="270">
        <v>34</v>
      </c>
      <c r="AF780" s="310">
        <v>1</v>
      </c>
      <c r="AG780" s="310" t="s">
        <v>581</v>
      </c>
      <c r="AH780" s="310">
        <v>400</v>
      </c>
      <c r="AI780" s="269">
        <v>13600</v>
      </c>
      <c r="AJ780" s="270"/>
      <c r="AK780" s="270"/>
      <c r="AL780" s="270"/>
      <c r="AM780" s="270"/>
      <c r="AN780" s="270"/>
      <c r="AO780" s="270"/>
      <c r="AP780" s="270"/>
      <c r="AQ780" s="270"/>
      <c r="AR780" s="270"/>
      <c r="AS780" s="270">
        <v>13600</v>
      </c>
      <c r="AT780" s="270"/>
      <c r="AU780" s="270"/>
      <c r="AV780" s="272" t="s">
        <v>1174</v>
      </c>
      <c r="AW780" s="272" t="s">
        <v>1175</v>
      </c>
      <c r="AX780" s="273" t="s">
        <v>1171</v>
      </c>
      <c r="AY780" s="274" t="s">
        <v>1176</v>
      </c>
      <c r="AZ780" s="272" t="s">
        <v>577</v>
      </c>
      <c r="BA780" s="272" t="s">
        <v>577</v>
      </c>
      <c r="BB780" s="230" t="s">
        <v>581</v>
      </c>
      <c r="BC780" s="230"/>
      <c r="BD780" s="230" t="s">
        <v>1199</v>
      </c>
      <c r="BE780" s="230" t="s">
        <v>578</v>
      </c>
      <c r="BF780" s="230" t="s">
        <v>1223</v>
      </c>
      <c r="BG780" s="297" t="s">
        <v>691</v>
      </c>
      <c r="BH780" s="58">
        <f t="shared" si="42"/>
        <v>13600</v>
      </c>
      <c r="BI780" s="62">
        <f t="shared" si="43"/>
        <v>0</v>
      </c>
    </row>
    <row r="781" spans="1:61" ht="18.75">
      <c r="A781" s="11">
        <v>10</v>
      </c>
      <c r="B781" s="6" t="s">
        <v>1</v>
      </c>
      <c r="C781" s="11">
        <v>1014</v>
      </c>
      <c r="D781" s="6" t="s">
        <v>288</v>
      </c>
      <c r="E781" s="12">
        <v>2</v>
      </c>
      <c r="F781" s="13" t="s">
        <v>12</v>
      </c>
      <c r="G781" s="6" t="s">
        <v>12</v>
      </c>
      <c r="H781" s="12">
        <v>1</v>
      </c>
      <c r="I781" s="13" t="s">
        <v>734</v>
      </c>
      <c r="J781" s="12">
        <v>150</v>
      </c>
      <c r="K781" s="13" t="s">
        <v>787</v>
      </c>
      <c r="L781" s="11">
        <v>1000003</v>
      </c>
      <c r="M781" s="6" t="s">
        <v>229</v>
      </c>
      <c r="N781" s="49">
        <v>10000030036</v>
      </c>
      <c r="O781" s="311" t="s">
        <v>21</v>
      </c>
      <c r="P781" s="312" t="s">
        <v>289</v>
      </c>
      <c r="Q781" s="11">
        <v>5</v>
      </c>
      <c r="R781" s="6" t="s">
        <v>635</v>
      </c>
      <c r="S781" s="11">
        <v>5</v>
      </c>
      <c r="T781" s="6" t="s">
        <v>635</v>
      </c>
      <c r="U781" s="13" t="str">
        <f>IFERROR((VLOOKUP(Q781,[1]ความเชื่อมโยง!$A$1:$F$10,6,FALSE)),"")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81" s="13" t="str">
        <f>IFERROR((VLOOKUP(Q781,ความเชื่อมโยง!$A$1:$G$10,7,1)),"")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81" s="15" t="s">
        <v>636</v>
      </c>
      <c r="X781" s="6" t="s">
        <v>637</v>
      </c>
      <c r="Y781" s="6" t="s">
        <v>16</v>
      </c>
      <c r="Z781" s="6" t="s">
        <v>28</v>
      </c>
      <c r="AA781" s="6"/>
      <c r="AB781" s="6"/>
      <c r="AC781" s="14"/>
      <c r="AD781" s="313" t="s">
        <v>654</v>
      </c>
      <c r="AE781" s="314">
        <v>240</v>
      </c>
      <c r="AF781" s="315">
        <v>7</v>
      </c>
      <c r="AG781" s="315" t="s">
        <v>581</v>
      </c>
      <c r="AH781" s="315">
        <v>3</v>
      </c>
      <c r="AI781" s="27">
        <v>5000</v>
      </c>
      <c r="AJ781" s="316"/>
      <c r="AK781" s="316"/>
      <c r="AL781" s="316"/>
      <c r="AM781" s="316"/>
      <c r="AN781" s="316"/>
      <c r="AO781" s="316">
        <v>2500</v>
      </c>
      <c r="AP781" s="316"/>
      <c r="AQ781" s="316"/>
      <c r="AR781" s="316"/>
      <c r="AS781" s="316"/>
      <c r="AT781" s="316">
        <v>2500</v>
      </c>
      <c r="AU781" s="316"/>
      <c r="AV781" s="312" t="s">
        <v>1224</v>
      </c>
      <c r="AW781" s="312" t="s">
        <v>1224</v>
      </c>
      <c r="AX781" s="312" t="s">
        <v>1225</v>
      </c>
      <c r="AY781" s="14" t="s">
        <v>1226</v>
      </c>
      <c r="AZ781" s="14" t="s">
        <v>587</v>
      </c>
      <c r="BA781" s="312" t="s">
        <v>1227</v>
      </c>
      <c r="BB781" s="317" t="s">
        <v>577</v>
      </c>
      <c r="BC781" s="318">
        <v>100</v>
      </c>
      <c r="BD781" s="14" t="s">
        <v>288</v>
      </c>
      <c r="BE781" s="14"/>
      <c r="BF781" s="14" t="s">
        <v>1228</v>
      </c>
      <c r="BG781" s="61" t="s">
        <v>957</v>
      </c>
      <c r="BH781" s="58">
        <f t="shared" si="42"/>
        <v>5000</v>
      </c>
      <c r="BI781" s="62">
        <f t="shared" si="43"/>
        <v>0</v>
      </c>
    </row>
    <row r="782" spans="1:61" ht="18.75">
      <c r="A782" s="11">
        <v>10</v>
      </c>
      <c r="B782" s="6" t="s">
        <v>1</v>
      </c>
      <c r="C782" s="11">
        <v>1014</v>
      </c>
      <c r="D782" s="6" t="s">
        <v>288</v>
      </c>
      <c r="E782" s="12">
        <v>2</v>
      </c>
      <c r="F782" s="13" t="s">
        <v>12</v>
      </c>
      <c r="G782" s="6" t="s">
        <v>12</v>
      </c>
      <c r="H782" s="12">
        <v>1</v>
      </c>
      <c r="I782" s="13" t="s">
        <v>734</v>
      </c>
      <c r="J782" s="12">
        <v>150</v>
      </c>
      <c r="K782" s="13" t="s">
        <v>787</v>
      </c>
      <c r="L782" s="11">
        <v>1000003</v>
      </c>
      <c r="M782" s="6" t="s">
        <v>229</v>
      </c>
      <c r="N782" s="49">
        <v>10000030036</v>
      </c>
      <c r="O782" s="311" t="s">
        <v>21</v>
      </c>
      <c r="P782" s="312" t="s">
        <v>289</v>
      </c>
      <c r="Q782" s="11">
        <v>5</v>
      </c>
      <c r="R782" s="6" t="s">
        <v>635</v>
      </c>
      <c r="S782" s="11">
        <v>5</v>
      </c>
      <c r="T782" s="6" t="s">
        <v>635</v>
      </c>
      <c r="U782" s="13" t="str">
        <f>IFERROR((VLOOKUP(Q782,[1]ความเชื่อมโยง!$A$1:$F$10,6,FALSE)),"")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82" s="13" t="str">
        <f>IFERROR((VLOOKUP(Q782,ความเชื่อมโยง!$A$1:$G$10,7,1)),"")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82" s="15" t="s">
        <v>636</v>
      </c>
      <c r="X782" s="6" t="s">
        <v>637</v>
      </c>
      <c r="Y782" s="6" t="s">
        <v>16</v>
      </c>
      <c r="Z782" s="6" t="s">
        <v>20</v>
      </c>
      <c r="AA782" s="6"/>
      <c r="AB782" s="6"/>
      <c r="AC782" s="14"/>
      <c r="AD782" s="313" t="s">
        <v>1651</v>
      </c>
      <c r="AE782" s="314">
        <v>1200</v>
      </c>
      <c r="AF782" s="315">
        <v>7</v>
      </c>
      <c r="AG782" s="315" t="s">
        <v>581</v>
      </c>
      <c r="AH782" s="315">
        <v>2</v>
      </c>
      <c r="AI782" s="27">
        <v>16800</v>
      </c>
      <c r="AJ782" s="319"/>
      <c r="AK782" s="319"/>
      <c r="AL782" s="319"/>
      <c r="AM782" s="319"/>
      <c r="AN782" s="319"/>
      <c r="AO782" s="319">
        <v>8400</v>
      </c>
      <c r="AP782" s="319"/>
      <c r="AQ782" s="319"/>
      <c r="AR782" s="319"/>
      <c r="AS782" s="319"/>
      <c r="AT782" s="319">
        <v>8400</v>
      </c>
      <c r="AU782" s="319"/>
      <c r="AV782" s="312" t="s">
        <v>1224</v>
      </c>
      <c r="AW782" s="312" t="s">
        <v>1224</v>
      </c>
      <c r="AX782" s="312" t="s">
        <v>1225</v>
      </c>
      <c r="AY782" s="14" t="s">
        <v>1226</v>
      </c>
      <c r="AZ782" s="14" t="s">
        <v>587</v>
      </c>
      <c r="BA782" s="312" t="s">
        <v>1227</v>
      </c>
      <c r="BB782" s="317" t="s">
        <v>577</v>
      </c>
      <c r="BC782" s="318">
        <v>100</v>
      </c>
      <c r="BD782" s="14" t="s">
        <v>288</v>
      </c>
      <c r="BE782" s="14"/>
      <c r="BF782" s="14" t="s">
        <v>1228</v>
      </c>
      <c r="BG782" s="61" t="s">
        <v>957</v>
      </c>
      <c r="BH782" s="58">
        <f t="shared" si="42"/>
        <v>16800</v>
      </c>
      <c r="BI782" s="62">
        <f t="shared" si="43"/>
        <v>0</v>
      </c>
    </row>
    <row r="783" spans="1:61" ht="18.75">
      <c r="A783" s="11">
        <v>10</v>
      </c>
      <c r="B783" s="6" t="s">
        <v>1</v>
      </c>
      <c r="C783" s="11">
        <v>1014</v>
      </c>
      <c r="D783" s="6" t="s">
        <v>288</v>
      </c>
      <c r="E783" s="12">
        <v>2</v>
      </c>
      <c r="F783" s="13" t="s">
        <v>12</v>
      </c>
      <c r="G783" s="6" t="s">
        <v>12</v>
      </c>
      <c r="H783" s="12">
        <v>1</v>
      </c>
      <c r="I783" s="13" t="s">
        <v>734</v>
      </c>
      <c r="J783" s="12">
        <v>150</v>
      </c>
      <c r="K783" s="13" t="s">
        <v>787</v>
      </c>
      <c r="L783" s="11">
        <v>1000003</v>
      </c>
      <c r="M783" s="6" t="s">
        <v>229</v>
      </c>
      <c r="N783" s="49">
        <v>10000030036</v>
      </c>
      <c r="O783" s="311" t="s">
        <v>21</v>
      </c>
      <c r="P783" s="312" t="s">
        <v>289</v>
      </c>
      <c r="Q783" s="11">
        <v>5</v>
      </c>
      <c r="R783" s="6" t="s">
        <v>635</v>
      </c>
      <c r="S783" s="11">
        <v>5</v>
      </c>
      <c r="T783" s="6" t="s">
        <v>635</v>
      </c>
      <c r="U783" s="13" t="str">
        <f>IFERROR((VLOOKUP(Q783,[1]ความเชื่อมโยง!$A$1:$F$10,6,FALSE)),"")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83" s="13" t="str">
        <f>IFERROR((VLOOKUP(Q783,ความเชื่อมโยง!$A$1:$G$10,7,1)),"")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83" s="15" t="s">
        <v>636</v>
      </c>
      <c r="X783" s="6" t="s">
        <v>637</v>
      </c>
      <c r="Y783" s="6" t="s">
        <v>16</v>
      </c>
      <c r="Z783" s="6" t="s">
        <v>20</v>
      </c>
      <c r="AA783" s="6"/>
      <c r="AB783" s="6"/>
      <c r="AC783" s="14"/>
      <c r="AD783" s="313" t="s">
        <v>1650</v>
      </c>
      <c r="AE783" s="314">
        <v>1300</v>
      </c>
      <c r="AF783" s="315">
        <v>3</v>
      </c>
      <c r="AG783" s="315" t="s">
        <v>581</v>
      </c>
      <c r="AH783" s="315">
        <v>1</v>
      </c>
      <c r="AI783" s="27">
        <v>3900</v>
      </c>
      <c r="AJ783" s="319"/>
      <c r="AK783" s="319"/>
      <c r="AL783" s="319"/>
      <c r="AM783" s="319"/>
      <c r="AN783" s="319"/>
      <c r="AO783" s="319">
        <v>1950</v>
      </c>
      <c r="AP783" s="319"/>
      <c r="AQ783" s="319"/>
      <c r="AR783" s="319"/>
      <c r="AS783" s="319"/>
      <c r="AT783" s="319">
        <v>1950</v>
      </c>
      <c r="AU783" s="319"/>
      <c r="AV783" s="312" t="s">
        <v>1224</v>
      </c>
      <c r="AW783" s="312" t="s">
        <v>1224</v>
      </c>
      <c r="AX783" s="312" t="s">
        <v>1225</v>
      </c>
      <c r="AY783" s="14" t="s">
        <v>1226</v>
      </c>
      <c r="AZ783" s="14" t="s">
        <v>587</v>
      </c>
      <c r="BA783" s="312" t="s">
        <v>1227</v>
      </c>
      <c r="BB783" s="317" t="s">
        <v>577</v>
      </c>
      <c r="BC783" s="318">
        <v>100</v>
      </c>
      <c r="BD783" s="14" t="s">
        <v>288</v>
      </c>
      <c r="BE783" s="14"/>
      <c r="BF783" s="14" t="s">
        <v>1228</v>
      </c>
      <c r="BG783" s="61" t="s">
        <v>957</v>
      </c>
      <c r="BH783" s="58">
        <f t="shared" si="42"/>
        <v>3900</v>
      </c>
      <c r="BI783" s="62">
        <f t="shared" si="43"/>
        <v>0</v>
      </c>
    </row>
    <row r="784" spans="1:61" ht="18.75">
      <c r="A784" s="11">
        <v>10</v>
      </c>
      <c r="B784" s="6" t="s">
        <v>1</v>
      </c>
      <c r="C784" s="11">
        <v>1014</v>
      </c>
      <c r="D784" s="6" t="s">
        <v>288</v>
      </c>
      <c r="E784" s="12">
        <v>2</v>
      </c>
      <c r="F784" s="13" t="s">
        <v>12</v>
      </c>
      <c r="G784" s="6" t="s">
        <v>12</v>
      </c>
      <c r="H784" s="12">
        <v>1</v>
      </c>
      <c r="I784" s="13" t="s">
        <v>734</v>
      </c>
      <c r="J784" s="12">
        <v>150</v>
      </c>
      <c r="K784" s="13" t="s">
        <v>787</v>
      </c>
      <c r="L784" s="11">
        <v>1000003</v>
      </c>
      <c r="M784" s="6" t="s">
        <v>229</v>
      </c>
      <c r="N784" s="49">
        <v>10000030036</v>
      </c>
      <c r="O784" s="311" t="s">
        <v>21</v>
      </c>
      <c r="P784" s="312" t="s">
        <v>289</v>
      </c>
      <c r="Q784" s="11">
        <v>5</v>
      </c>
      <c r="R784" s="6" t="s">
        <v>635</v>
      </c>
      <c r="S784" s="11">
        <v>5</v>
      </c>
      <c r="T784" s="6" t="s">
        <v>635</v>
      </c>
      <c r="U784" s="13" t="str">
        <f>IFERROR((VLOOKUP(Q784,[1]ความเชื่อมโยง!$A$1:$F$10,6,FALSE)),"")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84" s="13" t="str">
        <f>IFERROR((VLOOKUP(Q784,ความเชื่อมโยง!$A$1:$G$10,7,1)),"")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84" s="15" t="s">
        <v>636</v>
      </c>
      <c r="X784" s="6" t="s">
        <v>637</v>
      </c>
      <c r="Y784" s="6" t="s">
        <v>16</v>
      </c>
      <c r="Z784" s="6" t="s">
        <v>20</v>
      </c>
      <c r="AA784" s="6"/>
      <c r="AB784" s="6"/>
      <c r="AC784" s="14"/>
      <c r="AD784" s="313" t="s">
        <v>1717</v>
      </c>
      <c r="AE784" s="314">
        <v>5000</v>
      </c>
      <c r="AF784" s="315">
        <v>4</v>
      </c>
      <c r="AG784" s="315" t="s">
        <v>581</v>
      </c>
      <c r="AH784" s="315">
        <v>1</v>
      </c>
      <c r="AI784" s="27">
        <v>10000</v>
      </c>
      <c r="AJ784" s="319"/>
      <c r="AK784" s="319"/>
      <c r="AL784" s="319"/>
      <c r="AM784" s="319"/>
      <c r="AN784" s="319"/>
      <c r="AO784" s="319">
        <v>10000</v>
      </c>
      <c r="AP784" s="319"/>
      <c r="AQ784" s="319"/>
      <c r="AR784" s="319"/>
      <c r="AS784" s="319"/>
      <c r="AT784" s="319"/>
      <c r="AU784" s="319"/>
      <c r="AV784" s="312" t="s">
        <v>1224</v>
      </c>
      <c r="AW784" s="312" t="s">
        <v>1224</v>
      </c>
      <c r="AX784" s="312" t="s">
        <v>1225</v>
      </c>
      <c r="AY784" s="14" t="s">
        <v>1226</v>
      </c>
      <c r="AZ784" s="14" t="s">
        <v>587</v>
      </c>
      <c r="BA784" s="312" t="s">
        <v>1227</v>
      </c>
      <c r="BB784" s="317" t="s">
        <v>577</v>
      </c>
      <c r="BC784" s="318">
        <v>100</v>
      </c>
      <c r="BD784" s="14" t="s">
        <v>288</v>
      </c>
      <c r="BE784" s="14"/>
      <c r="BF784" s="14" t="s">
        <v>1228</v>
      </c>
      <c r="BG784" s="61" t="s">
        <v>957</v>
      </c>
      <c r="BH784" s="58">
        <f t="shared" si="42"/>
        <v>20000</v>
      </c>
      <c r="BI784" s="62">
        <f t="shared" si="43"/>
        <v>-10000</v>
      </c>
    </row>
    <row r="785" spans="1:61" ht="18.75">
      <c r="A785" s="11">
        <v>10</v>
      </c>
      <c r="B785" s="6" t="s">
        <v>1</v>
      </c>
      <c r="C785" s="11">
        <v>1014</v>
      </c>
      <c r="D785" s="6" t="s">
        <v>288</v>
      </c>
      <c r="E785" s="12">
        <v>2</v>
      </c>
      <c r="F785" s="13" t="s">
        <v>12</v>
      </c>
      <c r="G785" s="6" t="s">
        <v>12</v>
      </c>
      <c r="H785" s="12">
        <v>1</v>
      </c>
      <c r="I785" s="13" t="s">
        <v>734</v>
      </c>
      <c r="J785" s="12">
        <v>150</v>
      </c>
      <c r="K785" s="13" t="s">
        <v>787</v>
      </c>
      <c r="L785" s="11">
        <v>1000003</v>
      </c>
      <c r="M785" s="6" t="s">
        <v>229</v>
      </c>
      <c r="N785" s="49">
        <v>10000030036</v>
      </c>
      <c r="O785" s="311" t="s">
        <v>21</v>
      </c>
      <c r="P785" s="312" t="s">
        <v>289</v>
      </c>
      <c r="Q785" s="11">
        <v>5</v>
      </c>
      <c r="R785" s="6" t="s">
        <v>635</v>
      </c>
      <c r="S785" s="11">
        <v>5</v>
      </c>
      <c r="T785" s="6" t="s">
        <v>635</v>
      </c>
      <c r="U785" s="13" t="str">
        <f>IFERROR((VLOOKUP(Q785,[1]ความเชื่อมโยง!$A$1:$F$10,6,FALSE)),"")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85" s="13" t="str">
        <f>IFERROR((VLOOKUP(Q785,ความเชื่อมโยง!$A$1:$G$10,7,1)),"")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85" s="15" t="s">
        <v>636</v>
      </c>
      <c r="X785" s="6" t="s">
        <v>637</v>
      </c>
      <c r="Y785" s="6" t="s">
        <v>16</v>
      </c>
      <c r="Z785" s="6" t="s">
        <v>20</v>
      </c>
      <c r="AA785" s="6"/>
      <c r="AB785" s="6"/>
      <c r="AC785" s="14"/>
      <c r="AD785" s="313" t="s">
        <v>1650</v>
      </c>
      <c r="AE785" s="314">
        <v>1000</v>
      </c>
      <c r="AF785" s="315">
        <v>7</v>
      </c>
      <c r="AG785" s="315" t="s">
        <v>581</v>
      </c>
      <c r="AH785" s="315">
        <v>1</v>
      </c>
      <c r="AI785" s="27">
        <v>7000</v>
      </c>
      <c r="AJ785" s="319"/>
      <c r="AK785" s="319"/>
      <c r="AL785" s="319"/>
      <c r="AM785" s="319"/>
      <c r="AN785" s="319"/>
      <c r="AO785" s="319">
        <v>3500</v>
      </c>
      <c r="AP785" s="319"/>
      <c r="AQ785" s="319"/>
      <c r="AR785" s="319"/>
      <c r="AS785" s="319"/>
      <c r="AT785" s="319">
        <v>3500</v>
      </c>
      <c r="AU785" s="319"/>
      <c r="AV785" s="312" t="s">
        <v>1224</v>
      </c>
      <c r="AW785" s="312" t="s">
        <v>1224</v>
      </c>
      <c r="AX785" s="312" t="s">
        <v>1225</v>
      </c>
      <c r="AY785" s="14" t="s">
        <v>1226</v>
      </c>
      <c r="AZ785" s="14" t="s">
        <v>587</v>
      </c>
      <c r="BA785" s="312" t="s">
        <v>1227</v>
      </c>
      <c r="BB785" s="317" t="s">
        <v>577</v>
      </c>
      <c r="BC785" s="318">
        <v>100</v>
      </c>
      <c r="BD785" s="14" t="s">
        <v>288</v>
      </c>
      <c r="BE785" s="14"/>
      <c r="BF785" s="14" t="s">
        <v>1228</v>
      </c>
      <c r="BG785" s="61" t="s">
        <v>957</v>
      </c>
      <c r="BH785" s="58">
        <f t="shared" si="42"/>
        <v>7000</v>
      </c>
      <c r="BI785" s="62">
        <f t="shared" si="43"/>
        <v>0</v>
      </c>
    </row>
    <row r="786" spans="1:61" ht="18.75">
      <c r="A786" s="11">
        <v>10</v>
      </c>
      <c r="B786" s="6" t="s">
        <v>1</v>
      </c>
      <c r="C786" s="11">
        <v>1014</v>
      </c>
      <c r="D786" s="6" t="s">
        <v>288</v>
      </c>
      <c r="E786" s="12">
        <v>2</v>
      </c>
      <c r="F786" s="13" t="s">
        <v>12</v>
      </c>
      <c r="G786" s="6" t="s">
        <v>12</v>
      </c>
      <c r="H786" s="12">
        <v>1</v>
      </c>
      <c r="I786" s="13" t="s">
        <v>734</v>
      </c>
      <c r="J786" s="12">
        <v>150</v>
      </c>
      <c r="K786" s="13" t="s">
        <v>787</v>
      </c>
      <c r="L786" s="11">
        <v>1000003</v>
      </c>
      <c r="M786" s="6" t="s">
        <v>229</v>
      </c>
      <c r="N786" s="49">
        <v>10000030036</v>
      </c>
      <c r="O786" s="311" t="s">
        <v>21</v>
      </c>
      <c r="P786" s="312" t="s">
        <v>289</v>
      </c>
      <c r="Q786" s="11">
        <v>5</v>
      </c>
      <c r="R786" s="6" t="s">
        <v>635</v>
      </c>
      <c r="S786" s="11">
        <v>5</v>
      </c>
      <c r="T786" s="6" t="s">
        <v>635</v>
      </c>
      <c r="U786" s="13" t="str">
        <f>IFERROR((VLOOKUP(Q786,[1]ความเชื่อมโยง!$A$1:$F$10,6,FALSE)),"")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86" s="13" t="str">
        <f>IFERROR((VLOOKUP(Q786,ความเชื่อมโยง!$A$1:$G$10,7,1)),"")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86" s="15" t="s">
        <v>636</v>
      </c>
      <c r="X786" s="6" t="s">
        <v>637</v>
      </c>
      <c r="Y786" s="6" t="s">
        <v>16</v>
      </c>
      <c r="Z786" s="6" t="s">
        <v>20</v>
      </c>
      <c r="AA786" s="6"/>
      <c r="AB786" s="6"/>
      <c r="AC786" s="14"/>
      <c r="AD786" s="313" t="s">
        <v>1724</v>
      </c>
      <c r="AE786" s="314">
        <v>5000</v>
      </c>
      <c r="AF786" s="315">
        <v>1</v>
      </c>
      <c r="AG786" s="315" t="s">
        <v>581</v>
      </c>
      <c r="AH786" s="315">
        <v>1</v>
      </c>
      <c r="AI786" s="27">
        <v>5000</v>
      </c>
      <c r="AJ786" s="319"/>
      <c r="AK786" s="319"/>
      <c r="AL786" s="319"/>
      <c r="AM786" s="319">
        <v>5000</v>
      </c>
      <c r="AN786" s="319"/>
      <c r="AO786" s="319"/>
      <c r="AP786" s="319"/>
      <c r="AQ786" s="319"/>
      <c r="AR786" s="319"/>
      <c r="AS786" s="319"/>
      <c r="AT786" s="319"/>
      <c r="AU786" s="319"/>
      <c r="AV786" s="312" t="s">
        <v>1224</v>
      </c>
      <c r="AW786" s="312" t="s">
        <v>1224</v>
      </c>
      <c r="AX786" s="312" t="s">
        <v>1225</v>
      </c>
      <c r="AY786" s="14" t="s">
        <v>1226</v>
      </c>
      <c r="AZ786" s="14" t="s">
        <v>587</v>
      </c>
      <c r="BA786" s="312" t="s">
        <v>1227</v>
      </c>
      <c r="BB786" s="317" t="s">
        <v>577</v>
      </c>
      <c r="BC786" s="318">
        <v>100</v>
      </c>
      <c r="BD786" s="14" t="s">
        <v>288</v>
      </c>
      <c r="BE786" s="14"/>
      <c r="BF786" s="14" t="s">
        <v>1228</v>
      </c>
      <c r="BG786" s="61" t="s">
        <v>957</v>
      </c>
      <c r="BH786" s="58">
        <f t="shared" si="42"/>
        <v>5000</v>
      </c>
      <c r="BI786" s="62">
        <f t="shared" si="43"/>
        <v>0</v>
      </c>
    </row>
    <row r="787" spans="1:61" ht="18.75">
      <c r="A787" s="11">
        <v>10</v>
      </c>
      <c r="B787" s="6" t="s">
        <v>1</v>
      </c>
      <c r="C787" s="11">
        <v>1014</v>
      </c>
      <c r="D787" s="6" t="s">
        <v>288</v>
      </c>
      <c r="E787" s="12">
        <v>2</v>
      </c>
      <c r="F787" s="13" t="s">
        <v>12</v>
      </c>
      <c r="G787" s="6" t="s">
        <v>12</v>
      </c>
      <c r="H787" s="12">
        <v>1</v>
      </c>
      <c r="I787" s="13" t="s">
        <v>734</v>
      </c>
      <c r="J787" s="12">
        <v>150</v>
      </c>
      <c r="K787" s="13" t="s">
        <v>787</v>
      </c>
      <c r="L787" s="11">
        <v>1000003</v>
      </c>
      <c r="M787" s="6" t="s">
        <v>229</v>
      </c>
      <c r="N787" s="49">
        <v>10000030036</v>
      </c>
      <c r="O787" s="311" t="s">
        <v>21</v>
      </c>
      <c r="P787" s="312" t="s">
        <v>289</v>
      </c>
      <c r="Q787" s="11">
        <v>5</v>
      </c>
      <c r="R787" s="6" t="s">
        <v>635</v>
      </c>
      <c r="S787" s="11">
        <v>5</v>
      </c>
      <c r="T787" s="6" t="s">
        <v>635</v>
      </c>
      <c r="U787" s="13" t="str">
        <f>IFERROR((VLOOKUP(Q787,[1]ความเชื่อมโยง!$A$1:$F$10,6,FALSE)),"")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87" s="13" t="str">
        <f>IFERROR((VLOOKUP(Q787,ความเชื่อมโยง!$A$1:$G$10,7,1)),"")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87" s="15" t="s">
        <v>636</v>
      </c>
      <c r="X787" s="6" t="s">
        <v>637</v>
      </c>
      <c r="Y787" s="6" t="s">
        <v>16</v>
      </c>
      <c r="Z787" s="6" t="s">
        <v>23</v>
      </c>
      <c r="AA787" s="6"/>
      <c r="AB787" s="6"/>
      <c r="AC787" s="14"/>
      <c r="AD787" s="313" t="s">
        <v>171</v>
      </c>
      <c r="AE787" s="314">
        <v>3000</v>
      </c>
      <c r="AF787" s="315">
        <v>1</v>
      </c>
      <c r="AG787" s="315" t="s">
        <v>583</v>
      </c>
      <c r="AH787" s="315">
        <v>12</v>
      </c>
      <c r="AI787" s="27">
        <v>16000</v>
      </c>
      <c r="AJ787" s="319"/>
      <c r="AK787" s="319"/>
      <c r="AL787" s="319"/>
      <c r="AM787" s="319"/>
      <c r="AN787" s="319"/>
      <c r="AO787" s="319">
        <v>8000</v>
      </c>
      <c r="AP787" s="319"/>
      <c r="AQ787" s="319"/>
      <c r="AR787" s="319"/>
      <c r="AS787" s="319"/>
      <c r="AT787" s="319">
        <v>8000</v>
      </c>
      <c r="AU787" s="319"/>
      <c r="AV787" s="312" t="s">
        <v>1224</v>
      </c>
      <c r="AW787" s="312" t="s">
        <v>1224</v>
      </c>
      <c r="AX787" s="312" t="s">
        <v>1225</v>
      </c>
      <c r="AY787" s="14" t="s">
        <v>1226</v>
      </c>
      <c r="AZ787" s="14" t="s">
        <v>587</v>
      </c>
      <c r="BA787" s="312" t="s">
        <v>1227</v>
      </c>
      <c r="BB787" s="317" t="s">
        <v>577</v>
      </c>
      <c r="BC787" s="318">
        <v>100</v>
      </c>
      <c r="BD787" s="14" t="s">
        <v>288</v>
      </c>
      <c r="BE787" s="14"/>
      <c r="BF787" s="14" t="s">
        <v>1228</v>
      </c>
      <c r="BG787" s="61" t="s">
        <v>957</v>
      </c>
      <c r="BH787" s="58">
        <f t="shared" si="42"/>
        <v>36000</v>
      </c>
      <c r="BI787" s="62">
        <f t="shared" si="43"/>
        <v>-20000</v>
      </c>
    </row>
    <row r="788" spans="1:61" ht="18.75">
      <c r="A788" s="11">
        <v>10</v>
      </c>
      <c r="B788" s="6" t="s">
        <v>1</v>
      </c>
      <c r="C788" s="11">
        <v>1014</v>
      </c>
      <c r="D788" s="6" t="s">
        <v>288</v>
      </c>
      <c r="E788" s="12">
        <v>2</v>
      </c>
      <c r="F788" s="13" t="s">
        <v>12</v>
      </c>
      <c r="G788" s="6" t="s">
        <v>12</v>
      </c>
      <c r="H788" s="12">
        <v>1</v>
      </c>
      <c r="I788" s="13" t="s">
        <v>734</v>
      </c>
      <c r="J788" s="12">
        <v>150</v>
      </c>
      <c r="K788" s="13" t="s">
        <v>787</v>
      </c>
      <c r="L788" s="11">
        <v>1000003</v>
      </c>
      <c r="M788" s="6" t="s">
        <v>229</v>
      </c>
      <c r="N788" s="49">
        <v>10000030036</v>
      </c>
      <c r="O788" s="311" t="s">
        <v>21</v>
      </c>
      <c r="P788" s="312" t="s">
        <v>289</v>
      </c>
      <c r="Q788" s="11">
        <v>5</v>
      </c>
      <c r="R788" s="6" t="s">
        <v>635</v>
      </c>
      <c r="S788" s="11">
        <v>5</v>
      </c>
      <c r="T788" s="6" t="s">
        <v>635</v>
      </c>
      <c r="U788" s="13" t="str">
        <f>IFERROR((VLOOKUP(Q788,[1]ความเชื่อมโยง!$A$1:$F$10,6,FALSE)),"")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88" s="13" t="str">
        <f>IFERROR((VLOOKUP(Q788,ความเชื่อมโยง!$A$1:$G$10,7,1)),"")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88" s="15" t="s">
        <v>636</v>
      </c>
      <c r="X788" s="6" t="s">
        <v>637</v>
      </c>
      <c r="Y788" s="6" t="s">
        <v>16</v>
      </c>
      <c r="Z788" s="6" t="s">
        <v>23</v>
      </c>
      <c r="AA788" s="6"/>
      <c r="AB788" s="6"/>
      <c r="AC788" s="14"/>
      <c r="AD788" s="313" t="s">
        <v>24</v>
      </c>
      <c r="AE788" s="320">
        <v>0.5</v>
      </c>
      <c r="AF788" s="315">
        <v>3000</v>
      </c>
      <c r="AG788" s="315" t="s">
        <v>584</v>
      </c>
      <c r="AH788" s="315">
        <v>12</v>
      </c>
      <c r="AI788" s="27">
        <v>18000</v>
      </c>
      <c r="AJ788" s="319">
        <v>1500</v>
      </c>
      <c r="AK788" s="319">
        <v>1500</v>
      </c>
      <c r="AL788" s="319">
        <v>1500</v>
      </c>
      <c r="AM788" s="319">
        <v>1500</v>
      </c>
      <c r="AN788" s="319">
        <v>1500</v>
      </c>
      <c r="AO788" s="319">
        <v>1500</v>
      </c>
      <c r="AP788" s="319">
        <v>1500</v>
      </c>
      <c r="AQ788" s="319">
        <v>1500</v>
      </c>
      <c r="AR788" s="319">
        <v>1500</v>
      </c>
      <c r="AS788" s="319">
        <v>1500</v>
      </c>
      <c r="AT788" s="319">
        <v>1500</v>
      </c>
      <c r="AU788" s="319">
        <v>1500</v>
      </c>
      <c r="AV788" s="312" t="s">
        <v>1224</v>
      </c>
      <c r="AW788" s="312" t="s">
        <v>1224</v>
      </c>
      <c r="AX788" s="312" t="s">
        <v>1225</v>
      </c>
      <c r="AY788" s="14" t="s">
        <v>1226</v>
      </c>
      <c r="AZ788" s="14" t="s">
        <v>587</v>
      </c>
      <c r="BA788" s="312" t="s">
        <v>1227</v>
      </c>
      <c r="BB788" s="317" t="s">
        <v>577</v>
      </c>
      <c r="BC788" s="318">
        <v>100</v>
      </c>
      <c r="BD788" s="14" t="s">
        <v>288</v>
      </c>
      <c r="BE788" s="14"/>
      <c r="BF788" s="14" t="s">
        <v>1228</v>
      </c>
      <c r="BG788" s="61" t="s">
        <v>957</v>
      </c>
      <c r="BH788" s="58">
        <f t="shared" si="42"/>
        <v>18000</v>
      </c>
      <c r="BI788" s="62">
        <f t="shared" si="43"/>
        <v>0</v>
      </c>
    </row>
    <row r="789" spans="1:61" ht="18.75">
      <c r="A789" s="11">
        <v>10</v>
      </c>
      <c r="B789" s="6" t="s">
        <v>1</v>
      </c>
      <c r="C789" s="11">
        <v>1014</v>
      </c>
      <c r="D789" s="6" t="s">
        <v>288</v>
      </c>
      <c r="E789" s="12">
        <v>2</v>
      </c>
      <c r="F789" s="13" t="s">
        <v>12</v>
      </c>
      <c r="G789" s="6" t="s">
        <v>12</v>
      </c>
      <c r="H789" s="12">
        <v>1</v>
      </c>
      <c r="I789" s="13" t="s">
        <v>734</v>
      </c>
      <c r="J789" s="12">
        <v>150</v>
      </c>
      <c r="K789" s="13" t="s">
        <v>787</v>
      </c>
      <c r="L789" s="11">
        <v>1000003</v>
      </c>
      <c r="M789" s="6" t="s">
        <v>229</v>
      </c>
      <c r="N789" s="49">
        <v>10000030036</v>
      </c>
      <c r="O789" s="311" t="s">
        <v>21</v>
      </c>
      <c r="P789" s="321" t="s">
        <v>290</v>
      </c>
      <c r="Q789" s="11">
        <v>5</v>
      </c>
      <c r="R789" s="6" t="s">
        <v>635</v>
      </c>
      <c r="S789" s="11">
        <v>5</v>
      </c>
      <c r="T789" s="6" t="s">
        <v>635</v>
      </c>
      <c r="U789" s="13" t="str">
        <f>IFERROR((VLOOKUP(Q789,[1]ความเชื่อมโยง!$A$1:$F$10,6,FALSE)),"")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89" s="13" t="str">
        <f>IFERROR((VLOOKUP(Q789,ความเชื่อมโยง!$A$1:$G$10,7,1)),"")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89" s="15" t="s">
        <v>636</v>
      </c>
      <c r="X789" s="6" t="s">
        <v>637</v>
      </c>
      <c r="Y789" s="6" t="s">
        <v>16</v>
      </c>
      <c r="Z789" s="6" t="s">
        <v>20</v>
      </c>
      <c r="AA789" s="6"/>
      <c r="AB789" s="6"/>
      <c r="AC789" s="14"/>
      <c r="AD789" s="321" t="s">
        <v>1635</v>
      </c>
      <c r="AE789" s="321">
        <v>30</v>
      </c>
      <c r="AF789" s="321">
        <v>110</v>
      </c>
      <c r="AG789" s="321" t="s">
        <v>581</v>
      </c>
      <c r="AH789" s="321">
        <v>2</v>
      </c>
      <c r="AI789" s="27">
        <v>6600</v>
      </c>
      <c r="AJ789" s="321"/>
      <c r="AK789" s="321"/>
      <c r="AL789" s="321"/>
      <c r="AM789" s="321"/>
      <c r="AN789" s="321"/>
      <c r="AO789" s="321"/>
      <c r="AP789" s="321">
        <v>3300</v>
      </c>
      <c r="AQ789" s="321"/>
      <c r="AR789" s="321"/>
      <c r="AS789" s="321"/>
      <c r="AT789" s="321"/>
      <c r="AU789" s="321">
        <v>3300</v>
      </c>
      <c r="AV789" s="312" t="s">
        <v>1224</v>
      </c>
      <c r="AW789" s="312" t="s">
        <v>1224</v>
      </c>
      <c r="AX789" s="312" t="s">
        <v>1225</v>
      </c>
      <c r="AY789" s="14" t="s">
        <v>1226</v>
      </c>
      <c r="AZ789" s="14" t="s">
        <v>587</v>
      </c>
      <c r="BA789" s="312" t="s">
        <v>1227</v>
      </c>
      <c r="BB789" s="317" t="s">
        <v>577</v>
      </c>
      <c r="BC789" s="318">
        <v>100</v>
      </c>
      <c r="BD789" s="14" t="s">
        <v>288</v>
      </c>
      <c r="BE789" s="14"/>
      <c r="BF789" s="14" t="s">
        <v>1228</v>
      </c>
      <c r="BG789" s="61" t="s">
        <v>957</v>
      </c>
      <c r="BH789" s="58">
        <f t="shared" si="42"/>
        <v>6600</v>
      </c>
      <c r="BI789" s="62">
        <f t="shared" si="43"/>
        <v>0</v>
      </c>
    </row>
    <row r="790" spans="1:61" s="4" customFormat="1" ht="18.75">
      <c r="A790" s="11">
        <v>10</v>
      </c>
      <c r="B790" s="6" t="s">
        <v>1</v>
      </c>
      <c r="C790" s="11">
        <v>1014</v>
      </c>
      <c r="D790" s="6" t="s">
        <v>288</v>
      </c>
      <c r="E790" s="12">
        <v>2</v>
      </c>
      <c r="F790" s="13" t="s">
        <v>12</v>
      </c>
      <c r="G790" s="6" t="s">
        <v>12</v>
      </c>
      <c r="H790" s="12">
        <v>6</v>
      </c>
      <c r="I790" s="13" t="s">
        <v>1229</v>
      </c>
      <c r="J790" s="12">
        <v>150</v>
      </c>
      <c r="K790" s="13" t="s">
        <v>787</v>
      </c>
      <c r="L790" s="11">
        <v>1000003</v>
      </c>
      <c r="M790" s="6" t="s">
        <v>229</v>
      </c>
      <c r="N790" s="322">
        <v>10000030064</v>
      </c>
      <c r="O790" s="311" t="s">
        <v>293</v>
      </c>
      <c r="P790" s="319" t="s">
        <v>294</v>
      </c>
      <c r="Q790" s="11">
        <v>6</v>
      </c>
      <c r="R790" s="6" t="s">
        <v>644</v>
      </c>
      <c r="S790" s="11">
        <v>6</v>
      </c>
      <c r="T790" s="6" t="s">
        <v>644</v>
      </c>
      <c r="U790" s="13" t="str">
        <f>IFERROR((VLOOKUP(Q790,[1]ความเชื่อมโยง!$A$1:$F$10,6,FALSE)),"")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90" s="13" t="str">
        <f>IFERROR((VLOOKUP(Q790,ความเชื่อมโยง!$A$1:$G$10,7,1)),"")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790" s="15" t="s">
        <v>636</v>
      </c>
      <c r="X790" s="6" t="s">
        <v>646</v>
      </c>
      <c r="Y790" s="6" t="s">
        <v>16</v>
      </c>
      <c r="Z790" s="6" t="s">
        <v>20</v>
      </c>
      <c r="AA790" s="6"/>
      <c r="AB790" s="6"/>
      <c r="AC790" s="14"/>
      <c r="AD790" s="313" t="s">
        <v>1717</v>
      </c>
      <c r="AE790" s="314">
        <v>5000</v>
      </c>
      <c r="AF790" s="315">
        <v>3</v>
      </c>
      <c r="AG790" s="315" t="s">
        <v>581</v>
      </c>
      <c r="AH790" s="315">
        <v>1</v>
      </c>
      <c r="AI790" s="323">
        <v>15000</v>
      </c>
      <c r="AJ790" s="324"/>
      <c r="AK790" s="324"/>
      <c r="AL790" s="324"/>
      <c r="AM790" s="324"/>
      <c r="AN790" s="324">
        <v>5000</v>
      </c>
      <c r="AO790" s="324">
        <v>10000</v>
      </c>
      <c r="AP790" s="324"/>
      <c r="AQ790" s="324"/>
      <c r="AR790" s="324"/>
      <c r="AS790" s="324"/>
      <c r="AT790" s="324"/>
      <c r="AU790" s="324"/>
      <c r="AV790" s="313" t="s">
        <v>1230</v>
      </c>
      <c r="AW790" s="319" t="s">
        <v>294</v>
      </c>
      <c r="AX790" s="319" t="s">
        <v>1231</v>
      </c>
      <c r="AY790" s="319" t="s">
        <v>1232</v>
      </c>
      <c r="AZ790" s="147" t="s">
        <v>1233</v>
      </c>
      <c r="BA790" s="312" t="s">
        <v>1227</v>
      </c>
      <c r="BB790" s="317" t="s">
        <v>577</v>
      </c>
      <c r="BC790" s="318">
        <v>100</v>
      </c>
      <c r="BD790" s="14" t="s">
        <v>288</v>
      </c>
      <c r="BE790" s="14"/>
      <c r="BF790" s="14" t="s">
        <v>1234</v>
      </c>
      <c r="BG790" s="61" t="s">
        <v>957</v>
      </c>
      <c r="BH790" s="58">
        <f t="shared" si="42"/>
        <v>15000</v>
      </c>
      <c r="BI790" s="62">
        <f t="shared" si="43"/>
        <v>0</v>
      </c>
    </row>
    <row r="791" spans="1:61" s="4" customFormat="1" ht="18.75">
      <c r="A791" s="11">
        <v>10</v>
      </c>
      <c r="B791" s="6" t="s">
        <v>1</v>
      </c>
      <c r="C791" s="11">
        <v>1014</v>
      </c>
      <c r="D791" s="6" t="s">
        <v>288</v>
      </c>
      <c r="E791" s="12">
        <v>2</v>
      </c>
      <c r="F791" s="13" t="s">
        <v>12</v>
      </c>
      <c r="G791" s="6" t="s">
        <v>12</v>
      </c>
      <c r="H791" s="12">
        <v>6</v>
      </c>
      <c r="I791" s="13" t="s">
        <v>1229</v>
      </c>
      <c r="J791" s="12">
        <v>150</v>
      </c>
      <c r="K791" s="13" t="s">
        <v>787</v>
      </c>
      <c r="L791" s="11">
        <v>1000003</v>
      </c>
      <c r="M791" s="6" t="s">
        <v>229</v>
      </c>
      <c r="N791" s="322">
        <v>10000030064</v>
      </c>
      <c r="O791" s="311" t="s">
        <v>293</v>
      </c>
      <c r="P791" s="319" t="s">
        <v>294</v>
      </c>
      <c r="Q791" s="11">
        <v>6</v>
      </c>
      <c r="R791" s="6" t="s">
        <v>644</v>
      </c>
      <c r="S791" s="11">
        <v>6</v>
      </c>
      <c r="T791" s="6" t="s">
        <v>644</v>
      </c>
      <c r="U791" s="13" t="str">
        <f>IFERROR((VLOOKUP(Q791,[1]ความเชื่อมโยง!$A$1:$F$10,6,FALSE)),"")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91" s="13" t="str">
        <f>IFERROR((VLOOKUP(Q791,ความเชื่อมโยง!$A$1:$G$10,7,1)),"")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791" s="15" t="s">
        <v>636</v>
      </c>
      <c r="X791" s="6" t="s">
        <v>646</v>
      </c>
      <c r="Y791" s="6" t="s">
        <v>16</v>
      </c>
      <c r="Z791" s="6" t="s">
        <v>20</v>
      </c>
      <c r="AA791" s="6"/>
      <c r="AB791" s="6"/>
      <c r="AC791" s="14"/>
      <c r="AD791" s="313" t="s">
        <v>1650</v>
      </c>
      <c r="AE791" s="314">
        <v>1300</v>
      </c>
      <c r="AF791" s="315">
        <v>3</v>
      </c>
      <c r="AG791" s="315" t="s">
        <v>581</v>
      </c>
      <c r="AH791" s="315">
        <v>1</v>
      </c>
      <c r="AI791" s="323">
        <v>3900</v>
      </c>
      <c r="AJ791" s="324"/>
      <c r="AK791" s="324"/>
      <c r="AL791" s="324"/>
      <c r="AM791" s="324"/>
      <c r="AN791" s="324">
        <v>1300</v>
      </c>
      <c r="AO791" s="324">
        <v>2600</v>
      </c>
      <c r="AP791" s="324"/>
      <c r="AQ791" s="324"/>
      <c r="AR791" s="324"/>
      <c r="AS791" s="324"/>
      <c r="AT791" s="324"/>
      <c r="AU791" s="324"/>
      <c r="AV791" s="313" t="s">
        <v>1230</v>
      </c>
      <c r="AW791" s="319" t="s">
        <v>294</v>
      </c>
      <c r="AX791" s="319" t="s">
        <v>1231</v>
      </c>
      <c r="AY791" s="319" t="s">
        <v>1232</v>
      </c>
      <c r="AZ791" s="147" t="s">
        <v>1233</v>
      </c>
      <c r="BA791" s="312" t="s">
        <v>1227</v>
      </c>
      <c r="BB791" s="317" t="s">
        <v>577</v>
      </c>
      <c r="BC791" s="318">
        <v>100</v>
      </c>
      <c r="BD791" s="14" t="s">
        <v>288</v>
      </c>
      <c r="BE791" s="14"/>
      <c r="BF791" s="14" t="s">
        <v>1234</v>
      </c>
      <c r="BG791" s="61" t="s">
        <v>957</v>
      </c>
      <c r="BH791" s="58">
        <f t="shared" si="42"/>
        <v>3900</v>
      </c>
      <c r="BI791" s="62">
        <f t="shared" si="43"/>
        <v>0</v>
      </c>
    </row>
    <row r="792" spans="1:61" s="4" customFormat="1" ht="18.75">
      <c r="A792" s="11">
        <v>10</v>
      </c>
      <c r="B792" s="6" t="s">
        <v>1</v>
      </c>
      <c r="C792" s="11">
        <v>1014</v>
      </c>
      <c r="D792" s="6" t="s">
        <v>288</v>
      </c>
      <c r="E792" s="12">
        <v>2</v>
      </c>
      <c r="F792" s="13" t="s">
        <v>12</v>
      </c>
      <c r="G792" s="6" t="s">
        <v>12</v>
      </c>
      <c r="H792" s="12">
        <v>6</v>
      </c>
      <c r="I792" s="13" t="s">
        <v>1229</v>
      </c>
      <c r="J792" s="12">
        <v>150</v>
      </c>
      <c r="K792" s="13" t="s">
        <v>787</v>
      </c>
      <c r="L792" s="11">
        <v>1000003</v>
      </c>
      <c r="M792" s="6" t="s">
        <v>229</v>
      </c>
      <c r="N792" s="322">
        <v>10000030064</v>
      </c>
      <c r="O792" s="311" t="s">
        <v>293</v>
      </c>
      <c r="P792" s="319" t="s">
        <v>294</v>
      </c>
      <c r="Q792" s="11">
        <v>6</v>
      </c>
      <c r="R792" s="6" t="s">
        <v>644</v>
      </c>
      <c r="S792" s="11">
        <v>6</v>
      </c>
      <c r="T792" s="6" t="s">
        <v>644</v>
      </c>
      <c r="U792" s="13" t="str">
        <f>IFERROR((VLOOKUP(Q792,[1]ความเชื่อมโยง!$A$1:$F$10,6,FALSE)),"")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92" s="13" t="str">
        <f>IFERROR((VLOOKUP(Q792,ความเชื่อมโยง!$A$1:$G$10,7,1)),"")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792" s="15" t="s">
        <v>636</v>
      </c>
      <c r="X792" s="6" t="s">
        <v>646</v>
      </c>
      <c r="Y792" s="6" t="s">
        <v>16</v>
      </c>
      <c r="Z792" s="6" t="s">
        <v>20</v>
      </c>
      <c r="AA792" s="6"/>
      <c r="AB792" s="6"/>
      <c r="AC792" s="14"/>
      <c r="AD792" s="313" t="s">
        <v>1650</v>
      </c>
      <c r="AE792" s="314">
        <v>1000</v>
      </c>
      <c r="AF792" s="315">
        <v>6</v>
      </c>
      <c r="AG792" s="315" t="s">
        <v>581</v>
      </c>
      <c r="AH792" s="315">
        <v>1</v>
      </c>
      <c r="AI792" s="323">
        <v>6000</v>
      </c>
      <c r="AJ792" s="324"/>
      <c r="AK792" s="324"/>
      <c r="AL792" s="324"/>
      <c r="AM792" s="324"/>
      <c r="AN792" s="324">
        <v>3000</v>
      </c>
      <c r="AO792" s="324"/>
      <c r="AP792" s="324"/>
      <c r="AQ792" s="324"/>
      <c r="AR792" s="324"/>
      <c r="AS792" s="324">
        <v>3000</v>
      </c>
      <c r="AT792" s="324"/>
      <c r="AU792" s="324"/>
      <c r="AV792" s="313" t="s">
        <v>1230</v>
      </c>
      <c r="AW792" s="319" t="s">
        <v>294</v>
      </c>
      <c r="AX792" s="319" t="s">
        <v>1231</v>
      </c>
      <c r="AY792" s="319" t="s">
        <v>1232</v>
      </c>
      <c r="AZ792" s="147" t="s">
        <v>1233</v>
      </c>
      <c r="BA792" s="312" t="s">
        <v>1227</v>
      </c>
      <c r="BB792" s="317" t="s">
        <v>577</v>
      </c>
      <c r="BC792" s="318">
        <v>100</v>
      </c>
      <c r="BD792" s="14" t="s">
        <v>288</v>
      </c>
      <c r="BE792" s="14"/>
      <c r="BF792" s="14" t="s">
        <v>1234</v>
      </c>
      <c r="BG792" s="61" t="s">
        <v>957</v>
      </c>
      <c r="BH792" s="58">
        <f t="shared" si="42"/>
        <v>6000</v>
      </c>
      <c r="BI792" s="62">
        <f t="shared" si="43"/>
        <v>0</v>
      </c>
    </row>
    <row r="793" spans="1:61" s="4" customFormat="1" ht="18.75">
      <c r="A793" s="11">
        <v>10</v>
      </c>
      <c r="B793" s="6" t="s">
        <v>1</v>
      </c>
      <c r="C793" s="11">
        <v>1014</v>
      </c>
      <c r="D793" s="6" t="s">
        <v>288</v>
      </c>
      <c r="E793" s="12">
        <v>2</v>
      </c>
      <c r="F793" s="13" t="s">
        <v>12</v>
      </c>
      <c r="G793" s="6" t="s">
        <v>12</v>
      </c>
      <c r="H793" s="12">
        <v>6</v>
      </c>
      <c r="I793" s="13" t="s">
        <v>1229</v>
      </c>
      <c r="J793" s="12">
        <v>150</v>
      </c>
      <c r="K793" s="13" t="s">
        <v>787</v>
      </c>
      <c r="L793" s="11">
        <v>1000003</v>
      </c>
      <c r="M793" s="6" t="s">
        <v>229</v>
      </c>
      <c r="N793" s="322">
        <v>10000030064</v>
      </c>
      <c r="O793" s="311" t="s">
        <v>293</v>
      </c>
      <c r="P793" s="319" t="s">
        <v>294</v>
      </c>
      <c r="Q793" s="11">
        <v>6</v>
      </c>
      <c r="R793" s="6" t="s">
        <v>644</v>
      </c>
      <c r="S793" s="11">
        <v>6</v>
      </c>
      <c r="T793" s="6" t="s">
        <v>644</v>
      </c>
      <c r="U793" s="13" t="str">
        <f>IFERROR((VLOOKUP(Q793,[1]ความเชื่อมโยง!$A$1:$F$10,6,FALSE)),"")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93" s="13" t="str">
        <f>IFERROR((VLOOKUP(Q793,ความเชื่อมโยง!$A$1:$G$10,7,1)),"")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793" s="15" t="s">
        <v>636</v>
      </c>
      <c r="X793" s="6" t="s">
        <v>646</v>
      </c>
      <c r="Y793" s="6" t="s">
        <v>16</v>
      </c>
      <c r="Z793" s="6" t="s">
        <v>20</v>
      </c>
      <c r="AA793" s="6"/>
      <c r="AB793" s="6"/>
      <c r="AC793" s="14"/>
      <c r="AD793" s="313" t="s">
        <v>1651</v>
      </c>
      <c r="AE793" s="314">
        <v>1200</v>
      </c>
      <c r="AF793" s="315">
        <v>3</v>
      </c>
      <c r="AG793" s="315" t="s">
        <v>581</v>
      </c>
      <c r="AH793" s="315">
        <v>10</v>
      </c>
      <c r="AI793" s="323">
        <v>16000</v>
      </c>
      <c r="AJ793" s="324"/>
      <c r="AK793" s="324"/>
      <c r="AL793" s="324"/>
      <c r="AM793" s="324"/>
      <c r="AN793" s="324">
        <v>8000</v>
      </c>
      <c r="AO793" s="324">
        <v>8000</v>
      </c>
      <c r="AP793" s="324"/>
      <c r="AQ793" s="324"/>
      <c r="AR793" s="324"/>
      <c r="AS793" s="324"/>
      <c r="AT793" s="324"/>
      <c r="AU793" s="324"/>
      <c r="AV793" s="313" t="s">
        <v>1230</v>
      </c>
      <c r="AW793" s="319" t="s">
        <v>294</v>
      </c>
      <c r="AX793" s="319" t="s">
        <v>1231</v>
      </c>
      <c r="AY793" s="319" t="s">
        <v>1232</v>
      </c>
      <c r="AZ793" s="147" t="s">
        <v>1233</v>
      </c>
      <c r="BA793" s="312" t="s">
        <v>1227</v>
      </c>
      <c r="BB793" s="317" t="s">
        <v>577</v>
      </c>
      <c r="BC793" s="318">
        <v>100</v>
      </c>
      <c r="BD793" s="14" t="s">
        <v>288</v>
      </c>
      <c r="BE793" s="14"/>
      <c r="BF793" s="14" t="s">
        <v>1234</v>
      </c>
      <c r="BG793" s="61" t="s">
        <v>957</v>
      </c>
      <c r="BH793" s="58">
        <f t="shared" si="42"/>
        <v>36000</v>
      </c>
      <c r="BI793" s="62">
        <f t="shared" si="43"/>
        <v>-20000</v>
      </c>
    </row>
    <row r="794" spans="1:61" s="4" customFormat="1" ht="18.75">
      <c r="A794" s="11">
        <v>10</v>
      </c>
      <c r="B794" s="6" t="s">
        <v>1</v>
      </c>
      <c r="C794" s="11">
        <v>1014</v>
      </c>
      <c r="D794" s="6" t="s">
        <v>288</v>
      </c>
      <c r="E794" s="12">
        <v>2</v>
      </c>
      <c r="F794" s="13" t="s">
        <v>12</v>
      </c>
      <c r="G794" s="6" t="s">
        <v>12</v>
      </c>
      <c r="H794" s="12">
        <v>6</v>
      </c>
      <c r="I794" s="13" t="s">
        <v>1229</v>
      </c>
      <c r="J794" s="12">
        <v>150</v>
      </c>
      <c r="K794" s="13" t="s">
        <v>787</v>
      </c>
      <c r="L794" s="11">
        <v>1000003</v>
      </c>
      <c r="M794" s="6" t="s">
        <v>229</v>
      </c>
      <c r="N794" s="322">
        <v>10000030064</v>
      </c>
      <c r="O794" s="311" t="s">
        <v>293</v>
      </c>
      <c r="P794" s="319" t="s">
        <v>294</v>
      </c>
      <c r="Q794" s="11">
        <v>6</v>
      </c>
      <c r="R794" s="6" t="s">
        <v>644</v>
      </c>
      <c r="S794" s="11">
        <v>6</v>
      </c>
      <c r="T794" s="6" t="s">
        <v>644</v>
      </c>
      <c r="U794" s="13" t="str">
        <f>IFERROR((VLOOKUP(Q794,[1]ความเชื่อมโยง!$A$1:$F$10,6,FALSE)),"")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94" s="13" t="str">
        <f>IFERROR((VLOOKUP(Q794,ความเชื่อมโยง!$A$1:$G$10,7,1)),"")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794" s="15" t="s">
        <v>636</v>
      </c>
      <c r="X794" s="6" t="s">
        <v>646</v>
      </c>
      <c r="Y794" s="6" t="s">
        <v>16</v>
      </c>
      <c r="Z794" s="6" t="s">
        <v>20</v>
      </c>
      <c r="AA794" s="6"/>
      <c r="AB794" s="6"/>
      <c r="AC794" s="14"/>
      <c r="AD794" s="313" t="s">
        <v>1651</v>
      </c>
      <c r="AE794" s="314">
        <v>1200</v>
      </c>
      <c r="AF794" s="315">
        <v>3</v>
      </c>
      <c r="AG794" s="315" t="s">
        <v>581</v>
      </c>
      <c r="AH794" s="315">
        <v>3</v>
      </c>
      <c r="AI794" s="323">
        <v>10800</v>
      </c>
      <c r="AJ794" s="324"/>
      <c r="AK794" s="324"/>
      <c r="AL794" s="324"/>
      <c r="AM794" s="324"/>
      <c r="AN794" s="324"/>
      <c r="AO794" s="324"/>
      <c r="AP794" s="324"/>
      <c r="AQ794" s="324"/>
      <c r="AR794" s="324"/>
      <c r="AS794" s="324">
        <v>10800</v>
      </c>
      <c r="AT794" s="324"/>
      <c r="AU794" s="324"/>
      <c r="AV794" s="313" t="s">
        <v>1230</v>
      </c>
      <c r="AW794" s="319" t="s">
        <v>294</v>
      </c>
      <c r="AX794" s="319" t="s">
        <v>1231</v>
      </c>
      <c r="AY794" s="319" t="s">
        <v>1232</v>
      </c>
      <c r="AZ794" s="147" t="s">
        <v>1233</v>
      </c>
      <c r="BA794" s="312" t="s">
        <v>1227</v>
      </c>
      <c r="BB794" s="317" t="s">
        <v>577</v>
      </c>
      <c r="BC794" s="318">
        <v>100</v>
      </c>
      <c r="BD794" s="14" t="s">
        <v>288</v>
      </c>
      <c r="BE794" s="14"/>
      <c r="BF794" s="14" t="s">
        <v>1234</v>
      </c>
      <c r="BG794" s="61" t="s">
        <v>957</v>
      </c>
      <c r="BH794" s="58">
        <f t="shared" si="42"/>
        <v>10800</v>
      </c>
      <c r="BI794" s="62">
        <f t="shared" si="43"/>
        <v>0</v>
      </c>
    </row>
    <row r="795" spans="1:61" s="4" customFormat="1" ht="18.75">
      <c r="A795" s="11">
        <v>10</v>
      </c>
      <c r="B795" s="6" t="s">
        <v>1</v>
      </c>
      <c r="C795" s="11">
        <v>1014</v>
      </c>
      <c r="D795" s="6" t="s">
        <v>288</v>
      </c>
      <c r="E795" s="12">
        <v>2</v>
      </c>
      <c r="F795" s="13" t="s">
        <v>12</v>
      </c>
      <c r="G795" s="6" t="s">
        <v>12</v>
      </c>
      <c r="H795" s="12">
        <v>6</v>
      </c>
      <c r="I795" s="13" t="s">
        <v>1229</v>
      </c>
      <c r="J795" s="12">
        <v>150</v>
      </c>
      <c r="K795" s="13" t="s">
        <v>787</v>
      </c>
      <c r="L795" s="11">
        <v>1000003</v>
      </c>
      <c r="M795" s="6" t="s">
        <v>229</v>
      </c>
      <c r="N795" s="322">
        <v>10000030064</v>
      </c>
      <c r="O795" s="311" t="s">
        <v>293</v>
      </c>
      <c r="P795" s="319" t="s">
        <v>294</v>
      </c>
      <c r="Q795" s="11">
        <v>6</v>
      </c>
      <c r="R795" s="6" t="s">
        <v>644</v>
      </c>
      <c r="S795" s="11">
        <v>6</v>
      </c>
      <c r="T795" s="6" t="s">
        <v>644</v>
      </c>
      <c r="U795" s="13" t="str">
        <f>IFERROR((VLOOKUP(Q795,[1]ความเชื่อมโยง!$A$1:$F$10,6,FALSE)),"")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95" s="13" t="str">
        <f>IFERROR((VLOOKUP(Q795,ความเชื่อมโยง!$A$1:$G$10,7,1)),"")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795" s="15" t="s">
        <v>636</v>
      </c>
      <c r="X795" s="6" t="s">
        <v>646</v>
      </c>
      <c r="Y795" s="6" t="s">
        <v>16</v>
      </c>
      <c r="Z795" s="6" t="s">
        <v>28</v>
      </c>
      <c r="AA795" s="6"/>
      <c r="AB795" s="6"/>
      <c r="AC795" s="14"/>
      <c r="AD795" s="313" t="s">
        <v>654</v>
      </c>
      <c r="AE795" s="314">
        <v>240</v>
      </c>
      <c r="AF795" s="315">
        <v>3</v>
      </c>
      <c r="AG795" s="315" t="s">
        <v>581</v>
      </c>
      <c r="AH795" s="315">
        <v>11</v>
      </c>
      <c r="AI795" s="323">
        <v>7900</v>
      </c>
      <c r="AJ795" s="324"/>
      <c r="AK795" s="324"/>
      <c r="AL795" s="324"/>
      <c r="AM795" s="324"/>
      <c r="AN795" s="324">
        <v>3950</v>
      </c>
      <c r="AO795" s="324">
        <v>3950</v>
      </c>
      <c r="AP795" s="324"/>
      <c r="AQ795" s="324"/>
      <c r="AR795" s="324"/>
      <c r="AS795" s="324"/>
      <c r="AT795" s="324"/>
      <c r="AU795" s="324"/>
      <c r="AV795" s="313" t="s">
        <v>1230</v>
      </c>
      <c r="AW795" s="319" t="s">
        <v>294</v>
      </c>
      <c r="AX795" s="319" t="s">
        <v>1231</v>
      </c>
      <c r="AY795" s="319" t="s">
        <v>1232</v>
      </c>
      <c r="AZ795" s="147" t="s">
        <v>1233</v>
      </c>
      <c r="BA795" s="312" t="s">
        <v>1227</v>
      </c>
      <c r="BB795" s="317" t="s">
        <v>577</v>
      </c>
      <c r="BC795" s="318">
        <v>100</v>
      </c>
      <c r="BD795" s="14" t="s">
        <v>288</v>
      </c>
      <c r="BE795" s="14"/>
      <c r="BF795" s="14" t="s">
        <v>1234</v>
      </c>
      <c r="BG795" s="61" t="s">
        <v>957</v>
      </c>
      <c r="BH795" s="58">
        <f t="shared" si="42"/>
        <v>7900</v>
      </c>
      <c r="BI795" s="62">
        <f t="shared" si="43"/>
        <v>0</v>
      </c>
    </row>
    <row r="796" spans="1:61" s="4" customFormat="1" ht="18.75">
      <c r="A796" s="11">
        <v>10</v>
      </c>
      <c r="B796" s="6" t="s">
        <v>1</v>
      </c>
      <c r="C796" s="11">
        <v>1014</v>
      </c>
      <c r="D796" s="6" t="s">
        <v>288</v>
      </c>
      <c r="E796" s="12">
        <v>2</v>
      </c>
      <c r="F796" s="13" t="s">
        <v>12</v>
      </c>
      <c r="G796" s="6" t="s">
        <v>12</v>
      </c>
      <c r="H796" s="12">
        <v>6</v>
      </c>
      <c r="I796" s="13" t="s">
        <v>1229</v>
      </c>
      <c r="J796" s="12">
        <v>150</v>
      </c>
      <c r="K796" s="13" t="s">
        <v>787</v>
      </c>
      <c r="L796" s="11">
        <v>1000003</v>
      </c>
      <c r="M796" s="6" t="s">
        <v>229</v>
      </c>
      <c r="N796" s="322">
        <v>10000030064</v>
      </c>
      <c r="O796" s="311" t="s">
        <v>293</v>
      </c>
      <c r="P796" s="319" t="s">
        <v>294</v>
      </c>
      <c r="Q796" s="11">
        <v>6</v>
      </c>
      <c r="R796" s="6" t="s">
        <v>644</v>
      </c>
      <c r="S796" s="11">
        <v>6</v>
      </c>
      <c r="T796" s="6" t="s">
        <v>644</v>
      </c>
      <c r="U796" s="13" t="str">
        <f>IFERROR((VLOOKUP(Q796,[1]ความเชื่อมโยง!$A$1:$F$10,6,FALSE)),"")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96" s="13" t="str">
        <f>IFERROR((VLOOKUP(Q796,ความเชื่อมโยง!$A$1:$G$10,7,1)),"")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796" s="15" t="s">
        <v>636</v>
      </c>
      <c r="X796" s="6" t="s">
        <v>646</v>
      </c>
      <c r="Y796" s="6" t="s">
        <v>16</v>
      </c>
      <c r="Z796" s="6" t="s">
        <v>28</v>
      </c>
      <c r="AA796" s="6"/>
      <c r="AB796" s="6"/>
      <c r="AC796" s="14"/>
      <c r="AD796" s="313" t="s">
        <v>654</v>
      </c>
      <c r="AE796" s="314">
        <v>240</v>
      </c>
      <c r="AF796" s="315">
        <v>3</v>
      </c>
      <c r="AG796" s="315" t="s">
        <v>581</v>
      </c>
      <c r="AH796" s="315">
        <v>4</v>
      </c>
      <c r="AI796" s="323">
        <v>2900</v>
      </c>
      <c r="AJ796" s="324"/>
      <c r="AK796" s="324"/>
      <c r="AL796" s="324"/>
      <c r="AM796" s="324"/>
      <c r="AN796" s="324"/>
      <c r="AO796" s="324"/>
      <c r="AP796" s="324"/>
      <c r="AQ796" s="324"/>
      <c r="AR796" s="324"/>
      <c r="AS796" s="324">
        <v>2900</v>
      </c>
      <c r="AT796" s="324"/>
      <c r="AU796" s="324"/>
      <c r="AV796" s="313" t="s">
        <v>1230</v>
      </c>
      <c r="AW796" s="319" t="s">
        <v>294</v>
      </c>
      <c r="AX796" s="319" t="s">
        <v>1231</v>
      </c>
      <c r="AY796" s="319" t="s">
        <v>1232</v>
      </c>
      <c r="AZ796" s="147" t="s">
        <v>1233</v>
      </c>
      <c r="BA796" s="312" t="s">
        <v>1227</v>
      </c>
      <c r="BB796" s="317" t="s">
        <v>577</v>
      </c>
      <c r="BC796" s="318">
        <v>100</v>
      </c>
      <c r="BD796" s="14" t="s">
        <v>288</v>
      </c>
      <c r="BE796" s="14"/>
      <c r="BF796" s="14" t="s">
        <v>1234</v>
      </c>
      <c r="BG796" s="61" t="s">
        <v>957</v>
      </c>
      <c r="BH796" s="58">
        <f t="shared" si="42"/>
        <v>2900</v>
      </c>
      <c r="BI796" s="62">
        <f t="shared" si="43"/>
        <v>0</v>
      </c>
    </row>
    <row r="797" spans="1:61" s="4" customFormat="1" ht="18.75">
      <c r="A797" s="11">
        <v>10</v>
      </c>
      <c r="B797" s="6" t="s">
        <v>1</v>
      </c>
      <c r="C797" s="11">
        <v>1014</v>
      </c>
      <c r="D797" s="6" t="s">
        <v>288</v>
      </c>
      <c r="E797" s="12">
        <v>2</v>
      </c>
      <c r="F797" s="13" t="s">
        <v>12</v>
      </c>
      <c r="G797" s="6" t="s">
        <v>12</v>
      </c>
      <c r="H797" s="12">
        <v>6</v>
      </c>
      <c r="I797" s="13" t="s">
        <v>1229</v>
      </c>
      <c r="J797" s="12">
        <v>150</v>
      </c>
      <c r="K797" s="13" t="s">
        <v>787</v>
      </c>
      <c r="L797" s="11">
        <v>1000003</v>
      </c>
      <c r="M797" s="6" t="s">
        <v>229</v>
      </c>
      <c r="N797" s="322">
        <v>10000030064</v>
      </c>
      <c r="O797" s="311" t="s">
        <v>293</v>
      </c>
      <c r="P797" s="319" t="s">
        <v>294</v>
      </c>
      <c r="Q797" s="11">
        <v>6</v>
      </c>
      <c r="R797" s="6" t="s">
        <v>644</v>
      </c>
      <c r="S797" s="11">
        <v>6</v>
      </c>
      <c r="T797" s="6" t="s">
        <v>644</v>
      </c>
      <c r="U797" s="13" t="str">
        <f>IFERROR((VLOOKUP(Q797,[1]ความเชื่อมโยง!$A$1:$F$10,6,FALSE)),"")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97" s="13" t="str">
        <f>IFERROR((VLOOKUP(Q797,ความเชื่อมโยง!$A$1:$G$10,7,1)),"")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797" s="15" t="s">
        <v>636</v>
      </c>
      <c r="X797" s="6" t="s">
        <v>646</v>
      </c>
      <c r="Y797" s="6" t="s">
        <v>16</v>
      </c>
      <c r="Z797" s="6" t="s">
        <v>20</v>
      </c>
      <c r="AA797" s="6"/>
      <c r="AB797" s="6"/>
      <c r="AC797" s="14"/>
      <c r="AD797" s="313" t="s">
        <v>1724</v>
      </c>
      <c r="AE797" s="314">
        <v>10000</v>
      </c>
      <c r="AF797" s="315">
        <v>3</v>
      </c>
      <c r="AG797" s="315" t="s">
        <v>581</v>
      </c>
      <c r="AH797" s="315">
        <v>1</v>
      </c>
      <c r="AI797" s="323">
        <v>20000</v>
      </c>
      <c r="AJ797" s="324"/>
      <c r="AK797" s="324"/>
      <c r="AL797" s="324"/>
      <c r="AM797" s="324"/>
      <c r="AN797" s="324"/>
      <c r="AO797" s="324">
        <v>20000</v>
      </c>
      <c r="AP797" s="324"/>
      <c r="AQ797" s="324"/>
      <c r="AR797" s="324"/>
      <c r="AS797" s="324"/>
      <c r="AT797" s="324"/>
      <c r="AU797" s="324"/>
      <c r="AV797" s="313" t="s">
        <v>1230</v>
      </c>
      <c r="AW797" s="319" t="s">
        <v>294</v>
      </c>
      <c r="AX797" s="319" t="s">
        <v>1231</v>
      </c>
      <c r="AY797" s="319" t="s">
        <v>1232</v>
      </c>
      <c r="AZ797" s="147" t="s">
        <v>1233</v>
      </c>
      <c r="BA797" s="312" t="s">
        <v>1227</v>
      </c>
      <c r="BB797" s="317" t="s">
        <v>577</v>
      </c>
      <c r="BC797" s="318">
        <v>100</v>
      </c>
      <c r="BD797" s="14" t="s">
        <v>288</v>
      </c>
      <c r="BE797" s="14"/>
      <c r="BF797" s="14" t="s">
        <v>1234</v>
      </c>
      <c r="BG797" s="61" t="s">
        <v>957</v>
      </c>
      <c r="BH797" s="58">
        <f t="shared" si="42"/>
        <v>30000</v>
      </c>
      <c r="BI797" s="62">
        <f t="shared" si="43"/>
        <v>-10000</v>
      </c>
    </row>
    <row r="798" spans="1:61" ht="18.75">
      <c r="A798" s="11">
        <v>10</v>
      </c>
      <c r="B798" s="6" t="s">
        <v>1</v>
      </c>
      <c r="C798" s="11">
        <v>1014</v>
      </c>
      <c r="D798" s="6" t="s">
        <v>288</v>
      </c>
      <c r="E798" s="12">
        <v>2</v>
      </c>
      <c r="F798" s="13" t="s">
        <v>12</v>
      </c>
      <c r="G798" s="6" t="s">
        <v>12</v>
      </c>
      <c r="H798" s="12">
        <v>1</v>
      </c>
      <c r="I798" s="13" t="s">
        <v>734</v>
      </c>
      <c r="J798" s="12">
        <v>150</v>
      </c>
      <c r="K798" s="13" t="s">
        <v>787</v>
      </c>
      <c r="L798" s="11">
        <v>1000003</v>
      </c>
      <c r="M798" s="6" t="s">
        <v>229</v>
      </c>
      <c r="N798" s="11">
        <v>10000030071</v>
      </c>
      <c r="O798" s="6" t="s">
        <v>36</v>
      </c>
      <c r="P798" s="325" t="s">
        <v>291</v>
      </c>
      <c r="Q798" s="11">
        <v>5</v>
      </c>
      <c r="R798" s="6" t="s">
        <v>635</v>
      </c>
      <c r="S798" s="11">
        <v>5</v>
      </c>
      <c r="T798" s="6" t="s">
        <v>635</v>
      </c>
      <c r="U798" s="13" t="str">
        <f>IFERROR((VLOOKUP(Q798,[1]ความเชื่อมโยง!$A$1:$F$10,6,FALSE)),"")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98" s="13" t="str">
        <f>IFERROR((VLOOKUP(Q798,ความเชื่อมโยง!$A$1:$G$10,7,1)),"")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98" s="15" t="s">
        <v>636</v>
      </c>
      <c r="X798" s="6" t="s">
        <v>133</v>
      </c>
      <c r="Y798" s="6" t="s">
        <v>16</v>
      </c>
      <c r="Z798" s="6" t="s">
        <v>20</v>
      </c>
      <c r="AA798" s="6"/>
      <c r="AB798" s="6"/>
      <c r="AC798" s="14"/>
      <c r="AD798" s="313" t="s">
        <v>1717</v>
      </c>
      <c r="AE798" s="326">
        <v>5000</v>
      </c>
      <c r="AF798" s="315">
        <v>2</v>
      </c>
      <c r="AG798" s="315" t="s">
        <v>581</v>
      </c>
      <c r="AH798" s="315">
        <v>2</v>
      </c>
      <c r="AI798" s="327">
        <v>20000</v>
      </c>
      <c r="AJ798" s="319"/>
      <c r="AK798" s="319"/>
      <c r="AL798" s="319"/>
      <c r="AM798" s="319"/>
      <c r="AN798" s="319"/>
      <c r="AO798" s="319">
        <v>10000</v>
      </c>
      <c r="AP798" s="319"/>
      <c r="AQ798" s="319"/>
      <c r="AR798" s="319"/>
      <c r="AS798" s="319">
        <v>10000</v>
      </c>
      <c r="AT798" s="319"/>
      <c r="AU798" s="319"/>
      <c r="AV798" s="14" t="s">
        <v>1235</v>
      </c>
      <c r="AW798" s="14" t="s">
        <v>291</v>
      </c>
      <c r="AX798" s="14" t="s">
        <v>1236</v>
      </c>
      <c r="AY798" s="14" t="s">
        <v>1237</v>
      </c>
      <c r="AZ798" s="14" t="s">
        <v>587</v>
      </c>
      <c r="BA798" s="14" t="s">
        <v>1238</v>
      </c>
      <c r="BB798" s="14" t="s">
        <v>583</v>
      </c>
      <c r="BC798" s="14">
        <v>3</v>
      </c>
      <c r="BD798" s="14" t="s">
        <v>288</v>
      </c>
      <c r="BE798" s="14"/>
      <c r="BF798" s="14" t="s">
        <v>1228</v>
      </c>
      <c r="BG798" s="61" t="s">
        <v>957</v>
      </c>
      <c r="BH798" s="58">
        <f t="shared" si="42"/>
        <v>20000</v>
      </c>
      <c r="BI798" s="62">
        <f t="shared" si="43"/>
        <v>0</v>
      </c>
    </row>
    <row r="799" spans="1:61" ht="18.75">
      <c r="A799" s="11">
        <v>10</v>
      </c>
      <c r="B799" s="6" t="s">
        <v>1</v>
      </c>
      <c r="C799" s="11">
        <v>1014</v>
      </c>
      <c r="D799" s="6" t="s">
        <v>288</v>
      </c>
      <c r="E799" s="12">
        <v>2</v>
      </c>
      <c r="F799" s="13" t="s">
        <v>12</v>
      </c>
      <c r="G799" s="6" t="s">
        <v>12</v>
      </c>
      <c r="H799" s="12">
        <v>1</v>
      </c>
      <c r="I799" s="13" t="s">
        <v>734</v>
      </c>
      <c r="J799" s="12">
        <v>150</v>
      </c>
      <c r="K799" s="13" t="s">
        <v>787</v>
      </c>
      <c r="L799" s="11">
        <v>1000003</v>
      </c>
      <c r="M799" s="6" t="s">
        <v>229</v>
      </c>
      <c r="N799" s="11">
        <v>10000030071</v>
      </c>
      <c r="O799" s="6" t="s">
        <v>36</v>
      </c>
      <c r="P799" s="325" t="s">
        <v>291</v>
      </c>
      <c r="Q799" s="11">
        <v>5</v>
      </c>
      <c r="R799" s="6" t="s">
        <v>635</v>
      </c>
      <c r="S799" s="11">
        <v>5</v>
      </c>
      <c r="T799" s="6" t="s">
        <v>635</v>
      </c>
      <c r="U799" s="13" t="str">
        <f>IFERROR((VLOOKUP(Q799,[1]ความเชื่อมโยง!$A$1:$F$10,6,FALSE)),"")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799" s="13" t="str">
        <f>IFERROR((VLOOKUP(Q799,ความเชื่อมโยง!$A$1:$G$10,7,1)),"")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799" s="15" t="s">
        <v>636</v>
      </c>
      <c r="X799" s="6" t="s">
        <v>133</v>
      </c>
      <c r="Y799" s="6" t="s">
        <v>16</v>
      </c>
      <c r="Z799" s="6" t="s">
        <v>20</v>
      </c>
      <c r="AA799" s="6"/>
      <c r="AB799" s="6"/>
      <c r="AC799" s="14"/>
      <c r="AD799" s="313" t="s">
        <v>1650</v>
      </c>
      <c r="AE799" s="326">
        <v>1000</v>
      </c>
      <c r="AF799" s="315">
        <v>2</v>
      </c>
      <c r="AG799" s="315" t="s">
        <v>581</v>
      </c>
      <c r="AH799" s="315">
        <v>3</v>
      </c>
      <c r="AI799" s="327">
        <v>6000</v>
      </c>
      <c r="AJ799" s="319"/>
      <c r="AK799" s="319">
        <v>2000</v>
      </c>
      <c r="AL799" s="319"/>
      <c r="AM799" s="319"/>
      <c r="AN799" s="319"/>
      <c r="AO799" s="319">
        <v>2000</v>
      </c>
      <c r="AP799" s="319"/>
      <c r="AQ799" s="319"/>
      <c r="AR799" s="319"/>
      <c r="AS799" s="319">
        <v>2000</v>
      </c>
      <c r="AT799" s="319"/>
      <c r="AU799" s="319"/>
      <c r="AV799" s="14" t="s">
        <v>1235</v>
      </c>
      <c r="AW799" s="14" t="s">
        <v>291</v>
      </c>
      <c r="AX799" s="14" t="s">
        <v>1236</v>
      </c>
      <c r="AY799" s="14" t="s">
        <v>1237</v>
      </c>
      <c r="AZ799" s="14" t="s">
        <v>587</v>
      </c>
      <c r="BA799" s="14" t="s">
        <v>1238</v>
      </c>
      <c r="BB799" s="14" t="s">
        <v>583</v>
      </c>
      <c r="BC799" s="14">
        <v>3</v>
      </c>
      <c r="BD799" s="14" t="s">
        <v>288</v>
      </c>
      <c r="BE799" s="14"/>
      <c r="BF799" s="14" t="s">
        <v>1228</v>
      </c>
      <c r="BG799" s="61" t="s">
        <v>957</v>
      </c>
      <c r="BH799" s="58">
        <f t="shared" si="42"/>
        <v>6000</v>
      </c>
      <c r="BI799" s="62">
        <f t="shared" si="43"/>
        <v>0</v>
      </c>
    </row>
    <row r="800" spans="1:61" ht="18.75">
      <c r="A800" s="11">
        <v>10</v>
      </c>
      <c r="B800" s="6" t="s">
        <v>1</v>
      </c>
      <c r="C800" s="11">
        <v>1014</v>
      </c>
      <c r="D800" s="6" t="s">
        <v>288</v>
      </c>
      <c r="E800" s="12">
        <v>2</v>
      </c>
      <c r="F800" s="13" t="s">
        <v>12</v>
      </c>
      <c r="G800" s="6" t="s">
        <v>12</v>
      </c>
      <c r="H800" s="12">
        <v>1</v>
      </c>
      <c r="I800" s="13" t="s">
        <v>734</v>
      </c>
      <c r="J800" s="12">
        <v>150</v>
      </c>
      <c r="K800" s="13" t="s">
        <v>787</v>
      </c>
      <c r="L800" s="11">
        <v>1000003</v>
      </c>
      <c r="M800" s="6" t="s">
        <v>229</v>
      </c>
      <c r="N800" s="11">
        <v>10000030071</v>
      </c>
      <c r="O800" s="6" t="s">
        <v>36</v>
      </c>
      <c r="P800" s="325" t="s">
        <v>291</v>
      </c>
      <c r="Q800" s="11">
        <v>5</v>
      </c>
      <c r="R800" s="6" t="s">
        <v>635</v>
      </c>
      <c r="S800" s="11">
        <v>5</v>
      </c>
      <c r="T800" s="6" t="s">
        <v>635</v>
      </c>
      <c r="U800" s="13" t="str">
        <f>IFERROR((VLOOKUP(Q800,[1]ความเชื่อมโยง!$A$1:$F$10,6,FALSE)),"")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00" s="13" t="str">
        <f>IFERROR((VLOOKUP(Q800,ความเชื่อมโยง!$A$1:$G$10,7,1)),"")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00" s="15" t="s">
        <v>636</v>
      </c>
      <c r="X800" s="6" t="s">
        <v>133</v>
      </c>
      <c r="Y800" s="6" t="s">
        <v>16</v>
      </c>
      <c r="Z800" s="6" t="s">
        <v>20</v>
      </c>
      <c r="AA800" s="6"/>
      <c r="AB800" s="6"/>
      <c r="AC800" s="14"/>
      <c r="AD800" s="313" t="s">
        <v>1651</v>
      </c>
      <c r="AE800" s="326">
        <v>1200</v>
      </c>
      <c r="AF800" s="315">
        <v>2</v>
      </c>
      <c r="AG800" s="315" t="s">
        <v>581</v>
      </c>
      <c r="AH800" s="315">
        <v>3</v>
      </c>
      <c r="AI800" s="327">
        <v>7200</v>
      </c>
      <c r="AJ800" s="319"/>
      <c r="AK800" s="319">
        <v>2400</v>
      </c>
      <c r="AL800" s="319"/>
      <c r="AM800" s="319"/>
      <c r="AN800" s="319"/>
      <c r="AO800" s="319">
        <v>2400</v>
      </c>
      <c r="AP800" s="319"/>
      <c r="AQ800" s="319"/>
      <c r="AR800" s="319"/>
      <c r="AS800" s="319">
        <v>2400</v>
      </c>
      <c r="AT800" s="319"/>
      <c r="AU800" s="319"/>
      <c r="AV800" s="14" t="s">
        <v>1235</v>
      </c>
      <c r="AW800" s="14" t="s">
        <v>291</v>
      </c>
      <c r="AX800" s="14" t="s">
        <v>1236</v>
      </c>
      <c r="AY800" s="14" t="s">
        <v>1237</v>
      </c>
      <c r="AZ800" s="14" t="s">
        <v>587</v>
      </c>
      <c r="BA800" s="14" t="s">
        <v>1238</v>
      </c>
      <c r="BB800" s="14" t="s">
        <v>583</v>
      </c>
      <c r="BC800" s="14">
        <v>3</v>
      </c>
      <c r="BD800" s="14" t="s">
        <v>288</v>
      </c>
      <c r="BE800" s="14"/>
      <c r="BF800" s="14" t="s">
        <v>1228</v>
      </c>
      <c r="BG800" s="61" t="s">
        <v>957</v>
      </c>
      <c r="BH800" s="58">
        <f t="shared" si="42"/>
        <v>7200</v>
      </c>
      <c r="BI800" s="62">
        <f t="shared" si="43"/>
        <v>0</v>
      </c>
    </row>
    <row r="801" spans="1:61" ht="18.75">
      <c r="A801" s="11">
        <v>10</v>
      </c>
      <c r="B801" s="6" t="s">
        <v>1</v>
      </c>
      <c r="C801" s="11">
        <v>1014</v>
      </c>
      <c r="D801" s="6" t="s">
        <v>288</v>
      </c>
      <c r="E801" s="12">
        <v>2</v>
      </c>
      <c r="F801" s="13" t="s">
        <v>12</v>
      </c>
      <c r="G801" s="6" t="s">
        <v>12</v>
      </c>
      <c r="H801" s="12">
        <v>1</v>
      </c>
      <c r="I801" s="13" t="s">
        <v>734</v>
      </c>
      <c r="J801" s="12">
        <v>150</v>
      </c>
      <c r="K801" s="13" t="s">
        <v>787</v>
      </c>
      <c r="L801" s="11">
        <v>1000003</v>
      </c>
      <c r="M801" s="6" t="s">
        <v>229</v>
      </c>
      <c r="N801" s="11">
        <v>10000030071</v>
      </c>
      <c r="O801" s="6" t="s">
        <v>36</v>
      </c>
      <c r="P801" s="325" t="s">
        <v>291</v>
      </c>
      <c r="Q801" s="11">
        <v>5</v>
      </c>
      <c r="R801" s="6" t="s">
        <v>635</v>
      </c>
      <c r="S801" s="11">
        <v>5</v>
      </c>
      <c r="T801" s="6" t="s">
        <v>635</v>
      </c>
      <c r="U801" s="13" t="str">
        <f>IFERROR((VLOOKUP(Q801,[1]ความเชื่อมโยง!$A$1:$F$10,6,FALSE)),"")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01" s="13" t="str">
        <f>IFERROR((VLOOKUP(Q801,ความเชื่อมโยง!$A$1:$G$10,7,1)),"")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01" s="15" t="s">
        <v>636</v>
      </c>
      <c r="X801" s="6" t="s">
        <v>133</v>
      </c>
      <c r="Y801" s="6" t="s">
        <v>16</v>
      </c>
      <c r="Z801" s="6" t="s">
        <v>28</v>
      </c>
      <c r="AA801" s="6"/>
      <c r="AB801" s="6"/>
      <c r="AC801" s="14"/>
      <c r="AD801" s="313" t="s">
        <v>654</v>
      </c>
      <c r="AE801" s="326">
        <v>240</v>
      </c>
      <c r="AF801" s="315">
        <v>2</v>
      </c>
      <c r="AG801" s="315" t="s">
        <v>581</v>
      </c>
      <c r="AH801" s="315">
        <v>6</v>
      </c>
      <c r="AI801" s="327">
        <v>2900</v>
      </c>
      <c r="AJ801" s="319"/>
      <c r="AK801" s="319">
        <v>1000</v>
      </c>
      <c r="AL801" s="319"/>
      <c r="AM801" s="319"/>
      <c r="AN801" s="319"/>
      <c r="AO801" s="319">
        <v>1000</v>
      </c>
      <c r="AP801" s="319"/>
      <c r="AQ801" s="319"/>
      <c r="AR801" s="319"/>
      <c r="AS801" s="319">
        <v>900</v>
      </c>
      <c r="AT801" s="319"/>
      <c r="AU801" s="319"/>
      <c r="AV801" s="14" t="s">
        <v>1235</v>
      </c>
      <c r="AW801" s="14" t="s">
        <v>291</v>
      </c>
      <c r="AX801" s="14" t="s">
        <v>1236</v>
      </c>
      <c r="AY801" s="14" t="s">
        <v>1237</v>
      </c>
      <c r="AZ801" s="14" t="s">
        <v>587</v>
      </c>
      <c r="BA801" s="14" t="s">
        <v>1238</v>
      </c>
      <c r="BB801" s="14" t="s">
        <v>583</v>
      </c>
      <c r="BC801" s="14">
        <v>3</v>
      </c>
      <c r="BD801" s="14" t="s">
        <v>288</v>
      </c>
      <c r="BE801" s="14"/>
      <c r="BF801" s="14" t="s">
        <v>1228</v>
      </c>
      <c r="BG801" s="61" t="s">
        <v>957</v>
      </c>
      <c r="BH801" s="58">
        <f t="shared" si="42"/>
        <v>2900</v>
      </c>
      <c r="BI801" s="62">
        <f t="shared" si="43"/>
        <v>0</v>
      </c>
    </row>
    <row r="802" spans="1:61" ht="18.75">
      <c r="A802" s="11">
        <v>10</v>
      </c>
      <c r="B802" s="6" t="s">
        <v>1</v>
      </c>
      <c r="C802" s="11">
        <v>1014</v>
      </c>
      <c r="D802" s="6" t="s">
        <v>288</v>
      </c>
      <c r="E802" s="12">
        <v>2</v>
      </c>
      <c r="F802" s="13" t="s">
        <v>12</v>
      </c>
      <c r="G802" s="6" t="s">
        <v>12</v>
      </c>
      <c r="H802" s="12">
        <v>1</v>
      </c>
      <c r="I802" s="13" t="s">
        <v>734</v>
      </c>
      <c r="J802" s="12">
        <v>150</v>
      </c>
      <c r="K802" s="13" t="s">
        <v>787</v>
      </c>
      <c r="L802" s="11">
        <v>1000003</v>
      </c>
      <c r="M802" s="6" t="s">
        <v>229</v>
      </c>
      <c r="N802" s="11">
        <v>10000030071</v>
      </c>
      <c r="O802" s="6" t="s">
        <v>36</v>
      </c>
      <c r="P802" s="325" t="s">
        <v>291</v>
      </c>
      <c r="Q802" s="11">
        <v>5</v>
      </c>
      <c r="R802" s="6" t="s">
        <v>635</v>
      </c>
      <c r="S802" s="11">
        <v>5</v>
      </c>
      <c r="T802" s="6" t="s">
        <v>635</v>
      </c>
      <c r="U802" s="13" t="str">
        <f>IFERROR((VLOOKUP(Q802,[1]ความเชื่อมโยง!$A$1:$F$10,6,FALSE)),"")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02" s="13" t="str">
        <f>IFERROR((VLOOKUP(Q802,ความเชื่อมโยง!$A$1:$G$10,7,1)),"")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02" s="15" t="s">
        <v>636</v>
      </c>
      <c r="X802" s="6" t="s">
        <v>133</v>
      </c>
      <c r="Y802" s="6" t="s">
        <v>16</v>
      </c>
      <c r="Z802" s="6" t="s">
        <v>20</v>
      </c>
      <c r="AA802" s="6"/>
      <c r="AB802" s="6"/>
      <c r="AC802" s="14"/>
      <c r="AD802" s="313" t="s">
        <v>1635</v>
      </c>
      <c r="AE802" s="326">
        <v>50</v>
      </c>
      <c r="AF802" s="315">
        <v>5</v>
      </c>
      <c r="AG802" s="315" t="s">
        <v>581</v>
      </c>
      <c r="AH802" s="315">
        <v>3</v>
      </c>
      <c r="AI802" s="327">
        <v>800</v>
      </c>
      <c r="AJ802" s="319"/>
      <c r="AK802" s="319">
        <v>300</v>
      </c>
      <c r="AL802" s="319"/>
      <c r="AM802" s="319"/>
      <c r="AN802" s="319"/>
      <c r="AO802" s="319">
        <v>300</v>
      </c>
      <c r="AP802" s="319"/>
      <c r="AQ802" s="319"/>
      <c r="AR802" s="319"/>
      <c r="AS802" s="319">
        <v>200</v>
      </c>
      <c r="AT802" s="319"/>
      <c r="AU802" s="319"/>
      <c r="AV802" s="14" t="s">
        <v>1235</v>
      </c>
      <c r="AW802" s="14" t="s">
        <v>291</v>
      </c>
      <c r="AX802" s="14" t="s">
        <v>1236</v>
      </c>
      <c r="AY802" s="14" t="s">
        <v>1237</v>
      </c>
      <c r="AZ802" s="14" t="s">
        <v>587</v>
      </c>
      <c r="BA802" s="14" t="s">
        <v>1238</v>
      </c>
      <c r="BB802" s="14" t="s">
        <v>583</v>
      </c>
      <c r="BC802" s="14">
        <v>3</v>
      </c>
      <c r="BD802" s="14" t="s">
        <v>288</v>
      </c>
      <c r="BE802" s="14"/>
      <c r="BF802" s="14" t="s">
        <v>1228</v>
      </c>
      <c r="BG802" s="61" t="s">
        <v>957</v>
      </c>
      <c r="BH802" s="58">
        <f t="shared" si="42"/>
        <v>800</v>
      </c>
      <c r="BI802" s="62">
        <f t="shared" si="43"/>
        <v>0</v>
      </c>
    </row>
    <row r="803" spans="1:61" ht="18.75">
      <c r="A803" s="11">
        <v>10</v>
      </c>
      <c r="B803" s="6" t="s">
        <v>1</v>
      </c>
      <c r="C803" s="11">
        <v>1014</v>
      </c>
      <c r="D803" s="6" t="s">
        <v>288</v>
      </c>
      <c r="E803" s="12">
        <v>2</v>
      </c>
      <c r="F803" s="13" t="s">
        <v>12</v>
      </c>
      <c r="G803" s="6" t="s">
        <v>12</v>
      </c>
      <c r="H803" s="12">
        <v>1</v>
      </c>
      <c r="I803" s="13" t="s">
        <v>734</v>
      </c>
      <c r="J803" s="12">
        <v>150</v>
      </c>
      <c r="K803" s="13" t="s">
        <v>787</v>
      </c>
      <c r="L803" s="11">
        <v>1000003</v>
      </c>
      <c r="M803" s="6" t="s">
        <v>229</v>
      </c>
      <c r="N803" s="11">
        <v>10000030071</v>
      </c>
      <c r="O803" s="6" t="s">
        <v>36</v>
      </c>
      <c r="P803" s="325" t="s">
        <v>291</v>
      </c>
      <c r="Q803" s="11">
        <v>5</v>
      </c>
      <c r="R803" s="6" t="s">
        <v>635</v>
      </c>
      <c r="S803" s="11">
        <v>5</v>
      </c>
      <c r="T803" s="6" t="s">
        <v>635</v>
      </c>
      <c r="U803" s="13" t="str">
        <f>IFERROR((VLOOKUP(Q803,[1]ความเชื่อมโยง!$A$1:$F$10,6,FALSE)),"")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03" s="13" t="str">
        <f>IFERROR((VLOOKUP(Q803,ความเชื่อมโยง!$A$1:$G$10,7,1)),"")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03" s="15" t="s">
        <v>636</v>
      </c>
      <c r="X803" s="6" t="s">
        <v>133</v>
      </c>
      <c r="Y803" s="6" t="s">
        <v>16</v>
      </c>
      <c r="Z803" s="6" t="s">
        <v>28</v>
      </c>
      <c r="AA803" s="6"/>
      <c r="AB803" s="6"/>
      <c r="AC803" s="14"/>
      <c r="AD803" s="313" t="s">
        <v>673</v>
      </c>
      <c r="AE803" s="326">
        <v>3000</v>
      </c>
      <c r="AF803" s="315">
        <v>3</v>
      </c>
      <c r="AG803" s="315" t="s">
        <v>581</v>
      </c>
      <c r="AH803" s="315">
        <v>2</v>
      </c>
      <c r="AI803" s="327">
        <v>18000</v>
      </c>
      <c r="AJ803" s="319"/>
      <c r="AK803" s="319">
        <v>9000</v>
      </c>
      <c r="AL803" s="319"/>
      <c r="AM803" s="319"/>
      <c r="AN803" s="319"/>
      <c r="AO803" s="319">
        <v>9000</v>
      </c>
      <c r="AP803" s="319"/>
      <c r="AQ803" s="319"/>
      <c r="AR803" s="319"/>
      <c r="AS803" s="319">
        <v>9000</v>
      </c>
      <c r="AT803" s="319"/>
      <c r="AU803" s="319"/>
      <c r="AV803" s="14" t="s">
        <v>1235</v>
      </c>
      <c r="AW803" s="14" t="s">
        <v>291</v>
      </c>
      <c r="AX803" s="14" t="s">
        <v>1236</v>
      </c>
      <c r="AY803" s="14" t="s">
        <v>1237</v>
      </c>
      <c r="AZ803" s="14" t="s">
        <v>587</v>
      </c>
      <c r="BA803" s="14" t="s">
        <v>1238</v>
      </c>
      <c r="BB803" s="14" t="s">
        <v>583</v>
      </c>
      <c r="BC803" s="14">
        <v>3</v>
      </c>
      <c r="BD803" s="14" t="s">
        <v>288</v>
      </c>
      <c r="BE803" s="14"/>
      <c r="BF803" s="14" t="s">
        <v>1228</v>
      </c>
      <c r="BG803" s="61" t="s">
        <v>957</v>
      </c>
      <c r="BH803" s="58">
        <f t="shared" si="42"/>
        <v>18000</v>
      </c>
      <c r="BI803" s="62">
        <f t="shared" si="43"/>
        <v>0</v>
      </c>
    </row>
    <row r="804" spans="1:61" ht="18.75">
      <c r="A804" s="11">
        <v>10</v>
      </c>
      <c r="B804" s="6" t="s">
        <v>1</v>
      </c>
      <c r="C804" s="11">
        <v>1014</v>
      </c>
      <c r="D804" s="6" t="s">
        <v>288</v>
      </c>
      <c r="E804" s="12">
        <v>2</v>
      </c>
      <c r="F804" s="13" t="s">
        <v>12</v>
      </c>
      <c r="G804" s="6" t="s">
        <v>12</v>
      </c>
      <c r="H804" s="12">
        <v>1</v>
      </c>
      <c r="I804" s="13" t="s">
        <v>734</v>
      </c>
      <c r="J804" s="12">
        <v>150</v>
      </c>
      <c r="K804" s="13" t="s">
        <v>787</v>
      </c>
      <c r="L804" s="11">
        <v>1000003</v>
      </c>
      <c r="M804" s="6" t="s">
        <v>229</v>
      </c>
      <c r="N804" s="11">
        <v>10000030071</v>
      </c>
      <c r="O804" s="6" t="s">
        <v>36</v>
      </c>
      <c r="P804" s="325" t="s">
        <v>291</v>
      </c>
      <c r="Q804" s="11">
        <v>5</v>
      </c>
      <c r="R804" s="6" t="s">
        <v>635</v>
      </c>
      <c r="S804" s="11">
        <v>5</v>
      </c>
      <c r="T804" s="6" t="s">
        <v>635</v>
      </c>
      <c r="U804" s="13" t="str">
        <f>IFERROR((VLOOKUP(Q804,[1]ความเชื่อมโยง!$A$1:$F$10,6,FALSE)),"")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04" s="13" t="str">
        <f>IFERROR((VLOOKUP(Q804,ความเชื่อมโยง!$A$1:$G$10,7,1)),"")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04" s="15" t="s">
        <v>636</v>
      </c>
      <c r="X804" s="6" t="s">
        <v>133</v>
      </c>
      <c r="Y804" s="6" t="s">
        <v>16</v>
      </c>
      <c r="Z804" s="6" t="s">
        <v>28</v>
      </c>
      <c r="AA804" s="6"/>
      <c r="AB804" s="6"/>
      <c r="AC804" s="14"/>
      <c r="AD804" s="313" t="s">
        <v>673</v>
      </c>
      <c r="AE804" s="326">
        <v>1000</v>
      </c>
      <c r="AF804" s="315">
        <v>1</v>
      </c>
      <c r="AG804" s="315" t="s">
        <v>581</v>
      </c>
      <c r="AH804" s="315">
        <v>2</v>
      </c>
      <c r="AI804" s="327">
        <v>2000</v>
      </c>
      <c r="AJ804" s="319"/>
      <c r="AK804" s="319">
        <v>1000</v>
      </c>
      <c r="AL804" s="319"/>
      <c r="AM804" s="319"/>
      <c r="AN804" s="319">
        <v>1000</v>
      </c>
      <c r="AO804" s="319"/>
      <c r="AP804" s="319"/>
      <c r="AQ804" s="319"/>
      <c r="AR804" s="319">
        <v>1000</v>
      </c>
      <c r="AS804" s="319"/>
      <c r="AT804" s="319"/>
      <c r="AU804" s="16"/>
      <c r="AV804" s="14" t="s">
        <v>1235</v>
      </c>
      <c r="AW804" s="14" t="s">
        <v>291</v>
      </c>
      <c r="AX804" s="14" t="s">
        <v>1236</v>
      </c>
      <c r="AY804" s="14" t="s">
        <v>1237</v>
      </c>
      <c r="AZ804" s="14" t="s">
        <v>587</v>
      </c>
      <c r="BA804" s="14" t="s">
        <v>1238</v>
      </c>
      <c r="BB804" s="14" t="s">
        <v>583</v>
      </c>
      <c r="BC804" s="14">
        <v>3</v>
      </c>
      <c r="BD804" s="14" t="s">
        <v>288</v>
      </c>
      <c r="BE804" s="14"/>
      <c r="BF804" s="14" t="s">
        <v>1228</v>
      </c>
      <c r="BG804" s="61" t="s">
        <v>957</v>
      </c>
      <c r="BH804" s="58">
        <f t="shared" si="42"/>
        <v>2000</v>
      </c>
      <c r="BI804" s="62">
        <f t="shared" si="43"/>
        <v>0</v>
      </c>
    </row>
    <row r="805" spans="1:61" ht="18.75">
      <c r="A805" s="11">
        <v>10</v>
      </c>
      <c r="B805" s="6" t="s">
        <v>1</v>
      </c>
      <c r="C805" s="11">
        <v>1014</v>
      </c>
      <c r="D805" s="6" t="s">
        <v>288</v>
      </c>
      <c r="E805" s="12">
        <v>2</v>
      </c>
      <c r="F805" s="13" t="s">
        <v>12</v>
      </c>
      <c r="G805" s="6" t="s">
        <v>12</v>
      </c>
      <c r="H805" s="12">
        <v>1</v>
      </c>
      <c r="I805" s="13" t="s">
        <v>734</v>
      </c>
      <c r="J805" s="12">
        <v>150</v>
      </c>
      <c r="K805" s="13" t="s">
        <v>787</v>
      </c>
      <c r="L805" s="11">
        <v>1000003</v>
      </c>
      <c r="M805" s="6" t="s">
        <v>229</v>
      </c>
      <c r="N805" s="11">
        <v>10000030071</v>
      </c>
      <c r="O805" s="6" t="s">
        <v>36</v>
      </c>
      <c r="P805" s="325" t="s">
        <v>292</v>
      </c>
      <c r="Q805" s="11">
        <v>5</v>
      </c>
      <c r="R805" s="6" t="s">
        <v>635</v>
      </c>
      <c r="S805" s="11">
        <v>5</v>
      </c>
      <c r="T805" s="6" t="s">
        <v>635</v>
      </c>
      <c r="U805" s="13" t="str">
        <f>IFERROR((VLOOKUP(Q805,[1]ความเชื่อมโยง!$A$1:$F$10,6,FALSE)),"")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05" s="13" t="str">
        <f>IFERROR((VLOOKUP(Q805,ความเชื่อมโยง!$A$1:$G$10,7,1)),"")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05" s="15" t="s">
        <v>636</v>
      </c>
      <c r="X805" s="6" t="s">
        <v>133</v>
      </c>
      <c r="Y805" s="6" t="s">
        <v>16</v>
      </c>
      <c r="Z805" s="6" t="s">
        <v>20</v>
      </c>
      <c r="AA805" s="6"/>
      <c r="AB805" s="6"/>
      <c r="AC805" s="14"/>
      <c r="AD805" s="313" t="s">
        <v>1717</v>
      </c>
      <c r="AE805" s="326">
        <v>6000</v>
      </c>
      <c r="AF805" s="315">
        <v>2</v>
      </c>
      <c r="AG805" s="315" t="s">
        <v>581</v>
      </c>
      <c r="AH805" s="315">
        <v>1</v>
      </c>
      <c r="AI805" s="327">
        <v>12000</v>
      </c>
      <c r="AJ805" s="319"/>
      <c r="AK805" s="319"/>
      <c r="AL805" s="319"/>
      <c r="AM805" s="319"/>
      <c r="AN805" s="319"/>
      <c r="AO805" s="319"/>
      <c r="AP805" s="319">
        <v>6000</v>
      </c>
      <c r="AQ805" s="319">
        <v>6000</v>
      </c>
      <c r="AR805" s="319"/>
      <c r="AS805" s="319"/>
      <c r="AT805" s="319"/>
      <c r="AU805" s="16"/>
      <c r="AV805" s="14" t="s">
        <v>1235</v>
      </c>
      <c r="AW805" s="14" t="s">
        <v>1239</v>
      </c>
      <c r="AX805" s="14" t="s">
        <v>1240</v>
      </c>
      <c r="AY805" s="14" t="s">
        <v>1240</v>
      </c>
      <c r="AZ805" s="14" t="s">
        <v>592</v>
      </c>
      <c r="BA805" s="14" t="s">
        <v>1241</v>
      </c>
      <c r="BB805" s="14" t="s">
        <v>583</v>
      </c>
      <c r="BC805" s="14">
        <v>1</v>
      </c>
      <c r="BD805" s="14" t="s">
        <v>288</v>
      </c>
      <c r="BE805" s="14"/>
      <c r="BF805" s="14" t="s">
        <v>1228</v>
      </c>
      <c r="BG805" s="61" t="s">
        <v>957</v>
      </c>
      <c r="BH805" s="58">
        <f t="shared" si="42"/>
        <v>12000</v>
      </c>
      <c r="BI805" s="62">
        <f t="shared" si="43"/>
        <v>0</v>
      </c>
    </row>
    <row r="806" spans="1:61" ht="18.75">
      <c r="A806" s="11">
        <v>10</v>
      </c>
      <c r="B806" s="6" t="s">
        <v>1</v>
      </c>
      <c r="C806" s="11">
        <v>1014</v>
      </c>
      <c r="D806" s="6" t="s">
        <v>288</v>
      </c>
      <c r="E806" s="12">
        <v>2</v>
      </c>
      <c r="F806" s="13" t="s">
        <v>12</v>
      </c>
      <c r="G806" s="6" t="s">
        <v>12</v>
      </c>
      <c r="H806" s="12">
        <v>1</v>
      </c>
      <c r="I806" s="13" t="s">
        <v>734</v>
      </c>
      <c r="J806" s="12">
        <v>150</v>
      </c>
      <c r="K806" s="13" t="s">
        <v>787</v>
      </c>
      <c r="L806" s="11">
        <v>1000003</v>
      </c>
      <c r="M806" s="6" t="s">
        <v>229</v>
      </c>
      <c r="N806" s="11">
        <v>10000030071</v>
      </c>
      <c r="O806" s="6" t="s">
        <v>36</v>
      </c>
      <c r="P806" s="325" t="s">
        <v>292</v>
      </c>
      <c r="Q806" s="11">
        <v>5</v>
      </c>
      <c r="R806" s="6" t="s">
        <v>635</v>
      </c>
      <c r="S806" s="11">
        <v>5</v>
      </c>
      <c r="T806" s="6" t="s">
        <v>635</v>
      </c>
      <c r="U806" s="13" t="str">
        <f>IFERROR((VLOOKUP(Q806,[1]ความเชื่อมโยง!$A$1:$F$10,6,FALSE)),"")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06" s="13" t="str">
        <f>IFERROR((VLOOKUP(Q806,ความเชื่อมโยง!$A$1:$G$10,7,1)),"")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06" s="15" t="s">
        <v>636</v>
      </c>
      <c r="X806" s="6" t="s">
        <v>133</v>
      </c>
      <c r="Y806" s="6" t="s">
        <v>16</v>
      </c>
      <c r="Z806" s="6" t="s">
        <v>28</v>
      </c>
      <c r="AA806" s="6"/>
      <c r="AB806" s="6"/>
      <c r="AC806" s="14"/>
      <c r="AD806" s="313" t="s">
        <v>654</v>
      </c>
      <c r="AE806" s="326">
        <v>240</v>
      </c>
      <c r="AF806" s="315">
        <v>1</v>
      </c>
      <c r="AG806" s="315" t="s">
        <v>581</v>
      </c>
      <c r="AH806" s="315">
        <v>3</v>
      </c>
      <c r="AI806" s="327">
        <v>700</v>
      </c>
      <c r="AJ806" s="319"/>
      <c r="AK806" s="319"/>
      <c r="AL806" s="319"/>
      <c r="AM806" s="319"/>
      <c r="AN806" s="319"/>
      <c r="AO806" s="319"/>
      <c r="AP806" s="319">
        <v>250</v>
      </c>
      <c r="AQ806" s="319">
        <v>250</v>
      </c>
      <c r="AR806" s="319"/>
      <c r="AS806" s="319"/>
      <c r="AT806" s="319"/>
      <c r="AU806" s="319"/>
      <c r="AV806" s="14" t="s">
        <v>1235</v>
      </c>
      <c r="AW806" s="14" t="s">
        <v>1239</v>
      </c>
      <c r="AX806" s="14" t="s">
        <v>1240</v>
      </c>
      <c r="AY806" s="14" t="s">
        <v>1240</v>
      </c>
      <c r="AZ806" s="14" t="s">
        <v>592</v>
      </c>
      <c r="BA806" s="14" t="s">
        <v>1241</v>
      </c>
      <c r="BB806" s="14" t="s">
        <v>583</v>
      </c>
      <c r="BC806" s="14">
        <v>1</v>
      </c>
      <c r="BD806" s="14" t="s">
        <v>288</v>
      </c>
      <c r="BE806" s="14"/>
      <c r="BF806" s="14" t="s">
        <v>1228</v>
      </c>
      <c r="BG806" s="61" t="s">
        <v>957</v>
      </c>
      <c r="BH806" s="58">
        <f t="shared" si="42"/>
        <v>700</v>
      </c>
      <c r="BI806" s="62">
        <f t="shared" si="43"/>
        <v>0</v>
      </c>
    </row>
    <row r="807" spans="1:61" ht="18.75">
      <c r="A807" s="11">
        <v>10</v>
      </c>
      <c r="B807" s="6" t="s">
        <v>1</v>
      </c>
      <c r="C807" s="11">
        <v>1014</v>
      </c>
      <c r="D807" s="6" t="s">
        <v>288</v>
      </c>
      <c r="E807" s="12">
        <v>2</v>
      </c>
      <c r="F807" s="13" t="s">
        <v>12</v>
      </c>
      <c r="G807" s="6" t="s">
        <v>12</v>
      </c>
      <c r="H807" s="12">
        <v>1</v>
      </c>
      <c r="I807" s="13" t="s">
        <v>734</v>
      </c>
      <c r="J807" s="12">
        <v>150</v>
      </c>
      <c r="K807" s="13" t="s">
        <v>787</v>
      </c>
      <c r="L807" s="11">
        <v>1000003</v>
      </c>
      <c r="M807" s="6" t="s">
        <v>229</v>
      </c>
      <c r="N807" s="11">
        <v>10000030071</v>
      </c>
      <c r="O807" s="6" t="s">
        <v>36</v>
      </c>
      <c r="P807" s="325" t="s">
        <v>292</v>
      </c>
      <c r="Q807" s="11">
        <v>5</v>
      </c>
      <c r="R807" s="6" t="s">
        <v>635</v>
      </c>
      <c r="S807" s="11">
        <v>5</v>
      </c>
      <c r="T807" s="6" t="s">
        <v>635</v>
      </c>
      <c r="U807" s="13" t="str">
        <f>IFERROR((VLOOKUP(Q807,[1]ความเชื่อมโยง!$A$1:$F$10,6,FALSE)),"")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07" s="13" t="str">
        <f>IFERROR((VLOOKUP(Q807,ความเชื่อมโยง!$A$1:$G$10,7,1)),"")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07" s="15" t="s">
        <v>636</v>
      </c>
      <c r="X807" s="6" t="s">
        <v>133</v>
      </c>
      <c r="Y807" s="6" t="s">
        <v>16</v>
      </c>
      <c r="Z807" s="6" t="s">
        <v>20</v>
      </c>
      <c r="AA807" s="6"/>
      <c r="AB807" s="6"/>
      <c r="AC807" s="14"/>
      <c r="AD807" s="313" t="s">
        <v>1650</v>
      </c>
      <c r="AE807" s="326">
        <v>350</v>
      </c>
      <c r="AF807" s="315">
        <v>1</v>
      </c>
      <c r="AG807" s="315" t="s">
        <v>581</v>
      </c>
      <c r="AH807" s="315">
        <v>3</v>
      </c>
      <c r="AI807" s="327">
        <v>1100</v>
      </c>
      <c r="AJ807" s="319"/>
      <c r="AK807" s="319"/>
      <c r="AL807" s="319"/>
      <c r="AM807" s="319"/>
      <c r="AN807" s="319"/>
      <c r="AO807" s="319"/>
      <c r="AP807" s="319">
        <v>700</v>
      </c>
      <c r="AQ807" s="319">
        <v>700</v>
      </c>
      <c r="AR807" s="319"/>
      <c r="AS807" s="319"/>
      <c r="AT807" s="319"/>
      <c r="AU807" s="319"/>
      <c r="AV807" s="14" t="s">
        <v>1235</v>
      </c>
      <c r="AW807" s="14" t="s">
        <v>1239</v>
      </c>
      <c r="AX807" s="14" t="s">
        <v>1240</v>
      </c>
      <c r="AY807" s="14" t="s">
        <v>1240</v>
      </c>
      <c r="AZ807" s="14" t="s">
        <v>592</v>
      </c>
      <c r="BA807" s="14" t="s">
        <v>1241</v>
      </c>
      <c r="BB807" s="14" t="s">
        <v>583</v>
      </c>
      <c r="BC807" s="14">
        <v>1</v>
      </c>
      <c r="BD807" s="14" t="s">
        <v>288</v>
      </c>
      <c r="BE807" s="14"/>
      <c r="BF807" s="14" t="s">
        <v>1228</v>
      </c>
      <c r="BG807" s="61" t="s">
        <v>957</v>
      </c>
      <c r="BH807" s="58">
        <f t="shared" si="42"/>
        <v>1100</v>
      </c>
      <c r="BI807" s="62">
        <f t="shared" si="43"/>
        <v>0</v>
      </c>
    </row>
    <row r="808" spans="1:61" ht="18.75">
      <c r="A808" s="11">
        <v>10</v>
      </c>
      <c r="B808" s="6" t="s">
        <v>1</v>
      </c>
      <c r="C808" s="11">
        <v>1014</v>
      </c>
      <c r="D808" s="6" t="s">
        <v>288</v>
      </c>
      <c r="E808" s="12">
        <v>2</v>
      </c>
      <c r="F808" s="13" t="s">
        <v>12</v>
      </c>
      <c r="G808" s="6" t="s">
        <v>12</v>
      </c>
      <c r="H808" s="12">
        <v>1</v>
      </c>
      <c r="I808" s="13" t="s">
        <v>734</v>
      </c>
      <c r="J808" s="12">
        <v>150</v>
      </c>
      <c r="K808" s="13" t="s">
        <v>787</v>
      </c>
      <c r="L808" s="11">
        <v>1000003</v>
      </c>
      <c r="M808" s="6" t="s">
        <v>229</v>
      </c>
      <c r="N808" s="11">
        <v>10000030071</v>
      </c>
      <c r="O808" s="6" t="s">
        <v>36</v>
      </c>
      <c r="P808" s="325" t="s">
        <v>292</v>
      </c>
      <c r="Q808" s="328">
        <v>5</v>
      </c>
      <c r="R808" s="6" t="s">
        <v>635</v>
      </c>
      <c r="S808" s="328">
        <v>5</v>
      </c>
      <c r="T808" s="6" t="s">
        <v>635</v>
      </c>
      <c r="U808" s="13" t="str">
        <f>IFERROR((VLOOKUP(Q808,[1]ความเชื่อมโยง!$A$1:$F$10,6,FALSE)),"")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08" s="13" t="str">
        <f>IFERROR((VLOOKUP(Q808,ความเชื่อมโยง!$A$1:$G$10,7,1)),"")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08" s="15" t="s">
        <v>636</v>
      </c>
      <c r="X808" s="6" t="s">
        <v>133</v>
      </c>
      <c r="Y808" s="6" t="s">
        <v>16</v>
      </c>
      <c r="Z808" s="6" t="s">
        <v>20</v>
      </c>
      <c r="AA808" s="6"/>
      <c r="AB808" s="6"/>
      <c r="AC808" s="14"/>
      <c r="AD808" s="313" t="s">
        <v>582</v>
      </c>
      <c r="AE808" s="326">
        <v>120</v>
      </c>
      <c r="AF808" s="315">
        <v>20</v>
      </c>
      <c r="AG808" s="315" t="s">
        <v>581</v>
      </c>
      <c r="AH808" s="315">
        <v>3</v>
      </c>
      <c r="AI808" s="327">
        <v>7200</v>
      </c>
      <c r="AJ808" s="319"/>
      <c r="AK808" s="319"/>
      <c r="AL808" s="319"/>
      <c r="AM808" s="319"/>
      <c r="AN808" s="319"/>
      <c r="AO808" s="319"/>
      <c r="AP808" s="319">
        <v>4800</v>
      </c>
      <c r="AQ808" s="319">
        <v>4800</v>
      </c>
      <c r="AR808" s="319"/>
      <c r="AS808" s="319"/>
      <c r="AT808" s="319"/>
      <c r="AU808" s="319"/>
      <c r="AV808" s="14" t="s">
        <v>1235</v>
      </c>
      <c r="AW808" s="14" t="s">
        <v>1239</v>
      </c>
      <c r="AX808" s="14" t="s">
        <v>1240</v>
      </c>
      <c r="AY808" s="14" t="s">
        <v>1240</v>
      </c>
      <c r="AZ808" s="14" t="s">
        <v>592</v>
      </c>
      <c r="BA808" s="14" t="s">
        <v>1241</v>
      </c>
      <c r="BB808" s="14" t="s">
        <v>583</v>
      </c>
      <c r="BC808" s="14">
        <v>1</v>
      </c>
      <c r="BD808" s="14" t="s">
        <v>288</v>
      </c>
      <c r="BE808" s="14"/>
      <c r="BF808" s="14" t="s">
        <v>1228</v>
      </c>
      <c r="BG808" s="61" t="s">
        <v>957</v>
      </c>
      <c r="BH808" s="58">
        <f t="shared" si="42"/>
        <v>7200</v>
      </c>
      <c r="BI808" s="62">
        <f t="shared" si="43"/>
        <v>0</v>
      </c>
    </row>
    <row r="809" spans="1:61" ht="18.75">
      <c r="A809" s="11">
        <v>10</v>
      </c>
      <c r="B809" s="6" t="s">
        <v>1</v>
      </c>
      <c r="C809" s="11">
        <v>1014</v>
      </c>
      <c r="D809" s="6" t="s">
        <v>288</v>
      </c>
      <c r="E809" s="12">
        <v>2</v>
      </c>
      <c r="F809" s="13" t="s">
        <v>12</v>
      </c>
      <c r="G809" s="6" t="s">
        <v>12</v>
      </c>
      <c r="H809" s="12">
        <v>1</v>
      </c>
      <c r="I809" s="13" t="s">
        <v>734</v>
      </c>
      <c r="J809" s="12">
        <v>150</v>
      </c>
      <c r="K809" s="13" t="s">
        <v>787</v>
      </c>
      <c r="L809" s="11">
        <v>1000003</v>
      </c>
      <c r="M809" s="6" t="s">
        <v>229</v>
      </c>
      <c r="N809" s="11">
        <v>10000030071</v>
      </c>
      <c r="O809" s="6" t="s">
        <v>36</v>
      </c>
      <c r="P809" s="325" t="s">
        <v>292</v>
      </c>
      <c r="Q809" s="328">
        <v>5</v>
      </c>
      <c r="R809" s="6" t="s">
        <v>635</v>
      </c>
      <c r="S809" s="328">
        <v>5</v>
      </c>
      <c r="T809" s="6" t="s">
        <v>635</v>
      </c>
      <c r="U809" s="13" t="str">
        <f>IFERROR((VLOOKUP(Q809,[1]ความเชื่อมโยง!$A$1:$F$10,6,FALSE)),"")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09" s="13" t="str">
        <f>IFERROR((VLOOKUP(Q809,ความเชื่อมโยง!$A$1:$G$10,7,1)),"")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09" s="15" t="s">
        <v>636</v>
      </c>
      <c r="X809" s="6" t="s">
        <v>133</v>
      </c>
      <c r="Y809" s="6" t="s">
        <v>16</v>
      </c>
      <c r="Z809" s="6" t="s">
        <v>20</v>
      </c>
      <c r="AA809" s="6"/>
      <c r="AB809" s="6"/>
      <c r="AC809" s="14"/>
      <c r="AD809" s="313" t="s">
        <v>1635</v>
      </c>
      <c r="AE809" s="326">
        <v>35</v>
      </c>
      <c r="AF809" s="315">
        <v>20</v>
      </c>
      <c r="AG809" s="315" t="s">
        <v>581</v>
      </c>
      <c r="AH809" s="315">
        <v>6</v>
      </c>
      <c r="AI809" s="327">
        <v>4200</v>
      </c>
      <c r="AJ809" s="319"/>
      <c r="AK809" s="319"/>
      <c r="AL809" s="319"/>
      <c r="AM809" s="319"/>
      <c r="AN809" s="319"/>
      <c r="AO809" s="319"/>
      <c r="AP809" s="319">
        <v>2100</v>
      </c>
      <c r="AQ809" s="319">
        <v>2100</v>
      </c>
      <c r="AR809" s="319"/>
      <c r="AS809" s="319"/>
      <c r="AT809" s="319"/>
      <c r="AU809" s="319"/>
      <c r="AV809" s="14" t="s">
        <v>1235</v>
      </c>
      <c r="AW809" s="14" t="s">
        <v>1239</v>
      </c>
      <c r="AX809" s="14" t="s">
        <v>1240</v>
      </c>
      <c r="AY809" s="14" t="s">
        <v>1240</v>
      </c>
      <c r="AZ809" s="14" t="s">
        <v>592</v>
      </c>
      <c r="BA809" s="14" t="s">
        <v>1241</v>
      </c>
      <c r="BB809" s="14" t="s">
        <v>583</v>
      </c>
      <c r="BC809" s="14">
        <v>1</v>
      </c>
      <c r="BD809" s="14" t="s">
        <v>288</v>
      </c>
      <c r="BE809" s="14"/>
      <c r="BF809" s="14" t="s">
        <v>1228</v>
      </c>
      <c r="BG809" s="61" t="s">
        <v>957</v>
      </c>
      <c r="BH809" s="58">
        <f t="shared" si="42"/>
        <v>4200</v>
      </c>
      <c r="BI809" s="62">
        <f t="shared" si="43"/>
        <v>0</v>
      </c>
    </row>
    <row r="810" spans="1:61" ht="18.75">
      <c r="A810" s="11">
        <v>10</v>
      </c>
      <c r="B810" s="6" t="s">
        <v>1</v>
      </c>
      <c r="C810" s="11">
        <v>1014</v>
      </c>
      <c r="D810" s="6" t="s">
        <v>288</v>
      </c>
      <c r="E810" s="12">
        <v>2</v>
      </c>
      <c r="F810" s="13" t="s">
        <v>12</v>
      </c>
      <c r="G810" s="6" t="s">
        <v>12</v>
      </c>
      <c r="H810" s="12">
        <v>1</v>
      </c>
      <c r="I810" s="13" t="s">
        <v>734</v>
      </c>
      <c r="J810" s="12">
        <v>150</v>
      </c>
      <c r="K810" s="13" t="s">
        <v>787</v>
      </c>
      <c r="L810" s="11">
        <v>1000003</v>
      </c>
      <c r="M810" s="6" t="s">
        <v>229</v>
      </c>
      <c r="N810" s="11">
        <v>10000030071</v>
      </c>
      <c r="O810" s="6" t="s">
        <v>36</v>
      </c>
      <c r="P810" s="325" t="s">
        <v>292</v>
      </c>
      <c r="Q810" s="328">
        <v>5</v>
      </c>
      <c r="R810" s="6" t="s">
        <v>635</v>
      </c>
      <c r="S810" s="328">
        <v>5</v>
      </c>
      <c r="T810" s="6" t="s">
        <v>635</v>
      </c>
      <c r="U810" s="13" t="str">
        <f>IFERROR((VLOOKUP(Q810,[1]ความเชื่อมโยง!$A$1:$F$10,6,FALSE)),"")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10" s="13" t="str">
        <f>IFERROR((VLOOKUP(Q810,ความเชื่อมโยง!$A$1:$G$10,7,1)),"")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10" s="15" t="s">
        <v>636</v>
      </c>
      <c r="X810" s="6" t="s">
        <v>133</v>
      </c>
      <c r="Y810" s="6" t="s">
        <v>16</v>
      </c>
      <c r="Z810" s="6" t="s">
        <v>23</v>
      </c>
      <c r="AA810" s="6"/>
      <c r="AB810" s="6"/>
      <c r="AC810" s="14"/>
      <c r="AD810" s="313" t="s">
        <v>171</v>
      </c>
      <c r="AE810" s="326">
        <v>1100</v>
      </c>
      <c r="AF810" s="315">
        <v>1</v>
      </c>
      <c r="AG810" s="315" t="s">
        <v>583</v>
      </c>
      <c r="AH810" s="315">
        <v>1</v>
      </c>
      <c r="AI810" s="327">
        <v>1100</v>
      </c>
      <c r="AJ810" s="319"/>
      <c r="AK810" s="319"/>
      <c r="AL810" s="319"/>
      <c r="AM810" s="319"/>
      <c r="AN810" s="319"/>
      <c r="AO810" s="319"/>
      <c r="AP810" s="319">
        <v>600</v>
      </c>
      <c r="AQ810" s="319">
        <v>500</v>
      </c>
      <c r="AR810" s="319"/>
      <c r="AS810" s="319"/>
      <c r="AT810" s="319"/>
      <c r="AU810" s="319"/>
      <c r="AV810" s="14" t="s">
        <v>1235</v>
      </c>
      <c r="AW810" s="14" t="s">
        <v>1239</v>
      </c>
      <c r="AX810" s="14" t="s">
        <v>1240</v>
      </c>
      <c r="AY810" s="14" t="s">
        <v>1240</v>
      </c>
      <c r="AZ810" s="14" t="s">
        <v>592</v>
      </c>
      <c r="BA810" s="14" t="s">
        <v>1241</v>
      </c>
      <c r="BB810" s="14" t="s">
        <v>583</v>
      </c>
      <c r="BC810" s="14">
        <v>1</v>
      </c>
      <c r="BD810" s="14" t="s">
        <v>288</v>
      </c>
      <c r="BE810" s="14"/>
      <c r="BF810" s="14" t="s">
        <v>1228</v>
      </c>
      <c r="BG810" s="61" t="s">
        <v>957</v>
      </c>
      <c r="BH810" s="58">
        <f t="shared" si="42"/>
        <v>1100</v>
      </c>
      <c r="BI810" s="62">
        <f t="shared" si="43"/>
        <v>0</v>
      </c>
    </row>
    <row r="811" spans="1:61" ht="18.75">
      <c r="A811" s="11">
        <v>10</v>
      </c>
      <c r="B811" s="6" t="s">
        <v>1</v>
      </c>
      <c r="C811" s="11">
        <v>1014</v>
      </c>
      <c r="D811" s="6" t="s">
        <v>288</v>
      </c>
      <c r="E811" s="12">
        <v>2</v>
      </c>
      <c r="F811" s="13" t="s">
        <v>12</v>
      </c>
      <c r="G811" s="6" t="s">
        <v>12</v>
      </c>
      <c r="H811" s="12">
        <v>1</v>
      </c>
      <c r="I811" s="13" t="s">
        <v>734</v>
      </c>
      <c r="J811" s="12">
        <v>150</v>
      </c>
      <c r="K811" s="13" t="s">
        <v>787</v>
      </c>
      <c r="L811" s="11">
        <v>1000003</v>
      </c>
      <c r="M811" s="6" t="s">
        <v>229</v>
      </c>
      <c r="N811" s="11">
        <v>10000030071</v>
      </c>
      <c r="O811" s="6" t="s">
        <v>36</v>
      </c>
      <c r="P811" s="14" t="s">
        <v>292</v>
      </c>
      <c r="Q811" s="328">
        <v>5</v>
      </c>
      <c r="R811" s="6" t="s">
        <v>635</v>
      </c>
      <c r="S811" s="328">
        <v>5</v>
      </c>
      <c r="T811" s="6" t="s">
        <v>635</v>
      </c>
      <c r="U811" s="13" t="str">
        <f>IFERROR((VLOOKUP(Q811,[1]ความเชื่อมโยง!$A$1:$F$10,6,FALSE)),"")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11" s="13" t="str">
        <f>IFERROR((VLOOKUP(Q811,ความเชื่อมโยง!$A$1:$G$10,7,1)),"")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11" s="15" t="s">
        <v>636</v>
      </c>
      <c r="X811" s="6" t="s">
        <v>133</v>
      </c>
      <c r="Y811" s="6" t="s">
        <v>16</v>
      </c>
      <c r="Z811" s="6" t="s">
        <v>23</v>
      </c>
      <c r="AA811" s="6"/>
      <c r="AB811" s="6"/>
      <c r="AC811" s="14"/>
      <c r="AD811" s="14" t="s">
        <v>24</v>
      </c>
      <c r="AE811" s="16">
        <v>0.4</v>
      </c>
      <c r="AF811" s="17">
        <v>2000</v>
      </c>
      <c r="AG811" s="17" t="s">
        <v>584</v>
      </c>
      <c r="AH811" s="17">
        <v>1</v>
      </c>
      <c r="AI811" s="327">
        <v>800</v>
      </c>
      <c r="AJ811" s="16"/>
      <c r="AK811" s="16"/>
      <c r="AL811" s="16"/>
      <c r="AM811" s="16"/>
      <c r="AN811" s="16"/>
      <c r="AO811" s="16"/>
      <c r="AP811" s="16">
        <v>400</v>
      </c>
      <c r="AQ811" s="16">
        <v>400</v>
      </c>
      <c r="AR811" s="16"/>
      <c r="AS811" s="16"/>
      <c r="AT811" s="16"/>
      <c r="AU811" s="16"/>
      <c r="AV811" s="14" t="s">
        <v>1235</v>
      </c>
      <c r="AW811" s="14" t="s">
        <v>1239</v>
      </c>
      <c r="AX811" s="14" t="s">
        <v>1240</v>
      </c>
      <c r="AY811" s="14" t="s">
        <v>1240</v>
      </c>
      <c r="AZ811" s="14" t="s">
        <v>592</v>
      </c>
      <c r="BA811" s="14" t="s">
        <v>1241</v>
      </c>
      <c r="BB811" s="14" t="s">
        <v>583</v>
      </c>
      <c r="BC811" s="14">
        <v>1</v>
      </c>
      <c r="BD811" s="14" t="s">
        <v>288</v>
      </c>
      <c r="BE811" s="14"/>
      <c r="BF811" s="14" t="s">
        <v>1228</v>
      </c>
      <c r="BG811" s="61" t="s">
        <v>957</v>
      </c>
      <c r="BH811" s="58">
        <f t="shared" si="42"/>
        <v>800</v>
      </c>
      <c r="BI811" s="62">
        <f t="shared" si="43"/>
        <v>0</v>
      </c>
    </row>
    <row r="812" spans="1:61" ht="18.75">
      <c r="A812" s="11">
        <v>10</v>
      </c>
      <c r="B812" s="6" t="s">
        <v>1</v>
      </c>
      <c r="C812" s="11">
        <v>1005</v>
      </c>
      <c r="D812" s="6" t="s">
        <v>272</v>
      </c>
      <c r="E812" s="12">
        <v>2</v>
      </c>
      <c r="F812" s="13" t="s">
        <v>12</v>
      </c>
      <c r="G812" s="6" t="s">
        <v>12</v>
      </c>
      <c r="H812" s="12">
        <v>1</v>
      </c>
      <c r="I812" s="13" t="s">
        <v>734</v>
      </c>
      <c r="J812" s="12">
        <v>150</v>
      </c>
      <c r="K812" s="13" t="s">
        <v>787</v>
      </c>
      <c r="L812" s="11">
        <v>1000003</v>
      </c>
      <c r="M812" s="6" t="s">
        <v>229</v>
      </c>
      <c r="N812" s="11">
        <v>10000030036</v>
      </c>
      <c r="O812" s="6" t="s">
        <v>21</v>
      </c>
      <c r="P812" s="151" t="s">
        <v>273</v>
      </c>
      <c r="Q812" s="11">
        <v>5</v>
      </c>
      <c r="R812" s="6" t="s">
        <v>635</v>
      </c>
      <c r="S812" s="11">
        <v>5</v>
      </c>
      <c r="T812" s="6" t="s">
        <v>635</v>
      </c>
      <c r="U812" s="13" t="str">
        <f>IFERROR((VLOOKUP(Q812,[1]ความเชื่อมโยง!$A$1:$F$10,6,FALSE)),"")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12" s="13" t="str">
        <f>IFERROR((VLOOKUP(Q812,ความเชื่อมโยง!$A$1:$G$10,7,1)),"")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12" s="15" t="s">
        <v>636</v>
      </c>
      <c r="X812" s="6" t="s">
        <v>637</v>
      </c>
      <c r="Y812" s="6" t="s">
        <v>16</v>
      </c>
      <c r="Z812" s="6" t="s">
        <v>20</v>
      </c>
      <c r="AA812" s="6"/>
      <c r="AB812" s="6"/>
      <c r="AC812" s="14"/>
      <c r="AD812" s="329" t="s">
        <v>1650</v>
      </c>
      <c r="AE812" s="16">
        <v>1000</v>
      </c>
      <c r="AF812" s="17">
        <v>1</v>
      </c>
      <c r="AG812" s="17" t="s">
        <v>581</v>
      </c>
      <c r="AH812" s="17">
        <v>1</v>
      </c>
      <c r="AI812" s="27">
        <v>1000</v>
      </c>
      <c r="AJ812" s="16"/>
      <c r="AK812" s="16"/>
      <c r="AL812" s="16"/>
      <c r="AM812" s="16">
        <v>2000</v>
      </c>
      <c r="AN812" s="16"/>
      <c r="AO812" s="16"/>
      <c r="AP812" s="16"/>
      <c r="AQ812" s="16">
        <v>2000</v>
      </c>
      <c r="AR812" s="16"/>
      <c r="AS812" s="16"/>
      <c r="AT812" s="16"/>
      <c r="AU812" s="16"/>
      <c r="AV812" s="14"/>
      <c r="AW812" s="14"/>
      <c r="AX812" s="14"/>
      <c r="AY812" s="313" t="s">
        <v>1242</v>
      </c>
      <c r="AZ812" s="313" t="s">
        <v>699</v>
      </c>
      <c r="BA812" s="313" t="s">
        <v>1243</v>
      </c>
      <c r="BB812" s="313" t="s">
        <v>661</v>
      </c>
      <c r="BC812" s="330">
        <v>4</v>
      </c>
      <c r="BD812" s="14" t="s">
        <v>1244</v>
      </c>
      <c r="BE812" s="14" t="s">
        <v>1244</v>
      </c>
      <c r="BF812" s="14" t="s">
        <v>1245</v>
      </c>
      <c r="BG812" s="61" t="s">
        <v>1246</v>
      </c>
      <c r="BH812" s="58">
        <f t="shared" si="42"/>
        <v>1000</v>
      </c>
      <c r="BI812" s="62">
        <f t="shared" si="43"/>
        <v>0</v>
      </c>
    </row>
    <row r="813" spans="1:61" ht="18.75">
      <c r="A813" s="11">
        <v>10</v>
      </c>
      <c r="B813" s="6" t="s">
        <v>1</v>
      </c>
      <c r="C813" s="11">
        <v>1005</v>
      </c>
      <c r="D813" s="6" t="s">
        <v>272</v>
      </c>
      <c r="E813" s="12">
        <v>2</v>
      </c>
      <c r="F813" s="13" t="s">
        <v>12</v>
      </c>
      <c r="G813" s="6" t="s">
        <v>12</v>
      </c>
      <c r="H813" s="12">
        <v>1</v>
      </c>
      <c r="I813" s="13" t="s">
        <v>734</v>
      </c>
      <c r="J813" s="12">
        <v>150</v>
      </c>
      <c r="K813" s="13" t="s">
        <v>787</v>
      </c>
      <c r="L813" s="11">
        <v>1000003</v>
      </c>
      <c r="M813" s="6" t="s">
        <v>229</v>
      </c>
      <c r="N813" s="11">
        <v>10000030036</v>
      </c>
      <c r="O813" s="6" t="s">
        <v>21</v>
      </c>
      <c r="P813" s="151" t="s">
        <v>273</v>
      </c>
      <c r="Q813" s="11">
        <v>5</v>
      </c>
      <c r="R813" s="6" t="s">
        <v>635</v>
      </c>
      <c r="S813" s="11">
        <v>5</v>
      </c>
      <c r="T813" s="6" t="s">
        <v>635</v>
      </c>
      <c r="U813" s="13" t="str">
        <f>IFERROR((VLOOKUP(Q813,[1]ความเชื่อมโยง!$A$1:$F$10,6,FALSE)),"")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13" s="13" t="str">
        <f>IFERROR((VLOOKUP(Q813,ความเชื่อมโยง!$A$1:$G$10,7,1)),"")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13" s="15" t="s">
        <v>636</v>
      </c>
      <c r="X813" s="6" t="s">
        <v>637</v>
      </c>
      <c r="Y813" s="6" t="s">
        <v>16</v>
      </c>
      <c r="Z813" s="6" t="s">
        <v>20</v>
      </c>
      <c r="AA813" s="6"/>
      <c r="AB813" s="6"/>
      <c r="AC813" s="14"/>
      <c r="AD813" s="329" t="s">
        <v>1651</v>
      </c>
      <c r="AE813" s="16">
        <v>800</v>
      </c>
      <c r="AF813" s="17">
        <v>1</v>
      </c>
      <c r="AG813" s="17" t="s">
        <v>581</v>
      </c>
      <c r="AH813" s="17">
        <v>1</v>
      </c>
      <c r="AI813" s="27">
        <v>600</v>
      </c>
      <c r="AJ813" s="16"/>
      <c r="AK813" s="16"/>
      <c r="AL813" s="16"/>
      <c r="AM813" s="16">
        <v>4000</v>
      </c>
      <c r="AN813" s="16"/>
      <c r="AO813" s="16"/>
      <c r="AP813" s="16"/>
      <c r="AQ813" s="16">
        <v>4000</v>
      </c>
      <c r="AR813" s="16"/>
      <c r="AS813" s="16"/>
      <c r="AT813" s="16"/>
      <c r="AU813" s="16"/>
      <c r="AV813" s="14"/>
      <c r="AW813" s="14"/>
      <c r="AX813" s="14"/>
      <c r="AY813" s="313" t="s">
        <v>1242</v>
      </c>
      <c r="AZ813" s="313" t="s">
        <v>699</v>
      </c>
      <c r="BA813" s="313" t="s">
        <v>1243</v>
      </c>
      <c r="BB813" s="313" t="s">
        <v>661</v>
      </c>
      <c r="BC813" s="151">
        <v>4</v>
      </c>
      <c r="BD813" s="14" t="s">
        <v>1244</v>
      </c>
      <c r="BE813" s="14" t="s">
        <v>1244</v>
      </c>
      <c r="BF813" s="14" t="s">
        <v>1245</v>
      </c>
      <c r="BG813" s="61" t="s">
        <v>1246</v>
      </c>
      <c r="BH813" s="58">
        <f t="shared" si="42"/>
        <v>800</v>
      </c>
      <c r="BI813" s="62">
        <f t="shared" si="43"/>
        <v>-200</v>
      </c>
    </row>
    <row r="814" spans="1:61" ht="18.75">
      <c r="A814" s="11">
        <v>10</v>
      </c>
      <c r="B814" s="6" t="s">
        <v>1</v>
      </c>
      <c r="C814" s="11">
        <v>1005</v>
      </c>
      <c r="D814" s="6" t="s">
        <v>272</v>
      </c>
      <c r="E814" s="12">
        <v>2</v>
      </c>
      <c r="F814" s="13" t="s">
        <v>12</v>
      </c>
      <c r="G814" s="6" t="s">
        <v>12</v>
      </c>
      <c r="H814" s="12">
        <v>1</v>
      </c>
      <c r="I814" s="13" t="s">
        <v>734</v>
      </c>
      <c r="J814" s="12">
        <v>150</v>
      </c>
      <c r="K814" s="13" t="s">
        <v>787</v>
      </c>
      <c r="L814" s="11">
        <v>1000003</v>
      </c>
      <c r="M814" s="6" t="s">
        <v>229</v>
      </c>
      <c r="N814" s="11">
        <v>10000030036</v>
      </c>
      <c r="O814" s="6" t="s">
        <v>21</v>
      </c>
      <c r="P814" s="151" t="s">
        <v>273</v>
      </c>
      <c r="Q814" s="11">
        <v>5</v>
      </c>
      <c r="R814" s="6" t="s">
        <v>635</v>
      </c>
      <c r="S814" s="11">
        <v>5</v>
      </c>
      <c r="T814" s="6" t="s">
        <v>635</v>
      </c>
      <c r="U814" s="13" t="str">
        <f>IFERROR((VLOOKUP(Q814,[1]ความเชื่อมโยง!$A$1:$F$10,6,FALSE)),"")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14" s="13" t="str">
        <f>IFERROR((VLOOKUP(Q814,ความเชื่อมโยง!$A$1:$G$10,7,1)),"")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14" s="15" t="s">
        <v>636</v>
      </c>
      <c r="X814" s="6" t="s">
        <v>637</v>
      </c>
      <c r="Y814" s="6" t="s">
        <v>16</v>
      </c>
      <c r="Z814" s="6" t="s">
        <v>20</v>
      </c>
      <c r="AA814" s="6"/>
      <c r="AB814" s="6"/>
      <c r="AC814" s="14"/>
      <c r="AD814" s="329" t="s">
        <v>1650</v>
      </c>
      <c r="AE814" s="16">
        <v>1000</v>
      </c>
      <c r="AF814" s="17">
        <v>1</v>
      </c>
      <c r="AG814" s="17" t="s">
        <v>581</v>
      </c>
      <c r="AH814" s="17">
        <v>1</v>
      </c>
      <c r="AI814" s="27">
        <v>1000</v>
      </c>
      <c r="AJ814" s="16"/>
      <c r="AK814" s="16">
        <v>2000</v>
      </c>
      <c r="AL814" s="16"/>
      <c r="AM814" s="16">
        <v>2000</v>
      </c>
      <c r="AN814" s="16"/>
      <c r="AO814" s="16">
        <v>1000</v>
      </c>
      <c r="AP814" s="16"/>
      <c r="AQ814" s="16">
        <v>2000</v>
      </c>
      <c r="AR814" s="16"/>
      <c r="AS814" s="16">
        <v>2000</v>
      </c>
      <c r="AT814" s="16"/>
      <c r="AU814" s="16">
        <v>1000</v>
      </c>
      <c r="AV814" s="14"/>
      <c r="AW814" s="14"/>
      <c r="AX814" s="14"/>
      <c r="AY814" s="313" t="s">
        <v>1242</v>
      </c>
      <c r="AZ814" s="313" t="s">
        <v>699</v>
      </c>
      <c r="BA814" s="313" t="s">
        <v>1243</v>
      </c>
      <c r="BB814" s="313" t="s">
        <v>661</v>
      </c>
      <c r="BC814" s="151">
        <v>4</v>
      </c>
      <c r="BD814" s="14" t="s">
        <v>1244</v>
      </c>
      <c r="BE814" s="14" t="s">
        <v>1244</v>
      </c>
      <c r="BF814" s="14" t="s">
        <v>1245</v>
      </c>
      <c r="BG814" s="61" t="s">
        <v>1246</v>
      </c>
      <c r="BH814" s="58">
        <f t="shared" si="42"/>
        <v>1000</v>
      </c>
      <c r="BI814" s="62">
        <f t="shared" si="43"/>
        <v>0</v>
      </c>
    </row>
    <row r="815" spans="1:61" ht="18.75">
      <c r="A815" s="11">
        <v>10</v>
      </c>
      <c r="B815" s="6" t="s">
        <v>1</v>
      </c>
      <c r="C815" s="11">
        <v>1005</v>
      </c>
      <c r="D815" s="6" t="s">
        <v>272</v>
      </c>
      <c r="E815" s="12">
        <v>2</v>
      </c>
      <c r="F815" s="13" t="s">
        <v>12</v>
      </c>
      <c r="G815" s="6" t="s">
        <v>12</v>
      </c>
      <c r="H815" s="12">
        <v>1</v>
      </c>
      <c r="I815" s="13" t="s">
        <v>734</v>
      </c>
      <c r="J815" s="12">
        <v>150</v>
      </c>
      <c r="K815" s="13" t="s">
        <v>787</v>
      </c>
      <c r="L815" s="11">
        <v>1000003</v>
      </c>
      <c r="M815" s="6" t="s">
        <v>229</v>
      </c>
      <c r="N815" s="11">
        <v>10000030036</v>
      </c>
      <c r="O815" s="6" t="s">
        <v>21</v>
      </c>
      <c r="P815" s="151" t="s">
        <v>273</v>
      </c>
      <c r="Q815" s="11">
        <v>5</v>
      </c>
      <c r="R815" s="6" t="s">
        <v>635</v>
      </c>
      <c r="S815" s="11">
        <v>5</v>
      </c>
      <c r="T815" s="6" t="s">
        <v>635</v>
      </c>
      <c r="U815" s="13" t="str">
        <f>IFERROR((VLOOKUP(Q815,[1]ความเชื่อมโยง!$A$1:$F$10,6,FALSE)),"")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15" s="13" t="str">
        <f>IFERROR((VLOOKUP(Q815,ความเชื่อมโยง!$A$1:$G$10,7,1)),"")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15" s="15" t="s">
        <v>636</v>
      </c>
      <c r="X815" s="6" t="s">
        <v>637</v>
      </c>
      <c r="Y815" s="6" t="s">
        <v>16</v>
      </c>
      <c r="Z815" s="6" t="s">
        <v>28</v>
      </c>
      <c r="AA815" s="6"/>
      <c r="AB815" s="6"/>
      <c r="AC815" s="14"/>
      <c r="AD815" s="329" t="s">
        <v>654</v>
      </c>
      <c r="AE815" s="16">
        <v>240</v>
      </c>
      <c r="AF815" s="17">
        <v>1</v>
      </c>
      <c r="AG815" s="17" t="s">
        <v>581</v>
      </c>
      <c r="AH815" s="17">
        <v>2</v>
      </c>
      <c r="AI815" s="27">
        <v>500</v>
      </c>
      <c r="AJ815" s="16"/>
      <c r="AK815" s="16"/>
      <c r="AL815" s="16"/>
      <c r="AM815" s="16">
        <v>2400</v>
      </c>
      <c r="AN815" s="16"/>
      <c r="AO815" s="16"/>
      <c r="AP815" s="16"/>
      <c r="AQ815" s="16">
        <v>2400</v>
      </c>
      <c r="AR815" s="16"/>
      <c r="AS815" s="16"/>
      <c r="AT815" s="16"/>
      <c r="AU815" s="16"/>
      <c r="AV815" s="14"/>
      <c r="AW815" s="14"/>
      <c r="AX815" s="14"/>
      <c r="AY815" s="313" t="s">
        <v>1242</v>
      </c>
      <c r="AZ815" s="313" t="s">
        <v>699</v>
      </c>
      <c r="BA815" s="313" t="s">
        <v>1243</v>
      </c>
      <c r="BB815" s="313" t="s">
        <v>661</v>
      </c>
      <c r="BC815" s="151">
        <v>4</v>
      </c>
      <c r="BD815" s="14" t="s">
        <v>1244</v>
      </c>
      <c r="BE815" s="14" t="s">
        <v>1244</v>
      </c>
      <c r="BF815" s="14" t="s">
        <v>1245</v>
      </c>
      <c r="BG815" s="61" t="s">
        <v>1246</v>
      </c>
      <c r="BH815" s="58">
        <f t="shared" si="42"/>
        <v>500</v>
      </c>
      <c r="BI815" s="62">
        <f t="shared" si="43"/>
        <v>0</v>
      </c>
    </row>
    <row r="816" spans="1:61" ht="18.75">
      <c r="A816" s="11">
        <v>10</v>
      </c>
      <c r="B816" s="6" t="s">
        <v>1</v>
      </c>
      <c r="C816" s="11">
        <v>1005</v>
      </c>
      <c r="D816" s="6" t="s">
        <v>272</v>
      </c>
      <c r="E816" s="12">
        <v>2</v>
      </c>
      <c r="F816" s="13" t="s">
        <v>12</v>
      </c>
      <c r="G816" s="6" t="s">
        <v>12</v>
      </c>
      <c r="H816" s="12">
        <v>1</v>
      </c>
      <c r="I816" s="13" t="s">
        <v>734</v>
      </c>
      <c r="J816" s="12">
        <v>150</v>
      </c>
      <c r="K816" s="13" t="s">
        <v>787</v>
      </c>
      <c r="L816" s="11">
        <v>1000003</v>
      </c>
      <c r="M816" s="6" t="s">
        <v>229</v>
      </c>
      <c r="N816" s="11">
        <v>10000030036</v>
      </c>
      <c r="O816" s="6" t="s">
        <v>21</v>
      </c>
      <c r="P816" s="151" t="s">
        <v>274</v>
      </c>
      <c r="Q816" s="11">
        <v>5</v>
      </c>
      <c r="R816" s="6" t="s">
        <v>635</v>
      </c>
      <c r="S816" s="11">
        <v>5</v>
      </c>
      <c r="T816" s="6" t="s">
        <v>635</v>
      </c>
      <c r="U816" s="13" t="str">
        <f>IFERROR((VLOOKUP(Q816,[1]ความเชื่อมโยง!$A$1:$F$10,6,FALSE)),"")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16" s="13" t="str">
        <f>IFERROR((VLOOKUP(Q816,ความเชื่อมโยง!$A$1:$G$10,7,1)),"")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16" s="15" t="s">
        <v>636</v>
      </c>
      <c r="X816" s="6" t="s">
        <v>637</v>
      </c>
      <c r="Y816" s="6" t="s">
        <v>16</v>
      </c>
      <c r="Z816" s="6" t="s">
        <v>23</v>
      </c>
      <c r="AA816" s="6"/>
      <c r="AB816" s="6"/>
      <c r="AC816" s="14"/>
      <c r="AD816" s="14" t="s">
        <v>1247</v>
      </c>
      <c r="AE816" s="16">
        <v>4500</v>
      </c>
      <c r="AF816" s="17">
        <v>3</v>
      </c>
      <c r="AG816" s="17" t="s">
        <v>641</v>
      </c>
      <c r="AH816" s="17">
        <v>4</v>
      </c>
      <c r="AI816" s="27">
        <v>54000</v>
      </c>
      <c r="AJ816" s="16">
        <v>15000</v>
      </c>
      <c r="AK816" s="16"/>
      <c r="AL816" s="16"/>
      <c r="AM816" s="16">
        <v>15000</v>
      </c>
      <c r="AN816" s="16"/>
      <c r="AO816" s="16"/>
      <c r="AP816" s="16">
        <v>15000</v>
      </c>
      <c r="AQ816" s="16"/>
      <c r="AR816" s="16"/>
      <c r="AS816" s="16">
        <v>15000</v>
      </c>
      <c r="AT816" s="16"/>
      <c r="AU816" s="16"/>
      <c r="AV816" s="14"/>
      <c r="AW816" s="14"/>
      <c r="AX816" s="14"/>
      <c r="AY816" s="313" t="s">
        <v>1242</v>
      </c>
      <c r="AZ816" s="313" t="s">
        <v>699</v>
      </c>
      <c r="BA816" s="313" t="s">
        <v>1243</v>
      </c>
      <c r="BB816" s="313" t="s">
        <v>661</v>
      </c>
      <c r="BC816" s="151">
        <v>4</v>
      </c>
      <c r="BD816" s="14" t="s">
        <v>1244</v>
      </c>
      <c r="BE816" s="14" t="s">
        <v>1244</v>
      </c>
      <c r="BF816" s="14" t="s">
        <v>1245</v>
      </c>
      <c r="BG816" s="61" t="s">
        <v>1246</v>
      </c>
      <c r="BH816" s="58">
        <f t="shared" si="42"/>
        <v>54000</v>
      </c>
      <c r="BI816" s="62">
        <f t="shared" si="43"/>
        <v>0</v>
      </c>
    </row>
    <row r="817" spans="1:61" ht="18.75">
      <c r="A817" s="11">
        <v>10</v>
      </c>
      <c r="B817" s="6" t="s">
        <v>1</v>
      </c>
      <c r="C817" s="11">
        <v>1005</v>
      </c>
      <c r="D817" s="6" t="s">
        <v>272</v>
      </c>
      <c r="E817" s="12">
        <v>2</v>
      </c>
      <c r="F817" s="13" t="s">
        <v>12</v>
      </c>
      <c r="G817" s="6" t="s">
        <v>12</v>
      </c>
      <c r="H817" s="12">
        <v>1</v>
      </c>
      <c r="I817" s="13" t="s">
        <v>734</v>
      </c>
      <c r="J817" s="12">
        <v>150</v>
      </c>
      <c r="K817" s="13" t="s">
        <v>787</v>
      </c>
      <c r="L817" s="11">
        <v>1000003</v>
      </c>
      <c r="M817" s="6" t="s">
        <v>229</v>
      </c>
      <c r="N817" s="11">
        <v>10000030036</v>
      </c>
      <c r="O817" s="6" t="s">
        <v>21</v>
      </c>
      <c r="P817" s="151" t="s">
        <v>24</v>
      </c>
      <c r="Q817" s="11">
        <v>5</v>
      </c>
      <c r="R817" s="6" t="s">
        <v>635</v>
      </c>
      <c r="S817" s="11">
        <v>5</v>
      </c>
      <c r="T817" s="6" t="s">
        <v>635</v>
      </c>
      <c r="U817" s="13" t="str">
        <f>IFERROR((VLOOKUP(Q817,[1]ความเชื่อมโยง!$A$1:$F$10,6,FALSE)),"")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17" s="13" t="str">
        <f>IFERROR((VLOOKUP(Q817,ความเชื่อมโยง!$A$1:$G$10,7,1)),"")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17" s="15" t="s">
        <v>636</v>
      </c>
      <c r="X817" s="6" t="s">
        <v>637</v>
      </c>
      <c r="Y817" s="6" t="s">
        <v>16</v>
      </c>
      <c r="Z817" s="6" t="s">
        <v>23</v>
      </c>
      <c r="AA817" s="6"/>
      <c r="AB817" s="6"/>
      <c r="AC817" s="14"/>
      <c r="AD817" s="14" t="s">
        <v>24</v>
      </c>
      <c r="AE817" s="149">
        <v>0.5</v>
      </c>
      <c r="AF817" s="331">
        <v>500</v>
      </c>
      <c r="AG817" s="17" t="s">
        <v>584</v>
      </c>
      <c r="AH817" s="17">
        <v>6</v>
      </c>
      <c r="AI817" s="27">
        <v>1500</v>
      </c>
      <c r="AJ817" s="16">
        <v>500</v>
      </c>
      <c r="AK817" s="16">
        <v>500</v>
      </c>
      <c r="AL817" s="16">
        <v>500</v>
      </c>
      <c r="AM817" s="16">
        <v>500</v>
      </c>
      <c r="AN817" s="16">
        <v>500</v>
      </c>
      <c r="AO817" s="16">
        <v>500</v>
      </c>
      <c r="AP817" s="16">
        <v>500</v>
      </c>
      <c r="AQ817" s="16">
        <v>500</v>
      </c>
      <c r="AR817" s="16">
        <v>500</v>
      </c>
      <c r="AS817" s="16">
        <v>500</v>
      </c>
      <c r="AT817" s="16">
        <v>500</v>
      </c>
      <c r="AU817" s="16">
        <v>500</v>
      </c>
      <c r="AV817" s="14"/>
      <c r="AW817" s="14"/>
      <c r="AX817" s="14"/>
      <c r="AY817" s="313" t="s">
        <v>1242</v>
      </c>
      <c r="AZ817" s="313" t="s">
        <v>699</v>
      </c>
      <c r="BA817" s="313" t="s">
        <v>1243</v>
      </c>
      <c r="BB817" s="313" t="s">
        <v>661</v>
      </c>
      <c r="BC817" s="151">
        <v>4</v>
      </c>
      <c r="BD817" s="14" t="s">
        <v>1244</v>
      </c>
      <c r="BE817" s="14" t="s">
        <v>1244</v>
      </c>
      <c r="BF817" s="14" t="s">
        <v>1245</v>
      </c>
      <c r="BG817" s="61" t="s">
        <v>1246</v>
      </c>
      <c r="BH817" s="58">
        <f t="shared" si="42"/>
        <v>1500</v>
      </c>
      <c r="BI817" s="62">
        <f t="shared" si="43"/>
        <v>0</v>
      </c>
    </row>
    <row r="818" spans="1:61" ht="18.75">
      <c r="A818" s="11">
        <v>10</v>
      </c>
      <c r="B818" s="6" t="s">
        <v>1</v>
      </c>
      <c r="C818" s="11">
        <v>1005</v>
      </c>
      <c r="D818" s="6" t="s">
        <v>272</v>
      </c>
      <c r="E818" s="12">
        <v>2</v>
      </c>
      <c r="F818" s="13" t="s">
        <v>12</v>
      </c>
      <c r="G818" s="6" t="s">
        <v>12</v>
      </c>
      <c r="H818" s="12">
        <v>1</v>
      </c>
      <c r="I818" s="13" t="s">
        <v>734</v>
      </c>
      <c r="J818" s="12">
        <v>150</v>
      </c>
      <c r="K818" s="13" t="s">
        <v>787</v>
      </c>
      <c r="L818" s="11">
        <v>1000003</v>
      </c>
      <c r="M818" s="6" t="s">
        <v>229</v>
      </c>
      <c r="N818" s="11">
        <v>10000030036</v>
      </c>
      <c r="O818" s="6" t="s">
        <v>21</v>
      </c>
      <c r="P818" s="151" t="s">
        <v>275</v>
      </c>
      <c r="Q818" s="11">
        <f>IFERROR((VLOOKUP(R818,[1]ความเชื่อมโยง!$A$20:$B$26,2,FALSE)),"")</f>
        <v>6</v>
      </c>
      <c r="R818" s="6" t="s">
        <v>644</v>
      </c>
      <c r="S818" s="11">
        <f>IFERROR((VLOOKUP(T818,[1]ความเชื่อมโยง!$A$29:$B$37,2,FALSE)),"")</f>
        <v>6</v>
      </c>
      <c r="T818" s="6" t="s">
        <v>644</v>
      </c>
      <c r="U818" s="13" t="str">
        <f>IFERROR((VLOOKUP(Q818,[1]ความเชื่อมโยง!$A$1:$F$10,6,FALSE)),"")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18" s="13" t="str">
        <f>IFERROR((VLOOKUP(Q818,ความเชื่อมโยง!$A$1:$G$10,7,1)),"")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818" s="15" t="s">
        <v>636</v>
      </c>
      <c r="X818" s="6" t="s">
        <v>637</v>
      </c>
      <c r="Y818" s="6" t="s">
        <v>16</v>
      </c>
      <c r="Z818" s="6" t="s">
        <v>20</v>
      </c>
      <c r="AA818" s="6"/>
      <c r="AB818" s="6"/>
      <c r="AC818" s="14"/>
      <c r="AD818" s="14" t="s">
        <v>1635</v>
      </c>
      <c r="AE818" s="16">
        <v>35</v>
      </c>
      <c r="AF818" s="17">
        <v>8</v>
      </c>
      <c r="AG818" s="17" t="s">
        <v>581</v>
      </c>
      <c r="AH818" s="17">
        <v>1</v>
      </c>
      <c r="AI818" s="27">
        <v>600</v>
      </c>
      <c r="AJ818" s="16"/>
      <c r="AK818" s="16"/>
      <c r="AL818" s="16"/>
      <c r="AM818" s="16">
        <v>300</v>
      </c>
      <c r="AN818" s="16"/>
      <c r="AO818" s="16"/>
      <c r="AP818" s="16">
        <v>200</v>
      </c>
      <c r="AQ818" s="16"/>
      <c r="AR818" s="16"/>
      <c r="AS818" s="16">
        <v>300</v>
      </c>
      <c r="AT818" s="16"/>
      <c r="AU818" s="16"/>
      <c r="AV818" s="14"/>
      <c r="AW818" s="14"/>
      <c r="AX818" s="14"/>
      <c r="AY818" s="313" t="s">
        <v>1248</v>
      </c>
      <c r="AZ818" s="313" t="s">
        <v>699</v>
      </c>
      <c r="BA818" s="313" t="s">
        <v>1243</v>
      </c>
      <c r="BB818" s="313" t="s">
        <v>661</v>
      </c>
      <c r="BC818" s="330">
        <v>4</v>
      </c>
      <c r="BD818" s="14" t="s">
        <v>1244</v>
      </c>
      <c r="BE818" s="14" t="s">
        <v>1244</v>
      </c>
      <c r="BF818" s="14" t="s">
        <v>1245</v>
      </c>
      <c r="BG818" s="61" t="s">
        <v>1246</v>
      </c>
      <c r="BH818" s="58">
        <f t="shared" si="42"/>
        <v>300</v>
      </c>
      <c r="BI818" s="62">
        <f t="shared" si="43"/>
        <v>300</v>
      </c>
    </row>
    <row r="819" spans="1:61" ht="18.75">
      <c r="A819" s="11">
        <v>10</v>
      </c>
      <c r="B819" s="6" t="s">
        <v>1</v>
      </c>
      <c r="C819" s="11">
        <v>1005</v>
      </c>
      <c r="D819" s="6" t="s">
        <v>272</v>
      </c>
      <c r="E819" s="12">
        <v>2</v>
      </c>
      <c r="F819" s="13" t="s">
        <v>12</v>
      </c>
      <c r="G819" s="6" t="s">
        <v>12</v>
      </c>
      <c r="H819" s="12">
        <v>1</v>
      </c>
      <c r="I819" s="13" t="s">
        <v>734</v>
      </c>
      <c r="J819" s="12">
        <v>150</v>
      </c>
      <c r="K819" s="13" t="s">
        <v>787</v>
      </c>
      <c r="L819" s="11">
        <v>1000003</v>
      </c>
      <c r="M819" s="6" t="s">
        <v>229</v>
      </c>
      <c r="N819" s="11">
        <v>10000030036</v>
      </c>
      <c r="O819" s="6" t="s">
        <v>21</v>
      </c>
      <c r="P819" s="151" t="s">
        <v>275</v>
      </c>
      <c r="Q819" s="11">
        <f>IFERROR((VLOOKUP(R819,[1]ความเชื่อมโยง!$A$20:$B$26,2,FALSE)),"")</f>
        <v>6</v>
      </c>
      <c r="R819" s="6" t="s">
        <v>644</v>
      </c>
      <c r="S819" s="11">
        <f>IFERROR((VLOOKUP(T819,[1]ความเชื่อมโยง!$A$29:$B$37,2,FALSE)),"")</f>
        <v>6</v>
      </c>
      <c r="T819" s="6" t="s">
        <v>644</v>
      </c>
      <c r="U819" s="13" t="str">
        <f>IFERROR((VLOOKUP(Q819,[1]ความเชื่อมโยง!$A$1:$F$10,6,FALSE)),"")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19" s="13" t="str">
        <f>IFERROR((VLOOKUP(Q819,ความเชื่อมโยง!$A$1:$G$10,7,1)),"")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819" s="15" t="s">
        <v>636</v>
      </c>
      <c r="X819" s="6" t="s">
        <v>637</v>
      </c>
      <c r="Y819" s="6" t="s">
        <v>16</v>
      </c>
      <c r="Z819" s="6" t="s">
        <v>20</v>
      </c>
      <c r="AA819" s="6"/>
      <c r="AB819" s="6"/>
      <c r="AC819" s="14"/>
      <c r="AD819" s="14" t="s">
        <v>582</v>
      </c>
      <c r="AE819" s="16">
        <v>50</v>
      </c>
      <c r="AF819" s="17">
        <v>8</v>
      </c>
      <c r="AG819" s="17" t="s">
        <v>581</v>
      </c>
      <c r="AH819" s="17">
        <v>1</v>
      </c>
      <c r="AI819" s="27">
        <v>400</v>
      </c>
      <c r="AJ819" s="16"/>
      <c r="AK819" s="16"/>
      <c r="AL819" s="16"/>
      <c r="AM819" s="16">
        <v>400</v>
      </c>
      <c r="AN819" s="16"/>
      <c r="AO819" s="16"/>
      <c r="AP819" s="16">
        <v>400</v>
      </c>
      <c r="AQ819" s="16"/>
      <c r="AR819" s="16"/>
      <c r="AS819" s="16">
        <v>400</v>
      </c>
      <c r="AT819" s="16"/>
      <c r="AU819" s="16"/>
      <c r="AV819" s="14"/>
      <c r="AW819" s="14"/>
      <c r="AX819" s="14"/>
      <c r="AY819" s="313" t="s">
        <v>1248</v>
      </c>
      <c r="AZ819" s="313" t="s">
        <v>699</v>
      </c>
      <c r="BA819" s="313" t="s">
        <v>1243</v>
      </c>
      <c r="BB819" s="313" t="s">
        <v>661</v>
      </c>
      <c r="BC819" s="330">
        <v>4</v>
      </c>
      <c r="BD819" s="14" t="s">
        <v>1244</v>
      </c>
      <c r="BE819" s="14" t="s">
        <v>1244</v>
      </c>
      <c r="BF819" s="14" t="s">
        <v>1245</v>
      </c>
      <c r="BG819" s="61" t="s">
        <v>1246</v>
      </c>
      <c r="BH819" s="58">
        <f t="shared" si="42"/>
        <v>400</v>
      </c>
      <c r="BI819" s="62">
        <f t="shared" si="43"/>
        <v>0</v>
      </c>
    </row>
    <row r="820" spans="1:61" ht="18.75">
      <c r="A820" s="11">
        <v>10</v>
      </c>
      <c r="B820" s="6" t="s">
        <v>1</v>
      </c>
      <c r="C820" s="11">
        <v>1005</v>
      </c>
      <c r="D820" s="6" t="s">
        <v>272</v>
      </c>
      <c r="E820" s="12">
        <v>2</v>
      </c>
      <c r="F820" s="13" t="s">
        <v>12</v>
      </c>
      <c r="G820" s="6" t="s">
        <v>12</v>
      </c>
      <c r="H820" s="12">
        <v>1</v>
      </c>
      <c r="I820" s="13" t="s">
        <v>734</v>
      </c>
      <c r="J820" s="12">
        <v>150</v>
      </c>
      <c r="K820" s="13" t="s">
        <v>787</v>
      </c>
      <c r="L820" s="11">
        <v>1000003</v>
      </c>
      <c r="M820" s="6" t="s">
        <v>229</v>
      </c>
      <c r="N820" s="11">
        <v>10000030070</v>
      </c>
      <c r="O820" s="6" t="s">
        <v>284</v>
      </c>
      <c r="P820" s="151" t="s">
        <v>284</v>
      </c>
      <c r="Q820" s="11">
        <v>5</v>
      </c>
      <c r="R820" s="6" t="s">
        <v>635</v>
      </c>
      <c r="S820" s="11">
        <v>5</v>
      </c>
      <c r="T820" s="6" t="s">
        <v>635</v>
      </c>
      <c r="U820" s="13" t="str">
        <f>IFERROR((VLOOKUP(Q820,[1]ความเชื่อมโยง!$A$1:$F$10,6,FALSE)),"")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20" s="13" t="str">
        <f>IFERROR((VLOOKUP(Q820,ความเชื่อมโยง!$A$1:$G$10,7,1)),"")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20" s="15" t="s">
        <v>636</v>
      </c>
      <c r="X820" s="6" t="s">
        <v>133</v>
      </c>
      <c r="Y820" s="6" t="s">
        <v>16</v>
      </c>
      <c r="Z820" s="6" t="s">
        <v>20</v>
      </c>
      <c r="AA820" s="6"/>
      <c r="AB820" s="6"/>
      <c r="AC820" s="14"/>
      <c r="AD820" s="14" t="s">
        <v>1725</v>
      </c>
      <c r="AE820" s="16">
        <v>88800</v>
      </c>
      <c r="AF820" s="17">
        <v>1</v>
      </c>
      <c r="AG820" s="17" t="s">
        <v>1249</v>
      </c>
      <c r="AH820" s="17">
        <v>1</v>
      </c>
      <c r="AI820" s="27">
        <v>88800</v>
      </c>
      <c r="AJ820" s="16"/>
      <c r="AK820" s="16"/>
      <c r="AL820" s="16"/>
      <c r="AM820" s="16">
        <v>200000</v>
      </c>
      <c r="AN820" s="16"/>
      <c r="AO820" s="16"/>
      <c r="AP820" s="16"/>
      <c r="AQ820" s="16"/>
      <c r="AR820" s="16"/>
      <c r="AS820" s="16"/>
      <c r="AT820" s="16"/>
      <c r="AU820" s="16"/>
      <c r="AV820" s="14"/>
      <c r="AW820" s="14"/>
      <c r="AX820" s="14"/>
      <c r="AY820" s="313" t="s">
        <v>1250</v>
      </c>
      <c r="AZ820" s="313" t="s">
        <v>699</v>
      </c>
      <c r="BA820" s="313" t="s">
        <v>733</v>
      </c>
      <c r="BB820" s="313" t="s">
        <v>661</v>
      </c>
      <c r="BC820" s="330">
        <v>5</v>
      </c>
      <c r="BD820" s="14" t="s">
        <v>1244</v>
      </c>
      <c r="BE820" s="14" t="s">
        <v>1244</v>
      </c>
      <c r="BF820" s="14" t="s">
        <v>1245</v>
      </c>
      <c r="BG820" s="61" t="s">
        <v>1246</v>
      </c>
      <c r="BH820" s="58">
        <f t="shared" si="42"/>
        <v>88800</v>
      </c>
      <c r="BI820" s="62">
        <f t="shared" si="43"/>
        <v>0</v>
      </c>
    </row>
    <row r="821" spans="1:61" ht="18.75">
      <c r="A821" s="11">
        <v>10</v>
      </c>
      <c r="B821" s="6" t="s">
        <v>1</v>
      </c>
      <c r="C821" s="11">
        <v>1005</v>
      </c>
      <c r="D821" s="6" t="s">
        <v>272</v>
      </c>
      <c r="E821" s="12">
        <v>2</v>
      </c>
      <c r="F821" s="13" t="s">
        <v>12</v>
      </c>
      <c r="G821" s="6" t="s">
        <v>12</v>
      </c>
      <c r="H821" s="12">
        <v>1</v>
      </c>
      <c r="I821" s="13" t="s">
        <v>734</v>
      </c>
      <c r="J821" s="12">
        <v>150</v>
      </c>
      <c r="K821" s="13" t="s">
        <v>787</v>
      </c>
      <c r="L821" s="11">
        <v>1000003</v>
      </c>
      <c r="M821" s="6" t="s">
        <v>229</v>
      </c>
      <c r="N821" s="11">
        <v>10000030070</v>
      </c>
      <c r="O821" s="6" t="s">
        <v>284</v>
      </c>
      <c r="P821" s="151" t="s">
        <v>284</v>
      </c>
      <c r="Q821" s="11">
        <v>5</v>
      </c>
      <c r="R821" s="6" t="s">
        <v>635</v>
      </c>
      <c r="S821" s="11">
        <v>5</v>
      </c>
      <c r="T821" s="6" t="s">
        <v>635</v>
      </c>
      <c r="U821" s="13" t="str">
        <f>IFERROR((VLOOKUP(Q821,[1]ความเชื่อมโยง!$A$1:$F$10,6,FALSE)),"")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21" s="13" t="str">
        <f>IFERROR((VLOOKUP(Q821,ความเชื่อมโยง!$A$1:$G$10,7,1)),"")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21" s="15" t="s">
        <v>636</v>
      </c>
      <c r="X821" s="6" t="s">
        <v>133</v>
      </c>
      <c r="Y821" s="6" t="s">
        <v>16</v>
      </c>
      <c r="Z821" s="6" t="s">
        <v>20</v>
      </c>
      <c r="AA821" s="6"/>
      <c r="AB821" s="6"/>
      <c r="AC821" s="14"/>
      <c r="AD821" s="14" t="s">
        <v>1650</v>
      </c>
      <c r="AE821" s="16">
        <v>2500</v>
      </c>
      <c r="AF821" s="17">
        <v>1</v>
      </c>
      <c r="AG821" s="17" t="s">
        <v>581</v>
      </c>
      <c r="AH821" s="17">
        <v>2</v>
      </c>
      <c r="AI821" s="27">
        <v>5000</v>
      </c>
      <c r="AJ821" s="16">
        <v>3000</v>
      </c>
      <c r="AK821" s="16"/>
      <c r="AL821" s="16"/>
      <c r="AM821" s="16">
        <v>3000</v>
      </c>
      <c r="AN821" s="16"/>
      <c r="AO821" s="16"/>
      <c r="AP821" s="16"/>
      <c r="AQ821" s="16">
        <v>3000</v>
      </c>
      <c r="AR821" s="16"/>
      <c r="AS821" s="16"/>
      <c r="AT821" s="16">
        <v>3000</v>
      </c>
      <c r="AU821" s="16"/>
      <c r="AV821" s="14"/>
      <c r="AW821" s="14"/>
      <c r="AX821" s="14"/>
      <c r="AY821" s="313" t="s">
        <v>1250</v>
      </c>
      <c r="AZ821" s="313" t="s">
        <v>699</v>
      </c>
      <c r="BA821" s="313" t="s">
        <v>733</v>
      </c>
      <c r="BB821" s="313" t="s">
        <v>661</v>
      </c>
      <c r="BC821" s="151">
        <v>5</v>
      </c>
      <c r="BD821" s="14" t="s">
        <v>1244</v>
      </c>
      <c r="BE821" s="14" t="s">
        <v>1244</v>
      </c>
      <c r="BF821" s="14" t="s">
        <v>1245</v>
      </c>
      <c r="BG821" s="61" t="s">
        <v>1246</v>
      </c>
      <c r="BH821" s="58">
        <f t="shared" si="42"/>
        <v>5000</v>
      </c>
      <c r="BI821" s="62">
        <f t="shared" si="43"/>
        <v>0</v>
      </c>
    </row>
    <row r="822" spans="1:61" ht="18.75">
      <c r="A822" s="11">
        <v>10</v>
      </c>
      <c r="B822" s="6" t="s">
        <v>1</v>
      </c>
      <c r="C822" s="11">
        <v>1005</v>
      </c>
      <c r="D822" s="6" t="s">
        <v>272</v>
      </c>
      <c r="E822" s="12">
        <v>2</v>
      </c>
      <c r="F822" s="13" t="s">
        <v>12</v>
      </c>
      <c r="G822" s="6" t="s">
        <v>12</v>
      </c>
      <c r="H822" s="12">
        <v>1</v>
      </c>
      <c r="I822" s="13" t="s">
        <v>734</v>
      </c>
      <c r="J822" s="12">
        <v>150</v>
      </c>
      <c r="K822" s="13" t="s">
        <v>787</v>
      </c>
      <c r="L822" s="11">
        <v>1000003</v>
      </c>
      <c r="M822" s="6" t="s">
        <v>229</v>
      </c>
      <c r="N822" s="11">
        <v>10000030070</v>
      </c>
      <c r="O822" s="6" t="s">
        <v>284</v>
      </c>
      <c r="P822" s="14" t="s">
        <v>284</v>
      </c>
      <c r="Q822" s="11">
        <v>5</v>
      </c>
      <c r="R822" s="6" t="s">
        <v>635</v>
      </c>
      <c r="S822" s="11">
        <v>5</v>
      </c>
      <c r="T822" s="6" t="s">
        <v>635</v>
      </c>
      <c r="U822" s="13" t="str">
        <f>IFERROR((VLOOKUP(Q822,[1]ความเชื่อมโยง!$A$1:$F$10,6,FALSE)),"")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22" s="13" t="str">
        <f>IFERROR((VLOOKUP(Q822,ความเชื่อมโยง!$A$1:$G$10,7,1)),"")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22" s="15" t="s">
        <v>636</v>
      </c>
      <c r="X822" s="6" t="s">
        <v>133</v>
      </c>
      <c r="Y822" s="6" t="s">
        <v>16</v>
      </c>
      <c r="Z822" s="6" t="s">
        <v>20</v>
      </c>
      <c r="AA822" s="6"/>
      <c r="AB822" s="6"/>
      <c r="AC822" s="14"/>
      <c r="AD822" s="14" t="s">
        <v>1651</v>
      </c>
      <c r="AE822" s="16">
        <v>800</v>
      </c>
      <c r="AF822" s="17">
        <v>2</v>
      </c>
      <c r="AG822" s="17" t="s">
        <v>581</v>
      </c>
      <c r="AH822" s="17">
        <v>2</v>
      </c>
      <c r="AI822" s="27">
        <v>3200</v>
      </c>
      <c r="AJ822" s="16">
        <v>800</v>
      </c>
      <c r="AK822" s="16"/>
      <c r="AL822" s="16"/>
      <c r="AM822" s="16">
        <v>800</v>
      </c>
      <c r="AN822" s="16"/>
      <c r="AO822" s="16"/>
      <c r="AP822" s="16"/>
      <c r="AQ822" s="16">
        <v>8000</v>
      </c>
      <c r="AR822" s="16"/>
      <c r="AS822" s="16"/>
      <c r="AT822" s="16">
        <v>800</v>
      </c>
      <c r="AU822" s="16"/>
      <c r="AV822" s="14"/>
      <c r="AW822" s="14"/>
      <c r="AX822" s="14"/>
      <c r="AY822" s="313" t="s">
        <v>1250</v>
      </c>
      <c r="AZ822" s="313" t="s">
        <v>699</v>
      </c>
      <c r="BA822" s="313" t="s">
        <v>733</v>
      </c>
      <c r="BB822" s="313" t="s">
        <v>661</v>
      </c>
      <c r="BC822" s="151">
        <v>5</v>
      </c>
      <c r="BD822" s="14" t="s">
        <v>1244</v>
      </c>
      <c r="BE822" s="14" t="s">
        <v>1244</v>
      </c>
      <c r="BF822" s="14" t="s">
        <v>1245</v>
      </c>
      <c r="BG822" s="61" t="s">
        <v>1246</v>
      </c>
      <c r="BH822" s="58">
        <f t="shared" si="42"/>
        <v>3200</v>
      </c>
      <c r="BI822" s="62">
        <f t="shared" si="43"/>
        <v>0</v>
      </c>
    </row>
    <row r="823" spans="1:61" ht="18.75">
      <c r="A823" s="11">
        <v>10</v>
      </c>
      <c r="B823" s="6" t="s">
        <v>1</v>
      </c>
      <c r="C823" s="11">
        <v>1005</v>
      </c>
      <c r="D823" s="6" t="s">
        <v>272</v>
      </c>
      <c r="E823" s="12">
        <v>2</v>
      </c>
      <c r="F823" s="13" t="s">
        <v>12</v>
      </c>
      <c r="G823" s="6" t="s">
        <v>12</v>
      </c>
      <c r="H823" s="12">
        <v>1</v>
      </c>
      <c r="I823" s="13" t="s">
        <v>734</v>
      </c>
      <c r="J823" s="12">
        <v>150</v>
      </c>
      <c r="K823" s="13" t="s">
        <v>787</v>
      </c>
      <c r="L823" s="11">
        <v>1000003</v>
      </c>
      <c r="M823" s="6" t="s">
        <v>229</v>
      </c>
      <c r="N823" s="11">
        <v>10000030070</v>
      </c>
      <c r="O823" s="6" t="s">
        <v>284</v>
      </c>
      <c r="P823" s="14" t="s">
        <v>284</v>
      </c>
      <c r="Q823" s="11">
        <v>5</v>
      </c>
      <c r="R823" s="6" t="s">
        <v>635</v>
      </c>
      <c r="S823" s="11">
        <v>5</v>
      </c>
      <c r="T823" s="6" t="s">
        <v>635</v>
      </c>
      <c r="U823" s="13" t="str">
        <f>IFERROR((VLOOKUP(Q823,[1]ความเชื่อมโยง!$A$1:$F$10,6,FALSE)),"")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23" s="13" t="str">
        <f>IFERROR((VLOOKUP(Q823,ความเชื่อมโยง!$A$1:$G$10,7,1)),"")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23" s="15" t="s">
        <v>636</v>
      </c>
      <c r="X823" s="6" t="s">
        <v>133</v>
      </c>
      <c r="Y823" s="6" t="s">
        <v>16</v>
      </c>
      <c r="Z823" s="6" t="s">
        <v>20</v>
      </c>
      <c r="AA823" s="6"/>
      <c r="AB823" s="6"/>
      <c r="AC823" s="14"/>
      <c r="AD823" s="329" t="s">
        <v>1650</v>
      </c>
      <c r="AE823" s="16">
        <v>1000</v>
      </c>
      <c r="AF823" s="17">
        <v>1</v>
      </c>
      <c r="AG823" s="17" t="s">
        <v>581</v>
      </c>
      <c r="AH823" s="17">
        <v>2</v>
      </c>
      <c r="AI823" s="27">
        <v>2000</v>
      </c>
      <c r="AJ823" s="16">
        <v>1000</v>
      </c>
      <c r="AK823" s="16"/>
      <c r="AL823" s="16"/>
      <c r="AM823" s="16">
        <v>1000</v>
      </c>
      <c r="AN823" s="16"/>
      <c r="AO823" s="16"/>
      <c r="AP823" s="16"/>
      <c r="AQ823" s="16">
        <v>1000</v>
      </c>
      <c r="AR823" s="16"/>
      <c r="AS823" s="16"/>
      <c r="AT823" s="16">
        <v>1000</v>
      </c>
      <c r="AU823" s="16"/>
      <c r="AV823" s="14"/>
      <c r="AW823" s="14"/>
      <c r="AX823" s="14"/>
      <c r="AY823" s="313" t="s">
        <v>1250</v>
      </c>
      <c r="AZ823" s="313" t="s">
        <v>699</v>
      </c>
      <c r="BA823" s="313" t="s">
        <v>733</v>
      </c>
      <c r="BB823" s="313" t="s">
        <v>661</v>
      </c>
      <c r="BC823" s="14">
        <v>5</v>
      </c>
      <c r="BD823" s="14" t="s">
        <v>1244</v>
      </c>
      <c r="BE823" s="14" t="s">
        <v>1244</v>
      </c>
      <c r="BF823" s="14" t="s">
        <v>1245</v>
      </c>
      <c r="BG823" s="61" t="s">
        <v>1246</v>
      </c>
      <c r="BH823" s="58">
        <f t="shared" si="42"/>
        <v>2000</v>
      </c>
      <c r="BI823" s="62">
        <f t="shared" si="43"/>
        <v>0</v>
      </c>
    </row>
    <row r="824" spans="1:61" ht="18.75">
      <c r="A824" s="11">
        <v>10</v>
      </c>
      <c r="B824" s="6" t="s">
        <v>1</v>
      </c>
      <c r="C824" s="11">
        <v>1005</v>
      </c>
      <c r="D824" s="6" t="s">
        <v>272</v>
      </c>
      <c r="E824" s="12">
        <v>2</v>
      </c>
      <c r="F824" s="13" t="s">
        <v>12</v>
      </c>
      <c r="G824" s="6" t="s">
        <v>12</v>
      </c>
      <c r="H824" s="12">
        <v>1</v>
      </c>
      <c r="I824" s="13" t="s">
        <v>734</v>
      </c>
      <c r="J824" s="12">
        <v>150</v>
      </c>
      <c r="K824" s="13" t="s">
        <v>787</v>
      </c>
      <c r="L824" s="11">
        <v>1000003</v>
      </c>
      <c r="M824" s="6" t="s">
        <v>229</v>
      </c>
      <c r="N824" s="11">
        <v>10000030070</v>
      </c>
      <c r="O824" s="6" t="s">
        <v>284</v>
      </c>
      <c r="P824" s="14" t="s">
        <v>284</v>
      </c>
      <c r="Q824" s="11">
        <v>5</v>
      </c>
      <c r="R824" s="6" t="s">
        <v>635</v>
      </c>
      <c r="S824" s="11">
        <v>5</v>
      </c>
      <c r="T824" s="6" t="s">
        <v>635</v>
      </c>
      <c r="U824" s="13" t="str">
        <f>IFERROR((VLOOKUP(Q824,[1]ความเชื่อมโยง!$A$1:$F$10,6,FALSE)),"")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24" s="13" t="str">
        <f>IFERROR((VLOOKUP(Q824,ความเชื่อมโยง!$A$1:$G$10,7,1)),"")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24" s="15" t="s">
        <v>636</v>
      </c>
      <c r="X824" s="6" t="s">
        <v>133</v>
      </c>
      <c r="Y824" s="6" t="s">
        <v>16</v>
      </c>
      <c r="Z824" s="6" t="s">
        <v>28</v>
      </c>
      <c r="AA824" s="6"/>
      <c r="AB824" s="6"/>
      <c r="AC824" s="14"/>
      <c r="AD824" s="14" t="s">
        <v>654</v>
      </c>
      <c r="AE824" s="16">
        <v>240</v>
      </c>
      <c r="AF824" s="17">
        <v>2</v>
      </c>
      <c r="AG824" s="17" t="s">
        <v>581</v>
      </c>
      <c r="AH824" s="17">
        <v>2</v>
      </c>
      <c r="AI824" s="27">
        <v>1000</v>
      </c>
      <c r="AJ824" s="16">
        <v>240</v>
      </c>
      <c r="AK824" s="16"/>
      <c r="AL824" s="16"/>
      <c r="AM824" s="16">
        <v>240</v>
      </c>
      <c r="AN824" s="16"/>
      <c r="AO824" s="16"/>
      <c r="AP824" s="16"/>
      <c r="AQ824" s="16">
        <v>240</v>
      </c>
      <c r="AR824" s="16"/>
      <c r="AS824" s="16"/>
      <c r="AT824" s="16">
        <v>240</v>
      </c>
      <c r="AU824" s="16"/>
      <c r="AV824" s="14"/>
      <c r="AW824" s="14"/>
      <c r="AX824" s="14"/>
      <c r="AY824" s="313" t="s">
        <v>1250</v>
      </c>
      <c r="AZ824" s="313" t="s">
        <v>699</v>
      </c>
      <c r="BA824" s="313" t="s">
        <v>733</v>
      </c>
      <c r="BB824" s="313" t="s">
        <v>661</v>
      </c>
      <c r="BC824" s="14">
        <v>5</v>
      </c>
      <c r="BD824" s="14" t="s">
        <v>1244</v>
      </c>
      <c r="BE824" s="14" t="s">
        <v>1244</v>
      </c>
      <c r="BF824" s="14" t="s">
        <v>1245</v>
      </c>
      <c r="BG824" s="61" t="s">
        <v>1246</v>
      </c>
      <c r="BH824" s="58">
        <f t="shared" si="42"/>
        <v>1000</v>
      </c>
      <c r="BI824" s="62">
        <f t="shared" si="43"/>
        <v>0</v>
      </c>
    </row>
    <row r="825" spans="1:61" ht="18.75">
      <c r="A825" s="11">
        <v>10</v>
      </c>
      <c r="B825" s="6" t="s">
        <v>1</v>
      </c>
      <c r="C825" s="11">
        <v>1005</v>
      </c>
      <c r="D825" s="6" t="s">
        <v>272</v>
      </c>
      <c r="E825" s="12">
        <v>2</v>
      </c>
      <c r="F825" s="13" t="s">
        <v>12</v>
      </c>
      <c r="G825" s="6" t="s">
        <v>12</v>
      </c>
      <c r="H825" s="12">
        <v>1</v>
      </c>
      <c r="I825" s="13" t="s">
        <v>734</v>
      </c>
      <c r="J825" s="12">
        <v>150</v>
      </c>
      <c r="K825" s="13" t="s">
        <v>787</v>
      </c>
      <c r="L825" s="11">
        <v>1000003</v>
      </c>
      <c r="M825" s="6" t="s">
        <v>229</v>
      </c>
      <c r="N825" s="11">
        <v>10000030071</v>
      </c>
      <c r="O825" s="6" t="s">
        <v>36</v>
      </c>
      <c r="P825" s="14" t="s">
        <v>276</v>
      </c>
      <c r="Q825" s="11">
        <v>5</v>
      </c>
      <c r="R825" s="6" t="s">
        <v>635</v>
      </c>
      <c r="S825" s="11">
        <v>5</v>
      </c>
      <c r="T825" s="6" t="s">
        <v>635</v>
      </c>
      <c r="U825" s="13" t="str">
        <f>IFERROR((VLOOKUP(Q825,[1]ความเชื่อมโยง!$A$1:$F$10,6,FALSE)),"")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25" s="13" t="str">
        <f>IFERROR((VLOOKUP(Q825,ความเชื่อมโยง!$A$1:$G$10,7,1)),"")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25" s="15" t="s">
        <v>636</v>
      </c>
      <c r="X825" s="6" t="s">
        <v>133</v>
      </c>
      <c r="Y825" s="6" t="s">
        <v>16</v>
      </c>
      <c r="Z825" s="6" t="s">
        <v>20</v>
      </c>
      <c r="AA825" s="6"/>
      <c r="AB825" s="6"/>
      <c r="AC825" s="14"/>
      <c r="AD825" s="14" t="s">
        <v>1635</v>
      </c>
      <c r="AE825" s="16">
        <v>35</v>
      </c>
      <c r="AF825" s="17">
        <v>15</v>
      </c>
      <c r="AG825" s="17" t="s">
        <v>581</v>
      </c>
      <c r="AH825" s="17">
        <v>5</v>
      </c>
      <c r="AI825" s="27">
        <v>2600</v>
      </c>
      <c r="AJ825" s="16">
        <v>600</v>
      </c>
      <c r="AK825" s="16"/>
      <c r="AL825" s="16"/>
      <c r="AM825" s="16">
        <v>500</v>
      </c>
      <c r="AN825" s="16"/>
      <c r="AO825" s="16">
        <v>500</v>
      </c>
      <c r="AP825" s="16">
        <v>500</v>
      </c>
      <c r="AQ825" s="16"/>
      <c r="AR825" s="16">
        <v>500</v>
      </c>
      <c r="AS825" s="16"/>
      <c r="AT825" s="16"/>
      <c r="AU825" s="16"/>
      <c r="AV825" s="14"/>
      <c r="AW825" s="14"/>
      <c r="AX825" s="14"/>
      <c r="AY825" s="313" t="s">
        <v>1251</v>
      </c>
      <c r="AZ825" s="313" t="s">
        <v>699</v>
      </c>
      <c r="BA825" s="313" t="s">
        <v>733</v>
      </c>
      <c r="BB825" s="313" t="s">
        <v>661</v>
      </c>
      <c r="BC825" s="14">
        <v>5</v>
      </c>
      <c r="BD825" s="14" t="s">
        <v>1244</v>
      </c>
      <c r="BE825" s="14" t="s">
        <v>1244</v>
      </c>
      <c r="BF825" s="14" t="s">
        <v>1245</v>
      </c>
      <c r="BG825" s="61" t="s">
        <v>1246</v>
      </c>
      <c r="BH825" s="58">
        <f t="shared" si="42"/>
        <v>2600</v>
      </c>
      <c r="BI825" s="62">
        <f t="shared" si="43"/>
        <v>0</v>
      </c>
    </row>
    <row r="826" spans="1:61" ht="18.75">
      <c r="A826" s="11">
        <v>10</v>
      </c>
      <c r="B826" s="6" t="s">
        <v>1</v>
      </c>
      <c r="C826" s="11">
        <v>1005</v>
      </c>
      <c r="D826" s="6" t="s">
        <v>272</v>
      </c>
      <c r="E826" s="12">
        <v>2</v>
      </c>
      <c r="F826" s="13" t="s">
        <v>12</v>
      </c>
      <c r="G826" s="6" t="s">
        <v>12</v>
      </c>
      <c r="H826" s="12">
        <v>1</v>
      </c>
      <c r="I826" s="13" t="s">
        <v>734</v>
      </c>
      <c r="J826" s="12">
        <v>150</v>
      </c>
      <c r="K826" s="13" t="s">
        <v>787</v>
      </c>
      <c r="L826" s="11">
        <v>1000003</v>
      </c>
      <c r="M826" s="6" t="s">
        <v>229</v>
      </c>
      <c r="N826" s="11">
        <v>10000030071</v>
      </c>
      <c r="O826" s="6" t="s">
        <v>36</v>
      </c>
      <c r="P826" s="14" t="s">
        <v>277</v>
      </c>
      <c r="Q826" s="11">
        <v>5</v>
      </c>
      <c r="R826" s="6" t="s">
        <v>635</v>
      </c>
      <c r="S826" s="11">
        <v>5</v>
      </c>
      <c r="T826" s="6" t="s">
        <v>635</v>
      </c>
      <c r="U826" s="13" t="str">
        <f>IFERROR((VLOOKUP(Q826,[1]ความเชื่อมโยง!$A$1:$F$10,6,FALSE)),"")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26" s="13" t="str">
        <f>IFERROR((VLOOKUP(Q826,ความเชื่อมโยง!$A$1:$G$10,7,1)),"")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26" s="15" t="s">
        <v>636</v>
      </c>
      <c r="X826" s="6" t="s">
        <v>133</v>
      </c>
      <c r="Y826" s="6" t="s">
        <v>16</v>
      </c>
      <c r="Z826" s="6" t="s">
        <v>20</v>
      </c>
      <c r="AA826" s="6"/>
      <c r="AB826" s="6"/>
      <c r="AC826" s="14"/>
      <c r="AD826" s="14" t="s">
        <v>582</v>
      </c>
      <c r="AE826" s="16">
        <v>50</v>
      </c>
      <c r="AF826" s="17">
        <v>15</v>
      </c>
      <c r="AG826" s="17" t="s">
        <v>581</v>
      </c>
      <c r="AH826" s="17">
        <v>5</v>
      </c>
      <c r="AI826" s="27">
        <v>3800</v>
      </c>
      <c r="AJ826" s="16">
        <v>380</v>
      </c>
      <c r="AK826" s="16">
        <v>380</v>
      </c>
      <c r="AL826" s="16">
        <v>380</v>
      </c>
      <c r="AM826" s="16">
        <v>380</v>
      </c>
      <c r="AN826" s="16">
        <v>380</v>
      </c>
      <c r="AO826" s="16">
        <v>380</v>
      </c>
      <c r="AP826" s="16">
        <v>380</v>
      </c>
      <c r="AQ826" s="16">
        <v>380</v>
      </c>
      <c r="AR826" s="16">
        <v>380</v>
      </c>
      <c r="AS826" s="16">
        <v>380</v>
      </c>
      <c r="AT826" s="16"/>
      <c r="AU826" s="16"/>
      <c r="AV826" s="14"/>
      <c r="AW826" s="14"/>
      <c r="AX826" s="14"/>
      <c r="AY826" s="313" t="s">
        <v>1251</v>
      </c>
      <c r="AZ826" s="313" t="s">
        <v>699</v>
      </c>
      <c r="BA826" s="313" t="s">
        <v>733</v>
      </c>
      <c r="BB826" s="313" t="s">
        <v>661</v>
      </c>
      <c r="BC826" s="14">
        <v>5</v>
      </c>
      <c r="BD826" s="14" t="s">
        <v>1244</v>
      </c>
      <c r="BE826" s="14" t="s">
        <v>1244</v>
      </c>
      <c r="BF826" s="14" t="s">
        <v>1245</v>
      </c>
      <c r="BG826" s="61" t="s">
        <v>1246</v>
      </c>
      <c r="BH826" s="58">
        <f t="shared" si="42"/>
        <v>3800</v>
      </c>
      <c r="BI826" s="62">
        <f t="shared" si="43"/>
        <v>0</v>
      </c>
    </row>
    <row r="827" spans="1:61" ht="18.75">
      <c r="A827" s="11">
        <v>10</v>
      </c>
      <c r="B827" s="6" t="s">
        <v>1</v>
      </c>
      <c r="C827" s="11">
        <v>1005</v>
      </c>
      <c r="D827" s="6" t="s">
        <v>272</v>
      </c>
      <c r="E827" s="12">
        <v>2</v>
      </c>
      <c r="F827" s="13" t="s">
        <v>12</v>
      </c>
      <c r="G827" s="6" t="s">
        <v>12</v>
      </c>
      <c r="H827" s="12">
        <v>1</v>
      </c>
      <c r="I827" s="13" t="s">
        <v>734</v>
      </c>
      <c r="J827" s="12">
        <v>150</v>
      </c>
      <c r="K827" s="13" t="s">
        <v>787</v>
      </c>
      <c r="L827" s="11">
        <v>1000003</v>
      </c>
      <c r="M827" s="6" t="s">
        <v>229</v>
      </c>
      <c r="N827" s="11">
        <v>10000030071</v>
      </c>
      <c r="O827" s="6" t="s">
        <v>36</v>
      </c>
      <c r="P827" s="151" t="s">
        <v>278</v>
      </c>
      <c r="Q827" s="11">
        <v>5</v>
      </c>
      <c r="R827" s="6" t="s">
        <v>635</v>
      </c>
      <c r="S827" s="11">
        <v>5</v>
      </c>
      <c r="T827" s="6" t="s">
        <v>635</v>
      </c>
      <c r="U827" s="13" t="str">
        <f>IFERROR((VLOOKUP(Q827,[1]ความเชื่อมโยง!$A$1:$F$10,6,FALSE)),"")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27" s="13" t="str">
        <f>IFERROR((VLOOKUP(Q827,ความเชื่อมโยง!$A$1:$G$10,7,1)),"")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27" s="15" t="s">
        <v>636</v>
      </c>
      <c r="X827" s="6" t="s">
        <v>133</v>
      </c>
      <c r="Y827" s="6" t="s">
        <v>16</v>
      </c>
      <c r="Z827" s="6" t="s">
        <v>28</v>
      </c>
      <c r="AA827" s="6"/>
      <c r="AB827" s="6"/>
      <c r="AC827" s="14"/>
      <c r="AD827" s="14" t="s">
        <v>1252</v>
      </c>
      <c r="AE827" s="16">
        <v>1000</v>
      </c>
      <c r="AF827" s="17">
        <v>3</v>
      </c>
      <c r="AG827" s="17" t="s">
        <v>581</v>
      </c>
      <c r="AH827" s="17">
        <v>5</v>
      </c>
      <c r="AI827" s="27">
        <v>15000</v>
      </c>
      <c r="AJ827" s="16"/>
      <c r="AK827" s="16"/>
      <c r="AL827" s="16"/>
      <c r="AM827" s="16">
        <v>5000</v>
      </c>
      <c r="AN827" s="16"/>
      <c r="AO827" s="16"/>
      <c r="AP827" s="16">
        <v>5000</v>
      </c>
      <c r="AQ827" s="16"/>
      <c r="AR827" s="16"/>
      <c r="AS827" s="16">
        <v>5000</v>
      </c>
      <c r="AT827" s="16"/>
      <c r="AU827" s="16"/>
      <c r="AV827" s="14"/>
      <c r="AW827" s="14"/>
      <c r="AX827" s="14"/>
      <c r="AY827" s="313" t="s">
        <v>1251</v>
      </c>
      <c r="AZ827" s="313" t="s">
        <v>699</v>
      </c>
      <c r="BA827" s="313" t="s">
        <v>733</v>
      </c>
      <c r="BB827" s="313" t="s">
        <v>661</v>
      </c>
      <c r="BC827" s="151">
        <v>5</v>
      </c>
      <c r="BD827" s="14" t="s">
        <v>1244</v>
      </c>
      <c r="BE827" s="14" t="s">
        <v>1244</v>
      </c>
      <c r="BF827" s="14" t="s">
        <v>1245</v>
      </c>
      <c r="BG827" s="61" t="s">
        <v>1246</v>
      </c>
      <c r="BH827" s="58">
        <f t="shared" si="42"/>
        <v>15000</v>
      </c>
      <c r="BI827" s="62">
        <f t="shared" si="43"/>
        <v>0</v>
      </c>
    </row>
    <row r="828" spans="1:61" ht="18.75">
      <c r="A828" s="11">
        <v>10</v>
      </c>
      <c r="B828" s="6" t="s">
        <v>1</v>
      </c>
      <c r="C828" s="11">
        <v>1005</v>
      </c>
      <c r="D828" s="6" t="s">
        <v>272</v>
      </c>
      <c r="E828" s="12">
        <v>2</v>
      </c>
      <c r="F828" s="13" t="s">
        <v>12</v>
      </c>
      <c r="G828" s="6" t="s">
        <v>12</v>
      </c>
      <c r="H828" s="12">
        <v>1</v>
      </c>
      <c r="I828" s="13" t="s">
        <v>734</v>
      </c>
      <c r="J828" s="12">
        <v>150</v>
      </c>
      <c r="K828" s="13" t="s">
        <v>787</v>
      </c>
      <c r="L828" s="11">
        <v>1000003</v>
      </c>
      <c r="M828" s="6" t="s">
        <v>229</v>
      </c>
      <c r="N828" s="11">
        <v>10000030071</v>
      </c>
      <c r="O828" s="6" t="s">
        <v>36</v>
      </c>
      <c r="P828" s="151" t="s">
        <v>278</v>
      </c>
      <c r="Q828" s="11">
        <v>5</v>
      </c>
      <c r="R828" s="6" t="s">
        <v>635</v>
      </c>
      <c r="S828" s="11">
        <v>5</v>
      </c>
      <c r="T828" s="6" t="s">
        <v>635</v>
      </c>
      <c r="U828" s="13" t="str">
        <f>IFERROR((VLOOKUP(Q828,[1]ความเชื่อมโยง!$A$1:$F$10,6,FALSE)),"")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28" s="13" t="str">
        <f>IFERROR((VLOOKUP(Q828,ความเชื่อมโยง!$A$1:$G$10,7,1)),"")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28" s="15" t="s">
        <v>636</v>
      </c>
      <c r="X828" s="6" t="s">
        <v>133</v>
      </c>
      <c r="Y828" s="6" t="s">
        <v>16</v>
      </c>
      <c r="Z828" s="6" t="s">
        <v>28</v>
      </c>
      <c r="AA828" s="6"/>
      <c r="AB828" s="6"/>
      <c r="AC828" s="14"/>
      <c r="AD828" s="14" t="s">
        <v>1253</v>
      </c>
      <c r="AE828" s="16">
        <v>500</v>
      </c>
      <c r="AF828" s="17">
        <v>6</v>
      </c>
      <c r="AG828" s="17" t="s">
        <v>581</v>
      </c>
      <c r="AH828" s="17">
        <v>5</v>
      </c>
      <c r="AI828" s="27">
        <v>15000</v>
      </c>
      <c r="AJ828" s="16"/>
      <c r="AK828" s="16"/>
      <c r="AL828" s="16"/>
      <c r="AM828" s="16">
        <v>5000</v>
      </c>
      <c r="AN828" s="16"/>
      <c r="AO828" s="16"/>
      <c r="AP828" s="16">
        <v>5000</v>
      </c>
      <c r="AQ828" s="16"/>
      <c r="AR828" s="16"/>
      <c r="AS828" s="16">
        <v>5000</v>
      </c>
      <c r="AT828" s="16"/>
      <c r="AU828" s="16"/>
      <c r="AV828" s="14"/>
      <c r="AW828" s="14"/>
      <c r="AX828" s="14"/>
      <c r="AY828" s="313" t="s">
        <v>1251</v>
      </c>
      <c r="AZ828" s="313" t="s">
        <v>699</v>
      </c>
      <c r="BA828" s="313" t="s">
        <v>733</v>
      </c>
      <c r="BB828" s="313" t="s">
        <v>661</v>
      </c>
      <c r="BC828" s="151">
        <v>5</v>
      </c>
      <c r="BD828" s="14" t="s">
        <v>1244</v>
      </c>
      <c r="BE828" s="14" t="s">
        <v>1244</v>
      </c>
      <c r="BF828" s="14" t="s">
        <v>1245</v>
      </c>
      <c r="BG828" s="61" t="s">
        <v>1246</v>
      </c>
      <c r="BH828" s="58">
        <f t="shared" si="42"/>
        <v>15000</v>
      </c>
      <c r="BI828" s="62">
        <f t="shared" si="43"/>
        <v>0</v>
      </c>
    </row>
    <row r="829" spans="1:61" ht="18.75">
      <c r="A829" s="11">
        <v>10</v>
      </c>
      <c r="B829" s="6" t="s">
        <v>1</v>
      </c>
      <c r="C829" s="11">
        <v>1005</v>
      </c>
      <c r="D829" s="6" t="s">
        <v>272</v>
      </c>
      <c r="E829" s="12">
        <v>2</v>
      </c>
      <c r="F829" s="13" t="s">
        <v>12</v>
      </c>
      <c r="G829" s="6" t="s">
        <v>12</v>
      </c>
      <c r="H829" s="12">
        <v>1</v>
      </c>
      <c r="I829" s="13" t="s">
        <v>734</v>
      </c>
      <c r="J829" s="12">
        <v>150</v>
      </c>
      <c r="K829" s="13" t="s">
        <v>787</v>
      </c>
      <c r="L829" s="11">
        <v>1000003</v>
      </c>
      <c r="M829" s="6" t="s">
        <v>229</v>
      </c>
      <c r="N829" s="11">
        <v>10000030071</v>
      </c>
      <c r="O829" s="6" t="s">
        <v>36</v>
      </c>
      <c r="P829" s="151" t="s">
        <v>278</v>
      </c>
      <c r="Q829" s="11">
        <v>5</v>
      </c>
      <c r="R829" s="6" t="s">
        <v>635</v>
      </c>
      <c r="S829" s="11">
        <v>5</v>
      </c>
      <c r="T829" s="6" t="s">
        <v>635</v>
      </c>
      <c r="U829" s="13" t="str">
        <f>IFERROR((VLOOKUP(Q829,[1]ความเชื่อมโยง!$A$1:$F$10,6,FALSE)),"")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29" s="13" t="str">
        <f>IFERROR((VLOOKUP(Q829,ความเชื่อมโยง!$A$1:$G$10,7,1)),"")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29" s="15" t="s">
        <v>636</v>
      </c>
      <c r="X829" s="6" t="s">
        <v>133</v>
      </c>
      <c r="Y829" s="6" t="s">
        <v>16</v>
      </c>
      <c r="Z829" s="6" t="s">
        <v>28</v>
      </c>
      <c r="AA829" s="6"/>
      <c r="AB829" s="6"/>
      <c r="AC829" s="14"/>
      <c r="AD829" s="329" t="s">
        <v>1254</v>
      </c>
      <c r="AE829" s="16">
        <v>500</v>
      </c>
      <c r="AF829" s="17">
        <v>3</v>
      </c>
      <c r="AG829" s="17" t="s">
        <v>581</v>
      </c>
      <c r="AH829" s="17">
        <v>5</v>
      </c>
      <c r="AI829" s="27">
        <v>7500</v>
      </c>
      <c r="AJ829" s="16"/>
      <c r="AK829" s="16"/>
      <c r="AL829" s="16"/>
      <c r="AM829" s="16">
        <v>1500</v>
      </c>
      <c r="AN829" s="16"/>
      <c r="AO829" s="16"/>
      <c r="AP829" s="16">
        <v>1500</v>
      </c>
      <c r="AQ829" s="16"/>
      <c r="AR829" s="16"/>
      <c r="AS829" s="16">
        <v>1500</v>
      </c>
      <c r="AT829" s="16"/>
      <c r="AU829" s="16"/>
      <c r="AV829" s="14"/>
      <c r="AW829" s="14"/>
      <c r="AX829" s="14"/>
      <c r="AY829" s="313" t="s">
        <v>1251</v>
      </c>
      <c r="AZ829" s="313" t="s">
        <v>699</v>
      </c>
      <c r="BA829" s="313" t="s">
        <v>733</v>
      </c>
      <c r="BB829" s="313" t="s">
        <v>661</v>
      </c>
      <c r="BC829" s="151">
        <v>5</v>
      </c>
      <c r="BD829" s="14" t="s">
        <v>1244</v>
      </c>
      <c r="BE829" s="14" t="s">
        <v>1244</v>
      </c>
      <c r="BF829" s="14" t="s">
        <v>1245</v>
      </c>
      <c r="BG829" s="61" t="s">
        <v>1246</v>
      </c>
      <c r="BH829" s="58">
        <f t="shared" si="42"/>
        <v>7500</v>
      </c>
      <c r="BI829" s="62">
        <f t="shared" si="43"/>
        <v>0</v>
      </c>
    </row>
    <row r="830" spans="1:61" ht="18.75">
      <c r="A830" s="11">
        <v>10</v>
      </c>
      <c r="B830" s="6" t="s">
        <v>1</v>
      </c>
      <c r="C830" s="11">
        <v>1005</v>
      </c>
      <c r="D830" s="6" t="s">
        <v>272</v>
      </c>
      <c r="E830" s="12">
        <v>2</v>
      </c>
      <c r="F830" s="13" t="s">
        <v>12</v>
      </c>
      <c r="G830" s="6" t="s">
        <v>12</v>
      </c>
      <c r="H830" s="12">
        <v>1</v>
      </c>
      <c r="I830" s="13" t="s">
        <v>734</v>
      </c>
      <c r="J830" s="12">
        <v>150</v>
      </c>
      <c r="K830" s="13" t="s">
        <v>787</v>
      </c>
      <c r="L830" s="11">
        <v>1000003</v>
      </c>
      <c r="M830" s="6" t="s">
        <v>229</v>
      </c>
      <c r="N830" s="11">
        <v>10000030071</v>
      </c>
      <c r="O830" s="6" t="s">
        <v>36</v>
      </c>
      <c r="P830" s="151" t="s">
        <v>278</v>
      </c>
      <c r="Q830" s="11">
        <v>5</v>
      </c>
      <c r="R830" s="6" t="s">
        <v>635</v>
      </c>
      <c r="S830" s="11">
        <v>5</v>
      </c>
      <c r="T830" s="6" t="s">
        <v>635</v>
      </c>
      <c r="U830" s="13" t="str">
        <f>IFERROR((VLOOKUP(Q830,[1]ความเชื่อมโยง!$A$1:$F$10,6,FALSE)),"")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30" s="13" t="str">
        <f>IFERROR((VLOOKUP(Q830,ความเชื่อมโยง!$A$1:$G$10,7,1)),"")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30" s="15" t="s">
        <v>636</v>
      </c>
      <c r="X830" s="6" t="s">
        <v>133</v>
      </c>
      <c r="Y830" s="6" t="s">
        <v>16</v>
      </c>
      <c r="Z830" s="6" t="s">
        <v>28</v>
      </c>
      <c r="AA830" s="6"/>
      <c r="AB830" s="6"/>
      <c r="AC830" s="14"/>
      <c r="AD830" s="329" t="s">
        <v>1255</v>
      </c>
      <c r="AE830" s="16">
        <v>300</v>
      </c>
      <c r="AF830" s="17">
        <v>3</v>
      </c>
      <c r="AG830" s="17" t="s">
        <v>581</v>
      </c>
      <c r="AH830" s="17">
        <v>5</v>
      </c>
      <c r="AI830" s="27">
        <v>4500</v>
      </c>
      <c r="AJ830" s="16"/>
      <c r="AK830" s="16"/>
      <c r="AL830" s="16"/>
      <c r="AM830" s="16">
        <v>1500</v>
      </c>
      <c r="AN830" s="16"/>
      <c r="AO830" s="16"/>
      <c r="AP830" s="16">
        <v>1500</v>
      </c>
      <c r="AQ830" s="16"/>
      <c r="AR830" s="16"/>
      <c r="AS830" s="16">
        <v>1500</v>
      </c>
      <c r="AT830" s="16"/>
      <c r="AU830" s="16"/>
      <c r="AV830" s="14"/>
      <c r="AW830" s="14"/>
      <c r="AX830" s="14"/>
      <c r="AY830" s="313" t="s">
        <v>1251</v>
      </c>
      <c r="AZ830" s="313" t="s">
        <v>699</v>
      </c>
      <c r="BA830" s="313" t="s">
        <v>733</v>
      </c>
      <c r="BB830" s="313" t="s">
        <v>661</v>
      </c>
      <c r="BC830" s="151">
        <v>5</v>
      </c>
      <c r="BD830" s="14" t="s">
        <v>1244</v>
      </c>
      <c r="BE830" s="14" t="s">
        <v>1244</v>
      </c>
      <c r="BF830" s="14" t="s">
        <v>1245</v>
      </c>
      <c r="BG830" s="61" t="s">
        <v>1246</v>
      </c>
      <c r="BH830" s="58">
        <f t="shared" si="42"/>
        <v>4500</v>
      </c>
      <c r="BI830" s="62">
        <f t="shared" si="43"/>
        <v>0</v>
      </c>
    </row>
    <row r="831" spans="1:61" ht="18.75">
      <c r="A831" s="11">
        <v>10</v>
      </c>
      <c r="B831" s="6" t="s">
        <v>1</v>
      </c>
      <c r="C831" s="11">
        <v>1005</v>
      </c>
      <c r="D831" s="6" t="s">
        <v>272</v>
      </c>
      <c r="E831" s="12">
        <v>2</v>
      </c>
      <c r="F831" s="13" t="s">
        <v>12</v>
      </c>
      <c r="G831" s="6" t="s">
        <v>12</v>
      </c>
      <c r="H831" s="12">
        <v>1</v>
      </c>
      <c r="I831" s="13" t="s">
        <v>734</v>
      </c>
      <c r="J831" s="12">
        <v>150</v>
      </c>
      <c r="K831" s="13" t="s">
        <v>787</v>
      </c>
      <c r="L831" s="11">
        <v>1000003</v>
      </c>
      <c r="M831" s="6" t="s">
        <v>229</v>
      </c>
      <c r="N831" s="11">
        <v>10000030071</v>
      </c>
      <c r="O831" s="6" t="s">
        <v>36</v>
      </c>
      <c r="P831" s="151" t="s">
        <v>279</v>
      </c>
      <c r="Q831" s="11">
        <v>5</v>
      </c>
      <c r="R831" s="6" t="s">
        <v>635</v>
      </c>
      <c r="S831" s="11">
        <v>5</v>
      </c>
      <c r="T831" s="6" t="s">
        <v>635</v>
      </c>
      <c r="U831" s="13" t="str">
        <f>IFERROR((VLOOKUP(Q831,[1]ความเชื่อมโยง!$A$1:$F$10,6,FALSE)),"")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31" s="13" t="str">
        <f>IFERROR((VLOOKUP(Q831,ความเชื่อมโยง!$A$1:$G$10,7,1)),"")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31" s="15" t="s">
        <v>636</v>
      </c>
      <c r="X831" s="6" t="s">
        <v>133</v>
      </c>
      <c r="Y831" s="6" t="s">
        <v>16</v>
      </c>
      <c r="Z831" s="6" t="s">
        <v>20</v>
      </c>
      <c r="AA831" s="6"/>
      <c r="AB831" s="6"/>
      <c r="AC831" s="14"/>
      <c r="AD831" s="329" t="s">
        <v>1635</v>
      </c>
      <c r="AE831" s="16">
        <v>35</v>
      </c>
      <c r="AF831" s="17">
        <v>20</v>
      </c>
      <c r="AG831" s="17" t="s">
        <v>581</v>
      </c>
      <c r="AH831" s="17">
        <v>5</v>
      </c>
      <c r="AI831" s="27">
        <v>3500</v>
      </c>
      <c r="AJ831" s="16">
        <v>700</v>
      </c>
      <c r="AK831" s="16"/>
      <c r="AL831" s="16"/>
      <c r="AM831" s="16">
        <v>700</v>
      </c>
      <c r="AN831" s="16"/>
      <c r="AO831" s="16"/>
      <c r="AP831" s="16">
        <v>700</v>
      </c>
      <c r="AQ831" s="16"/>
      <c r="AR831" s="16">
        <v>700</v>
      </c>
      <c r="AS831" s="16"/>
      <c r="AT831" s="16">
        <v>700</v>
      </c>
      <c r="AU831" s="16"/>
      <c r="AV831" s="14"/>
      <c r="AW831" s="14"/>
      <c r="AX831" s="14"/>
      <c r="AY831" s="313" t="s">
        <v>1251</v>
      </c>
      <c r="AZ831" s="313" t="s">
        <v>699</v>
      </c>
      <c r="BA831" s="313" t="s">
        <v>733</v>
      </c>
      <c r="BB831" s="313" t="s">
        <v>661</v>
      </c>
      <c r="BC831" s="151">
        <v>5</v>
      </c>
      <c r="BD831" s="14" t="s">
        <v>1244</v>
      </c>
      <c r="BE831" s="14" t="s">
        <v>1244</v>
      </c>
      <c r="BF831" s="14" t="s">
        <v>1245</v>
      </c>
      <c r="BG831" s="61" t="s">
        <v>1246</v>
      </c>
      <c r="BH831" s="58">
        <f t="shared" si="42"/>
        <v>3500</v>
      </c>
      <c r="BI831" s="62">
        <f t="shared" si="43"/>
        <v>0</v>
      </c>
    </row>
    <row r="832" spans="1:61" ht="18.75">
      <c r="A832" s="11">
        <v>10</v>
      </c>
      <c r="B832" s="6" t="s">
        <v>1</v>
      </c>
      <c r="C832" s="11">
        <v>1005</v>
      </c>
      <c r="D832" s="6" t="s">
        <v>272</v>
      </c>
      <c r="E832" s="12">
        <v>2</v>
      </c>
      <c r="F832" s="13" t="s">
        <v>12</v>
      </c>
      <c r="G832" s="6" t="s">
        <v>12</v>
      </c>
      <c r="H832" s="12">
        <v>1</v>
      </c>
      <c r="I832" s="13" t="s">
        <v>734</v>
      </c>
      <c r="J832" s="12">
        <v>150</v>
      </c>
      <c r="K832" s="13" t="s">
        <v>787</v>
      </c>
      <c r="L832" s="11">
        <v>1000003</v>
      </c>
      <c r="M832" s="6" t="s">
        <v>229</v>
      </c>
      <c r="N832" s="11">
        <v>10000030071</v>
      </c>
      <c r="O832" s="6" t="s">
        <v>36</v>
      </c>
      <c r="P832" s="151" t="s">
        <v>279</v>
      </c>
      <c r="Q832" s="11">
        <v>5</v>
      </c>
      <c r="R832" s="6" t="s">
        <v>635</v>
      </c>
      <c r="S832" s="11">
        <v>5</v>
      </c>
      <c r="T832" s="6" t="s">
        <v>635</v>
      </c>
      <c r="U832" s="13" t="str">
        <f>IFERROR((VLOOKUP(Q832,[1]ความเชื่อมโยง!$A$1:$F$10,6,FALSE)),"")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32" s="13" t="str">
        <f>IFERROR((VLOOKUP(Q832,ความเชื่อมโยง!$A$1:$G$10,7,1)),"")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32" s="15" t="s">
        <v>636</v>
      </c>
      <c r="X832" s="6" t="s">
        <v>133</v>
      </c>
      <c r="Y832" s="6" t="s">
        <v>16</v>
      </c>
      <c r="Z832" s="6" t="s">
        <v>20</v>
      </c>
      <c r="AA832" s="6"/>
      <c r="AB832" s="6"/>
      <c r="AC832" s="14"/>
      <c r="AD832" s="329" t="s">
        <v>612</v>
      </c>
      <c r="AE832" s="16">
        <v>50</v>
      </c>
      <c r="AF832" s="17">
        <v>20</v>
      </c>
      <c r="AG832" s="17" t="s">
        <v>581</v>
      </c>
      <c r="AH832" s="17">
        <v>5</v>
      </c>
      <c r="AI832" s="27">
        <v>5000</v>
      </c>
      <c r="AJ832" s="16">
        <v>1000</v>
      </c>
      <c r="AK832" s="16"/>
      <c r="AL832" s="16"/>
      <c r="AM832" s="16">
        <v>1000</v>
      </c>
      <c r="AN832" s="16"/>
      <c r="AO832" s="16"/>
      <c r="AP832" s="16">
        <v>1000</v>
      </c>
      <c r="AQ832" s="16"/>
      <c r="AR832" s="16">
        <v>1000</v>
      </c>
      <c r="AS832" s="16"/>
      <c r="AT832" s="16">
        <v>1000</v>
      </c>
      <c r="AU832" s="16"/>
      <c r="AV832" s="14"/>
      <c r="AW832" s="14"/>
      <c r="AX832" s="14"/>
      <c r="AY832" s="313" t="s">
        <v>1251</v>
      </c>
      <c r="AZ832" s="313" t="s">
        <v>699</v>
      </c>
      <c r="BA832" s="313" t="s">
        <v>733</v>
      </c>
      <c r="BB832" s="313" t="s">
        <v>661</v>
      </c>
      <c r="BC832" s="151">
        <v>5</v>
      </c>
      <c r="BD832" s="14" t="s">
        <v>1244</v>
      </c>
      <c r="BE832" s="14" t="s">
        <v>1244</v>
      </c>
      <c r="BF832" s="14" t="s">
        <v>1245</v>
      </c>
      <c r="BG832" s="61" t="s">
        <v>1246</v>
      </c>
      <c r="BH832" s="58">
        <f t="shared" si="42"/>
        <v>5000</v>
      </c>
      <c r="BI832" s="62">
        <f t="shared" si="43"/>
        <v>0</v>
      </c>
    </row>
    <row r="833" spans="1:61" ht="18.75">
      <c r="A833" s="11">
        <v>10</v>
      </c>
      <c r="B833" s="6" t="s">
        <v>1</v>
      </c>
      <c r="C833" s="11">
        <v>1005</v>
      </c>
      <c r="D833" s="6" t="s">
        <v>272</v>
      </c>
      <c r="E833" s="12">
        <v>2</v>
      </c>
      <c r="F833" s="13" t="s">
        <v>12</v>
      </c>
      <c r="G833" s="6" t="s">
        <v>12</v>
      </c>
      <c r="H833" s="12">
        <v>1</v>
      </c>
      <c r="I833" s="13" t="s">
        <v>734</v>
      </c>
      <c r="J833" s="12">
        <v>150</v>
      </c>
      <c r="K833" s="13" t="s">
        <v>787</v>
      </c>
      <c r="L833" s="11">
        <v>1000003</v>
      </c>
      <c r="M833" s="6" t="s">
        <v>229</v>
      </c>
      <c r="N833" s="11">
        <v>10000030071</v>
      </c>
      <c r="O833" s="6" t="s">
        <v>36</v>
      </c>
      <c r="P833" s="151" t="s">
        <v>279</v>
      </c>
      <c r="Q833" s="11">
        <v>5</v>
      </c>
      <c r="R833" s="6" t="s">
        <v>635</v>
      </c>
      <c r="S833" s="11">
        <v>5</v>
      </c>
      <c r="T833" s="6" t="s">
        <v>635</v>
      </c>
      <c r="U833" s="13" t="str">
        <f>IFERROR((VLOOKUP(Q833,[1]ความเชื่อมโยง!$A$1:$F$10,6,FALSE)),"")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33" s="13" t="str">
        <f>IFERROR((VLOOKUP(Q833,ความเชื่อมโยง!$A$1:$G$10,7,1)),"")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33" s="15" t="s">
        <v>636</v>
      </c>
      <c r="X833" s="6" t="s">
        <v>133</v>
      </c>
      <c r="Y833" s="6" t="s">
        <v>16</v>
      </c>
      <c r="Z833" s="6" t="s">
        <v>28</v>
      </c>
      <c r="AA833" s="6"/>
      <c r="AB833" s="6"/>
      <c r="AC833" s="14"/>
      <c r="AD833" s="151" t="s">
        <v>909</v>
      </c>
      <c r="AE833" s="16">
        <v>1000</v>
      </c>
      <c r="AF833" s="17">
        <v>4</v>
      </c>
      <c r="AG833" s="17" t="s">
        <v>581</v>
      </c>
      <c r="AH833" s="17">
        <v>5</v>
      </c>
      <c r="AI833" s="27">
        <v>20000</v>
      </c>
      <c r="AJ833" s="16">
        <v>4000</v>
      </c>
      <c r="AK833" s="16"/>
      <c r="AL833" s="16"/>
      <c r="AM833" s="16">
        <v>4000</v>
      </c>
      <c r="AN833" s="16"/>
      <c r="AO833" s="16"/>
      <c r="AP833" s="16">
        <v>4000</v>
      </c>
      <c r="AQ833" s="16"/>
      <c r="AR833" s="16">
        <v>4000</v>
      </c>
      <c r="AS833" s="16"/>
      <c r="AT833" s="16">
        <v>4000</v>
      </c>
      <c r="AU833" s="16"/>
      <c r="AV833" s="14"/>
      <c r="AW833" s="14"/>
      <c r="AX833" s="14"/>
      <c r="AY833" s="313" t="s">
        <v>1251</v>
      </c>
      <c r="AZ833" s="313" t="s">
        <v>699</v>
      </c>
      <c r="BA833" s="313" t="s">
        <v>733</v>
      </c>
      <c r="BB833" s="313" t="s">
        <v>661</v>
      </c>
      <c r="BC833" s="151">
        <v>5</v>
      </c>
      <c r="BD833" s="14" t="s">
        <v>1244</v>
      </c>
      <c r="BE833" s="14" t="s">
        <v>1244</v>
      </c>
      <c r="BF833" s="14" t="s">
        <v>1245</v>
      </c>
      <c r="BG833" s="61" t="s">
        <v>1246</v>
      </c>
      <c r="BH833" s="58">
        <f t="shared" si="42"/>
        <v>20000</v>
      </c>
      <c r="BI833" s="62">
        <f t="shared" si="43"/>
        <v>0</v>
      </c>
    </row>
    <row r="834" spans="1:61" ht="18.75">
      <c r="A834" s="11">
        <v>10</v>
      </c>
      <c r="B834" s="6" t="s">
        <v>1</v>
      </c>
      <c r="C834" s="11">
        <v>1005</v>
      </c>
      <c r="D834" s="6" t="s">
        <v>272</v>
      </c>
      <c r="E834" s="12">
        <v>2</v>
      </c>
      <c r="F834" s="13" t="s">
        <v>12</v>
      </c>
      <c r="G834" s="6" t="s">
        <v>12</v>
      </c>
      <c r="H834" s="12">
        <v>1</v>
      </c>
      <c r="I834" s="13" t="s">
        <v>734</v>
      </c>
      <c r="J834" s="12">
        <v>150</v>
      </c>
      <c r="K834" s="13" t="s">
        <v>787</v>
      </c>
      <c r="L834" s="11">
        <v>1000003</v>
      </c>
      <c r="M834" s="6" t="s">
        <v>229</v>
      </c>
      <c r="N834" s="11">
        <v>10000030071</v>
      </c>
      <c r="O834" s="6" t="s">
        <v>36</v>
      </c>
      <c r="P834" s="151" t="s">
        <v>279</v>
      </c>
      <c r="Q834" s="11">
        <v>5</v>
      </c>
      <c r="R834" s="6" t="s">
        <v>635</v>
      </c>
      <c r="S834" s="11">
        <v>5</v>
      </c>
      <c r="T834" s="6" t="s">
        <v>635</v>
      </c>
      <c r="U834" s="13" t="str">
        <f>IFERROR((VLOOKUP(Q834,[1]ความเชื่อมโยง!$A$1:$F$10,6,FALSE)),"")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34" s="13" t="str">
        <f>IFERROR((VLOOKUP(Q834,ความเชื่อมโยง!$A$1:$G$10,7,1)),"")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34" s="15" t="s">
        <v>636</v>
      </c>
      <c r="X834" s="6" t="s">
        <v>133</v>
      </c>
      <c r="Y834" s="6" t="s">
        <v>16</v>
      </c>
      <c r="Z834" s="6" t="s">
        <v>28</v>
      </c>
      <c r="AA834" s="6"/>
      <c r="AB834" s="6"/>
      <c r="AC834" s="14"/>
      <c r="AD834" s="151" t="s">
        <v>1256</v>
      </c>
      <c r="AE834" s="16">
        <v>500</v>
      </c>
      <c r="AF834" s="17">
        <v>8</v>
      </c>
      <c r="AG834" s="17" t="s">
        <v>581</v>
      </c>
      <c r="AH834" s="17">
        <v>5</v>
      </c>
      <c r="AI834" s="27">
        <v>20000</v>
      </c>
      <c r="AJ834" s="16">
        <v>4000</v>
      </c>
      <c r="AK834" s="16"/>
      <c r="AL834" s="16"/>
      <c r="AM834" s="16">
        <v>40000</v>
      </c>
      <c r="AN834" s="16"/>
      <c r="AO834" s="16"/>
      <c r="AP834" s="16">
        <v>4000</v>
      </c>
      <c r="AQ834" s="16"/>
      <c r="AR834" s="16">
        <v>4000</v>
      </c>
      <c r="AS834" s="16"/>
      <c r="AT834" s="16">
        <v>4000</v>
      </c>
      <c r="AU834" s="16"/>
      <c r="AV834" s="14"/>
      <c r="AW834" s="14"/>
      <c r="AX834" s="14"/>
      <c r="AY834" s="313" t="s">
        <v>1251</v>
      </c>
      <c r="AZ834" s="313" t="s">
        <v>699</v>
      </c>
      <c r="BA834" s="313" t="s">
        <v>733</v>
      </c>
      <c r="BB834" s="313" t="s">
        <v>661</v>
      </c>
      <c r="BC834" s="151">
        <v>5</v>
      </c>
      <c r="BD834" s="14" t="s">
        <v>1244</v>
      </c>
      <c r="BE834" s="14" t="s">
        <v>1244</v>
      </c>
      <c r="BF834" s="14" t="s">
        <v>1245</v>
      </c>
      <c r="BG834" s="61" t="s">
        <v>1246</v>
      </c>
      <c r="BH834" s="58">
        <f t="shared" si="42"/>
        <v>20000</v>
      </c>
      <c r="BI834" s="62">
        <f t="shared" si="43"/>
        <v>0</v>
      </c>
    </row>
    <row r="835" spans="1:61" ht="18.75">
      <c r="A835" s="11">
        <v>10</v>
      </c>
      <c r="B835" s="6" t="s">
        <v>1</v>
      </c>
      <c r="C835" s="11">
        <v>1005</v>
      </c>
      <c r="D835" s="6" t="s">
        <v>272</v>
      </c>
      <c r="E835" s="12">
        <v>2</v>
      </c>
      <c r="F835" s="13" t="s">
        <v>12</v>
      </c>
      <c r="G835" s="6" t="s">
        <v>12</v>
      </c>
      <c r="H835" s="12">
        <v>1</v>
      </c>
      <c r="I835" s="13" t="s">
        <v>734</v>
      </c>
      <c r="J835" s="12">
        <v>150</v>
      </c>
      <c r="K835" s="13" t="s">
        <v>787</v>
      </c>
      <c r="L835" s="11">
        <v>1000003</v>
      </c>
      <c r="M835" s="6" t="s">
        <v>229</v>
      </c>
      <c r="N835" s="11">
        <v>10000030071</v>
      </c>
      <c r="O835" s="6" t="s">
        <v>36</v>
      </c>
      <c r="P835" s="151" t="s">
        <v>279</v>
      </c>
      <c r="Q835" s="11">
        <v>5</v>
      </c>
      <c r="R835" s="6" t="s">
        <v>635</v>
      </c>
      <c r="S835" s="11">
        <v>5</v>
      </c>
      <c r="T835" s="6" t="s">
        <v>635</v>
      </c>
      <c r="U835" s="13" t="str">
        <f>IFERROR((VLOOKUP(Q835,[1]ความเชื่อมโยง!$A$1:$F$10,6,FALSE)),"")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35" s="13" t="str">
        <f>IFERROR((VLOOKUP(Q835,ความเชื่อมโยง!$A$1:$G$10,7,1)),"")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35" s="15" t="s">
        <v>636</v>
      </c>
      <c r="X835" s="6" t="s">
        <v>133</v>
      </c>
      <c r="Y835" s="6" t="s">
        <v>16</v>
      </c>
      <c r="Z835" s="6" t="s">
        <v>28</v>
      </c>
      <c r="AA835" s="6"/>
      <c r="AB835" s="6"/>
      <c r="AC835" s="14"/>
      <c r="AD835" s="329" t="s">
        <v>1257</v>
      </c>
      <c r="AE835" s="16">
        <v>300</v>
      </c>
      <c r="AF835" s="17">
        <v>4</v>
      </c>
      <c r="AG835" s="17" t="s">
        <v>581</v>
      </c>
      <c r="AH835" s="17">
        <v>5</v>
      </c>
      <c r="AI835" s="27">
        <v>6000</v>
      </c>
      <c r="AJ835" s="16">
        <v>1200</v>
      </c>
      <c r="AK835" s="16"/>
      <c r="AL835" s="16"/>
      <c r="AM835" s="16">
        <v>1200</v>
      </c>
      <c r="AN835" s="16"/>
      <c r="AO835" s="16"/>
      <c r="AP835" s="16">
        <v>1200</v>
      </c>
      <c r="AQ835" s="16"/>
      <c r="AR835" s="16">
        <v>1200</v>
      </c>
      <c r="AS835" s="16"/>
      <c r="AT835" s="16">
        <v>1200</v>
      </c>
      <c r="AU835" s="16"/>
      <c r="AV835" s="14"/>
      <c r="AW835" s="14"/>
      <c r="AX835" s="14"/>
      <c r="AY835" s="313" t="s">
        <v>1251</v>
      </c>
      <c r="AZ835" s="313" t="s">
        <v>699</v>
      </c>
      <c r="BA835" s="313" t="s">
        <v>733</v>
      </c>
      <c r="BB835" s="313" t="s">
        <v>661</v>
      </c>
      <c r="BC835" s="151">
        <v>5</v>
      </c>
      <c r="BD835" s="14" t="s">
        <v>1244</v>
      </c>
      <c r="BE835" s="14" t="s">
        <v>1244</v>
      </c>
      <c r="BF835" s="14" t="s">
        <v>1245</v>
      </c>
      <c r="BG835" s="61" t="s">
        <v>1246</v>
      </c>
      <c r="BH835" s="58">
        <f t="shared" si="42"/>
        <v>6000</v>
      </c>
      <c r="BI835" s="62">
        <f t="shared" si="43"/>
        <v>0</v>
      </c>
    </row>
    <row r="836" spans="1:61" ht="18.75">
      <c r="A836" s="11">
        <v>10</v>
      </c>
      <c r="B836" s="6" t="s">
        <v>1</v>
      </c>
      <c r="C836" s="11">
        <v>1005</v>
      </c>
      <c r="D836" s="6" t="s">
        <v>272</v>
      </c>
      <c r="E836" s="12">
        <v>2</v>
      </c>
      <c r="F836" s="13" t="s">
        <v>12</v>
      </c>
      <c r="G836" s="6" t="s">
        <v>12</v>
      </c>
      <c r="H836" s="12">
        <v>1</v>
      </c>
      <c r="I836" s="13" t="s">
        <v>734</v>
      </c>
      <c r="J836" s="12">
        <v>150</v>
      </c>
      <c r="K836" s="13" t="s">
        <v>787</v>
      </c>
      <c r="L836" s="11">
        <v>1000003</v>
      </c>
      <c r="M836" s="6" t="s">
        <v>229</v>
      </c>
      <c r="N836" s="11">
        <v>10000030071</v>
      </c>
      <c r="O836" s="6" t="s">
        <v>36</v>
      </c>
      <c r="P836" s="151" t="s">
        <v>280</v>
      </c>
      <c r="Q836" s="11">
        <v>5</v>
      </c>
      <c r="R836" s="6" t="s">
        <v>635</v>
      </c>
      <c r="S836" s="11">
        <v>5</v>
      </c>
      <c r="T836" s="6" t="s">
        <v>635</v>
      </c>
      <c r="U836" s="13" t="str">
        <f>IFERROR((VLOOKUP(Q836,[1]ความเชื่อมโยง!$A$1:$F$10,6,FALSE)),"")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36" s="13" t="str">
        <f>IFERROR((VLOOKUP(Q836,ความเชื่อมโยง!$A$1:$G$10,7,1)),"")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36" s="15" t="s">
        <v>636</v>
      </c>
      <c r="X836" s="6" t="s">
        <v>133</v>
      </c>
      <c r="Y836" s="6" t="s">
        <v>16</v>
      </c>
      <c r="Z836" s="6" t="s">
        <v>28</v>
      </c>
      <c r="AA836" s="6"/>
      <c r="AB836" s="6"/>
      <c r="AC836" s="14"/>
      <c r="AD836" s="329" t="s">
        <v>1258</v>
      </c>
      <c r="AE836" s="16">
        <v>200</v>
      </c>
      <c r="AF836" s="17">
        <v>4</v>
      </c>
      <c r="AG836" s="17" t="s">
        <v>581</v>
      </c>
      <c r="AH836" s="17">
        <v>5</v>
      </c>
      <c r="AI836" s="27">
        <v>4000</v>
      </c>
      <c r="AJ836" s="16">
        <v>800</v>
      </c>
      <c r="AK836" s="16"/>
      <c r="AL836" s="16"/>
      <c r="AM836" s="16">
        <v>800</v>
      </c>
      <c r="AN836" s="16"/>
      <c r="AO836" s="16"/>
      <c r="AP836" s="16">
        <v>800</v>
      </c>
      <c r="AQ836" s="16"/>
      <c r="AR836" s="16">
        <v>800</v>
      </c>
      <c r="AS836" s="16"/>
      <c r="AT836" s="16">
        <v>800</v>
      </c>
      <c r="AU836" s="16"/>
      <c r="AV836" s="14"/>
      <c r="AW836" s="14"/>
      <c r="AX836" s="14"/>
      <c r="AY836" s="313" t="s">
        <v>1251</v>
      </c>
      <c r="AZ836" s="313" t="s">
        <v>699</v>
      </c>
      <c r="BA836" s="313" t="s">
        <v>733</v>
      </c>
      <c r="BB836" s="313" t="s">
        <v>661</v>
      </c>
      <c r="BC836" s="151">
        <v>5</v>
      </c>
      <c r="BD836" s="14" t="s">
        <v>1244</v>
      </c>
      <c r="BE836" s="14" t="s">
        <v>1244</v>
      </c>
      <c r="BF836" s="14" t="s">
        <v>1245</v>
      </c>
      <c r="BG836" s="61" t="s">
        <v>1246</v>
      </c>
      <c r="BH836" s="58">
        <f t="shared" si="42"/>
        <v>4000</v>
      </c>
      <c r="BI836" s="62">
        <f t="shared" si="43"/>
        <v>0</v>
      </c>
    </row>
    <row r="837" spans="1:61" ht="18.75">
      <c r="A837" s="11">
        <v>10</v>
      </c>
      <c r="B837" s="6" t="s">
        <v>1</v>
      </c>
      <c r="C837" s="11">
        <v>1005</v>
      </c>
      <c r="D837" s="6" t="s">
        <v>272</v>
      </c>
      <c r="E837" s="12">
        <v>2</v>
      </c>
      <c r="F837" s="13" t="s">
        <v>12</v>
      </c>
      <c r="G837" s="6" t="s">
        <v>12</v>
      </c>
      <c r="H837" s="12">
        <v>1</v>
      </c>
      <c r="I837" s="13" t="s">
        <v>734</v>
      </c>
      <c r="J837" s="12">
        <v>150</v>
      </c>
      <c r="K837" s="13" t="s">
        <v>787</v>
      </c>
      <c r="L837" s="11">
        <v>1000003</v>
      </c>
      <c r="M837" s="6" t="s">
        <v>229</v>
      </c>
      <c r="N837" s="11">
        <v>10000030071</v>
      </c>
      <c r="O837" s="6" t="s">
        <v>36</v>
      </c>
      <c r="P837" s="151" t="s">
        <v>281</v>
      </c>
      <c r="Q837" s="11">
        <v>5</v>
      </c>
      <c r="R837" s="6" t="s">
        <v>635</v>
      </c>
      <c r="S837" s="11">
        <v>5</v>
      </c>
      <c r="T837" s="6" t="s">
        <v>635</v>
      </c>
      <c r="U837" s="13" t="str">
        <f>IFERROR((VLOOKUP(Q837,[1]ความเชื่อมโยง!$A$1:$F$10,6,FALSE)),"")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37" s="13" t="str">
        <f>IFERROR((VLOOKUP(Q837,ความเชื่อมโยง!$A$1:$G$10,7,1)),"")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37" s="15" t="s">
        <v>636</v>
      </c>
      <c r="X837" s="6" t="s">
        <v>133</v>
      </c>
      <c r="Y837" s="6" t="s">
        <v>16</v>
      </c>
      <c r="Z837" s="6" t="s">
        <v>20</v>
      </c>
      <c r="AA837" s="6"/>
      <c r="AB837" s="6"/>
      <c r="AC837" s="14"/>
      <c r="AD837" s="329" t="s">
        <v>1635</v>
      </c>
      <c r="AE837" s="16">
        <v>35</v>
      </c>
      <c r="AF837" s="17">
        <v>25</v>
      </c>
      <c r="AG837" s="17" t="s">
        <v>581</v>
      </c>
      <c r="AH837" s="17">
        <v>5</v>
      </c>
      <c r="AI837" s="27">
        <v>4400</v>
      </c>
      <c r="AJ837" s="16"/>
      <c r="AK837" s="16">
        <v>880</v>
      </c>
      <c r="AL837" s="16"/>
      <c r="AM837" s="16">
        <v>880</v>
      </c>
      <c r="AN837" s="16"/>
      <c r="AO837" s="16">
        <v>880</v>
      </c>
      <c r="AP837" s="16"/>
      <c r="AQ837" s="16">
        <v>880</v>
      </c>
      <c r="AR837" s="16"/>
      <c r="AS837" s="16">
        <v>880</v>
      </c>
      <c r="AT837" s="16"/>
      <c r="AU837" s="16"/>
      <c r="AV837" s="14"/>
      <c r="AW837" s="14"/>
      <c r="AX837" s="14"/>
      <c r="AY837" s="313" t="s">
        <v>1251</v>
      </c>
      <c r="AZ837" s="313" t="s">
        <v>699</v>
      </c>
      <c r="BA837" s="313" t="s">
        <v>733</v>
      </c>
      <c r="BB837" s="313" t="s">
        <v>661</v>
      </c>
      <c r="BC837" s="151">
        <v>5</v>
      </c>
      <c r="BD837" s="14" t="s">
        <v>1244</v>
      </c>
      <c r="BE837" s="14" t="s">
        <v>1244</v>
      </c>
      <c r="BF837" s="14" t="s">
        <v>1245</v>
      </c>
      <c r="BG837" s="61" t="s">
        <v>1246</v>
      </c>
      <c r="BH837" s="58">
        <f t="shared" si="42"/>
        <v>4400</v>
      </c>
      <c r="BI837" s="62">
        <f t="shared" si="43"/>
        <v>0</v>
      </c>
    </row>
    <row r="838" spans="1:61" ht="18.75">
      <c r="A838" s="11">
        <v>10</v>
      </c>
      <c r="B838" s="6" t="s">
        <v>1</v>
      </c>
      <c r="C838" s="11">
        <v>1005</v>
      </c>
      <c r="D838" s="6" t="s">
        <v>272</v>
      </c>
      <c r="E838" s="12">
        <v>2</v>
      </c>
      <c r="F838" s="13" t="s">
        <v>12</v>
      </c>
      <c r="G838" s="6" t="s">
        <v>12</v>
      </c>
      <c r="H838" s="12">
        <v>1</v>
      </c>
      <c r="I838" s="13" t="s">
        <v>734</v>
      </c>
      <c r="J838" s="12">
        <v>150</v>
      </c>
      <c r="K838" s="13" t="s">
        <v>787</v>
      </c>
      <c r="L838" s="11">
        <v>1000003</v>
      </c>
      <c r="M838" s="6" t="s">
        <v>229</v>
      </c>
      <c r="N838" s="11">
        <v>10000030071</v>
      </c>
      <c r="O838" s="6" t="s">
        <v>36</v>
      </c>
      <c r="P838" s="151" t="s">
        <v>281</v>
      </c>
      <c r="Q838" s="11">
        <v>5</v>
      </c>
      <c r="R838" s="6" t="s">
        <v>635</v>
      </c>
      <c r="S838" s="11">
        <v>5</v>
      </c>
      <c r="T838" s="6" t="s">
        <v>635</v>
      </c>
      <c r="U838" s="13" t="str">
        <f>IFERROR((VLOOKUP(Q838,[1]ความเชื่อมโยง!$A$1:$F$10,6,FALSE)),"")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38" s="13" t="str">
        <f>IFERROR((VLOOKUP(Q838,ความเชื่อมโยง!$A$1:$G$10,7,1)),"")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38" s="15" t="s">
        <v>636</v>
      </c>
      <c r="X838" s="6" t="s">
        <v>133</v>
      </c>
      <c r="Y838" s="6" t="s">
        <v>16</v>
      </c>
      <c r="Z838" s="6" t="s">
        <v>20</v>
      </c>
      <c r="AA838" s="6"/>
      <c r="AB838" s="6"/>
      <c r="AC838" s="14"/>
      <c r="AD838" s="329" t="s">
        <v>612</v>
      </c>
      <c r="AE838" s="16">
        <v>50</v>
      </c>
      <c r="AF838" s="17">
        <v>25</v>
      </c>
      <c r="AG838" s="17" t="s">
        <v>581</v>
      </c>
      <c r="AH838" s="17">
        <v>5</v>
      </c>
      <c r="AI838" s="27">
        <v>6300</v>
      </c>
      <c r="AJ838" s="16"/>
      <c r="AK838" s="16">
        <v>1260</v>
      </c>
      <c r="AL838" s="16"/>
      <c r="AM838" s="16">
        <v>1260</v>
      </c>
      <c r="AN838" s="16"/>
      <c r="AO838" s="16">
        <v>1260</v>
      </c>
      <c r="AP838" s="16"/>
      <c r="AQ838" s="16">
        <v>1260</v>
      </c>
      <c r="AR838" s="16"/>
      <c r="AS838" s="16">
        <v>1260</v>
      </c>
      <c r="AT838" s="16"/>
      <c r="AU838" s="16"/>
      <c r="AV838" s="14"/>
      <c r="AW838" s="14"/>
      <c r="AX838" s="14"/>
      <c r="AY838" s="313" t="s">
        <v>1251</v>
      </c>
      <c r="AZ838" s="313" t="s">
        <v>699</v>
      </c>
      <c r="BA838" s="313" t="s">
        <v>733</v>
      </c>
      <c r="BB838" s="313" t="s">
        <v>661</v>
      </c>
      <c r="BC838" s="151">
        <v>5</v>
      </c>
      <c r="BD838" s="14" t="s">
        <v>1244</v>
      </c>
      <c r="BE838" s="14" t="s">
        <v>1244</v>
      </c>
      <c r="BF838" s="14" t="s">
        <v>1245</v>
      </c>
      <c r="BG838" s="61" t="s">
        <v>1246</v>
      </c>
      <c r="BH838" s="58">
        <f t="shared" ref="BH838:BH901" si="44">ROUND(AE838*AF838*AH838,-2)</f>
        <v>6300</v>
      </c>
      <c r="BI838" s="62">
        <f t="shared" ref="BI838:BI901" si="45">AI838-BH838</f>
        <v>0</v>
      </c>
    </row>
    <row r="839" spans="1:61" ht="18.75">
      <c r="A839" s="11">
        <v>10</v>
      </c>
      <c r="B839" s="6" t="s">
        <v>1</v>
      </c>
      <c r="C839" s="11">
        <v>1005</v>
      </c>
      <c r="D839" s="6" t="s">
        <v>272</v>
      </c>
      <c r="E839" s="12">
        <v>2</v>
      </c>
      <c r="F839" s="13" t="s">
        <v>12</v>
      </c>
      <c r="G839" s="6" t="s">
        <v>12</v>
      </c>
      <c r="H839" s="12">
        <v>1</v>
      </c>
      <c r="I839" s="13" t="s">
        <v>734</v>
      </c>
      <c r="J839" s="12">
        <v>150</v>
      </c>
      <c r="K839" s="13" t="s">
        <v>787</v>
      </c>
      <c r="L839" s="11">
        <v>1000003</v>
      </c>
      <c r="M839" s="6" t="s">
        <v>229</v>
      </c>
      <c r="N839" s="11">
        <v>10000030071</v>
      </c>
      <c r="O839" s="6" t="s">
        <v>36</v>
      </c>
      <c r="P839" s="151" t="s">
        <v>282</v>
      </c>
      <c r="Q839" s="11">
        <v>5</v>
      </c>
      <c r="R839" s="6" t="s">
        <v>635</v>
      </c>
      <c r="S839" s="11">
        <v>5</v>
      </c>
      <c r="T839" s="6" t="s">
        <v>635</v>
      </c>
      <c r="U839" s="13" t="str">
        <f>IFERROR((VLOOKUP(Q839,[1]ความเชื่อมโยง!$A$1:$F$10,6,FALSE)),"")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39" s="13" t="str">
        <f>IFERROR((VLOOKUP(Q839,ความเชื่อมโยง!$A$1:$G$10,7,1)),"")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39" s="15" t="s">
        <v>636</v>
      </c>
      <c r="X839" s="6" t="s">
        <v>133</v>
      </c>
      <c r="Y839" s="6" t="s">
        <v>16</v>
      </c>
      <c r="Z839" s="6" t="s">
        <v>28</v>
      </c>
      <c r="AA839" s="6"/>
      <c r="AB839" s="6"/>
      <c r="AC839" s="14"/>
      <c r="AD839" s="329" t="s">
        <v>909</v>
      </c>
      <c r="AE839" s="16">
        <v>1000</v>
      </c>
      <c r="AF839" s="17">
        <v>5</v>
      </c>
      <c r="AG839" s="17" t="s">
        <v>581</v>
      </c>
      <c r="AH839" s="17">
        <v>5</v>
      </c>
      <c r="AI839" s="27">
        <v>25000</v>
      </c>
      <c r="AJ839" s="16"/>
      <c r="AK839" s="16">
        <v>5000</v>
      </c>
      <c r="AL839" s="16"/>
      <c r="AM839" s="16">
        <v>5000</v>
      </c>
      <c r="AN839" s="16"/>
      <c r="AO839" s="16">
        <v>5000</v>
      </c>
      <c r="AP839" s="16"/>
      <c r="AQ839" s="16">
        <v>5000</v>
      </c>
      <c r="AR839" s="16"/>
      <c r="AS839" s="16">
        <v>5000</v>
      </c>
      <c r="AT839" s="16"/>
      <c r="AU839" s="16"/>
      <c r="AV839" s="14"/>
      <c r="AW839" s="14"/>
      <c r="AX839" s="14"/>
      <c r="AY839" s="313" t="s">
        <v>1251</v>
      </c>
      <c r="AZ839" s="313" t="s">
        <v>699</v>
      </c>
      <c r="BA839" s="313" t="s">
        <v>733</v>
      </c>
      <c r="BB839" s="313" t="s">
        <v>661</v>
      </c>
      <c r="BC839" s="151">
        <v>5</v>
      </c>
      <c r="BD839" s="14" t="s">
        <v>1244</v>
      </c>
      <c r="BE839" s="14" t="s">
        <v>1244</v>
      </c>
      <c r="BF839" s="14" t="s">
        <v>1245</v>
      </c>
      <c r="BG839" s="61" t="s">
        <v>1246</v>
      </c>
      <c r="BH839" s="58">
        <f t="shared" si="44"/>
        <v>25000</v>
      </c>
      <c r="BI839" s="62">
        <f t="shared" si="45"/>
        <v>0</v>
      </c>
    </row>
    <row r="840" spans="1:61" ht="18.75">
      <c r="A840" s="11">
        <v>10</v>
      </c>
      <c r="B840" s="6" t="s">
        <v>1</v>
      </c>
      <c r="C840" s="11">
        <v>1005</v>
      </c>
      <c r="D840" s="6" t="s">
        <v>272</v>
      </c>
      <c r="E840" s="12">
        <v>2</v>
      </c>
      <c r="F840" s="13" t="s">
        <v>12</v>
      </c>
      <c r="G840" s="6" t="s">
        <v>12</v>
      </c>
      <c r="H840" s="12">
        <v>1</v>
      </c>
      <c r="I840" s="13" t="s">
        <v>734</v>
      </c>
      <c r="J840" s="12">
        <v>150</v>
      </c>
      <c r="K840" s="13" t="s">
        <v>787</v>
      </c>
      <c r="L840" s="11">
        <v>1000003</v>
      </c>
      <c r="M840" s="6" t="s">
        <v>229</v>
      </c>
      <c r="N840" s="11">
        <v>10000030071</v>
      </c>
      <c r="O840" s="6" t="s">
        <v>36</v>
      </c>
      <c r="P840" s="151" t="s">
        <v>282</v>
      </c>
      <c r="Q840" s="11">
        <v>5</v>
      </c>
      <c r="R840" s="6" t="s">
        <v>635</v>
      </c>
      <c r="S840" s="11">
        <v>5</v>
      </c>
      <c r="T840" s="6" t="s">
        <v>635</v>
      </c>
      <c r="U840" s="13" t="str">
        <f>IFERROR((VLOOKUP(Q840,[1]ความเชื่อมโยง!$A$1:$F$10,6,FALSE)),"")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40" s="13" t="str">
        <f>IFERROR((VLOOKUP(Q840,ความเชื่อมโยง!$A$1:$G$10,7,1)),"")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40" s="15" t="s">
        <v>636</v>
      </c>
      <c r="X840" s="6" t="s">
        <v>133</v>
      </c>
      <c r="Y840" s="6" t="s">
        <v>16</v>
      </c>
      <c r="Z840" s="6" t="s">
        <v>28</v>
      </c>
      <c r="AA840" s="6"/>
      <c r="AB840" s="6"/>
      <c r="AC840" s="14"/>
      <c r="AD840" s="14" t="s">
        <v>1256</v>
      </c>
      <c r="AE840" s="16">
        <v>500</v>
      </c>
      <c r="AF840" s="17">
        <v>10</v>
      </c>
      <c r="AG840" s="17" t="s">
        <v>581</v>
      </c>
      <c r="AH840" s="17">
        <v>5</v>
      </c>
      <c r="AI840" s="27">
        <v>25000</v>
      </c>
      <c r="AJ840" s="16"/>
      <c r="AK840" s="16">
        <v>5000</v>
      </c>
      <c r="AL840" s="16"/>
      <c r="AM840" s="16">
        <v>5000</v>
      </c>
      <c r="AN840" s="16"/>
      <c r="AO840" s="16">
        <v>5000</v>
      </c>
      <c r="AP840" s="16"/>
      <c r="AQ840" s="16">
        <v>5000</v>
      </c>
      <c r="AR840" s="16"/>
      <c r="AS840" s="16">
        <v>5000</v>
      </c>
      <c r="AT840" s="16"/>
      <c r="AU840" s="16"/>
      <c r="AV840" s="14"/>
      <c r="AW840" s="14"/>
      <c r="AX840" s="14"/>
      <c r="AY840" s="313" t="s">
        <v>1251</v>
      </c>
      <c r="AZ840" s="313" t="s">
        <v>699</v>
      </c>
      <c r="BA840" s="313" t="s">
        <v>733</v>
      </c>
      <c r="BB840" s="313" t="s">
        <v>661</v>
      </c>
      <c r="BC840" s="151">
        <v>5</v>
      </c>
      <c r="BD840" s="14" t="s">
        <v>1244</v>
      </c>
      <c r="BE840" s="14" t="s">
        <v>1244</v>
      </c>
      <c r="BF840" s="14" t="s">
        <v>1245</v>
      </c>
      <c r="BG840" s="61" t="s">
        <v>1246</v>
      </c>
      <c r="BH840" s="58">
        <f t="shared" si="44"/>
        <v>25000</v>
      </c>
      <c r="BI840" s="62">
        <f t="shared" si="45"/>
        <v>0</v>
      </c>
    </row>
    <row r="841" spans="1:61" ht="18.75">
      <c r="A841" s="11">
        <v>10</v>
      </c>
      <c r="B841" s="6" t="s">
        <v>1</v>
      </c>
      <c r="C841" s="11">
        <v>1005</v>
      </c>
      <c r="D841" s="6" t="s">
        <v>272</v>
      </c>
      <c r="E841" s="12">
        <v>2</v>
      </c>
      <c r="F841" s="13" t="s">
        <v>12</v>
      </c>
      <c r="G841" s="6" t="s">
        <v>12</v>
      </c>
      <c r="H841" s="12">
        <v>1</v>
      </c>
      <c r="I841" s="13" t="s">
        <v>734</v>
      </c>
      <c r="J841" s="12">
        <v>150</v>
      </c>
      <c r="K841" s="13" t="s">
        <v>787</v>
      </c>
      <c r="L841" s="11">
        <v>1000003</v>
      </c>
      <c r="M841" s="6" t="s">
        <v>229</v>
      </c>
      <c r="N841" s="11">
        <v>10000030071</v>
      </c>
      <c r="O841" s="6" t="s">
        <v>36</v>
      </c>
      <c r="P841" s="151" t="s">
        <v>282</v>
      </c>
      <c r="Q841" s="11">
        <v>5</v>
      </c>
      <c r="R841" s="6" t="s">
        <v>635</v>
      </c>
      <c r="S841" s="11">
        <v>5</v>
      </c>
      <c r="T841" s="6" t="s">
        <v>635</v>
      </c>
      <c r="U841" s="13" t="str">
        <f>IFERROR((VLOOKUP(Q841,[1]ความเชื่อมโยง!$A$1:$F$10,6,FALSE)),"")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41" s="13" t="str">
        <f>IFERROR((VLOOKUP(Q841,ความเชื่อมโยง!$A$1:$G$10,7,1)),"")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41" s="15" t="s">
        <v>636</v>
      </c>
      <c r="X841" s="6" t="s">
        <v>133</v>
      </c>
      <c r="Y841" s="6" t="s">
        <v>16</v>
      </c>
      <c r="Z841" s="6" t="s">
        <v>28</v>
      </c>
      <c r="AA841" s="6"/>
      <c r="AB841" s="6"/>
      <c r="AC841" s="14"/>
      <c r="AD841" s="329" t="s">
        <v>1257</v>
      </c>
      <c r="AE841" s="16">
        <v>300</v>
      </c>
      <c r="AF841" s="17">
        <v>5</v>
      </c>
      <c r="AG841" s="17" t="s">
        <v>581</v>
      </c>
      <c r="AH841" s="17">
        <v>5</v>
      </c>
      <c r="AI841" s="27">
        <v>7500</v>
      </c>
      <c r="AJ841" s="16"/>
      <c r="AK841" s="16">
        <v>1500</v>
      </c>
      <c r="AL841" s="16"/>
      <c r="AM841" s="16">
        <v>1500</v>
      </c>
      <c r="AN841" s="16"/>
      <c r="AO841" s="16">
        <v>1500</v>
      </c>
      <c r="AP841" s="16"/>
      <c r="AQ841" s="16">
        <v>1500</v>
      </c>
      <c r="AR841" s="16"/>
      <c r="AS841" s="16">
        <v>1500</v>
      </c>
      <c r="AT841" s="16"/>
      <c r="AU841" s="16"/>
      <c r="AV841" s="14"/>
      <c r="AW841" s="14"/>
      <c r="AX841" s="14"/>
      <c r="AY841" s="313" t="s">
        <v>1251</v>
      </c>
      <c r="AZ841" s="313" t="s">
        <v>699</v>
      </c>
      <c r="BA841" s="313" t="s">
        <v>733</v>
      </c>
      <c r="BB841" s="313" t="s">
        <v>661</v>
      </c>
      <c r="BC841" s="151">
        <v>5</v>
      </c>
      <c r="BD841" s="14" t="s">
        <v>1244</v>
      </c>
      <c r="BE841" s="14" t="s">
        <v>1244</v>
      </c>
      <c r="BF841" s="14" t="s">
        <v>1245</v>
      </c>
      <c r="BG841" s="61" t="s">
        <v>1246</v>
      </c>
      <c r="BH841" s="58">
        <f t="shared" si="44"/>
        <v>7500</v>
      </c>
      <c r="BI841" s="62">
        <f t="shared" si="45"/>
        <v>0</v>
      </c>
    </row>
    <row r="842" spans="1:61" ht="18.75">
      <c r="A842" s="11">
        <v>10</v>
      </c>
      <c r="B842" s="6" t="s">
        <v>1</v>
      </c>
      <c r="C842" s="11">
        <v>1005</v>
      </c>
      <c r="D842" s="6" t="s">
        <v>272</v>
      </c>
      <c r="E842" s="12">
        <v>2</v>
      </c>
      <c r="F842" s="13" t="s">
        <v>12</v>
      </c>
      <c r="G842" s="6" t="s">
        <v>12</v>
      </c>
      <c r="H842" s="12">
        <v>1</v>
      </c>
      <c r="I842" s="13" t="s">
        <v>734</v>
      </c>
      <c r="J842" s="12">
        <v>150</v>
      </c>
      <c r="K842" s="13" t="s">
        <v>787</v>
      </c>
      <c r="L842" s="11">
        <v>1000003</v>
      </c>
      <c r="M842" s="6" t="s">
        <v>229</v>
      </c>
      <c r="N842" s="11">
        <v>10000030071</v>
      </c>
      <c r="O842" s="6" t="s">
        <v>36</v>
      </c>
      <c r="P842" s="151" t="s">
        <v>282</v>
      </c>
      <c r="Q842" s="11">
        <v>5</v>
      </c>
      <c r="R842" s="6" t="s">
        <v>635</v>
      </c>
      <c r="S842" s="11">
        <v>5</v>
      </c>
      <c r="T842" s="6" t="s">
        <v>635</v>
      </c>
      <c r="U842" s="13" t="str">
        <f>IFERROR((VLOOKUP(Q842,[1]ความเชื่อมโยง!$A$1:$F$10,6,FALSE)),"")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42" s="13" t="str">
        <f>IFERROR((VLOOKUP(Q842,ความเชื่อมโยง!$A$1:$G$10,7,1)),"")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42" s="15" t="s">
        <v>636</v>
      </c>
      <c r="X842" s="6" t="s">
        <v>133</v>
      </c>
      <c r="Y842" s="6" t="s">
        <v>16</v>
      </c>
      <c r="Z842" s="6" t="s">
        <v>28</v>
      </c>
      <c r="AA842" s="6"/>
      <c r="AB842" s="6"/>
      <c r="AC842" s="14"/>
      <c r="AD842" s="329" t="s">
        <v>1258</v>
      </c>
      <c r="AE842" s="16">
        <v>200</v>
      </c>
      <c r="AF842" s="17">
        <v>5</v>
      </c>
      <c r="AG842" s="17" t="s">
        <v>581</v>
      </c>
      <c r="AH842" s="17">
        <v>5</v>
      </c>
      <c r="AI842" s="27">
        <v>5000</v>
      </c>
      <c r="AJ842" s="16"/>
      <c r="AK842" s="16">
        <v>1000</v>
      </c>
      <c r="AL842" s="16"/>
      <c r="AM842" s="16">
        <v>1000</v>
      </c>
      <c r="AN842" s="16"/>
      <c r="AO842" s="16">
        <v>1000</v>
      </c>
      <c r="AP842" s="16"/>
      <c r="AQ842" s="16">
        <v>1000</v>
      </c>
      <c r="AR842" s="16"/>
      <c r="AS842" s="16">
        <v>1000</v>
      </c>
      <c r="AT842" s="16"/>
      <c r="AU842" s="16"/>
      <c r="AV842" s="14"/>
      <c r="AW842" s="14"/>
      <c r="AX842" s="14"/>
      <c r="AY842" s="313" t="s">
        <v>1251</v>
      </c>
      <c r="AZ842" s="313" t="s">
        <v>699</v>
      </c>
      <c r="BA842" s="313" t="s">
        <v>733</v>
      </c>
      <c r="BB842" s="313" t="s">
        <v>661</v>
      </c>
      <c r="BC842" s="151">
        <v>5</v>
      </c>
      <c r="BD842" s="14" t="s">
        <v>1244</v>
      </c>
      <c r="BE842" s="14" t="s">
        <v>1244</v>
      </c>
      <c r="BF842" s="14" t="s">
        <v>1245</v>
      </c>
      <c r="BG842" s="61" t="s">
        <v>1246</v>
      </c>
      <c r="BH842" s="58">
        <f t="shared" si="44"/>
        <v>5000</v>
      </c>
      <c r="BI842" s="62">
        <f t="shared" si="45"/>
        <v>0</v>
      </c>
    </row>
    <row r="843" spans="1:61" ht="18.75">
      <c r="A843" s="11">
        <v>10</v>
      </c>
      <c r="B843" s="6" t="s">
        <v>1</v>
      </c>
      <c r="C843" s="11">
        <v>1005</v>
      </c>
      <c r="D843" s="6" t="s">
        <v>272</v>
      </c>
      <c r="E843" s="12">
        <v>2</v>
      </c>
      <c r="F843" s="13" t="s">
        <v>12</v>
      </c>
      <c r="G843" s="6" t="s">
        <v>12</v>
      </c>
      <c r="H843" s="12">
        <v>1</v>
      </c>
      <c r="I843" s="13" t="s">
        <v>734</v>
      </c>
      <c r="J843" s="12">
        <v>150</v>
      </c>
      <c r="K843" s="13" t="s">
        <v>787</v>
      </c>
      <c r="L843" s="11">
        <v>1000003</v>
      </c>
      <c r="M843" s="6" t="s">
        <v>229</v>
      </c>
      <c r="N843" s="11">
        <v>10000030071</v>
      </c>
      <c r="O843" s="6" t="s">
        <v>36</v>
      </c>
      <c r="P843" s="151" t="s">
        <v>283</v>
      </c>
      <c r="Q843" s="11">
        <v>5</v>
      </c>
      <c r="R843" s="6" t="s">
        <v>635</v>
      </c>
      <c r="S843" s="11">
        <v>5</v>
      </c>
      <c r="T843" s="6" t="s">
        <v>635</v>
      </c>
      <c r="U843" s="13" t="str">
        <f>IFERROR((VLOOKUP(Q843,[1]ความเชื่อมโยง!$A$1:$F$10,6,FALSE)),"")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43" s="13" t="str">
        <f>IFERROR((VLOOKUP(Q843,ความเชื่อมโยง!$A$1:$G$10,7,1)),"")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43" s="15" t="s">
        <v>636</v>
      </c>
      <c r="X843" s="6" t="s">
        <v>133</v>
      </c>
      <c r="Y843" s="6" t="s">
        <v>16</v>
      </c>
      <c r="Z843" s="6" t="s">
        <v>20</v>
      </c>
      <c r="AA843" s="6"/>
      <c r="AB843" s="6"/>
      <c r="AC843" s="14"/>
      <c r="AD843" s="329" t="s">
        <v>600</v>
      </c>
      <c r="AE843" s="16">
        <v>9000</v>
      </c>
      <c r="AF843" s="17">
        <v>1</v>
      </c>
      <c r="AG843" s="17" t="s">
        <v>581</v>
      </c>
      <c r="AH843" s="17">
        <v>6</v>
      </c>
      <c r="AI843" s="27">
        <v>54000</v>
      </c>
      <c r="AJ843" s="16"/>
      <c r="AK843" s="16">
        <v>9000</v>
      </c>
      <c r="AL843" s="16"/>
      <c r="AM843" s="16">
        <v>9000</v>
      </c>
      <c r="AN843" s="16"/>
      <c r="AO843" s="16">
        <v>9000</v>
      </c>
      <c r="AP843" s="16"/>
      <c r="AQ843" s="16">
        <v>9000</v>
      </c>
      <c r="AR843" s="16"/>
      <c r="AS843" s="16">
        <v>9000</v>
      </c>
      <c r="AT843" s="16">
        <v>9000</v>
      </c>
      <c r="AU843" s="16"/>
      <c r="AV843" s="14"/>
      <c r="AW843" s="14"/>
      <c r="AX843" s="14"/>
      <c r="AY843" s="313" t="s">
        <v>1251</v>
      </c>
      <c r="AZ843" s="313" t="s">
        <v>699</v>
      </c>
      <c r="BA843" s="313" t="s">
        <v>733</v>
      </c>
      <c r="BB843" s="313" t="s">
        <v>661</v>
      </c>
      <c r="BC843" s="151">
        <v>5</v>
      </c>
      <c r="BD843" s="14" t="s">
        <v>1244</v>
      </c>
      <c r="BE843" s="14" t="s">
        <v>1244</v>
      </c>
      <c r="BF843" s="14" t="s">
        <v>1245</v>
      </c>
      <c r="BG843" s="61" t="s">
        <v>1246</v>
      </c>
      <c r="BH843" s="58">
        <f t="shared" si="44"/>
        <v>54000</v>
      </c>
      <c r="BI843" s="62">
        <f t="shared" si="45"/>
        <v>0</v>
      </c>
    </row>
    <row r="844" spans="1:61" ht="18.75">
      <c r="A844" s="11">
        <v>10</v>
      </c>
      <c r="B844" s="6" t="s">
        <v>1</v>
      </c>
      <c r="C844" s="11">
        <v>1005</v>
      </c>
      <c r="D844" s="6" t="s">
        <v>272</v>
      </c>
      <c r="E844" s="12">
        <v>2</v>
      </c>
      <c r="F844" s="13" t="s">
        <v>12</v>
      </c>
      <c r="G844" s="6" t="s">
        <v>12</v>
      </c>
      <c r="H844" s="12">
        <v>1</v>
      </c>
      <c r="I844" s="13" t="s">
        <v>734</v>
      </c>
      <c r="J844" s="12">
        <v>150</v>
      </c>
      <c r="K844" s="13" t="s">
        <v>787</v>
      </c>
      <c r="L844" s="11">
        <v>1000003</v>
      </c>
      <c r="M844" s="6" t="s">
        <v>229</v>
      </c>
      <c r="N844" s="11">
        <v>10000030071</v>
      </c>
      <c r="O844" s="6" t="s">
        <v>36</v>
      </c>
      <c r="P844" s="151" t="s">
        <v>283</v>
      </c>
      <c r="Q844" s="11">
        <v>5</v>
      </c>
      <c r="R844" s="6" t="s">
        <v>635</v>
      </c>
      <c r="S844" s="11">
        <v>5</v>
      </c>
      <c r="T844" s="6" t="s">
        <v>635</v>
      </c>
      <c r="U844" s="13" t="str">
        <f>IFERROR((VLOOKUP(Q844,[1]ความเชื่อมโยง!$A$1:$F$10,6,FALSE)),"")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44" s="13" t="str">
        <f>IFERROR((VLOOKUP(Q844,ความเชื่อมโยง!$A$1:$G$10,7,1)),"")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44" s="15" t="s">
        <v>636</v>
      </c>
      <c r="X844" s="6" t="s">
        <v>133</v>
      </c>
      <c r="Y844" s="6" t="s">
        <v>16</v>
      </c>
      <c r="Z844" s="6" t="s">
        <v>20</v>
      </c>
      <c r="AA844" s="6"/>
      <c r="AB844" s="6"/>
      <c r="AC844" s="14"/>
      <c r="AD844" s="329" t="s">
        <v>1651</v>
      </c>
      <c r="AE844" s="16">
        <v>1200</v>
      </c>
      <c r="AF844" s="17">
        <v>1</v>
      </c>
      <c r="AG844" s="17" t="s">
        <v>581</v>
      </c>
      <c r="AH844" s="17">
        <v>6</v>
      </c>
      <c r="AI844" s="27">
        <v>7200</v>
      </c>
      <c r="AJ844" s="16"/>
      <c r="AK844" s="16">
        <v>1200</v>
      </c>
      <c r="AL844" s="16"/>
      <c r="AM844" s="16">
        <v>1200</v>
      </c>
      <c r="AN844" s="16"/>
      <c r="AO844" s="16">
        <v>1200</v>
      </c>
      <c r="AP844" s="16"/>
      <c r="AQ844" s="16">
        <v>1200</v>
      </c>
      <c r="AR844" s="16"/>
      <c r="AS844" s="16">
        <v>1200</v>
      </c>
      <c r="AT844" s="16">
        <v>1200</v>
      </c>
      <c r="AU844" s="16"/>
      <c r="AV844" s="14"/>
      <c r="AW844" s="14"/>
      <c r="AX844" s="14"/>
      <c r="AY844" s="313" t="s">
        <v>1251</v>
      </c>
      <c r="AZ844" s="313" t="s">
        <v>699</v>
      </c>
      <c r="BA844" s="313" t="s">
        <v>733</v>
      </c>
      <c r="BB844" s="313" t="s">
        <v>661</v>
      </c>
      <c r="BC844" s="151">
        <v>5</v>
      </c>
      <c r="BD844" s="14" t="s">
        <v>1244</v>
      </c>
      <c r="BE844" s="14" t="s">
        <v>1244</v>
      </c>
      <c r="BF844" s="14" t="s">
        <v>1245</v>
      </c>
      <c r="BG844" s="61" t="s">
        <v>1246</v>
      </c>
      <c r="BH844" s="58">
        <f t="shared" si="44"/>
        <v>7200</v>
      </c>
      <c r="BI844" s="62">
        <f t="shared" si="45"/>
        <v>0</v>
      </c>
    </row>
    <row r="845" spans="1:61" ht="18.75">
      <c r="A845" s="11">
        <v>10</v>
      </c>
      <c r="B845" s="6" t="s">
        <v>1</v>
      </c>
      <c r="C845" s="11">
        <v>1005</v>
      </c>
      <c r="D845" s="6" t="s">
        <v>272</v>
      </c>
      <c r="E845" s="12">
        <v>2</v>
      </c>
      <c r="F845" s="13" t="s">
        <v>12</v>
      </c>
      <c r="G845" s="6" t="s">
        <v>12</v>
      </c>
      <c r="H845" s="12">
        <v>1</v>
      </c>
      <c r="I845" s="13" t="s">
        <v>734</v>
      </c>
      <c r="J845" s="12">
        <v>150</v>
      </c>
      <c r="K845" s="13" t="s">
        <v>787</v>
      </c>
      <c r="L845" s="11">
        <v>1000003</v>
      </c>
      <c r="M845" s="6" t="s">
        <v>229</v>
      </c>
      <c r="N845" s="11">
        <v>10000030071</v>
      </c>
      <c r="O845" s="6" t="s">
        <v>36</v>
      </c>
      <c r="P845" s="151" t="s">
        <v>283</v>
      </c>
      <c r="Q845" s="11">
        <v>5</v>
      </c>
      <c r="R845" s="6" t="s">
        <v>635</v>
      </c>
      <c r="S845" s="11">
        <v>5</v>
      </c>
      <c r="T845" s="6" t="s">
        <v>635</v>
      </c>
      <c r="U845" s="13" t="str">
        <f>IFERROR((VLOOKUP(Q845,[1]ความเชื่อมโยง!$A$1:$F$10,6,FALSE)),"")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45" s="13" t="str">
        <f>IFERROR((VLOOKUP(Q845,ความเชื่อมโยง!$A$1:$G$10,7,1)),"")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45" s="15" t="s">
        <v>636</v>
      </c>
      <c r="X845" s="6" t="s">
        <v>133</v>
      </c>
      <c r="Y845" s="6" t="s">
        <v>16</v>
      </c>
      <c r="Z845" s="6" t="s">
        <v>20</v>
      </c>
      <c r="AA845" s="6"/>
      <c r="AB845" s="6"/>
      <c r="AC845" s="14"/>
      <c r="AD845" s="151" t="s">
        <v>612</v>
      </c>
      <c r="AE845" s="16">
        <v>100</v>
      </c>
      <c r="AF845" s="17">
        <v>9</v>
      </c>
      <c r="AG845" s="17" t="s">
        <v>581</v>
      </c>
      <c r="AH845" s="17">
        <v>6</v>
      </c>
      <c r="AI845" s="27">
        <v>5400</v>
      </c>
      <c r="AJ845" s="16"/>
      <c r="AK845" s="16">
        <v>900</v>
      </c>
      <c r="AL845" s="16"/>
      <c r="AM845" s="16">
        <v>900</v>
      </c>
      <c r="AN845" s="16"/>
      <c r="AO845" s="16">
        <v>900</v>
      </c>
      <c r="AP845" s="16"/>
      <c r="AQ845" s="16">
        <v>900</v>
      </c>
      <c r="AR845" s="16"/>
      <c r="AS845" s="16">
        <v>900</v>
      </c>
      <c r="AT845" s="16">
        <v>900</v>
      </c>
      <c r="AU845" s="16"/>
      <c r="AV845" s="14"/>
      <c r="AW845" s="14"/>
      <c r="AX845" s="14"/>
      <c r="AY845" s="313" t="s">
        <v>1251</v>
      </c>
      <c r="AZ845" s="313" t="s">
        <v>699</v>
      </c>
      <c r="BA845" s="313" t="s">
        <v>733</v>
      </c>
      <c r="BB845" s="313" t="s">
        <v>661</v>
      </c>
      <c r="BC845" s="151">
        <v>5</v>
      </c>
      <c r="BD845" s="14" t="s">
        <v>1244</v>
      </c>
      <c r="BE845" s="14" t="s">
        <v>1244</v>
      </c>
      <c r="BF845" s="14" t="s">
        <v>1245</v>
      </c>
      <c r="BG845" s="61" t="s">
        <v>1246</v>
      </c>
      <c r="BH845" s="58">
        <f t="shared" si="44"/>
        <v>5400</v>
      </c>
      <c r="BI845" s="62">
        <f t="shared" si="45"/>
        <v>0</v>
      </c>
    </row>
    <row r="846" spans="1:61" ht="18.75">
      <c r="A846" s="11">
        <v>10</v>
      </c>
      <c r="B846" s="6" t="s">
        <v>1</v>
      </c>
      <c r="C846" s="11">
        <v>1005</v>
      </c>
      <c r="D846" s="6" t="s">
        <v>272</v>
      </c>
      <c r="E846" s="12">
        <v>2</v>
      </c>
      <c r="F846" s="13" t="s">
        <v>12</v>
      </c>
      <c r="G846" s="6" t="s">
        <v>12</v>
      </c>
      <c r="H846" s="12">
        <v>1</v>
      </c>
      <c r="I846" s="13" t="s">
        <v>734</v>
      </c>
      <c r="J846" s="12">
        <v>150</v>
      </c>
      <c r="K846" s="13" t="s">
        <v>787</v>
      </c>
      <c r="L846" s="11">
        <v>1000003</v>
      </c>
      <c r="M846" s="6" t="s">
        <v>229</v>
      </c>
      <c r="N846" s="11">
        <v>10000030071</v>
      </c>
      <c r="O846" s="6" t="s">
        <v>36</v>
      </c>
      <c r="P846" s="151" t="s">
        <v>283</v>
      </c>
      <c r="Q846" s="11">
        <v>5</v>
      </c>
      <c r="R846" s="6" t="s">
        <v>635</v>
      </c>
      <c r="S846" s="11">
        <v>5</v>
      </c>
      <c r="T846" s="6" t="s">
        <v>635</v>
      </c>
      <c r="U846" s="13" t="str">
        <f>IFERROR((VLOOKUP(Q846,[1]ความเชื่อมโยง!$A$1:$F$10,6,FALSE)),"")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46" s="13" t="str">
        <f>IFERROR((VLOOKUP(Q846,ความเชื่อมโยง!$A$1:$G$10,7,1)),"")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46" s="15" t="s">
        <v>636</v>
      </c>
      <c r="X846" s="6" t="s">
        <v>133</v>
      </c>
      <c r="Y846" s="6" t="s">
        <v>16</v>
      </c>
      <c r="Z846" s="6" t="s">
        <v>20</v>
      </c>
      <c r="AA846" s="6"/>
      <c r="AB846" s="6"/>
      <c r="AC846" s="14"/>
      <c r="AD846" s="151" t="s">
        <v>1635</v>
      </c>
      <c r="AE846" s="16">
        <v>50</v>
      </c>
      <c r="AF846" s="17">
        <v>9</v>
      </c>
      <c r="AG846" s="17" t="s">
        <v>581</v>
      </c>
      <c r="AH846" s="17">
        <v>6</v>
      </c>
      <c r="AI846" s="27">
        <v>2700</v>
      </c>
      <c r="AJ846" s="16"/>
      <c r="AK846" s="16">
        <v>450</v>
      </c>
      <c r="AL846" s="16"/>
      <c r="AM846" s="16">
        <v>450</v>
      </c>
      <c r="AN846" s="16"/>
      <c r="AO846" s="16">
        <v>450</v>
      </c>
      <c r="AP846" s="16"/>
      <c r="AQ846" s="16">
        <v>450</v>
      </c>
      <c r="AR846" s="16"/>
      <c r="AS846" s="16">
        <v>450</v>
      </c>
      <c r="AT846" s="16">
        <v>450</v>
      </c>
      <c r="AU846" s="16"/>
      <c r="AV846" s="14"/>
      <c r="AW846" s="14"/>
      <c r="AX846" s="14"/>
      <c r="AY846" s="313" t="s">
        <v>1251</v>
      </c>
      <c r="AZ846" s="313" t="s">
        <v>699</v>
      </c>
      <c r="BA846" s="313" t="s">
        <v>733</v>
      </c>
      <c r="BB846" s="313" t="s">
        <v>661</v>
      </c>
      <c r="BC846" s="151">
        <v>5</v>
      </c>
      <c r="BD846" s="14" t="s">
        <v>1244</v>
      </c>
      <c r="BE846" s="14" t="s">
        <v>1244</v>
      </c>
      <c r="BF846" s="14" t="s">
        <v>1245</v>
      </c>
      <c r="BG846" s="61" t="s">
        <v>1246</v>
      </c>
      <c r="BH846" s="58">
        <f t="shared" si="44"/>
        <v>2700</v>
      </c>
      <c r="BI846" s="62">
        <f t="shared" si="45"/>
        <v>0</v>
      </c>
    </row>
    <row r="847" spans="1:61" ht="18.75">
      <c r="A847" s="11">
        <v>10</v>
      </c>
      <c r="B847" s="6" t="s">
        <v>1</v>
      </c>
      <c r="C847" s="11">
        <v>1005</v>
      </c>
      <c r="D847" s="6" t="s">
        <v>272</v>
      </c>
      <c r="E847" s="12">
        <v>2</v>
      </c>
      <c r="F847" s="13" t="s">
        <v>12</v>
      </c>
      <c r="G847" s="6" t="s">
        <v>12</v>
      </c>
      <c r="H847" s="12">
        <v>1</v>
      </c>
      <c r="I847" s="13" t="s">
        <v>734</v>
      </c>
      <c r="J847" s="12">
        <v>150</v>
      </c>
      <c r="K847" s="13" t="s">
        <v>787</v>
      </c>
      <c r="L847" s="11">
        <v>1000003</v>
      </c>
      <c r="M847" s="6" t="s">
        <v>229</v>
      </c>
      <c r="N847" s="11">
        <v>10000030071</v>
      </c>
      <c r="O847" s="6" t="s">
        <v>36</v>
      </c>
      <c r="P847" s="151" t="s">
        <v>283</v>
      </c>
      <c r="Q847" s="11">
        <v>5</v>
      </c>
      <c r="R847" s="6" t="s">
        <v>635</v>
      </c>
      <c r="S847" s="11">
        <v>5</v>
      </c>
      <c r="T847" s="6" t="s">
        <v>635</v>
      </c>
      <c r="U847" s="13" t="str">
        <f>IFERROR((VLOOKUP(Q847,[1]ความเชื่อมโยง!$A$1:$F$10,6,FALSE)),"")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47" s="13" t="str">
        <f>IFERROR((VLOOKUP(Q847,ความเชื่อมโยง!$A$1:$G$10,7,1)),"")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47" s="15" t="s">
        <v>636</v>
      </c>
      <c r="X847" s="6" t="s">
        <v>133</v>
      </c>
      <c r="Y847" s="6" t="s">
        <v>16</v>
      </c>
      <c r="Z847" s="6" t="s">
        <v>20</v>
      </c>
      <c r="AA847" s="6"/>
      <c r="AB847" s="6"/>
      <c r="AC847" s="14"/>
      <c r="AD847" s="14" t="s">
        <v>172</v>
      </c>
      <c r="AE847" s="16">
        <v>50</v>
      </c>
      <c r="AF847" s="17">
        <v>5</v>
      </c>
      <c r="AG847" s="17" t="s">
        <v>581</v>
      </c>
      <c r="AH847" s="17">
        <v>6</v>
      </c>
      <c r="AI847" s="27">
        <v>1500</v>
      </c>
      <c r="AJ847" s="16"/>
      <c r="AK847" s="16">
        <v>250</v>
      </c>
      <c r="AL847" s="16"/>
      <c r="AM847" s="16">
        <v>250</v>
      </c>
      <c r="AN847" s="16"/>
      <c r="AO847" s="16">
        <v>250</v>
      </c>
      <c r="AP847" s="16"/>
      <c r="AQ847" s="16">
        <v>250</v>
      </c>
      <c r="AR847" s="16"/>
      <c r="AS847" s="16">
        <v>250</v>
      </c>
      <c r="AT847" s="16">
        <v>250</v>
      </c>
      <c r="AU847" s="16"/>
      <c r="AV847" s="14"/>
      <c r="AW847" s="14"/>
      <c r="AX847" s="14"/>
      <c r="AY847" s="313" t="s">
        <v>1251</v>
      </c>
      <c r="AZ847" s="313" t="s">
        <v>699</v>
      </c>
      <c r="BA847" s="313" t="s">
        <v>733</v>
      </c>
      <c r="BB847" s="313" t="s">
        <v>661</v>
      </c>
      <c r="BC847" s="151">
        <v>5</v>
      </c>
      <c r="BD847" s="14" t="s">
        <v>1244</v>
      </c>
      <c r="BE847" s="14" t="s">
        <v>1244</v>
      </c>
      <c r="BF847" s="14" t="s">
        <v>1245</v>
      </c>
      <c r="BG847" s="61" t="s">
        <v>1246</v>
      </c>
      <c r="BH847" s="58">
        <f t="shared" si="44"/>
        <v>1500</v>
      </c>
      <c r="BI847" s="62">
        <f t="shared" si="45"/>
        <v>0</v>
      </c>
    </row>
    <row r="848" spans="1:61" ht="18.75">
      <c r="A848" s="11">
        <v>10</v>
      </c>
      <c r="B848" s="6" t="s">
        <v>1</v>
      </c>
      <c r="C848" s="11">
        <v>1005</v>
      </c>
      <c r="D848" s="6" t="s">
        <v>272</v>
      </c>
      <c r="E848" s="12">
        <v>2</v>
      </c>
      <c r="F848" s="13" t="s">
        <v>12</v>
      </c>
      <c r="G848" s="6" t="s">
        <v>12</v>
      </c>
      <c r="H848" s="12">
        <v>1</v>
      </c>
      <c r="I848" s="13" t="s">
        <v>734</v>
      </c>
      <c r="J848" s="12">
        <v>150</v>
      </c>
      <c r="K848" s="13" t="s">
        <v>787</v>
      </c>
      <c r="L848" s="11">
        <v>1000003</v>
      </c>
      <c r="M848" s="6" t="s">
        <v>229</v>
      </c>
      <c r="N848" s="11">
        <v>10000030071</v>
      </c>
      <c r="O848" s="6" t="s">
        <v>36</v>
      </c>
      <c r="P848" s="151" t="s">
        <v>283</v>
      </c>
      <c r="Q848" s="11">
        <v>5</v>
      </c>
      <c r="R848" s="6" t="s">
        <v>635</v>
      </c>
      <c r="S848" s="11">
        <v>5</v>
      </c>
      <c r="T848" s="6" t="s">
        <v>635</v>
      </c>
      <c r="U848" s="13" t="str">
        <f>IFERROR((VLOOKUP(Q848,[1]ความเชื่อมโยง!$A$1:$F$10,6,FALSE)),"")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48" s="13" t="str">
        <f>IFERROR((VLOOKUP(Q848,ความเชื่อมโยง!$A$1:$G$10,7,1)),"")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48" s="15" t="s">
        <v>636</v>
      </c>
      <c r="X848" s="6" t="s">
        <v>133</v>
      </c>
      <c r="Y848" s="6" t="s">
        <v>16</v>
      </c>
      <c r="Z848" s="6" t="s">
        <v>20</v>
      </c>
      <c r="AA848" s="6"/>
      <c r="AB848" s="6"/>
      <c r="AC848" s="14"/>
      <c r="AD848" s="14" t="s">
        <v>1635</v>
      </c>
      <c r="AE848" s="16">
        <v>35</v>
      </c>
      <c r="AF848" s="17">
        <v>5</v>
      </c>
      <c r="AG848" s="17" t="s">
        <v>581</v>
      </c>
      <c r="AH848" s="17">
        <v>6</v>
      </c>
      <c r="AI848" s="27">
        <v>1100</v>
      </c>
      <c r="AJ848" s="16"/>
      <c r="AK848" s="16">
        <v>150</v>
      </c>
      <c r="AL848" s="16"/>
      <c r="AM848" s="16">
        <v>190</v>
      </c>
      <c r="AN848" s="16"/>
      <c r="AO848" s="16">
        <v>200</v>
      </c>
      <c r="AP848" s="16"/>
      <c r="AQ848" s="16">
        <v>200</v>
      </c>
      <c r="AR848" s="16"/>
      <c r="AS848" s="16">
        <v>180</v>
      </c>
      <c r="AT848" s="16">
        <v>180</v>
      </c>
      <c r="AU848" s="16"/>
      <c r="AV848" s="14"/>
      <c r="AW848" s="14"/>
      <c r="AX848" s="14"/>
      <c r="AY848" s="313" t="s">
        <v>1251</v>
      </c>
      <c r="AZ848" s="313" t="s">
        <v>699</v>
      </c>
      <c r="BA848" s="313" t="s">
        <v>733</v>
      </c>
      <c r="BB848" s="313" t="s">
        <v>661</v>
      </c>
      <c r="BC848" s="151">
        <v>5</v>
      </c>
      <c r="BD848" s="14" t="s">
        <v>1244</v>
      </c>
      <c r="BE848" s="14" t="s">
        <v>1244</v>
      </c>
      <c r="BF848" s="14" t="s">
        <v>1245</v>
      </c>
      <c r="BG848" s="61" t="s">
        <v>1246</v>
      </c>
      <c r="BH848" s="58">
        <f t="shared" si="44"/>
        <v>1100</v>
      </c>
      <c r="BI848" s="62">
        <f t="shared" si="45"/>
        <v>0</v>
      </c>
    </row>
    <row r="849" spans="1:61" ht="18.75">
      <c r="A849" s="11">
        <v>10</v>
      </c>
      <c r="B849" s="6" t="s">
        <v>1</v>
      </c>
      <c r="C849" s="11">
        <v>1005</v>
      </c>
      <c r="D849" s="6" t="s">
        <v>272</v>
      </c>
      <c r="E849" s="12">
        <v>2</v>
      </c>
      <c r="F849" s="13" t="s">
        <v>12</v>
      </c>
      <c r="G849" s="6" t="s">
        <v>12</v>
      </c>
      <c r="H849" s="12">
        <v>1</v>
      </c>
      <c r="I849" s="13" t="s">
        <v>734</v>
      </c>
      <c r="J849" s="12">
        <v>150</v>
      </c>
      <c r="K849" s="13" t="s">
        <v>787</v>
      </c>
      <c r="L849" s="11">
        <v>1000003</v>
      </c>
      <c r="M849" s="6" t="s">
        <v>229</v>
      </c>
      <c r="N849" s="11">
        <v>10000030071</v>
      </c>
      <c r="O849" s="6" t="s">
        <v>36</v>
      </c>
      <c r="P849" s="151" t="s">
        <v>283</v>
      </c>
      <c r="Q849" s="11">
        <v>5</v>
      </c>
      <c r="R849" s="6" t="s">
        <v>635</v>
      </c>
      <c r="S849" s="11">
        <v>5</v>
      </c>
      <c r="T849" s="6" t="s">
        <v>635</v>
      </c>
      <c r="U849" s="13" t="str">
        <f>IFERROR((VLOOKUP(Q849,[1]ความเชื่อมโยง!$A$1:$F$10,6,FALSE)),"")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49" s="13" t="str">
        <f>IFERROR((VLOOKUP(Q849,ความเชื่อมโยง!$A$1:$G$10,7,1)),"")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49" s="15" t="s">
        <v>636</v>
      </c>
      <c r="X849" s="6" t="s">
        <v>133</v>
      </c>
      <c r="Y849" s="6" t="s">
        <v>16</v>
      </c>
      <c r="Z849" s="6" t="s">
        <v>28</v>
      </c>
      <c r="AA849" s="6"/>
      <c r="AB849" s="6"/>
      <c r="AC849" s="14"/>
      <c r="AD849" s="14" t="s">
        <v>922</v>
      </c>
      <c r="AE849" s="16">
        <v>3000</v>
      </c>
      <c r="AF849" s="17">
        <v>1</v>
      </c>
      <c r="AG849" s="17" t="s">
        <v>581</v>
      </c>
      <c r="AH849" s="17">
        <v>6</v>
      </c>
      <c r="AI849" s="27">
        <v>18000</v>
      </c>
      <c r="AJ849" s="16"/>
      <c r="AK849" s="16">
        <v>3000</v>
      </c>
      <c r="AL849" s="16"/>
      <c r="AM849" s="16">
        <v>3000</v>
      </c>
      <c r="AN849" s="16"/>
      <c r="AO849" s="16">
        <v>3000</v>
      </c>
      <c r="AP849" s="16"/>
      <c r="AQ849" s="16">
        <v>3000</v>
      </c>
      <c r="AR849" s="16"/>
      <c r="AS849" s="16">
        <v>3000</v>
      </c>
      <c r="AT849" s="16">
        <v>3000</v>
      </c>
      <c r="AU849" s="16"/>
      <c r="AV849" s="14"/>
      <c r="AW849" s="14"/>
      <c r="AX849" s="14"/>
      <c r="AY849" s="313" t="s">
        <v>1251</v>
      </c>
      <c r="AZ849" s="313" t="s">
        <v>699</v>
      </c>
      <c r="BA849" s="313" t="s">
        <v>733</v>
      </c>
      <c r="BB849" s="313" t="s">
        <v>661</v>
      </c>
      <c r="BC849" s="151">
        <v>5</v>
      </c>
      <c r="BD849" s="14" t="s">
        <v>1244</v>
      </c>
      <c r="BE849" s="14" t="s">
        <v>1244</v>
      </c>
      <c r="BF849" s="14" t="s">
        <v>1245</v>
      </c>
      <c r="BG849" s="61" t="s">
        <v>1246</v>
      </c>
      <c r="BH849" s="58">
        <f t="shared" si="44"/>
        <v>18000</v>
      </c>
      <c r="BI849" s="62">
        <f t="shared" si="45"/>
        <v>0</v>
      </c>
    </row>
    <row r="850" spans="1:61" ht="18.75">
      <c r="A850" s="11">
        <v>10</v>
      </c>
      <c r="B850" s="6" t="s">
        <v>1</v>
      </c>
      <c r="C850" s="11">
        <v>1005</v>
      </c>
      <c r="D850" s="6" t="s">
        <v>272</v>
      </c>
      <c r="E850" s="12">
        <v>2</v>
      </c>
      <c r="F850" s="13" t="s">
        <v>12</v>
      </c>
      <c r="G850" s="6" t="s">
        <v>12</v>
      </c>
      <c r="H850" s="12">
        <v>1</v>
      </c>
      <c r="I850" s="13" t="s">
        <v>734</v>
      </c>
      <c r="J850" s="12">
        <v>150</v>
      </c>
      <c r="K850" s="13" t="s">
        <v>787</v>
      </c>
      <c r="L850" s="11">
        <v>1000003</v>
      </c>
      <c r="M850" s="6" t="s">
        <v>229</v>
      </c>
      <c r="N850" s="11">
        <v>10000030071</v>
      </c>
      <c r="O850" s="6" t="s">
        <v>36</v>
      </c>
      <c r="P850" s="151" t="s">
        <v>283</v>
      </c>
      <c r="Q850" s="11">
        <v>5</v>
      </c>
      <c r="R850" s="6" t="s">
        <v>635</v>
      </c>
      <c r="S850" s="11">
        <v>5</v>
      </c>
      <c r="T850" s="6" t="s">
        <v>635</v>
      </c>
      <c r="U850" s="13" t="str">
        <f>IFERROR((VLOOKUP(Q850,[1]ความเชื่อมโยง!$A$1:$F$10,6,FALSE)),"")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50" s="13" t="str">
        <f>IFERROR((VLOOKUP(Q850,ความเชื่อมโยง!$A$1:$G$10,7,1)),"")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50" s="15" t="s">
        <v>636</v>
      </c>
      <c r="X850" s="6" t="s">
        <v>133</v>
      </c>
      <c r="Y850" s="6" t="s">
        <v>16</v>
      </c>
      <c r="Z850" s="6" t="s">
        <v>28</v>
      </c>
      <c r="AA850" s="6"/>
      <c r="AB850" s="6"/>
      <c r="AC850" s="14"/>
      <c r="AD850" s="151" t="s">
        <v>1259</v>
      </c>
      <c r="AE850" s="16">
        <v>2000</v>
      </c>
      <c r="AF850" s="17">
        <v>3</v>
      </c>
      <c r="AG850" s="17" t="s">
        <v>581</v>
      </c>
      <c r="AH850" s="17">
        <v>6</v>
      </c>
      <c r="AI850" s="27">
        <v>36000</v>
      </c>
      <c r="AJ850" s="16"/>
      <c r="AK850" s="16">
        <v>6000</v>
      </c>
      <c r="AL850" s="16"/>
      <c r="AM850" s="16">
        <v>6000</v>
      </c>
      <c r="AN850" s="16"/>
      <c r="AO850" s="16">
        <v>6000</v>
      </c>
      <c r="AP850" s="16"/>
      <c r="AQ850" s="16">
        <v>6000</v>
      </c>
      <c r="AR850" s="16"/>
      <c r="AS850" s="16">
        <v>6000</v>
      </c>
      <c r="AT850" s="16">
        <v>6000</v>
      </c>
      <c r="AU850" s="16"/>
      <c r="AV850" s="14"/>
      <c r="AW850" s="14"/>
      <c r="AX850" s="14"/>
      <c r="AY850" s="313" t="s">
        <v>1251</v>
      </c>
      <c r="AZ850" s="313" t="s">
        <v>699</v>
      </c>
      <c r="BA850" s="313" t="s">
        <v>733</v>
      </c>
      <c r="BB850" s="313" t="s">
        <v>661</v>
      </c>
      <c r="BC850" s="151">
        <v>5</v>
      </c>
      <c r="BD850" s="14" t="s">
        <v>1244</v>
      </c>
      <c r="BE850" s="14" t="s">
        <v>1244</v>
      </c>
      <c r="BF850" s="14" t="s">
        <v>1245</v>
      </c>
      <c r="BG850" s="61" t="s">
        <v>1246</v>
      </c>
      <c r="BH850" s="58">
        <f t="shared" si="44"/>
        <v>36000</v>
      </c>
      <c r="BI850" s="62">
        <f t="shared" si="45"/>
        <v>0</v>
      </c>
    </row>
    <row r="851" spans="1:61" ht="18.75">
      <c r="A851" s="11">
        <v>10</v>
      </c>
      <c r="B851" s="6" t="s">
        <v>1</v>
      </c>
      <c r="C851" s="11">
        <v>1005</v>
      </c>
      <c r="D851" s="6" t="s">
        <v>272</v>
      </c>
      <c r="E851" s="12">
        <v>2</v>
      </c>
      <c r="F851" s="13" t="s">
        <v>12</v>
      </c>
      <c r="G851" s="6" t="s">
        <v>12</v>
      </c>
      <c r="H851" s="12">
        <v>1</v>
      </c>
      <c r="I851" s="13" t="s">
        <v>734</v>
      </c>
      <c r="J851" s="12">
        <v>150</v>
      </c>
      <c r="K851" s="13" t="s">
        <v>787</v>
      </c>
      <c r="L851" s="11">
        <v>1000003</v>
      </c>
      <c r="M851" s="6" t="s">
        <v>229</v>
      </c>
      <c r="N851" s="11">
        <v>10000030071</v>
      </c>
      <c r="O851" s="6" t="s">
        <v>36</v>
      </c>
      <c r="P851" s="151" t="s">
        <v>283</v>
      </c>
      <c r="Q851" s="11">
        <v>5</v>
      </c>
      <c r="R851" s="6" t="s">
        <v>635</v>
      </c>
      <c r="S851" s="11">
        <v>5</v>
      </c>
      <c r="T851" s="6" t="s">
        <v>635</v>
      </c>
      <c r="U851" s="13" t="str">
        <f>IFERROR((VLOOKUP(Q851,[1]ความเชื่อมโยง!$A$1:$F$10,6,FALSE)),"")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51" s="13" t="str">
        <f>IFERROR((VLOOKUP(Q851,ความเชื่อมโยง!$A$1:$G$10,7,1)),"")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51" s="15" t="s">
        <v>636</v>
      </c>
      <c r="X851" s="6" t="s">
        <v>133</v>
      </c>
      <c r="Y851" s="6" t="s">
        <v>16</v>
      </c>
      <c r="Z851" s="6" t="s">
        <v>28</v>
      </c>
      <c r="AA851" s="6"/>
      <c r="AB851" s="6"/>
      <c r="AC851" s="14"/>
      <c r="AD851" s="151" t="s">
        <v>1260</v>
      </c>
      <c r="AE851" s="16">
        <v>1000</v>
      </c>
      <c r="AF851" s="17">
        <v>3</v>
      </c>
      <c r="AG851" s="17" t="s">
        <v>581</v>
      </c>
      <c r="AH851" s="17">
        <v>6</v>
      </c>
      <c r="AI851" s="27">
        <v>18000</v>
      </c>
      <c r="AJ851" s="16"/>
      <c r="AK851" s="16">
        <v>3000</v>
      </c>
      <c r="AL851" s="16"/>
      <c r="AM851" s="16">
        <v>3000</v>
      </c>
      <c r="AN851" s="16"/>
      <c r="AO851" s="16">
        <v>3000</v>
      </c>
      <c r="AP851" s="16"/>
      <c r="AQ851" s="16">
        <v>3000</v>
      </c>
      <c r="AR851" s="16"/>
      <c r="AS851" s="16">
        <v>3000</v>
      </c>
      <c r="AT851" s="16">
        <v>3000</v>
      </c>
      <c r="AU851" s="16"/>
      <c r="AV851" s="14"/>
      <c r="AW851" s="14"/>
      <c r="AX851" s="14"/>
      <c r="AY851" s="313" t="s">
        <v>1251</v>
      </c>
      <c r="AZ851" s="313" t="s">
        <v>699</v>
      </c>
      <c r="BA851" s="313" t="s">
        <v>733</v>
      </c>
      <c r="BB851" s="313" t="s">
        <v>661</v>
      </c>
      <c r="BC851" s="151">
        <v>5</v>
      </c>
      <c r="BD851" s="14" t="s">
        <v>1244</v>
      </c>
      <c r="BE851" s="14" t="s">
        <v>1244</v>
      </c>
      <c r="BF851" s="14" t="s">
        <v>1245</v>
      </c>
      <c r="BG851" s="61" t="s">
        <v>1246</v>
      </c>
      <c r="BH851" s="58">
        <f t="shared" si="44"/>
        <v>18000</v>
      </c>
      <c r="BI851" s="62">
        <f t="shared" si="45"/>
        <v>0</v>
      </c>
    </row>
    <row r="852" spans="1:61" ht="18.75">
      <c r="A852" s="11">
        <v>10</v>
      </c>
      <c r="B852" s="6" t="s">
        <v>1</v>
      </c>
      <c r="C852" s="11">
        <v>1005</v>
      </c>
      <c r="D852" s="6" t="s">
        <v>272</v>
      </c>
      <c r="E852" s="12">
        <v>2</v>
      </c>
      <c r="F852" s="13" t="s">
        <v>12</v>
      </c>
      <c r="G852" s="6" t="s">
        <v>12</v>
      </c>
      <c r="H852" s="12">
        <v>1</v>
      </c>
      <c r="I852" s="13" t="s">
        <v>734</v>
      </c>
      <c r="J852" s="12">
        <v>150</v>
      </c>
      <c r="K852" s="13" t="s">
        <v>787</v>
      </c>
      <c r="L852" s="11">
        <v>1000003</v>
      </c>
      <c r="M852" s="6" t="s">
        <v>229</v>
      </c>
      <c r="N852" s="11">
        <v>10000030071</v>
      </c>
      <c r="O852" s="6" t="s">
        <v>36</v>
      </c>
      <c r="P852" s="151" t="s">
        <v>283</v>
      </c>
      <c r="Q852" s="11">
        <v>5</v>
      </c>
      <c r="R852" s="6" t="s">
        <v>635</v>
      </c>
      <c r="S852" s="11">
        <v>5</v>
      </c>
      <c r="T852" s="6" t="s">
        <v>635</v>
      </c>
      <c r="U852" s="13" t="str">
        <f>IFERROR((VLOOKUP(Q852,[1]ความเชื่อมโยง!$A$1:$F$10,6,FALSE)),"")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52" s="13" t="str">
        <f>IFERROR((VLOOKUP(Q852,ความเชื่อมโยง!$A$1:$G$10,7,1)),"")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52" s="15" t="s">
        <v>636</v>
      </c>
      <c r="X852" s="6" t="s">
        <v>133</v>
      </c>
      <c r="Y852" s="6" t="s">
        <v>16</v>
      </c>
      <c r="Z852" s="6" t="s">
        <v>28</v>
      </c>
      <c r="AA852" s="6"/>
      <c r="AB852" s="6"/>
      <c r="AC852" s="14"/>
      <c r="AD852" s="151" t="s">
        <v>917</v>
      </c>
      <c r="AE852" s="16">
        <v>500</v>
      </c>
      <c r="AF852" s="17">
        <v>1</v>
      </c>
      <c r="AG852" s="17" t="s">
        <v>581</v>
      </c>
      <c r="AH852" s="17">
        <v>6</v>
      </c>
      <c r="AI852" s="27">
        <v>3000</v>
      </c>
      <c r="AJ852" s="16"/>
      <c r="AK852" s="16">
        <v>500</v>
      </c>
      <c r="AL852" s="16"/>
      <c r="AM852" s="16">
        <v>500</v>
      </c>
      <c r="AN852" s="16"/>
      <c r="AO852" s="16">
        <v>500</v>
      </c>
      <c r="AP852" s="16"/>
      <c r="AQ852" s="16">
        <v>500</v>
      </c>
      <c r="AR852" s="16"/>
      <c r="AS852" s="16">
        <v>500</v>
      </c>
      <c r="AT852" s="16">
        <v>500</v>
      </c>
      <c r="AU852" s="16"/>
      <c r="AV852" s="14"/>
      <c r="AW852" s="14"/>
      <c r="AX852" s="14"/>
      <c r="AY852" s="313" t="s">
        <v>1251</v>
      </c>
      <c r="AZ852" s="313" t="s">
        <v>699</v>
      </c>
      <c r="BA852" s="313" t="s">
        <v>733</v>
      </c>
      <c r="BB852" s="313" t="s">
        <v>661</v>
      </c>
      <c r="BC852" s="151">
        <v>5</v>
      </c>
      <c r="BD852" s="14" t="s">
        <v>1244</v>
      </c>
      <c r="BE852" s="14" t="s">
        <v>1244</v>
      </c>
      <c r="BF852" s="14" t="s">
        <v>1245</v>
      </c>
      <c r="BG852" s="61" t="s">
        <v>1246</v>
      </c>
      <c r="BH852" s="58">
        <f t="shared" si="44"/>
        <v>3000</v>
      </c>
      <c r="BI852" s="62">
        <f t="shared" si="45"/>
        <v>0</v>
      </c>
    </row>
    <row r="853" spans="1:61" ht="18.75">
      <c r="A853" s="11">
        <v>10</v>
      </c>
      <c r="B853" s="6" t="s">
        <v>1</v>
      </c>
      <c r="C853" s="11">
        <v>1005</v>
      </c>
      <c r="D853" s="6" t="s">
        <v>272</v>
      </c>
      <c r="E853" s="12">
        <v>2</v>
      </c>
      <c r="F853" s="13" t="s">
        <v>12</v>
      </c>
      <c r="G853" s="6" t="s">
        <v>12</v>
      </c>
      <c r="H853" s="12">
        <v>1</v>
      </c>
      <c r="I853" s="13" t="s">
        <v>734</v>
      </c>
      <c r="J853" s="12">
        <v>150</v>
      </c>
      <c r="K853" s="13" t="s">
        <v>787</v>
      </c>
      <c r="L853" s="11">
        <v>1000003</v>
      </c>
      <c r="M853" s="6" t="s">
        <v>229</v>
      </c>
      <c r="N853" s="11">
        <v>10000030071</v>
      </c>
      <c r="O853" s="6" t="s">
        <v>36</v>
      </c>
      <c r="P853" s="151" t="s">
        <v>283</v>
      </c>
      <c r="Q853" s="11">
        <v>5</v>
      </c>
      <c r="R853" s="6" t="s">
        <v>635</v>
      </c>
      <c r="S853" s="11">
        <v>5</v>
      </c>
      <c r="T853" s="6" t="s">
        <v>635</v>
      </c>
      <c r="U853" s="13" t="str">
        <f>IFERROR((VLOOKUP(Q853,[1]ความเชื่อมโยง!$A$1:$F$10,6,FALSE)),"")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53" s="13" t="str">
        <f>IFERROR((VLOOKUP(Q853,ความเชื่อมโยง!$A$1:$G$10,7,1)),"")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53" s="15" t="s">
        <v>636</v>
      </c>
      <c r="X853" s="6" t="s">
        <v>133</v>
      </c>
      <c r="Y853" s="6" t="s">
        <v>16</v>
      </c>
      <c r="Z853" s="6" t="s">
        <v>28</v>
      </c>
      <c r="AA853" s="6"/>
      <c r="AB853" s="6"/>
      <c r="AC853" s="14"/>
      <c r="AD853" s="151" t="s">
        <v>910</v>
      </c>
      <c r="AE853" s="16">
        <v>300</v>
      </c>
      <c r="AF853" s="17">
        <v>1</v>
      </c>
      <c r="AG853" s="17" t="s">
        <v>581</v>
      </c>
      <c r="AH853" s="17">
        <v>6</v>
      </c>
      <c r="AI853" s="27">
        <v>1800</v>
      </c>
      <c r="AJ853" s="16"/>
      <c r="AK853" s="16">
        <v>300</v>
      </c>
      <c r="AL853" s="16"/>
      <c r="AM853" s="16">
        <v>300</v>
      </c>
      <c r="AN853" s="16"/>
      <c r="AO853" s="16">
        <v>300</v>
      </c>
      <c r="AP853" s="16"/>
      <c r="AQ853" s="16">
        <v>300</v>
      </c>
      <c r="AR853" s="16"/>
      <c r="AS853" s="16">
        <v>300</v>
      </c>
      <c r="AT853" s="16">
        <v>300</v>
      </c>
      <c r="AU853" s="16"/>
      <c r="AV853" s="14"/>
      <c r="AW853" s="14"/>
      <c r="AX853" s="14"/>
      <c r="AY853" s="313" t="s">
        <v>1251</v>
      </c>
      <c r="AZ853" s="313" t="s">
        <v>699</v>
      </c>
      <c r="BA853" s="313" t="s">
        <v>733</v>
      </c>
      <c r="BB853" s="313" t="s">
        <v>661</v>
      </c>
      <c r="BC853" s="151">
        <v>5</v>
      </c>
      <c r="BD853" s="14" t="s">
        <v>1244</v>
      </c>
      <c r="BE853" s="14" t="s">
        <v>1244</v>
      </c>
      <c r="BF853" s="14" t="s">
        <v>1245</v>
      </c>
      <c r="BG853" s="61" t="s">
        <v>1246</v>
      </c>
      <c r="BH853" s="58">
        <f t="shared" si="44"/>
        <v>1800</v>
      </c>
      <c r="BI853" s="62">
        <f t="shared" si="45"/>
        <v>0</v>
      </c>
    </row>
    <row r="854" spans="1:61" ht="18.75">
      <c r="A854" s="11">
        <v>10</v>
      </c>
      <c r="B854" s="6" t="s">
        <v>1</v>
      </c>
      <c r="C854" s="11">
        <v>1005</v>
      </c>
      <c r="D854" s="6" t="s">
        <v>272</v>
      </c>
      <c r="E854" s="12">
        <v>2</v>
      </c>
      <c r="F854" s="13" t="s">
        <v>12</v>
      </c>
      <c r="G854" s="6" t="s">
        <v>12</v>
      </c>
      <c r="H854" s="12">
        <v>1</v>
      </c>
      <c r="I854" s="13" t="s">
        <v>734</v>
      </c>
      <c r="J854" s="12">
        <v>150</v>
      </c>
      <c r="K854" s="13" t="s">
        <v>787</v>
      </c>
      <c r="L854" s="11">
        <v>1000003</v>
      </c>
      <c r="M854" s="6" t="s">
        <v>229</v>
      </c>
      <c r="N854" s="11">
        <v>10000030071</v>
      </c>
      <c r="O854" s="6" t="s">
        <v>36</v>
      </c>
      <c r="P854" s="151" t="s">
        <v>283</v>
      </c>
      <c r="Q854" s="11">
        <v>5</v>
      </c>
      <c r="R854" s="6" t="s">
        <v>635</v>
      </c>
      <c r="S854" s="11">
        <v>5</v>
      </c>
      <c r="T854" s="6" t="s">
        <v>635</v>
      </c>
      <c r="U854" s="13" t="str">
        <f>IFERROR((VLOOKUP(Q854,[1]ความเชื่อมโยง!$A$1:$F$10,6,FALSE)),"")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54" s="13" t="str">
        <f>IFERROR((VLOOKUP(Q854,ความเชื่อมโยง!$A$1:$G$10,7,1)),"")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54" s="15" t="s">
        <v>636</v>
      </c>
      <c r="X854" s="6" t="s">
        <v>133</v>
      </c>
      <c r="Y854" s="6" t="s">
        <v>16</v>
      </c>
      <c r="Z854" s="6" t="s">
        <v>28</v>
      </c>
      <c r="AA854" s="6"/>
      <c r="AB854" s="6"/>
      <c r="AC854" s="14"/>
      <c r="AD854" s="151" t="s">
        <v>585</v>
      </c>
      <c r="AE854" s="16">
        <v>200</v>
      </c>
      <c r="AF854" s="17">
        <v>1</v>
      </c>
      <c r="AG854" s="17" t="s">
        <v>581</v>
      </c>
      <c r="AH854" s="17">
        <v>6</v>
      </c>
      <c r="AI854" s="27">
        <v>1200</v>
      </c>
      <c r="AJ854" s="16"/>
      <c r="AK854" s="16">
        <v>200</v>
      </c>
      <c r="AL854" s="16"/>
      <c r="AM854" s="16">
        <v>200</v>
      </c>
      <c r="AN854" s="16"/>
      <c r="AO854" s="16">
        <v>200</v>
      </c>
      <c r="AP854" s="16"/>
      <c r="AQ854" s="16">
        <v>200</v>
      </c>
      <c r="AR854" s="16"/>
      <c r="AS854" s="16">
        <v>200</v>
      </c>
      <c r="AT854" s="16">
        <v>200</v>
      </c>
      <c r="AU854" s="16"/>
      <c r="AV854" s="14"/>
      <c r="AW854" s="14"/>
      <c r="AX854" s="14"/>
      <c r="AY854" s="313" t="s">
        <v>1251</v>
      </c>
      <c r="AZ854" s="313" t="s">
        <v>699</v>
      </c>
      <c r="BA854" s="313" t="s">
        <v>733</v>
      </c>
      <c r="BB854" s="313" t="s">
        <v>661</v>
      </c>
      <c r="BC854" s="151">
        <v>5</v>
      </c>
      <c r="BD854" s="14" t="s">
        <v>1244</v>
      </c>
      <c r="BE854" s="14" t="s">
        <v>1244</v>
      </c>
      <c r="BF854" s="14" t="s">
        <v>1245</v>
      </c>
      <c r="BG854" s="61" t="s">
        <v>1246</v>
      </c>
      <c r="BH854" s="58">
        <f t="shared" si="44"/>
        <v>1200</v>
      </c>
      <c r="BI854" s="62">
        <f t="shared" si="45"/>
        <v>0</v>
      </c>
    </row>
    <row r="855" spans="1:61" ht="18.75">
      <c r="A855" s="11">
        <v>10</v>
      </c>
      <c r="B855" s="6" t="s">
        <v>1</v>
      </c>
      <c r="C855" s="11">
        <v>1005</v>
      </c>
      <c r="D855" s="6" t="s">
        <v>272</v>
      </c>
      <c r="E855" s="12">
        <v>2</v>
      </c>
      <c r="F855" s="13" t="s">
        <v>12</v>
      </c>
      <c r="G855" s="6" t="s">
        <v>12</v>
      </c>
      <c r="H855" s="12">
        <v>1</v>
      </c>
      <c r="I855" s="13" t="s">
        <v>734</v>
      </c>
      <c r="J855" s="12">
        <v>150</v>
      </c>
      <c r="K855" s="13" t="s">
        <v>787</v>
      </c>
      <c r="L855" s="11">
        <v>1000003</v>
      </c>
      <c r="M855" s="6" t="s">
        <v>229</v>
      </c>
      <c r="N855" s="11">
        <v>10000030071</v>
      </c>
      <c r="O855" s="6" t="s">
        <v>36</v>
      </c>
      <c r="P855" s="151" t="s">
        <v>24</v>
      </c>
      <c r="Q855" s="11">
        <v>5</v>
      </c>
      <c r="R855" s="6" t="s">
        <v>635</v>
      </c>
      <c r="S855" s="11">
        <v>5</v>
      </c>
      <c r="T855" s="6" t="s">
        <v>635</v>
      </c>
      <c r="U855" s="13" t="str">
        <f>IFERROR((VLOOKUP(Q855,[1]ความเชื่อมโยง!$A$1:$F$10,6,FALSE)),"")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55" s="13" t="str">
        <f>IFERROR((VLOOKUP(Q855,ความเชื่อมโยง!$A$1:$G$10,7,1)),"")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55" s="15" t="s">
        <v>636</v>
      </c>
      <c r="X855" s="6" t="s">
        <v>133</v>
      </c>
      <c r="Y855" s="6" t="s">
        <v>16</v>
      </c>
      <c r="Z855" s="6" t="s">
        <v>23</v>
      </c>
      <c r="AA855" s="6"/>
      <c r="AB855" s="6"/>
      <c r="AC855" s="14"/>
      <c r="AD855" s="151" t="s">
        <v>24</v>
      </c>
      <c r="AE855" s="16">
        <v>0.5</v>
      </c>
      <c r="AF855" s="17">
        <v>6000</v>
      </c>
      <c r="AG855" s="17" t="s">
        <v>584</v>
      </c>
      <c r="AH855" s="17">
        <v>12</v>
      </c>
      <c r="AI855" s="27">
        <v>36000</v>
      </c>
      <c r="AJ855" s="16">
        <v>3000</v>
      </c>
      <c r="AK855" s="16">
        <v>3000</v>
      </c>
      <c r="AL855" s="16">
        <v>3000</v>
      </c>
      <c r="AM855" s="16">
        <v>3000</v>
      </c>
      <c r="AN855" s="16">
        <v>3000</v>
      </c>
      <c r="AO855" s="16">
        <v>3000</v>
      </c>
      <c r="AP855" s="16">
        <v>3000</v>
      </c>
      <c r="AQ855" s="16">
        <v>3000</v>
      </c>
      <c r="AR855" s="16">
        <v>3000</v>
      </c>
      <c r="AS855" s="16">
        <v>3000</v>
      </c>
      <c r="AT855" s="16">
        <v>3000</v>
      </c>
      <c r="AU855" s="16">
        <v>3000</v>
      </c>
      <c r="AV855" s="14"/>
      <c r="AW855" s="14"/>
      <c r="AX855" s="14"/>
      <c r="AY855" s="313" t="s">
        <v>1251</v>
      </c>
      <c r="AZ855" s="313" t="s">
        <v>699</v>
      </c>
      <c r="BA855" s="313" t="s">
        <v>733</v>
      </c>
      <c r="BB855" s="313" t="s">
        <v>661</v>
      </c>
      <c r="BC855" s="151">
        <v>5</v>
      </c>
      <c r="BD855" s="14" t="s">
        <v>1244</v>
      </c>
      <c r="BE855" s="14" t="s">
        <v>1244</v>
      </c>
      <c r="BF855" s="14" t="s">
        <v>1245</v>
      </c>
      <c r="BG855" s="61" t="s">
        <v>1246</v>
      </c>
      <c r="BH855" s="58">
        <f t="shared" si="44"/>
        <v>36000</v>
      </c>
      <c r="BI855" s="62">
        <f t="shared" si="45"/>
        <v>0</v>
      </c>
    </row>
    <row r="856" spans="1:61" s="4" customFormat="1" ht="18.75">
      <c r="A856" s="11">
        <v>10</v>
      </c>
      <c r="B856" s="6" t="s">
        <v>1</v>
      </c>
      <c r="C856" s="11">
        <v>1005</v>
      </c>
      <c r="D856" s="6" t="s">
        <v>272</v>
      </c>
      <c r="E856" s="12">
        <v>2</v>
      </c>
      <c r="F856" s="13" t="s">
        <v>12</v>
      </c>
      <c r="G856" s="6" t="s">
        <v>12</v>
      </c>
      <c r="H856" s="12">
        <v>1</v>
      </c>
      <c r="I856" s="13" t="s">
        <v>734</v>
      </c>
      <c r="J856" s="12">
        <v>150</v>
      </c>
      <c r="K856" s="13" t="s">
        <v>787</v>
      </c>
      <c r="L856" s="11">
        <v>1000006</v>
      </c>
      <c r="M856" s="6" t="s">
        <v>649</v>
      </c>
      <c r="N856" s="11">
        <v>10000060008</v>
      </c>
      <c r="O856" s="6" t="s">
        <v>285</v>
      </c>
      <c r="P856" s="151" t="s">
        <v>286</v>
      </c>
      <c r="Q856" s="11">
        <v>6</v>
      </c>
      <c r="R856" s="6" t="s">
        <v>644</v>
      </c>
      <c r="S856" s="11">
        <v>6</v>
      </c>
      <c r="T856" s="6" t="s">
        <v>644</v>
      </c>
      <c r="U856" s="13" t="str">
        <f>IFERROR((VLOOKUP(Q856,[1]ความเชื่อมโยง!$A$1:$F$10,6,FALSE)),"")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56" s="13" t="str">
        <f>IFERROR((VLOOKUP(Q856,ความเชื่อมโยง!$A$1:$G$10,7,1)),"")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856" s="15" t="s">
        <v>650</v>
      </c>
      <c r="X856" s="6" t="s">
        <v>646</v>
      </c>
      <c r="Y856" s="6" t="s">
        <v>16</v>
      </c>
      <c r="Z856" s="6" t="s">
        <v>28</v>
      </c>
      <c r="AA856" s="6"/>
      <c r="AB856" s="6"/>
      <c r="AC856" s="14"/>
      <c r="AD856" s="151" t="s">
        <v>654</v>
      </c>
      <c r="AE856" s="16">
        <v>240</v>
      </c>
      <c r="AF856" s="17">
        <v>2</v>
      </c>
      <c r="AG856" s="17" t="s">
        <v>581</v>
      </c>
      <c r="AH856" s="17">
        <v>10</v>
      </c>
      <c r="AI856" s="27">
        <v>4800</v>
      </c>
      <c r="AJ856" s="16"/>
      <c r="AK856" s="16"/>
      <c r="AL856" s="16"/>
      <c r="AM856" s="16">
        <v>1920</v>
      </c>
      <c r="AN856" s="16"/>
      <c r="AO856" s="16"/>
      <c r="AP856" s="16"/>
      <c r="AQ856" s="16">
        <v>1920</v>
      </c>
      <c r="AR856" s="16"/>
      <c r="AS856" s="16"/>
      <c r="AT856" s="16"/>
      <c r="AU856" s="16"/>
      <c r="AV856" s="14"/>
      <c r="AW856" s="14"/>
      <c r="AX856" s="14"/>
      <c r="AY856" s="313" t="s">
        <v>1261</v>
      </c>
      <c r="AZ856" s="313" t="s">
        <v>698</v>
      </c>
      <c r="BA856" s="313" t="s">
        <v>1262</v>
      </c>
      <c r="BB856" s="313" t="s">
        <v>577</v>
      </c>
      <c r="BC856" s="151">
        <v>80</v>
      </c>
      <c r="BD856" s="14" t="s">
        <v>1244</v>
      </c>
      <c r="BE856" s="14" t="s">
        <v>1244</v>
      </c>
      <c r="BF856" s="14" t="s">
        <v>1245</v>
      </c>
      <c r="BG856" s="61" t="s">
        <v>1246</v>
      </c>
      <c r="BH856" s="58">
        <f t="shared" si="44"/>
        <v>4800</v>
      </c>
      <c r="BI856" s="62">
        <f t="shared" si="45"/>
        <v>0</v>
      </c>
    </row>
    <row r="857" spans="1:61" s="4" customFormat="1" ht="18.75">
      <c r="A857" s="11">
        <v>10</v>
      </c>
      <c r="B857" s="6" t="s">
        <v>1</v>
      </c>
      <c r="C857" s="11">
        <v>1005</v>
      </c>
      <c r="D857" s="6" t="s">
        <v>272</v>
      </c>
      <c r="E857" s="12">
        <v>2</v>
      </c>
      <c r="F857" s="13" t="s">
        <v>12</v>
      </c>
      <c r="G857" s="6" t="s">
        <v>12</v>
      </c>
      <c r="H857" s="12">
        <v>1</v>
      </c>
      <c r="I857" s="13" t="s">
        <v>734</v>
      </c>
      <c r="J857" s="12">
        <v>150</v>
      </c>
      <c r="K857" s="13" t="s">
        <v>787</v>
      </c>
      <c r="L857" s="11">
        <v>1000006</v>
      </c>
      <c r="M857" s="6" t="s">
        <v>649</v>
      </c>
      <c r="N857" s="11">
        <v>10000060008</v>
      </c>
      <c r="O857" s="6" t="s">
        <v>285</v>
      </c>
      <c r="P857" s="151" t="s">
        <v>286</v>
      </c>
      <c r="Q857" s="11">
        <v>6</v>
      </c>
      <c r="R857" s="6" t="s">
        <v>644</v>
      </c>
      <c r="S857" s="11">
        <v>6</v>
      </c>
      <c r="T857" s="6" t="s">
        <v>644</v>
      </c>
      <c r="U857" s="13" t="str">
        <f>IFERROR((VLOOKUP(Q857,[1]ความเชื่อมโยง!$A$1:$F$10,6,FALSE)),"")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57" s="13" t="str">
        <f>IFERROR((VLOOKUP(Q857,ความเชื่อมโยง!$A$1:$G$10,7,1)),"")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857" s="15" t="s">
        <v>650</v>
      </c>
      <c r="X857" s="6" t="s">
        <v>646</v>
      </c>
      <c r="Y857" s="6" t="s">
        <v>16</v>
      </c>
      <c r="Z857" s="6" t="s">
        <v>20</v>
      </c>
      <c r="AA857" s="6"/>
      <c r="AB857" s="6"/>
      <c r="AC857" s="14"/>
      <c r="AD857" s="151" t="s">
        <v>1650</v>
      </c>
      <c r="AE857" s="149">
        <v>1500</v>
      </c>
      <c r="AF857" s="331">
        <v>2</v>
      </c>
      <c r="AG857" s="17" t="s">
        <v>581</v>
      </c>
      <c r="AH857" s="17">
        <v>5</v>
      </c>
      <c r="AI857" s="27">
        <v>15000</v>
      </c>
      <c r="AJ857" s="16"/>
      <c r="AK857" s="16"/>
      <c r="AL857" s="16">
        <v>5000</v>
      </c>
      <c r="AM857" s="16"/>
      <c r="AN857" s="16"/>
      <c r="AO857" s="16">
        <v>5000</v>
      </c>
      <c r="AP857" s="16"/>
      <c r="AQ857" s="16"/>
      <c r="AR857" s="16">
        <v>5000</v>
      </c>
      <c r="AS857" s="16"/>
      <c r="AT857" s="16"/>
      <c r="AU857" s="16"/>
      <c r="AV857" s="14"/>
      <c r="AW857" s="14"/>
      <c r="AX857" s="14"/>
      <c r="AY857" s="313" t="s">
        <v>1261</v>
      </c>
      <c r="AZ857" s="313" t="s">
        <v>698</v>
      </c>
      <c r="BA857" s="313" t="s">
        <v>1262</v>
      </c>
      <c r="BB857" s="313" t="s">
        <v>577</v>
      </c>
      <c r="BC857" s="151">
        <v>80</v>
      </c>
      <c r="BD857" s="14" t="s">
        <v>1244</v>
      </c>
      <c r="BE857" s="14" t="s">
        <v>1244</v>
      </c>
      <c r="BF857" s="14" t="s">
        <v>1245</v>
      </c>
      <c r="BG857" s="61" t="s">
        <v>1246</v>
      </c>
      <c r="BH857" s="58">
        <f t="shared" si="44"/>
        <v>15000</v>
      </c>
      <c r="BI857" s="62">
        <f t="shared" si="45"/>
        <v>0</v>
      </c>
    </row>
    <row r="858" spans="1:61" s="4" customFormat="1" ht="18.75">
      <c r="A858" s="11">
        <v>10</v>
      </c>
      <c r="B858" s="6" t="s">
        <v>1</v>
      </c>
      <c r="C858" s="11">
        <v>1005</v>
      </c>
      <c r="D858" s="6" t="s">
        <v>272</v>
      </c>
      <c r="E858" s="12">
        <v>2</v>
      </c>
      <c r="F858" s="13" t="s">
        <v>12</v>
      </c>
      <c r="G858" s="6" t="s">
        <v>12</v>
      </c>
      <c r="H858" s="12">
        <v>1</v>
      </c>
      <c r="I858" s="13" t="s">
        <v>734</v>
      </c>
      <c r="J858" s="12">
        <v>150</v>
      </c>
      <c r="K858" s="13" t="s">
        <v>787</v>
      </c>
      <c r="L858" s="11">
        <v>1000006</v>
      </c>
      <c r="M858" s="6" t="s">
        <v>649</v>
      </c>
      <c r="N858" s="11">
        <v>10000060008</v>
      </c>
      <c r="O858" s="6" t="s">
        <v>285</v>
      </c>
      <c r="P858" s="151" t="s">
        <v>286</v>
      </c>
      <c r="Q858" s="11">
        <v>6</v>
      </c>
      <c r="R858" s="6" t="s">
        <v>644</v>
      </c>
      <c r="S858" s="11">
        <v>6</v>
      </c>
      <c r="T858" s="6" t="s">
        <v>644</v>
      </c>
      <c r="U858" s="13" t="str">
        <f>IFERROR((VLOOKUP(Q858,[1]ความเชื่อมโยง!$A$1:$F$10,6,FALSE)),"")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58" s="13" t="str">
        <f>IFERROR((VLOOKUP(Q858,ความเชื่อมโยง!$A$1:$G$10,7,1)),"")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858" s="15" t="s">
        <v>650</v>
      </c>
      <c r="X858" s="6" t="s">
        <v>646</v>
      </c>
      <c r="Y858" s="6" t="s">
        <v>16</v>
      </c>
      <c r="Z858" s="6" t="s">
        <v>20</v>
      </c>
      <c r="AA858" s="6"/>
      <c r="AB858" s="6"/>
      <c r="AC858" s="14"/>
      <c r="AD858" s="329" t="s">
        <v>1651</v>
      </c>
      <c r="AE858" s="16">
        <v>1450</v>
      </c>
      <c r="AF858" s="17">
        <v>2</v>
      </c>
      <c r="AG858" s="17" t="s">
        <v>581</v>
      </c>
      <c r="AH858" s="315">
        <v>7</v>
      </c>
      <c r="AI858" s="27">
        <v>20300</v>
      </c>
      <c r="AJ858" s="16"/>
      <c r="AK858" s="16"/>
      <c r="AL858" s="16">
        <v>14500</v>
      </c>
      <c r="AM858" s="16"/>
      <c r="AN858" s="16"/>
      <c r="AO858" s="16">
        <v>14500</v>
      </c>
      <c r="AP858" s="16"/>
      <c r="AQ858" s="16"/>
      <c r="AR858" s="16">
        <v>14500</v>
      </c>
      <c r="AS858" s="16"/>
      <c r="AT858" s="16"/>
      <c r="AU858" s="16"/>
      <c r="AV858" s="14"/>
      <c r="AW858" s="14"/>
      <c r="AX858" s="14"/>
      <c r="AY858" s="313" t="s">
        <v>1261</v>
      </c>
      <c r="AZ858" s="313" t="s">
        <v>698</v>
      </c>
      <c r="BA858" s="313" t="s">
        <v>1262</v>
      </c>
      <c r="BB858" s="313" t="s">
        <v>577</v>
      </c>
      <c r="BC858" s="330">
        <v>80</v>
      </c>
      <c r="BD858" s="14" t="s">
        <v>1244</v>
      </c>
      <c r="BE858" s="14" t="s">
        <v>1244</v>
      </c>
      <c r="BF858" s="14" t="s">
        <v>1245</v>
      </c>
      <c r="BG858" s="61" t="s">
        <v>1246</v>
      </c>
      <c r="BH858" s="58">
        <f t="shared" si="44"/>
        <v>20300</v>
      </c>
      <c r="BI858" s="62">
        <f t="shared" si="45"/>
        <v>0</v>
      </c>
    </row>
    <row r="859" spans="1:61" s="4" customFormat="1" ht="18.75">
      <c r="A859" s="11">
        <v>10</v>
      </c>
      <c r="B859" s="6" t="s">
        <v>1</v>
      </c>
      <c r="C859" s="11">
        <v>1005</v>
      </c>
      <c r="D859" s="6" t="s">
        <v>272</v>
      </c>
      <c r="E859" s="12">
        <v>2</v>
      </c>
      <c r="F859" s="13" t="s">
        <v>12</v>
      </c>
      <c r="G859" s="6" t="s">
        <v>12</v>
      </c>
      <c r="H859" s="12">
        <v>1</v>
      </c>
      <c r="I859" s="13" t="s">
        <v>734</v>
      </c>
      <c r="J859" s="12">
        <v>150</v>
      </c>
      <c r="K859" s="13" t="s">
        <v>787</v>
      </c>
      <c r="L859" s="11">
        <v>1000006</v>
      </c>
      <c r="M859" s="6" t="s">
        <v>649</v>
      </c>
      <c r="N859" s="11">
        <v>10000060008</v>
      </c>
      <c r="O859" s="6" t="s">
        <v>285</v>
      </c>
      <c r="P859" s="151" t="s">
        <v>286</v>
      </c>
      <c r="Q859" s="11">
        <v>6</v>
      </c>
      <c r="R859" s="6" t="s">
        <v>644</v>
      </c>
      <c r="S859" s="11">
        <v>6</v>
      </c>
      <c r="T859" s="6" t="s">
        <v>644</v>
      </c>
      <c r="U859" s="13" t="str">
        <f>IFERROR((VLOOKUP(Q859,[1]ความเชื่อมโยง!$A$1:$F$10,6,FALSE)),"")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59" s="13" t="str">
        <f>IFERROR((VLOOKUP(Q859,ความเชื่อมโยง!$A$1:$G$10,7,1)),"")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859" s="15" t="s">
        <v>650</v>
      </c>
      <c r="X859" s="6" t="s">
        <v>646</v>
      </c>
      <c r="Y859" s="6" t="s">
        <v>16</v>
      </c>
      <c r="Z859" s="6" t="s">
        <v>20</v>
      </c>
      <c r="AA859" s="6"/>
      <c r="AB859" s="6"/>
      <c r="AC859" s="14"/>
      <c r="AD859" s="329" t="s">
        <v>1650</v>
      </c>
      <c r="AE859" s="16">
        <v>1000</v>
      </c>
      <c r="AF859" s="17">
        <v>2</v>
      </c>
      <c r="AG859" s="17" t="s">
        <v>581</v>
      </c>
      <c r="AH859" s="315">
        <v>10</v>
      </c>
      <c r="AI859" s="27">
        <v>20000</v>
      </c>
      <c r="AJ859" s="16"/>
      <c r="AK859" s="16"/>
      <c r="AL859" s="16">
        <v>3000</v>
      </c>
      <c r="AM859" s="16"/>
      <c r="AN859" s="16"/>
      <c r="AO859" s="16">
        <v>3000</v>
      </c>
      <c r="AP859" s="16"/>
      <c r="AQ859" s="16"/>
      <c r="AR859" s="16">
        <v>4000</v>
      </c>
      <c r="AS859" s="16"/>
      <c r="AT859" s="16"/>
      <c r="AU859" s="16"/>
      <c r="AV859" s="14"/>
      <c r="AW859" s="14"/>
      <c r="AX859" s="14"/>
      <c r="AY859" s="313" t="s">
        <v>1261</v>
      </c>
      <c r="AZ859" s="313" t="s">
        <v>698</v>
      </c>
      <c r="BA859" s="313" t="s">
        <v>1262</v>
      </c>
      <c r="BB859" s="313" t="s">
        <v>577</v>
      </c>
      <c r="BC859" s="330">
        <v>80</v>
      </c>
      <c r="BD859" s="14" t="s">
        <v>1244</v>
      </c>
      <c r="BE859" s="14" t="s">
        <v>1244</v>
      </c>
      <c r="BF859" s="14" t="s">
        <v>1245</v>
      </c>
      <c r="BG859" s="61" t="s">
        <v>1246</v>
      </c>
      <c r="BH859" s="58">
        <f t="shared" si="44"/>
        <v>20000</v>
      </c>
      <c r="BI859" s="62">
        <f t="shared" si="45"/>
        <v>0</v>
      </c>
    </row>
    <row r="860" spans="1:61" s="4" customFormat="1" ht="18.75">
      <c r="A860" s="11">
        <v>10</v>
      </c>
      <c r="B860" s="6" t="s">
        <v>1</v>
      </c>
      <c r="C860" s="11">
        <v>1005</v>
      </c>
      <c r="D860" s="6" t="s">
        <v>272</v>
      </c>
      <c r="E860" s="12">
        <v>2</v>
      </c>
      <c r="F860" s="13" t="s">
        <v>12</v>
      </c>
      <c r="G860" s="6" t="s">
        <v>12</v>
      </c>
      <c r="H860" s="12">
        <v>1</v>
      </c>
      <c r="I860" s="13" t="s">
        <v>734</v>
      </c>
      <c r="J860" s="12">
        <v>150</v>
      </c>
      <c r="K860" s="13" t="s">
        <v>787</v>
      </c>
      <c r="L860" s="11">
        <v>1000006</v>
      </c>
      <c r="M860" s="6" t="s">
        <v>649</v>
      </c>
      <c r="N860" s="11">
        <v>10000060008</v>
      </c>
      <c r="O860" s="6" t="s">
        <v>285</v>
      </c>
      <c r="P860" s="151" t="s">
        <v>287</v>
      </c>
      <c r="Q860" s="11">
        <v>6</v>
      </c>
      <c r="R860" s="6" t="s">
        <v>644</v>
      </c>
      <c r="S860" s="11">
        <v>6</v>
      </c>
      <c r="T860" s="6" t="s">
        <v>644</v>
      </c>
      <c r="U860" s="13" t="str">
        <f>IFERROR((VLOOKUP(Q860,[1]ความเชื่อมโยง!$A$1:$F$10,6,FALSE)),"")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60" s="13" t="str">
        <f>IFERROR((VLOOKUP(Q860,ความเชื่อมโยง!$A$1:$G$10,7,1)),"")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860" s="15" t="s">
        <v>650</v>
      </c>
      <c r="X860" s="6" t="s">
        <v>646</v>
      </c>
      <c r="Y860" s="6" t="s">
        <v>16</v>
      </c>
      <c r="Z860" s="6" t="s">
        <v>20</v>
      </c>
      <c r="AA860" s="6"/>
      <c r="AB860" s="6"/>
      <c r="AC860" s="14"/>
      <c r="AD860" s="329" t="s">
        <v>1650</v>
      </c>
      <c r="AE860" s="16">
        <v>1500</v>
      </c>
      <c r="AF860" s="17">
        <v>2</v>
      </c>
      <c r="AG860" s="17" t="s">
        <v>581</v>
      </c>
      <c r="AH860" s="315">
        <v>2</v>
      </c>
      <c r="AI860" s="27">
        <v>6000</v>
      </c>
      <c r="AJ860" s="16"/>
      <c r="AK860" s="16"/>
      <c r="AL860" s="16"/>
      <c r="AM860" s="16">
        <v>3000</v>
      </c>
      <c r="AN860" s="16"/>
      <c r="AO860" s="16"/>
      <c r="AP860" s="16">
        <v>3000</v>
      </c>
      <c r="AQ860" s="16"/>
      <c r="AR860" s="16"/>
      <c r="AS860" s="16"/>
      <c r="AT860" s="16"/>
      <c r="AU860" s="16"/>
      <c r="AV860" s="14"/>
      <c r="AW860" s="14"/>
      <c r="AX860" s="14"/>
      <c r="AY860" s="313" t="s">
        <v>1261</v>
      </c>
      <c r="AZ860" s="313" t="s">
        <v>698</v>
      </c>
      <c r="BA860" s="313" t="s">
        <v>1262</v>
      </c>
      <c r="BB860" s="313" t="s">
        <v>577</v>
      </c>
      <c r="BC860" s="330">
        <v>80</v>
      </c>
      <c r="BD860" s="14" t="s">
        <v>1244</v>
      </c>
      <c r="BE860" s="14" t="s">
        <v>1244</v>
      </c>
      <c r="BF860" s="14" t="s">
        <v>1245</v>
      </c>
      <c r="BG860" s="61" t="s">
        <v>1246</v>
      </c>
      <c r="BH860" s="58">
        <f t="shared" si="44"/>
        <v>6000</v>
      </c>
      <c r="BI860" s="62">
        <f t="shared" si="45"/>
        <v>0</v>
      </c>
    </row>
    <row r="861" spans="1:61" s="4" customFormat="1" ht="18.75">
      <c r="A861" s="11">
        <v>10</v>
      </c>
      <c r="B861" s="6" t="s">
        <v>1</v>
      </c>
      <c r="C861" s="11">
        <v>1005</v>
      </c>
      <c r="D861" s="6" t="s">
        <v>272</v>
      </c>
      <c r="E861" s="12">
        <v>2</v>
      </c>
      <c r="F861" s="13" t="s">
        <v>12</v>
      </c>
      <c r="G861" s="6" t="s">
        <v>12</v>
      </c>
      <c r="H861" s="12">
        <v>1</v>
      </c>
      <c r="I861" s="13" t="s">
        <v>734</v>
      </c>
      <c r="J861" s="12">
        <v>150</v>
      </c>
      <c r="K861" s="13" t="s">
        <v>787</v>
      </c>
      <c r="L861" s="11">
        <v>1000006</v>
      </c>
      <c r="M861" s="6" t="s">
        <v>649</v>
      </c>
      <c r="N861" s="11">
        <v>10000060008</v>
      </c>
      <c r="O861" s="6" t="s">
        <v>285</v>
      </c>
      <c r="P861" s="151" t="s">
        <v>287</v>
      </c>
      <c r="Q861" s="11">
        <v>6</v>
      </c>
      <c r="R861" s="6" t="s">
        <v>644</v>
      </c>
      <c r="S861" s="11">
        <v>6</v>
      </c>
      <c r="T861" s="6" t="s">
        <v>644</v>
      </c>
      <c r="U861" s="13" t="str">
        <f>IFERROR((VLOOKUP(Q861,[1]ความเชื่อมโยง!$A$1:$F$10,6,FALSE)),"")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61" s="13" t="str">
        <f>IFERROR((VLOOKUP(Q861,ความเชื่อมโยง!$A$1:$G$10,7,1)),"")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861" s="15" t="s">
        <v>650</v>
      </c>
      <c r="X861" s="6" t="s">
        <v>646</v>
      </c>
      <c r="Y861" s="6" t="s">
        <v>16</v>
      </c>
      <c r="Z861" s="6" t="s">
        <v>20</v>
      </c>
      <c r="AA861" s="6"/>
      <c r="AB861" s="6"/>
      <c r="AC861" s="14"/>
      <c r="AD861" s="329" t="s">
        <v>1651</v>
      </c>
      <c r="AE861" s="16">
        <v>1450</v>
      </c>
      <c r="AF861" s="17">
        <v>2</v>
      </c>
      <c r="AG861" s="17" t="s">
        <v>581</v>
      </c>
      <c r="AH861" s="315">
        <v>6</v>
      </c>
      <c r="AI861" s="27">
        <v>17400</v>
      </c>
      <c r="AJ861" s="16"/>
      <c r="AK861" s="16"/>
      <c r="AL861" s="16"/>
      <c r="AM861" s="16">
        <v>8700</v>
      </c>
      <c r="AN861" s="16"/>
      <c r="AO861" s="16"/>
      <c r="AP861" s="16">
        <v>8700</v>
      </c>
      <c r="AQ861" s="16"/>
      <c r="AR861" s="16"/>
      <c r="AS861" s="16"/>
      <c r="AT861" s="16"/>
      <c r="AU861" s="16"/>
      <c r="AV861" s="14"/>
      <c r="AW861" s="14"/>
      <c r="AX861" s="14"/>
      <c r="AY861" s="313" t="s">
        <v>1261</v>
      </c>
      <c r="AZ861" s="313" t="s">
        <v>698</v>
      </c>
      <c r="BA861" s="313" t="s">
        <v>1262</v>
      </c>
      <c r="BB861" s="313" t="s">
        <v>577</v>
      </c>
      <c r="BC861" s="330">
        <v>80</v>
      </c>
      <c r="BD861" s="14" t="s">
        <v>1244</v>
      </c>
      <c r="BE861" s="14" t="s">
        <v>1244</v>
      </c>
      <c r="BF861" s="14" t="s">
        <v>1245</v>
      </c>
      <c r="BG861" s="61" t="s">
        <v>1246</v>
      </c>
      <c r="BH861" s="58">
        <f t="shared" si="44"/>
        <v>17400</v>
      </c>
      <c r="BI861" s="62">
        <f t="shared" si="45"/>
        <v>0</v>
      </c>
    </row>
    <row r="862" spans="1:61" s="4" customFormat="1" ht="18.75">
      <c r="A862" s="11">
        <v>10</v>
      </c>
      <c r="B862" s="6" t="s">
        <v>1</v>
      </c>
      <c r="C862" s="11">
        <v>1005</v>
      </c>
      <c r="D862" s="6" t="s">
        <v>272</v>
      </c>
      <c r="E862" s="12">
        <v>2</v>
      </c>
      <c r="F862" s="13" t="s">
        <v>12</v>
      </c>
      <c r="G862" s="6" t="s">
        <v>12</v>
      </c>
      <c r="H862" s="12">
        <v>1</v>
      </c>
      <c r="I862" s="13" t="s">
        <v>734</v>
      </c>
      <c r="J862" s="12">
        <v>150</v>
      </c>
      <c r="K862" s="13" t="s">
        <v>787</v>
      </c>
      <c r="L862" s="11">
        <v>1000006</v>
      </c>
      <c r="M862" s="6" t="s">
        <v>649</v>
      </c>
      <c r="N862" s="11">
        <v>10000060008</v>
      </c>
      <c r="O862" s="6" t="s">
        <v>285</v>
      </c>
      <c r="P862" s="151" t="s">
        <v>287</v>
      </c>
      <c r="Q862" s="11">
        <v>6</v>
      </c>
      <c r="R862" s="6" t="s">
        <v>644</v>
      </c>
      <c r="S862" s="11">
        <v>6</v>
      </c>
      <c r="T862" s="6" t="s">
        <v>644</v>
      </c>
      <c r="U862" s="13" t="str">
        <f>IFERROR((VLOOKUP(Q862,[1]ความเชื่อมโยง!$A$1:$F$10,6,FALSE)),"")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62" s="13" t="str">
        <f>IFERROR((VLOOKUP(Q862,ความเชื่อมโยง!$A$1:$G$10,7,1)),"")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862" s="15" t="s">
        <v>650</v>
      </c>
      <c r="X862" s="6" t="s">
        <v>646</v>
      </c>
      <c r="Y862" s="6" t="s">
        <v>16</v>
      </c>
      <c r="Z862" s="6" t="s">
        <v>20</v>
      </c>
      <c r="AA862" s="6"/>
      <c r="AB862" s="6"/>
      <c r="AC862" s="14"/>
      <c r="AD862" s="329" t="s">
        <v>1650</v>
      </c>
      <c r="AE862" s="16">
        <v>1000</v>
      </c>
      <c r="AF862" s="17">
        <v>2</v>
      </c>
      <c r="AG862" s="17" t="s">
        <v>581</v>
      </c>
      <c r="AH862" s="315">
        <v>2</v>
      </c>
      <c r="AI862" s="27">
        <v>4000</v>
      </c>
      <c r="AJ862" s="16"/>
      <c r="AK862" s="16"/>
      <c r="AL862" s="16"/>
      <c r="AM862" s="16">
        <v>2000</v>
      </c>
      <c r="AN862" s="16"/>
      <c r="AO862" s="16"/>
      <c r="AP862" s="16">
        <v>2000</v>
      </c>
      <c r="AQ862" s="16"/>
      <c r="AR862" s="16"/>
      <c r="AS862" s="16"/>
      <c r="AT862" s="16"/>
      <c r="AU862" s="16"/>
      <c r="AV862" s="14"/>
      <c r="AW862" s="14"/>
      <c r="AX862" s="14"/>
      <c r="AY862" s="313" t="s">
        <v>1261</v>
      </c>
      <c r="AZ862" s="313" t="s">
        <v>698</v>
      </c>
      <c r="BA862" s="313" t="s">
        <v>1262</v>
      </c>
      <c r="BB862" s="313" t="s">
        <v>577</v>
      </c>
      <c r="BC862" s="330">
        <v>80</v>
      </c>
      <c r="BD862" s="14" t="s">
        <v>1244</v>
      </c>
      <c r="BE862" s="14" t="s">
        <v>1244</v>
      </c>
      <c r="BF862" s="14" t="s">
        <v>1245</v>
      </c>
      <c r="BG862" s="61" t="s">
        <v>1246</v>
      </c>
      <c r="BH862" s="58">
        <f t="shared" si="44"/>
        <v>4000</v>
      </c>
      <c r="BI862" s="62">
        <f t="shared" si="45"/>
        <v>0</v>
      </c>
    </row>
    <row r="863" spans="1:61" s="4" customFormat="1" ht="18.75">
      <c r="A863" s="11">
        <v>10</v>
      </c>
      <c r="B863" s="6" t="s">
        <v>1</v>
      </c>
      <c r="C863" s="11">
        <v>1005</v>
      </c>
      <c r="D863" s="6" t="s">
        <v>272</v>
      </c>
      <c r="E863" s="12">
        <v>2</v>
      </c>
      <c r="F863" s="13" t="s">
        <v>12</v>
      </c>
      <c r="G863" s="6" t="s">
        <v>12</v>
      </c>
      <c r="H863" s="12">
        <v>1</v>
      </c>
      <c r="I863" s="13" t="s">
        <v>734</v>
      </c>
      <c r="J863" s="12">
        <v>150</v>
      </c>
      <c r="K863" s="13" t="s">
        <v>787</v>
      </c>
      <c r="L863" s="11">
        <v>1000006</v>
      </c>
      <c r="M863" s="6" t="s">
        <v>649</v>
      </c>
      <c r="N863" s="11">
        <v>10000060008</v>
      </c>
      <c r="O863" s="6" t="s">
        <v>285</v>
      </c>
      <c r="P863" s="151" t="s">
        <v>287</v>
      </c>
      <c r="Q863" s="11">
        <v>6</v>
      </c>
      <c r="R863" s="6" t="s">
        <v>644</v>
      </c>
      <c r="S863" s="11">
        <v>6</v>
      </c>
      <c r="T863" s="6" t="s">
        <v>644</v>
      </c>
      <c r="U863" s="13" t="str">
        <f>IFERROR((VLOOKUP(Q863,[1]ความเชื่อมโยง!$A$1:$F$10,6,FALSE)),"")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63" s="13" t="str">
        <f>IFERROR((VLOOKUP(Q863,ความเชื่อมโยง!$A$1:$G$10,7,1)),"")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863" s="15" t="s">
        <v>650</v>
      </c>
      <c r="X863" s="6" t="s">
        <v>646</v>
      </c>
      <c r="Y863" s="6" t="s">
        <v>16</v>
      </c>
      <c r="Z863" s="6" t="s">
        <v>28</v>
      </c>
      <c r="AA863" s="6"/>
      <c r="AB863" s="6"/>
      <c r="AC863" s="14"/>
      <c r="AD863" s="329" t="s">
        <v>654</v>
      </c>
      <c r="AE863" s="16">
        <v>240</v>
      </c>
      <c r="AF863" s="17">
        <v>2</v>
      </c>
      <c r="AG863" s="17" t="s">
        <v>581</v>
      </c>
      <c r="AH863" s="315">
        <v>8</v>
      </c>
      <c r="AI863" s="27">
        <v>3800</v>
      </c>
      <c r="AJ863" s="16"/>
      <c r="AK863" s="16"/>
      <c r="AL863" s="16"/>
      <c r="AM863" s="16">
        <v>1900</v>
      </c>
      <c r="AN863" s="16"/>
      <c r="AO863" s="16"/>
      <c r="AP863" s="16">
        <v>1900</v>
      </c>
      <c r="AQ863" s="16"/>
      <c r="AR863" s="16"/>
      <c r="AS863" s="16"/>
      <c r="AT863" s="16"/>
      <c r="AU863" s="16"/>
      <c r="AV863" s="14"/>
      <c r="AW863" s="14"/>
      <c r="AX863" s="14"/>
      <c r="AY863" s="313" t="s">
        <v>1261</v>
      </c>
      <c r="AZ863" s="313" t="s">
        <v>698</v>
      </c>
      <c r="BA863" s="313" t="s">
        <v>1262</v>
      </c>
      <c r="BB863" s="313" t="s">
        <v>577</v>
      </c>
      <c r="BC863" s="330">
        <v>80</v>
      </c>
      <c r="BD863" s="14" t="s">
        <v>1244</v>
      </c>
      <c r="BE863" s="14" t="s">
        <v>1244</v>
      </c>
      <c r="BF863" s="14" t="s">
        <v>1245</v>
      </c>
      <c r="BG863" s="61" t="s">
        <v>1246</v>
      </c>
      <c r="BH863" s="58">
        <f t="shared" si="44"/>
        <v>3800</v>
      </c>
      <c r="BI863" s="62">
        <f t="shared" si="45"/>
        <v>0</v>
      </c>
    </row>
    <row r="864" spans="1:61" s="4" customFormat="1" ht="18.75">
      <c r="A864" s="11">
        <v>10</v>
      </c>
      <c r="B864" s="6" t="s">
        <v>1</v>
      </c>
      <c r="C864" s="11">
        <v>1005</v>
      </c>
      <c r="D864" s="6" t="s">
        <v>272</v>
      </c>
      <c r="E864" s="12">
        <v>2</v>
      </c>
      <c r="F864" s="13" t="s">
        <v>12</v>
      </c>
      <c r="G864" s="6" t="s">
        <v>12</v>
      </c>
      <c r="H864" s="12">
        <v>1</v>
      </c>
      <c r="I864" s="13" t="s">
        <v>734</v>
      </c>
      <c r="J864" s="12">
        <v>150</v>
      </c>
      <c r="K864" s="13" t="s">
        <v>787</v>
      </c>
      <c r="L864" s="11">
        <v>1000006</v>
      </c>
      <c r="M864" s="6" t="s">
        <v>649</v>
      </c>
      <c r="N864" s="11">
        <v>10000060008</v>
      </c>
      <c r="O864" s="6" t="s">
        <v>285</v>
      </c>
      <c r="P864" s="151" t="s">
        <v>287</v>
      </c>
      <c r="Q864" s="11">
        <v>6</v>
      </c>
      <c r="R864" s="6" t="s">
        <v>644</v>
      </c>
      <c r="S864" s="11">
        <v>6</v>
      </c>
      <c r="T864" s="6" t="s">
        <v>644</v>
      </c>
      <c r="U864" s="13" t="str">
        <f>IFERROR((VLOOKUP(Q864,[1]ความเชื่อมโยง!$A$1:$F$10,6,FALSE)),"")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64" s="13" t="str">
        <f>IFERROR((VLOOKUP(Q864,ความเชื่อมโยง!$A$1:$G$10,7,1)),"")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864" s="15" t="s">
        <v>650</v>
      </c>
      <c r="X864" s="6" t="s">
        <v>646</v>
      </c>
      <c r="Y864" s="6" t="s">
        <v>16</v>
      </c>
      <c r="Z864" s="6" t="s">
        <v>20</v>
      </c>
      <c r="AA864" s="6"/>
      <c r="AB864" s="6"/>
      <c r="AC864" s="14"/>
      <c r="AD864" s="329" t="s">
        <v>1724</v>
      </c>
      <c r="AE864" s="16">
        <v>5000</v>
      </c>
      <c r="AF864" s="17">
        <v>1</v>
      </c>
      <c r="AG864" s="17" t="s">
        <v>581</v>
      </c>
      <c r="AH864" s="315">
        <v>1</v>
      </c>
      <c r="AI864" s="27">
        <v>5000</v>
      </c>
      <c r="AJ864" s="16"/>
      <c r="AK864" s="16"/>
      <c r="AL864" s="16"/>
      <c r="AM864" s="16">
        <v>5000</v>
      </c>
      <c r="AN864" s="16"/>
      <c r="AO864" s="16"/>
      <c r="AP864" s="16"/>
      <c r="AQ864" s="16"/>
      <c r="AR864" s="16"/>
      <c r="AS864" s="16"/>
      <c r="AT864" s="16"/>
      <c r="AU864" s="16"/>
      <c r="AV864" s="14"/>
      <c r="AW864" s="14"/>
      <c r="AX864" s="14"/>
      <c r="AY864" s="313" t="s">
        <v>1261</v>
      </c>
      <c r="AZ864" s="313" t="s">
        <v>698</v>
      </c>
      <c r="BA864" s="313" t="s">
        <v>1262</v>
      </c>
      <c r="BB864" s="313" t="s">
        <v>577</v>
      </c>
      <c r="BC864" s="330">
        <v>80</v>
      </c>
      <c r="BD864" s="14" t="s">
        <v>1244</v>
      </c>
      <c r="BE864" s="14" t="s">
        <v>1244</v>
      </c>
      <c r="BF864" s="14" t="s">
        <v>1245</v>
      </c>
      <c r="BG864" s="61" t="s">
        <v>1246</v>
      </c>
      <c r="BH864" s="58">
        <f t="shared" si="44"/>
        <v>5000</v>
      </c>
      <c r="BI864" s="62">
        <f t="shared" si="45"/>
        <v>0</v>
      </c>
    </row>
    <row r="865" spans="1:61" ht="18.75">
      <c r="A865" s="11">
        <v>10</v>
      </c>
      <c r="B865" s="6" t="s">
        <v>1</v>
      </c>
      <c r="C865" s="11">
        <v>1008</v>
      </c>
      <c r="D865" s="6" t="s">
        <v>295</v>
      </c>
      <c r="E865" s="12">
        <v>2</v>
      </c>
      <c r="F865" s="13" t="s">
        <v>12</v>
      </c>
      <c r="G865" s="6" t="s">
        <v>12</v>
      </c>
      <c r="H865" s="12">
        <v>1</v>
      </c>
      <c r="I865" s="13" t="s">
        <v>734</v>
      </c>
      <c r="J865" s="12">
        <v>110</v>
      </c>
      <c r="K865" s="13" t="s">
        <v>1263</v>
      </c>
      <c r="L865" s="11">
        <v>1000003</v>
      </c>
      <c r="M865" s="6" t="s">
        <v>229</v>
      </c>
      <c r="N865" s="11">
        <v>10000030071</v>
      </c>
      <c r="O865" s="6" t="s">
        <v>36</v>
      </c>
      <c r="P865" s="14" t="s">
        <v>296</v>
      </c>
      <c r="Q865" s="11">
        <v>5</v>
      </c>
      <c r="R865" s="6" t="s">
        <v>635</v>
      </c>
      <c r="S865" s="11">
        <v>5</v>
      </c>
      <c r="T865" s="6" t="s">
        <v>635</v>
      </c>
      <c r="U865" s="13" t="str">
        <f>IFERROR((VLOOKUP(Q865,[1]ความเชื่อมโยง!$A$1:$F$10,6,FALSE)),"")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65" s="13" t="str">
        <f>IFERROR((VLOOKUP(Q865,ความเชื่อมโยง!$A$1:$G$10,7,1)),"")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65" s="15" t="s">
        <v>636</v>
      </c>
      <c r="X865" s="6" t="s">
        <v>637</v>
      </c>
      <c r="Y865" s="6" t="s">
        <v>16</v>
      </c>
      <c r="Z865" s="6" t="s">
        <v>20</v>
      </c>
      <c r="AA865" s="6"/>
      <c r="AB865" s="6"/>
      <c r="AC865" s="14"/>
      <c r="AD865" s="14" t="s">
        <v>1635</v>
      </c>
      <c r="AE865" s="16">
        <v>35</v>
      </c>
      <c r="AF865" s="17">
        <v>20</v>
      </c>
      <c r="AG865" s="17" t="s">
        <v>581</v>
      </c>
      <c r="AH865" s="17">
        <v>36</v>
      </c>
      <c r="AI865" s="27">
        <v>25200</v>
      </c>
      <c r="AJ865" s="16">
        <v>2100</v>
      </c>
      <c r="AK865" s="16">
        <v>2100</v>
      </c>
      <c r="AL865" s="16">
        <v>2100</v>
      </c>
      <c r="AM865" s="16">
        <v>2100</v>
      </c>
      <c r="AN865" s="16">
        <v>2100</v>
      </c>
      <c r="AO865" s="16">
        <v>2100</v>
      </c>
      <c r="AP865" s="16">
        <v>2100</v>
      </c>
      <c r="AQ865" s="16">
        <v>2100</v>
      </c>
      <c r="AR865" s="16">
        <v>2100</v>
      </c>
      <c r="AS865" s="16">
        <v>2100</v>
      </c>
      <c r="AT865" s="16">
        <v>2100</v>
      </c>
      <c r="AU865" s="16">
        <v>2100</v>
      </c>
      <c r="AV865" s="14" t="s">
        <v>1264</v>
      </c>
      <c r="AW865" s="14" t="s">
        <v>1265</v>
      </c>
      <c r="AX865" s="14" t="s">
        <v>1266</v>
      </c>
      <c r="AY865" s="14" t="s">
        <v>1267</v>
      </c>
      <c r="AZ865" s="14" t="s">
        <v>587</v>
      </c>
      <c r="BA865" s="14" t="s">
        <v>1268</v>
      </c>
      <c r="BB865" s="14" t="s">
        <v>581</v>
      </c>
      <c r="BC865" s="14">
        <v>35</v>
      </c>
      <c r="BD865" s="14" t="s">
        <v>295</v>
      </c>
      <c r="BE865" s="14" t="s">
        <v>1269</v>
      </c>
      <c r="BF865" s="14" t="s">
        <v>1270</v>
      </c>
      <c r="BG865" s="332">
        <v>22555</v>
      </c>
      <c r="BH865" s="58">
        <f t="shared" si="44"/>
        <v>25200</v>
      </c>
      <c r="BI865" s="62">
        <f t="shared" si="45"/>
        <v>0</v>
      </c>
    </row>
    <row r="866" spans="1:61" ht="18.75">
      <c r="A866" s="11">
        <v>10</v>
      </c>
      <c r="B866" s="6" t="s">
        <v>1</v>
      </c>
      <c r="C866" s="11">
        <v>1008</v>
      </c>
      <c r="D866" s="6" t="s">
        <v>295</v>
      </c>
      <c r="E866" s="12">
        <v>2</v>
      </c>
      <c r="F866" s="13" t="s">
        <v>12</v>
      </c>
      <c r="G866" s="6" t="s">
        <v>12</v>
      </c>
      <c r="H866" s="12">
        <v>1</v>
      </c>
      <c r="I866" s="13" t="s">
        <v>734</v>
      </c>
      <c r="J866" s="12">
        <v>110</v>
      </c>
      <c r="K866" s="13" t="s">
        <v>1263</v>
      </c>
      <c r="L866" s="11">
        <v>1000003</v>
      </c>
      <c r="M866" s="6" t="s">
        <v>229</v>
      </c>
      <c r="N866" s="11">
        <v>10000030071</v>
      </c>
      <c r="O866" s="6" t="s">
        <v>36</v>
      </c>
      <c r="P866" s="14" t="s">
        <v>296</v>
      </c>
      <c r="Q866" s="11">
        <v>5</v>
      </c>
      <c r="R866" s="6" t="s">
        <v>635</v>
      </c>
      <c r="S866" s="11">
        <v>5</v>
      </c>
      <c r="T866" s="6" t="s">
        <v>635</v>
      </c>
      <c r="U866" s="13" t="str">
        <f>IFERROR((VLOOKUP(Q866,[1]ความเชื่อมโยง!$A$1:$F$10,6,FALSE)),"")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66" s="13" t="str">
        <f>IFERROR((VLOOKUP(Q866,ความเชื่อมโยง!$A$1:$G$10,7,1)),"")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66" s="15" t="s">
        <v>636</v>
      </c>
      <c r="X866" s="6" t="s">
        <v>637</v>
      </c>
      <c r="Y866" s="6" t="s">
        <v>16</v>
      </c>
      <c r="Z866" s="6" t="s">
        <v>28</v>
      </c>
      <c r="AA866" s="6"/>
      <c r="AB866" s="6"/>
      <c r="AC866" s="14"/>
      <c r="AD866" s="14" t="s">
        <v>1271</v>
      </c>
      <c r="AE866" s="16">
        <v>600</v>
      </c>
      <c r="AF866" s="17">
        <v>5</v>
      </c>
      <c r="AG866" s="17" t="s">
        <v>581</v>
      </c>
      <c r="AH866" s="17">
        <v>10</v>
      </c>
      <c r="AI866" s="27">
        <v>30000</v>
      </c>
      <c r="AJ866" s="16">
        <v>2500</v>
      </c>
      <c r="AK866" s="16">
        <v>2500</v>
      </c>
      <c r="AL866" s="16">
        <v>2500</v>
      </c>
      <c r="AM866" s="16">
        <v>2500</v>
      </c>
      <c r="AN866" s="16">
        <v>2500</v>
      </c>
      <c r="AO866" s="16">
        <v>2500</v>
      </c>
      <c r="AP866" s="16">
        <v>2500</v>
      </c>
      <c r="AQ866" s="16">
        <v>2500</v>
      </c>
      <c r="AR866" s="16">
        <v>2500</v>
      </c>
      <c r="AS866" s="16">
        <v>2500</v>
      </c>
      <c r="AT866" s="16">
        <v>2500</v>
      </c>
      <c r="AU866" s="16">
        <v>2500</v>
      </c>
      <c r="AV866" s="14" t="s">
        <v>1264</v>
      </c>
      <c r="AW866" s="14" t="s">
        <v>1265</v>
      </c>
      <c r="AX866" s="14" t="s">
        <v>1266</v>
      </c>
      <c r="AY866" s="14" t="s">
        <v>1267</v>
      </c>
      <c r="AZ866" s="14" t="s">
        <v>587</v>
      </c>
      <c r="BA866" s="14" t="s">
        <v>1268</v>
      </c>
      <c r="BB866" s="14" t="s">
        <v>581</v>
      </c>
      <c r="BC866" s="14">
        <v>5</v>
      </c>
      <c r="BD866" s="14" t="s">
        <v>295</v>
      </c>
      <c r="BE866" s="14" t="s">
        <v>1269</v>
      </c>
      <c r="BF866" s="14" t="s">
        <v>1270</v>
      </c>
      <c r="BG866" s="332">
        <v>22555</v>
      </c>
      <c r="BH866" s="58">
        <f t="shared" si="44"/>
        <v>30000</v>
      </c>
      <c r="BI866" s="62">
        <f t="shared" si="45"/>
        <v>0</v>
      </c>
    </row>
    <row r="867" spans="1:61" ht="18.75">
      <c r="A867" s="11">
        <v>10</v>
      </c>
      <c r="B867" s="6" t="s">
        <v>1</v>
      </c>
      <c r="C867" s="11">
        <v>1008</v>
      </c>
      <c r="D867" s="6" t="s">
        <v>295</v>
      </c>
      <c r="E867" s="12">
        <v>2</v>
      </c>
      <c r="F867" s="13" t="s">
        <v>12</v>
      </c>
      <c r="G867" s="6" t="s">
        <v>12</v>
      </c>
      <c r="H867" s="12">
        <v>1</v>
      </c>
      <c r="I867" s="13" t="s">
        <v>734</v>
      </c>
      <c r="J867" s="12">
        <v>110</v>
      </c>
      <c r="K867" s="13" t="s">
        <v>1263</v>
      </c>
      <c r="L867" s="11">
        <v>1000003</v>
      </c>
      <c r="M867" s="6" t="s">
        <v>229</v>
      </c>
      <c r="N867" s="11">
        <v>10000030071</v>
      </c>
      <c r="O867" s="6" t="s">
        <v>36</v>
      </c>
      <c r="P867" s="14" t="s">
        <v>296</v>
      </c>
      <c r="Q867" s="11">
        <v>5</v>
      </c>
      <c r="R867" s="6" t="s">
        <v>635</v>
      </c>
      <c r="S867" s="11">
        <v>5</v>
      </c>
      <c r="T867" s="6" t="s">
        <v>635</v>
      </c>
      <c r="U867" s="13" t="str">
        <f>IFERROR((VLOOKUP(Q867,[1]ความเชื่อมโยง!$A$1:$F$10,6,FALSE)),"")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67" s="13" t="str">
        <f>IFERROR((VLOOKUP(Q867,ความเชื่อมโยง!$A$1:$G$10,7,1)),"")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67" s="15" t="s">
        <v>636</v>
      </c>
      <c r="X867" s="6" t="s">
        <v>637</v>
      </c>
      <c r="Y867" s="6" t="s">
        <v>16</v>
      </c>
      <c r="Z867" s="6" t="s">
        <v>23</v>
      </c>
      <c r="AA867" s="6"/>
      <c r="AB867" s="6"/>
      <c r="AC867" s="14"/>
      <c r="AD867" s="14" t="s">
        <v>24</v>
      </c>
      <c r="AE867" s="333">
        <v>0.5</v>
      </c>
      <c r="AF867" s="17">
        <v>500</v>
      </c>
      <c r="AG867" s="17" t="s">
        <v>584</v>
      </c>
      <c r="AH867" s="17">
        <v>12</v>
      </c>
      <c r="AI867" s="27">
        <v>3000</v>
      </c>
      <c r="AJ867" s="16">
        <v>250</v>
      </c>
      <c r="AK867" s="16">
        <v>250</v>
      </c>
      <c r="AL867" s="16">
        <v>250</v>
      </c>
      <c r="AM867" s="16">
        <v>250</v>
      </c>
      <c r="AN867" s="16">
        <v>250</v>
      </c>
      <c r="AO867" s="16">
        <v>250</v>
      </c>
      <c r="AP867" s="16">
        <v>250</v>
      </c>
      <c r="AQ867" s="16">
        <v>250</v>
      </c>
      <c r="AR867" s="16">
        <v>250</v>
      </c>
      <c r="AS867" s="16">
        <v>250</v>
      </c>
      <c r="AT867" s="16">
        <v>250</v>
      </c>
      <c r="AU867" s="16">
        <v>250</v>
      </c>
      <c r="AV867" s="14" t="s">
        <v>1264</v>
      </c>
      <c r="AW867" s="14" t="s">
        <v>1265</v>
      </c>
      <c r="AX867" s="14" t="s">
        <v>1266</v>
      </c>
      <c r="AY867" s="14" t="s">
        <v>1267</v>
      </c>
      <c r="AZ867" s="14" t="s">
        <v>587</v>
      </c>
      <c r="BA867" s="14" t="s">
        <v>1268</v>
      </c>
      <c r="BB867" s="14" t="s">
        <v>584</v>
      </c>
      <c r="BC867" s="14">
        <v>500</v>
      </c>
      <c r="BD867" s="14" t="s">
        <v>295</v>
      </c>
      <c r="BE867" s="14" t="s">
        <v>1269</v>
      </c>
      <c r="BF867" s="14" t="s">
        <v>1272</v>
      </c>
      <c r="BG867" s="332">
        <v>22555</v>
      </c>
      <c r="BH867" s="58">
        <f t="shared" si="44"/>
        <v>3000</v>
      </c>
      <c r="BI867" s="62">
        <f t="shared" si="45"/>
        <v>0</v>
      </c>
    </row>
    <row r="868" spans="1:61" ht="18.75">
      <c r="A868" s="11">
        <v>10</v>
      </c>
      <c r="B868" s="6" t="s">
        <v>1</v>
      </c>
      <c r="C868" s="11">
        <v>1008</v>
      </c>
      <c r="D868" s="6" t="s">
        <v>295</v>
      </c>
      <c r="E868" s="12">
        <v>2</v>
      </c>
      <c r="F868" s="13" t="s">
        <v>12</v>
      </c>
      <c r="G868" s="6" t="s">
        <v>12</v>
      </c>
      <c r="H868" s="12">
        <v>1</v>
      </c>
      <c r="I868" s="13" t="s">
        <v>734</v>
      </c>
      <c r="J868" s="12">
        <v>110</v>
      </c>
      <c r="K868" s="13" t="s">
        <v>1263</v>
      </c>
      <c r="L868" s="11">
        <v>1000003</v>
      </c>
      <c r="M868" s="6" t="s">
        <v>229</v>
      </c>
      <c r="N868" s="11">
        <v>10000030036</v>
      </c>
      <c r="O868" s="6" t="s">
        <v>21</v>
      </c>
      <c r="P868" s="14" t="s">
        <v>296</v>
      </c>
      <c r="Q868" s="11">
        <v>5</v>
      </c>
      <c r="R868" s="6" t="s">
        <v>635</v>
      </c>
      <c r="S868" s="11">
        <v>5</v>
      </c>
      <c r="T868" s="6" t="s">
        <v>635</v>
      </c>
      <c r="U868" s="13" t="str">
        <f>IFERROR((VLOOKUP(Q868,[1]ความเชื่อมโยง!$A$1:$F$10,6,FALSE)),"")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68" s="13" t="str">
        <f>IFERROR((VLOOKUP(Q868,ความเชื่อมโยง!$A$1:$G$10,7,1)),"")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68" s="15" t="s">
        <v>636</v>
      </c>
      <c r="X868" s="6" t="s">
        <v>637</v>
      </c>
      <c r="Y868" s="6" t="s">
        <v>16</v>
      </c>
      <c r="Z868" s="6" t="s">
        <v>23</v>
      </c>
      <c r="AA868" s="6"/>
      <c r="AB868" s="6"/>
      <c r="AC868" s="14"/>
      <c r="AD868" s="14" t="s">
        <v>24</v>
      </c>
      <c r="AE868" s="333">
        <v>0.5</v>
      </c>
      <c r="AF868" s="334">
        <v>10000</v>
      </c>
      <c r="AG868" s="17" t="s">
        <v>584</v>
      </c>
      <c r="AH868" s="17">
        <v>12</v>
      </c>
      <c r="AI868" s="27">
        <v>60000</v>
      </c>
      <c r="AJ868" s="16">
        <v>5000</v>
      </c>
      <c r="AK868" s="16">
        <v>5000</v>
      </c>
      <c r="AL868" s="16">
        <v>5000</v>
      </c>
      <c r="AM868" s="16">
        <v>5000</v>
      </c>
      <c r="AN868" s="16">
        <v>5000</v>
      </c>
      <c r="AO868" s="16">
        <v>5000</v>
      </c>
      <c r="AP868" s="16">
        <v>5000</v>
      </c>
      <c r="AQ868" s="16">
        <v>5000</v>
      </c>
      <c r="AR868" s="16">
        <v>5000</v>
      </c>
      <c r="AS868" s="16">
        <v>5000</v>
      </c>
      <c r="AT868" s="16">
        <v>5000</v>
      </c>
      <c r="AU868" s="16">
        <v>5000</v>
      </c>
      <c r="AV868" s="14" t="s">
        <v>1264</v>
      </c>
      <c r="AW868" s="14" t="s">
        <v>1265</v>
      </c>
      <c r="AX868" s="14" t="s">
        <v>1266</v>
      </c>
      <c r="AY868" s="14" t="s">
        <v>1273</v>
      </c>
      <c r="AZ868" s="14" t="s">
        <v>587</v>
      </c>
      <c r="BA868" s="14" t="s">
        <v>1274</v>
      </c>
      <c r="BB868" s="14" t="s">
        <v>584</v>
      </c>
      <c r="BC868" s="14">
        <v>10000</v>
      </c>
      <c r="BD868" s="14" t="s">
        <v>295</v>
      </c>
      <c r="BE868" s="14" t="s">
        <v>1269</v>
      </c>
      <c r="BF868" s="14" t="s">
        <v>1275</v>
      </c>
      <c r="BG868" s="332">
        <v>22555</v>
      </c>
      <c r="BH868" s="58">
        <f t="shared" si="44"/>
        <v>60000</v>
      </c>
      <c r="BI868" s="62">
        <f t="shared" si="45"/>
        <v>0</v>
      </c>
    </row>
    <row r="869" spans="1:61" ht="18.75">
      <c r="A869" s="11">
        <v>10</v>
      </c>
      <c r="B869" s="6" t="s">
        <v>1</v>
      </c>
      <c r="C869" s="11">
        <v>1008</v>
      </c>
      <c r="D869" s="6" t="s">
        <v>295</v>
      </c>
      <c r="E869" s="12">
        <v>2</v>
      </c>
      <c r="F869" s="13" t="s">
        <v>12</v>
      </c>
      <c r="G869" s="6" t="s">
        <v>12</v>
      </c>
      <c r="H869" s="12">
        <v>1</v>
      </c>
      <c r="I869" s="13" t="s">
        <v>734</v>
      </c>
      <c r="J869" s="12">
        <v>110</v>
      </c>
      <c r="K869" s="13" t="s">
        <v>1263</v>
      </c>
      <c r="L869" s="11">
        <v>1000003</v>
      </c>
      <c r="M869" s="6" t="s">
        <v>229</v>
      </c>
      <c r="N869" s="11">
        <v>10000030036</v>
      </c>
      <c r="O869" s="6" t="s">
        <v>21</v>
      </c>
      <c r="P869" s="14" t="s">
        <v>297</v>
      </c>
      <c r="Q869" s="11">
        <v>5</v>
      </c>
      <c r="R869" s="6" t="s">
        <v>635</v>
      </c>
      <c r="S869" s="11">
        <v>5</v>
      </c>
      <c r="T869" s="6" t="s">
        <v>635</v>
      </c>
      <c r="U869" s="13" t="str">
        <f>IFERROR((VLOOKUP(Q869,[1]ความเชื่อมโยง!$A$1:$F$10,6,FALSE)),"")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69" s="13" t="str">
        <f>IFERROR((VLOOKUP(Q869,ความเชื่อมโยง!$A$1:$G$10,7,1)),"")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69" s="15" t="s">
        <v>636</v>
      </c>
      <c r="X869" s="6" t="s">
        <v>637</v>
      </c>
      <c r="Y869" s="6" t="s">
        <v>16</v>
      </c>
      <c r="Z869" s="6" t="s">
        <v>20</v>
      </c>
      <c r="AA869" s="6"/>
      <c r="AB869" s="6"/>
      <c r="AC869" s="14"/>
      <c r="AD869" s="14" t="s">
        <v>1726</v>
      </c>
      <c r="AE869" s="16">
        <v>3000</v>
      </c>
      <c r="AF869" s="17">
        <v>25</v>
      </c>
      <c r="AG869" s="17" t="s">
        <v>581</v>
      </c>
      <c r="AH869" s="17">
        <v>1</v>
      </c>
      <c r="AI869" s="27">
        <v>75000</v>
      </c>
      <c r="AJ869" s="16"/>
      <c r="AK869" s="16"/>
      <c r="AL869" s="16"/>
      <c r="AM869" s="16">
        <v>18750</v>
      </c>
      <c r="AN869" s="16"/>
      <c r="AO869" s="16">
        <v>18750</v>
      </c>
      <c r="AP869" s="16"/>
      <c r="AQ869" s="16">
        <v>18750</v>
      </c>
      <c r="AR869" s="16"/>
      <c r="AS869" s="16"/>
      <c r="AT869" s="16">
        <v>18750</v>
      </c>
      <c r="AU869" s="16"/>
      <c r="AV869" s="14" t="s">
        <v>1264</v>
      </c>
      <c r="AW869" s="14" t="s">
        <v>1265</v>
      </c>
      <c r="AX869" s="14" t="s">
        <v>1266</v>
      </c>
      <c r="AY869" s="14" t="s">
        <v>1276</v>
      </c>
      <c r="AZ869" s="14" t="s">
        <v>592</v>
      </c>
      <c r="BA869" s="14" t="s">
        <v>1274</v>
      </c>
      <c r="BB869" s="14" t="s">
        <v>581</v>
      </c>
      <c r="BC869" s="14">
        <v>25</v>
      </c>
      <c r="BD869" s="14" t="s">
        <v>295</v>
      </c>
      <c r="BE869" s="14" t="s">
        <v>1269</v>
      </c>
      <c r="BF869" s="14" t="s">
        <v>1277</v>
      </c>
      <c r="BG869" s="332">
        <v>22555</v>
      </c>
      <c r="BH869" s="58">
        <f t="shared" si="44"/>
        <v>75000</v>
      </c>
      <c r="BI869" s="62">
        <f t="shared" si="45"/>
        <v>0</v>
      </c>
    </row>
    <row r="870" spans="1:61" ht="18.75">
      <c r="A870" s="11">
        <v>10</v>
      </c>
      <c r="B870" s="6" t="s">
        <v>1</v>
      </c>
      <c r="C870" s="11">
        <v>1008</v>
      </c>
      <c r="D870" s="6" t="s">
        <v>295</v>
      </c>
      <c r="E870" s="12">
        <v>2</v>
      </c>
      <c r="F870" s="13" t="s">
        <v>12</v>
      </c>
      <c r="G870" s="6" t="s">
        <v>12</v>
      </c>
      <c r="H870" s="12">
        <v>1</v>
      </c>
      <c r="I870" s="13" t="s">
        <v>734</v>
      </c>
      <c r="J870" s="12">
        <v>110</v>
      </c>
      <c r="K870" s="13" t="s">
        <v>1263</v>
      </c>
      <c r="L870" s="11">
        <v>1000003</v>
      </c>
      <c r="M870" s="6" t="s">
        <v>229</v>
      </c>
      <c r="N870" s="11">
        <v>10000030036</v>
      </c>
      <c r="O870" s="6" t="s">
        <v>21</v>
      </c>
      <c r="P870" s="14" t="s">
        <v>298</v>
      </c>
      <c r="Q870" s="11">
        <v>5</v>
      </c>
      <c r="R870" s="6" t="s">
        <v>635</v>
      </c>
      <c r="S870" s="11">
        <v>5</v>
      </c>
      <c r="T870" s="6" t="s">
        <v>635</v>
      </c>
      <c r="U870" s="13" t="str">
        <f>IFERROR((VLOOKUP(Q870,[1]ความเชื่อมโยง!$A$1:$F$10,6,FALSE)),"")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70" s="13" t="str">
        <f>IFERROR((VLOOKUP(Q870,ความเชื่อมโยง!$A$1:$G$10,7,1)),"")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70" s="15" t="s">
        <v>636</v>
      </c>
      <c r="X870" s="6" t="s">
        <v>637</v>
      </c>
      <c r="Y870" s="6" t="s">
        <v>16</v>
      </c>
      <c r="Z870" s="6" t="s">
        <v>23</v>
      </c>
      <c r="AA870" s="6"/>
      <c r="AB870" s="6"/>
      <c r="AC870" s="14"/>
      <c r="AD870" s="14" t="s">
        <v>171</v>
      </c>
      <c r="AE870" s="333">
        <v>298.5</v>
      </c>
      <c r="AF870" s="17">
        <v>92</v>
      </c>
      <c r="AG870" s="17" t="s">
        <v>581</v>
      </c>
      <c r="AH870" s="17">
        <v>12</v>
      </c>
      <c r="AI870" s="27">
        <v>329500</v>
      </c>
      <c r="AJ870" s="16"/>
      <c r="AK870" s="16"/>
      <c r="AL870" s="16">
        <v>82375</v>
      </c>
      <c r="AM870" s="16"/>
      <c r="AN870" s="16"/>
      <c r="AO870" s="16">
        <v>82375</v>
      </c>
      <c r="AP870" s="16"/>
      <c r="AQ870" s="16"/>
      <c r="AR870" s="16">
        <v>82375</v>
      </c>
      <c r="AS870" s="16"/>
      <c r="AT870" s="16">
        <v>82375</v>
      </c>
      <c r="AU870" s="16"/>
      <c r="AV870" s="14" t="s">
        <v>1264</v>
      </c>
      <c r="AW870" s="14" t="s">
        <v>1265</v>
      </c>
      <c r="AX870" s="14" t="s">
        <v>1266</v>
      </c>
      <c r="AY870" s="14" t="s">
        <v>1278</v>
      </c>
      <c r="AZ870" s="14" t="s">
        <v>587</v>
      </c>
      <c r="BA870" s="14" t="s">
        <v>1274</v>
      </c>
      <c r="BB870" s="14" t="s">
        <v>581</v>
      </c>
      <c r="BC870" s="14">
        <v>92</v>
      </c>
      <c r="BD870" s="14" t="s">
        <v>295</v>
      </c>
      <c r="BE870" s="14" t="s">
        <v>1269</v>
      </c>
      <c r="BF870" s="14" t="s">
        <v>1277</v>
      </c>
      <c r="BG870" s="332">
        <v>22555</v>
      </c>
      <c r="BH870" s="58">
        <f t="shared" si="44"/>
        <v>329500</v>
      </c>
      <c r="BI870" s="62">
        <f t="shared" si="45"/>
        <v>0</v>
      </c>
    </row>
    <row r="871" spans="1:61" ht="18.75">
      <c r="A871" s="11">
        <v>10</v>
      </c>
      <c r="B871" s="6" t="s">
        <v>1</v>
      </c>
      <c r="C871" s="11">
        <v>1008</v>
      </c>
      <c r="D871" s="6" t="s">
        <v>295</v>
      </c>
      <c r="E871" s="12">
        <v>2</v>
      </c>
      <c r="F871" s="13" t="s">
        <v>12</v>
      </c>
      <c r="G871" s="6" t="s">
        <v>12</v>
      </c>
      <c r="H871" s="12">
        <v>1</v>
      </c>
      <c r="I871" s="13" t="s">
        <v>734</v>
      </c>
      <c r="J871" s="12">
        <v>110</v>
      </c>
      <c r="K871" s="13" t="s">
        <v>1263</v>
      </c>
      <c r="L871" s="11">
        <v>1000003</v>
      </c>
      <c r="M871" s="6" t="s">
        <v>229</v>
      </c>
      <c r="N871" s="11">
        <v>10000030036</v>
      </c>
      <c r="O871" s="6" t="s">
        <v>21</v>
      </c>
      <c r="P871" s="14" t="s">
        <v>15</v>
      </c>
      <c r="Q871" s="11">
        <v>5</v>
      </c>
      <c r="R871" s="6" t="s">
        <v>635</v>
      </c>
      <c r="S871" s="11">
        <v>5</v>
      </c>
      <c r="T871" s="6" t="s">
        <v>635</v>
      </c>
      <c r="U871" s="13" t="str">
        <f>IFERROR((VLOOKUP(Q871,[1]ความเชื่อมโยง!$A$1:$F$10,6,FALSE)),"")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71" s="13" t="str">
        <f>IFERROR((VLOOKUP(Q871,ความเชื่อมโยง!$A$1:$G$10,7,1)),"")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71" s="15" t="s">
        <v>636</v>
      </c>
      <c r="X871" s="6" t="s">
        <v>637</v>
      </c>
      <c r="Y871" s="6" t="s">
        <v>16</v>
      </c>
      <c r="Z871" s="6" t="s">
        <v>17</v>
      </c>
      <c r="AA871" s="6"/>
      <c r="AB871" s="6"/>
      <c r="AC871" s="14"/>
      <c r="AD871" s="14" t="s">
        <v>1279</v>
      </c>
      <c r="AE871" s="16">
        <v>1000</v>
      </c>
      <c r="AF871" s="17">
        <v>2</v>
      </c>
      <c r="AG871" s="17" t="s">
        <v>1280</v>
      </c>
      <c r="AH871" s="17">
        <v>12</v>
      </c>
      <c r="AI871" s="27">
        <v>24000</v>
      </c>
      <c r="AJ871" s="16">
        <v>2000</v>
      </c>
      <c r="AK871" s="16">
        <v>2000</v>
      </c>
      <c r="AL871" s="16">
        <v>2000</v>
      </c>
      <c r="AM871" s="16">
        <v>2000</v>
      </c>
      <c r="AN871" s="16">
        <v>2000</v>
      </c>
      <c r="AO871" s="16">
        <v>2000</v>
      </c>
      <c r="AP871" s="16">
        <v>2000</v>
      </c>
      <c r="AQ871" s="16">
        <v>2000</v>
      </c>
      <c r="AR871" s="16">
        <v>2000</v>
      </c>
      <c r="AS871" s="16">
        <v>2000</v>
      </c>
      <c r="AT871" s="16">
        <v>2000</v>
      </c>
      <c r="AU871" s="16">
        <v>2000</v>
      </c>
      <c r="AV871" s="14" t="s">
        <v>1264</v>
      </c>
      <c r="AW871" s="14" t="s">
        <v>1265</v>
      </c>
      <c r="AX871" s="14" t="s">
        <v>1266</v>
      </c>
      <c r="AY871" s="14" t="s">
        <v>1281</v>
      </c>
      <c r="AZ871" s="14" t="s">
        <v>587</v>
      </c>
      <c r="BA871" s="14" t="s">
        <v>1274</v>
      </c>
      <c r="BB871" s="14" t="s">
        <v>1280</v>
      </c>
      <c r="BC871" s="14">
        <v>2</v>
      </c>
      <c r="BD871" s="14" t="s">
        <v>295</v>
      </c>
      <c r="BE871" s="14" t="s">
        <v>1269</v>
      </c>
      <c r="BF871" s="14" t="s">
        <v>1277</v>
      </c>
      <c r="BG871" s="332">
        <v>22555</v>
      </c>
      <c r="BH871" s="58">
        <f t="shared" si="44"/>
        <v>24000</v>
      </c>
      <c r="BI871" s="62">
        <f t="shared" si="45"/>
        <v>0</v>
      </c>
    </row>
    <row r="872" spans="1:61" ht="18.75">
      <c r="A872" s="11">
        <v>10</v>
      </c>
      <c r="B872" s="6" t="s">
        <v>1</v>
      </c>
      <c r="C872" s="11">
        <v>1008</v>
      </c>
      <c r="D872" s="6" t="s">
        <v>295</v>
      </c>
      <c r="E872" s="12">
        <v>2</v>
      </c>
      <c r="F872" s="13" t="s">
        <v>12</v>
      </c>
      <c r="G872" s="6" t="s">
        <v>12</v>
      </c>
      <c r="H872" s="12">
        <v>1</v>
      </c>
      <c r="I872" s="13" t="s">
        <v>734</v>
      </c>
      <c r="J872" s="12">
        <v>110</v>
      </c>
      <c r="K872" s="13" t="s">
        <v>1263</v>
      </c>
      <c r="L872" s="11">
        <v>1000003</v>
      </c>
      <c r="M872" s="6" t="s">
        <v>229</v>
      </c>
      <c r="N872" s="11">
        <v>10000030044</v>
      </c>
      <c r="O872" s="6" t="s">
        <v>33</v>
      </c>
      <c r="P872" s="14" t="s">
        <v>299</v>
      </c>
      <c r="Q872" s="11">
        <v>5</v>
      </c>
      <c r="R872" s="6" t="s">
        <v>635</v>
      </c>
      <c r="S872" s="11">
        <v>5</v>
      </c>
      <c r="T872" s="6" t="s">
        <v>635</v>
      </c>
      <c r="U872" s="13" t="str">
        <f>IFERROR((VLOOKUP(Q872,[1]ความเชื่อมโยง!$A$1:$F$10,6,FALSE)),"")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72" s="13" t="str">
        <f>IFERROR((VLOOKUP(Q872,ความเชื่อมโยง!$A$1:$G$10,7,1)),"")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72" s="15" t="s">
        <v>636</v>
      </c>
      <c r="X872" s="6" t="s">
        <v>637</v>
      </c>
      <c r="Y872" s="6" t="s">
        <v>16</v>
      </c>
      <c r="Z872" s="6" t="s">
        <v>20</v>
      </c>
      <c r="AA872" s="6"/>
      <c r="AB872" s="6"/>
      <c r="AC872" s="14"/>
      <c r="AD872" s="14" t="s">
        <v>1727</v>
      </c>
      <c r="AE872" s="16">
        <v>4000</v>
      </c>
      <c r="AF872" s="17">
        <v>10</v>
      </c>
      <c r="AG872" s="17" t="s">
        <v>619</v>
      </c>
      <c r="AH872" s="17">
        <v>1</v>
      </c>
      <c r="AI872" s="27">
        <v>40000</v>
      </c>
      <c r="AJ872" s="16"/>
      <c r="AK872" s="16"/>
      <c r="AL872" s="16">
        <v>40000</v>
      </c>
      <c r="AM872" s="16"/>
      <c r="AN872" s="16"/>
      <c r="AO872" s="16"/>
      <c r="AP872" s="16"/>
      <c r="AQ872" s="16"/>
      <c r="AR872" s="16"/>
      <c r="AS872" s="16"/>
      <c r="AT872" s="16"/>
      <c r="AU872" s="16"/>
      <c r="AV872" s="14" t="s">
        <v>1264</v>
      </c>
      <c r="AW872" s="14" t="s">
        <v>1265</v>
      </c>
      <c r="AX872" s="14" t="s">
        <v>1266</v>
      </c>
      <c r="AY872" s="14" t="s">
        <v>1282</v>
      </c>
      <c r="AZ872" s="14" t="s">
        <v>587</v>
      </c>
      <c r="BA872" s="14" t="s">
        <v>1283</v>
      </c>
      <c r="BB872" s="14" t="s">
        <v>619</v>
      </c>
      <c r="BC872" s="14">
        <v>10</v>
      </c>
      <c r="BD872" s="14" t="s">
        <v>295</v>
      </c>
      <c r="BE872" s="14" t="s">
        <v>1269</v>
      </c>
      <c r="BF872" s="14" t="s">
        <v>1277</v>
      </c>
      <c r="BG872" s="332" t="s">
        <v>1284</v>
      </c>
      <c r="BH872" s="58">
        <f t="shared" si="44"/>
        <v>40000</v>
      </c>
      <c r="BI872" s="62">
        <f t="shared" si="45"/>
        <v>0</v>
      </c>
    </row>
    <row r="873" spans="1:61" s="4" customFormat="1" ht="18.75">
      <c r="A873" s="11">
        <v>10</v>
      </c>
      <c r="B873" s="6" t="s">
        <v>1</v>
      </c>
      <c r="C873" s="11">
        <v>1008</v>
      </c>
      <c r="D873" s="6" t="s">
        <v>295</v>
      </c>
      <c r="E873" s="12">
        <v>2</v>
      </c>
      <c r="F873" s="13" t="s">
        <v>12</v>
      </c>
      <c r="G873" s="6" t="s">
        <v>12</v>
      </c>
      <c r="H873" s="12">
        <v>1</v>
      </c>
      <c r="I873" s="13" t="s">
        <v>734</v>
      </c>
      <c r="J873" s="12">
        <v>110</v>
      </c>
      <c r="K873" s="13" t="s">
        <v>1263</v>
      </c>
      <c r="L873" s="11">
        <v>1000007</v>
      </c>
      <c r="M873" s="6" t="s">
        <v>409</v>
      </c>
      <c r="N873" s="11">
        <v>10000070008</v>
      </c>
      <c r="O873" s="6" t="s">
        <v>300</v>
      </c>
      <c r="P873" s="14" t="s">
        <v>301</v>
      </c>
      <c r="Q873" s="11">
        <f>IFERROR((VLOOKUP(R873,[1]ความเชื่อมโยง!$A$20:$B$26,2,FALSE)),"")</f>
        <v>1</v>
      </c>
      <c r="R873" s="6" t="s">
        <v>520</v>
      </c>
      <c r="S873" s="11">
        <f>IFERROR((VLOOKUP(T873,[1]ความเชื่อมโยง!$A$29:$B$37,2,FALSE)),"")</f>
        <v>1.3</v>
      </c>
      <c r="T873" s="6" t="s">
        <v>594</v>
      </c>
      <c r="U873" s="13" t="str">
        <f>IFERROR((VLOOKUP(Q873,[1]ความเชื่อมโยง!$A$1:$F$10,6,FALSE)),"")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73" s="13" t="str">
        <f>IFERROR((VLOOKUP(Q873,ความเชื่อมโยง!$A$1:$G$10,7,1)),"")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73" s="15" t="s">
        <v>636</v>
      </c>
      <c r="X873" s="6" t="s">
        <v>637</v>
      </c>
      <c r="Y873" s="6" t="s">
        <v>16</v>
      </c>
      <c r="Z873" s="6" t="s">
        <v>23</v>
      </c>
      <c r="AA873" s="6"/>
      <c r="AB873" s="6"/>
      <c r="AC873" s="14"/>
      <c r="AD873" s="14" t="s">
        <v>1285</v>
      </c>
      <c r="AE873" s="16">
        <v>28750</v>
      </c>
      <c r="AF873" s="17">
        <v>1</v>
      </c>
      <c r="AG873" s="17" t="s">
        <v>599</v>
      </c>
      <c r="AH873" s="17">
        <v>12</v>
      </c>
      <c r="AI873" s="27">
        <v>345000</v>
      </c>
      <c r="AJ873" s="16">
        <v>28750</v>
      </c>
      <c r="AK873" s="16">
        <v>28750</v>
      </c>
      <c r="AL873" s="16">
        <v>28750</v>
      </c>
      <c r="AM873" s="16">
        <v>28750</v>
      </c>
      <c r="AN873" s="16">
        <v>28750</v>
      </c>
      <c r="AO873" s="16">
        <v>28750</v>
      </c>
      <c r="AP873" s="16">
        <v>28750</v>
      </c>
      <c r="AQ873" s="16">
        <v>28750</v>
      </c>
      <c r="AR873" s="16">
        <v>28750</v>
      </c>
      <c r="AS873" s="16">
        <v>28750</v>
      </c>
      <c r="AT873" s="16">
        <v>28750</v>
      </c>
      <c r="AU873" s="16">
        <v>28750</v>
      </c>
      <c r="AV873" s="14" t="s">
        <v>1264</v>
      </c>
      <c r="AW873" s="14" t="s">
        <v>1265</v>
      </c>
      <c r="AX873" s="14" t="s">
        <v>1266</v>
      </c>
      <c r="AY873" s="14" t="s">
        <v>1286</v>
      </c>
      <c r="AZ873" s="14" t="s">
        <v>592</v>
      </c>
      <c r="BA873" s="14" t="s">
        <v>1287</v>
      </c>
      <c r="BB873" s="14">
        <v>1</v>
      </c>
      <c r="BC873" s="14" t="s">
        <v>599</v>
      </c>
      <c r="BD873" s="14" t="s">
        <v>295</v>
      </c>
      <c r="BE873" s="14" t="s">
        <v>1288</v>
      </c>
      <c r="BF873" s="14" t="s">
        <v>1289</v>
      </c>
      <c r="BG873" s="332">
        <v>22555</v>
      </c>
      <c r="BH873" s="58">
        <f t="shared" si="44"/>
        <v>345000</v>
      </c>
      <c r="BI873" s="62">
        <f t="shared" si="45"/>
        <v>0</v>
      </c>
    </row>
    <row r="874" spans="1:61" s="4" customFormat="1" ht="18.75">
      <c r="A874" s="11">
        <v>10</v>
      </c>
      <c r="B874" s="6" t="s">
        <v>1</v>
      </c>
      <c r="C874" s="11">
        <v>1008</v>
      </c>
      <c r="D874" s="6" t="s">
        <v>295</v>
      </c>
      <c r="E874" s="12">
        <v>2</v>
      </c>
      <c r="F874" s="13" t="s">
        <v>12</v>
      </c>
      <c r="G874" s="6" t="s">
        <v>12</v>
      </c>
      <c r="H874" s="12">
        <v>1</v>
      </c>
      <c r="I874" s="13" t="s">
        <v>734</v>
      </c>
      <c r="J874" s="12">
        <v>110</v>
      </c>
      <c r="K874" s="13" t="s">
        <v>1263</v>
      </c>
      <c r="L874" s="11">
        <v>1000007</v>
      </c>
      <c r="M874" s="6" t="s">
        <v>409</v>
      </c>
      <c r="N874" s="11">
        <v>10000070008</v>
      </c>
      <c r="O874" s="6" t="s">
        <v>300</v>
      </c>
      <c r="P874" s="14" t="s">
        <v>301</v>
      </c>
      <c r="Q874" s="11">
        <f>IFERROR((VLOOKUP(R874,[1]ความเชื่อมโยง!$A$20:$B$26,2,FALSE)),"")</f>
        <v>1</v>
      </c>
      <c r="R874" s="6" t="s">
        <v>520</v>
      </c>
      <c r="S874" s="11">
        <f>IFERROR((VLOOKUP(T874,[1]ความเชื่อมโยง!$A$29:$B$37,2,FALSE)),"")</f>
        <v>1.3</v>
      </c>
      <c r="T874" s="6" t="s">
        <v>594</v>
      </c>
      <c r="U874" s="13" t="str">
        <f>IFERROR((VLOOKUP(Q874,[1]ความเชื่อมโยง!$A$1:$F$10,6,FALSE)),"")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74" s="13" t="str">
        <f>IFERROR((VLOOKUP(Q874,ความเชื่อมโยง!$A$1:$G$10,7,1)),"")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74" s="15" t="s">
        <v>636</v>
      </c>
      <c r="X874" s="6" t="s">
        <v>637</v>
      </c>
      <c r="Y874" s="6" t="s">
        <v>16</v>
      </c>
      <c r="Z874" s="6" t="s">
        <v>23</v>
      </c>
      <c r="AA874" s="6"/>
      <c r="AB874" s="6"/>
      <c r="AC874" s="14"/>
      <c r="AD874" s="14" t="s">
        <v>1290</v>
      </c>
      <c r="AE874" s="16">
        <v>44166</v>
      </c>
      <c r="AF874" s="17">
        <v>1</v>
      </c>
      <c r="AG874" s="17" t="s">
        <v>599</v>
      </c>
      <c r="AH874" s="17">
        <v>12</v>
      </c>
      <c r="AI874" s="27">
        <v>530000</v>
      </c>
      <c r="AJ874" s="16">
        <v>51666</v>
      </c>
      <c r="AK874" s="16">
        <v>51666</v>
      </c>
      <c r="AL874" s="16">
        <v>51666</v>
      </c>
      <c r="AM874" s="16">
        <v>51666</v>
      </c>
      <c r="AN874" s="16">
        <v>51666</v>
      </c>
      <c r="AO874" s="16">
        <v>51666</v>
      </c>
      <c r="AP874" s="16">
        <v>51666</v>
      </c>
      <c r="AQ874" s="16">
        <v>51666</v>
      </c>
      <c r="AR874" s="16">
        <v>51666</v>
      </c>
      <c r="AS874" s="16">
        <v>51666</v>
      </c>
      <c r="AT874" s="16">
        <v>51666</v>
      </c>
      <c r="AU874" s="16">
        <v>51666</v>
      </c>
      <c r="AV874" s="14" t="s">
        <v>1264</v>
      </c>
      <c r="AW874" s="14" t="s">
        <v>1265</v>
      </c>
      <c r="AX874" s="14" t="s">
        <v>1266</v>
      </c>
      <c r="AY874" s="14" t="s">
        <v>1286</v>
      </c>
      <c r="AZ874" s="14" t="s">
        <v>592</v>
      </c>
      <c r="BA874" s="14" t="s">
        <v>1286</v>
      </c>
      <c r="BB874" s="14">
        <v>1</v>
      </c>
      <c r="BC874" s="14" t="s">
        <v>599</v>
      </c>
      <c r="BD874" s="14" t="s">
        <v>295</v>
      </c>
      <c r="BE874" s="14" t="s">
        <v>1291</v>
      </c>
      <c r="BF874" s="14" t="s">
        <v>1292</v>
      </c>
      <c r="BG874" s="332">
        <v>22555</v>
      </c>
      <c r="BH874" s="58">
        <f t="shared" si="44"/>
        <v>530000</v>
      </c>
      <c r="BI874" s="62">
        <f t="shared" si="45"/>
        <v>0</v>
      </c>
    </row>
    <row r="875" spans="1:61" s="4" customFormat="1" ht="18.75">
      <c r="A875" s="11">
        <v>10</v>
      </c>
      <c r="B875" s="6" t="s">
        <v>1</v>
      </c>
      <c r="C875" s="11">
        <v>1008</v>
      </c>
      <c r="D875" s="6" t="s">
        <v>295</v>
      </c>
      <c r="E875" s="12">
        <v>2</v>
      </c>
      <c r="F875" s="13" t="s">
        <v>12</v>
      </c>
      <c r="G875" s="6" t="s">
        <v>12</v>
      </c>
      <c r="H875" s="12">
        <v>1</v>
      </c>
      <c r="I875" s="13" t="s">
        <v>734</v>
      </c>
      <c r="J875" s="12">
        <v>110</v>
      </c>
      <c r="K875" s="13" t="s">
        <v>1263</v>
      </c>
      <c r="L875" s="11">
        <v>1000007</v>
      </c>
      <c r="M875" s="6" t="s">
        <v>409</v>
      </c>
      <c r="N875" s="11">
        <v>10000070008</v>
      </c>
      <c r="O875" s="6" t="s">
        <v>300</v>
      </c>
      <c r="P875" s="14" t="s">
        <v>301</v>
      </c>
      <c r="Q875" s="11">
        <f>IFERROR((VLOOKUP(R875,[1]ความเชื่อมโยง!$A$20:$B$26,2,FALSE)),"")</f>
        <v>1</v>
      </c>
      <c r="R875" s="6" t="s">
        <v>520</v>
      </c>
      <c r="S875" s="11">
        <f>IFERROR((VLOOKUP(T875,[1]ความเชื่อมโยง!$A$29:$B$37,2,FALSE)),"")</f>
        <v>1.3</v>
      </c>
      <c r="T875" s="6" t="s">
        <v>594</v>
      </c>
      <c r="U875" s="13" t="str">
        <f>IFERROR((VLOOKUP(Q875,[1]ความเชื่อมโยง!$A$1:$F$10,6,FALSE)),"")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75" s="13" t="str">
        <f>IFERROR((VLOOKUP(Q875,ความเชื่อมโยง!$A$1:$G$10,7,1)),"")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75" s="15" t="s">
        <v>636</v>
      </c>
      <c r="X875" s="6" t="s">
        <v>637</v>
      </c>
      <c r="Y875" s="6" t="s">
        <v>16</v>
      </c>
      <c r="Z875" s="6" t="s">
        <v>23</v>
      </c>
      <c r="AA875" s="6"/>
      <c r="AB875" s="6"/>
      <c r="AC875" s="14"/>
      <c r="AD875" s="14" t="s">
        <v>1293</v>
      </c>
      <c r="AE875" s="16">
        <v>44404</v>
      </c>
      <c r="AF875" s="17">
        <v>1</v>
      </c>
      <c r="AG875" s="17" t="s">
        <v>599</v>
      </c>
      <c r="AH875" s="17">
        <v>12</v>
      </c>
      <c r="AI875" s="27">
        <v>532800</v>
      </c>
      <c r="AJ875" s="16">
        <v>44404</v>
      </c>
      <c r="AK875" s="16">
        <v>44404</v>
      </c>
      <c r="AL875" s="16">
        <v>44404</v>
      </c>
      <c r="AM875" s="16">
        <v>44404</v>
      </c>
      <c r="AN875" s="16">
        <v>44404</v>
      </c>
      <c r="AO875" s="16">
        <v>44404</v>
      </c>
      <c r="AP875" s="16">
        <v>44404</v>
      </c>
      <c r="AQ875" s="16">
        <v>44404</v>
      </c>
      <c r="AR875" s="16">
        <v>44404</v>
      </c>
      <c r="AS875" s="16">
        <v>44404</v>
      </c>
      <c r="AT875" s="16">
        <v>44404</v>
      </c>
      <c r="AU875" s="16">
        <v>44404</v>
      </c>
      <c r="AV875" s="14" t="s">
        <v>1264</v>
      </c>
      <c r="AW875" s="14" t="s">
        <v>1265</v>
      </c>
      <c r="AX875" s="14" t="s">
        <v>1266</v>
      </c>
      <c r="AY875" s="14" t="s">
        <v>1286</v>
      </c>
      <c r="AZ875" s="14" t="s">
        <v>592</v>
      </c>
      <c r="BA875" s="14" t="s">
        <v>1287</v>
      </c>
      <c r="BB875" s="14">
        <v>1</v>
      </c>
      <c r="BC875" s="14" t="s">
        <v>599</v>
      </c>
      <c r="BD875" s="14" t="s">
        <v>295</v>
      </c>
      <c r="BE875" s="14" t="s">
        <v>1294</v>
      </c>
      <c r="BF875" s="14" t="s">
        <v>1295</v>
      </c>
      <c r="BG875" s="332">
        <v>22555</v>
      </c>
      <c r="BH875" s="58">
        <f t="shared" si="44"/>
        <v>532800</v>
      </c>
      <c r="BI875" s="62">
        <f t="shared" si="45"/>
        <v>0</v>
      </c>
    </row>
    <row r="876" spans="1:61" s="4" customFormat="1" ht="18.75">
      <c r="A876" s="11">
        <v>10</v>
      </c>
      <c r="B876" s="6" t="s">
        <v>1</v>
      </c>
      <c r="C876" s="11">
        <v>1008</v>
      </c>
      <c r="D876" s="6" t="s">
        <v>295</v>
      </c>
      <c r="E876" s="12">
        <v>2</v>
      </c>
      <c r="F876" s="13" t="s">
        <v>12</v>
      </c>
      <c r="G876" s="6" t="s">
        <v>12</v>
      </c>
      <c r="H876" s="12">
        <v>1</v>
      </c>
      <c r="I876" s="13" t="s">
        <v>734</v>
      </c>
      <c r="J876" s="12">
        <v>110</v>
      </c>
      <c r="K876" s="13" t="s">
        <v>1263</v>
      </c>
      <c r="L876" s="11">
        <v>1000007</v>
      </c>
      <c r="M876" s="6" t="s">
        <v>409</v>
      </c>
      <c r="N876" s="11">
        <v>10000070008</v>
      </c>
      <c r="O876" s="6" t="s">
        <v>300</v>
      </c>
      <c r="P876" s="14" t="s">
        <v>301</v>
      </c>
      <c r="Q876" s="11">
        <f>IFERROR((VLOOKUP(R876,[1]ความเชื่อมโยง!$A$20:$B$26,2,FALSE)),"")</f>
        <v>1</v>
      </c>
      <c r="R876" s="6" t="s">
        <v>520</v>
      </c>
      <c r="S876" s="11">
        <f>IFERROR((VLOOKUP(T876,[1]ความเชื่อมโยง!$A$29:$B$37,2,FALSE)),"")</f>
        <v>1.3</v>
      </c>
      <c r="T876" s="6" t="s">
        <v>594</v>
      </c>
      <c r="U876" s="13" t="str">
        <f>IFERROR((VLOOKUP(Q876,[1]ความเชื่อมโยง!$A$1:$F$10,6,FALSE)),"")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76" s="13" t="str">
        <f>IFERROR((VLOOKUP(Q876,ความเชื่อมโยง!$A$1:$G$10,7,1)),"")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76" s="15" t="s">
        <v>636</v>
      </c>
      <c r="X876" s="6" t="s">
        <v>637</v>
      </c>
      <c r="Y876" s="6" t="s">
        <v>16</v>
      </c>
      <c r="Z876" s="6" t="s">
        <v>23</v>
      </c>
      <c r="AA876" s="6"/>
      <c r="AB876" s="6"/>
      <c r="AC876" s="14"/>
      <c r="AD876" s="14" t="s">
        <v>1296</v>
      </c>
      <c r="AE876" s="16">
        <v>20833</v>
      </c>
      <c r="AF876" s="17">
        <v>1</v>
      </c>
      <c r="AG876" s="17" t="s">
        <v>599</v>
      </c>
      <c r="AH876" s="17">
        <v>12</v>
      </c>
      <c r="AI876" s="27">
        <v>250000</v>
      </c>
      <c r="AJ876" s="16">
        <v>20833</v>
      </c>
      <c r="AK876" s="16">
        <v>20833</v>
      </c>
      <c r="AL876" s="16">
        <v>20833</v>
      </c>
      <c r="AM876" s="16">
        <v>20833</v>
      </c>
      <c r="AN876" s="16">
        <v>20833</v>
      </c>
      <c r="AO876" s="16">
        <v>20833</v>
      </c>
      <c r="AP876" s="16">
        <v>20833</v>
      </c>
      <c r="AQ876" s="16">
        <v>20833</v>
      </c>
      <c r="AR876" s="16">
        <v>20833</v>
      </c>
      <c r="AS876" s="16">
        <v>20833</v>
      </c>
      <c r="AT876" s="16">
        <v>20833</v>
      </c>
      <c r="AU876" s="16">
        <v>20833</v>
      </c>
      <c r="AV876" s="14" t="s">
        <v>1264</v>
      </c>
      <c r="AW876" s="14" t="s">
        <v>1265</v>
      </c>
      <c r="AX876" s="14" t="s">
        <v>1266</v>
      </c>
      <c r="AY876" s="14" t="s">
        <v>1286</v>
      </c>
      <c r="AZ876" s="14" t="s">
        <v>592</v>
      </c>
      <c r="BA876" s="14" t="s">
        <v>1287</v>
      </c>
      <c r="BB876" s="14">
        <v>1</v>
      </c>
      <c r="BC876" s="14" t="s">
        <v>599</v>
      </c>
      <c r="BD876" s="14" t="s">
        <v>295</v>
      </c>
      <c r="BE876" s="14" t="s">
        <v>1297</v>
      </c>
      <c r="BF876" s="14" t="s">
        <v>1298</v>
      </c>
      <c r="BG876" s="332">
        <v>22555</v>
      </c>
      <c r="BH876" s="58">
        <f t="shared" si="44"/>
        <v>250000</v>
      </c>
      <c r="BI876" s="62">
        <f t="shared" si="45"/>
        <v>0</v>
      </c>
    </row>
    <row r="877" spans="1:61" s="4" customFormat="1" ht="18.75">
      <c r="A877" s="11">
        <v>10</v>
      </c>
      <c r="B877" s="6" t="s">
        <v>1</v>
      </c>
      <c r="C877" s="11">
        <v>1008</v>
      </c>
      <c r="D877" s="6" t="s">
        <v>295</v>
      </c>
      <c r="E877" s="12">
        <v>2</v>
      </c>
      <c r="F877" s="13" t="s">
        <v>12</v>
      </c>
      <c r="G877" s="6" t="s">
        <v>12</v>
      </c>
      <c r="H877" s="12">
        <v>1</v>
      </c>
      <c r="I877" s="13" t="s">
        <v>734</v>
      </c>
      <c r="J877" s="12">
        <v>110</v>
      </c>
      <c r="K877" s="13" t="s">
        <v>1263</v>
      </c>
      <c r="L877" s="11">
        <v>1000007</v>
      </c>
      <c r="M877" s="6" t="s">
        <v>409</v>
      </c>
      <c r="N877" s="11">
        <v>10000070008</v>
      </c>
      <c r="O877" s="6" t="s">
        <v>300</v>
      </c>
      <c r="P877" s="14" t="s">
        <v>301</v>
      </c>
      <c r="Q877" s="11">
        <f>IFERROR((VLOOKUP(R877,[1]ความเชื่อมโยง!$A$20:$B$26,2,FALSE)),"")</f>
        <v>1</v>
      </c>
      <c r="R877" s="6" t="s">
        <v>520</v>
      </c>
      <c r="S877" s="11">
        <f>IFERROR((VLOOKUP(T877,[1]ความเชื่อมโยง!$A$29:$B$37,2,FALSE)),"")</f>
        <v>1.3</v>
      </c>
      <c r="T877" s="6" t="s">
        <v>594</v>
      </c>
      <c r="U877" s="13" t="str">
        <f>IFERROR((VLOOKUP(Q877,[1]ความเชื่อมโยง!$A$1:$F$10,6,FALSE)),"")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77" s="13" t="str">
        <f>IFERROR((VLOOKUP(Q877,ความเชื่อมโยง!$A$1:$G$10,7,1)),"")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77" s="15" t="s">
        <v>636</v>
      </c>
      <c r="X877" s="6" t="s">
        <v>637</v>
      </c>
      <c r="Y877" s="6" t="s">
        <v>16</v>
      </c>
      <c r="Z877" s="6" t="s">
        <v>23</v>
      </c>
      <c r="AA877" s="6"/>
      <c r="AB877" s="6"/>
      <c r="AC877" s="14"/>
      <c r="AD877" s="14" t="s">
        <v>1299</v>
      </c>
      <c r="AE877" s="16">
        <v>26225</v>
      </c>
      <c r="AF877" s="17">
        <v>1</v>
      </c>
      <c r="AG877" s="17" t="s">
        <v>599</v>
      </c>
      <c r="AH877" s="17">
        <v>12</v>
      </c>
      <c r="AI877" s="27">
        <v>314700</v>
      </c>
      <c r="AJ877" s="16">
        <v>26225</v>
      </c>
      <c r="AK877" s="16">
        <v>26225</v>
      </c>
      <c r="AL877" s="16">
        <v>26225</v>
      </c>
      <c r="AM877" s="16">
        <v>26225</v>
      </c>
      <c r="AN877" s="16">
        <v>26225</v>
      </c>
      <c r="AO877" s="16">
        <v>26225</v>
      </c>
      <c r="AP877" s="16">
        <v>26225</v>
      </c>
      <c r="AQ877" s="16">
        <v>26225</v>
      </c>
      <c r="AR877" s="16">
        <v>26225</v>
      </c>
      <c r="AS877" s="16">
        <v>26225</v>
      </c>
      <c r="AT877" s="16">
        <v>26225</v>
      </c>
      <c r="AU877" s="16">
        <v>26225</v>
      </c>
      <c r="AV877" s="14" t="s">
        <v>1264</v>
      </c>
      <c r="AW877" s="14" t="s">
        <v>1265</v>
      </c>
      <c r="AX877" s="14" t="s">
        <v>1266</v>
      </c>
      <c r="AY877" s="14" t="s">
        <v>1286</v>
      </c>
      <c r="AZ877" s="14" t="s">
        <v>592</v>
      </c>
      <c r="BA877" s="14" t="s">
        <v>1287</v>
      </c>
      <c r="BB877" s="14">
        <v>1</v>
      </c>
      <c r="BC877" s="14" t="s">
        <v>599</v>
      </c>
      <c r="BD877" s="14" t="s">
        <v>295</v>
      </c>
      <c r="BE877" s="14" t="s">
        <v>1300</v>
      </c>
      <c r="BF877" s="14" t="s">
        <v>1301</v>
      </c>
      <c r="BG877" s="332">
        <v>22555</v>
      </c>
      <c r="BH877" s="58">
        <f t="shared" si="44"/>
        <v>314700</v>
      </c>
      <c r="BI877" s="62">
        <f t="shared" si="45"/>
        <v>0</v>
      </c>
    </row>
    <row r="878" spans="1:61" ht="18.75">
      <c r="A878" s="11">
        <v>10</v>
      </c>
      <c r="B878" s="6" t="s">
        <v>1</v>
      </c>
      <c r="C878" s="11">
        <v>1008</v>
      </c>
      <c r="D878" s="6" t="s">
        <v>295</v>
      </c>
      <c r="E878" s="12">
        <v>2</v>
      </c>
      <c r="F878" s="13" t="s">
        <v>12</v>
      </c>
      <c r="G878" s="6" t="s">
        <v>12</v>
      </c>
      <c r="H878" s="12">
        <v>1</v>
      </c>
      <c r="I878" s="13" t="s">
        <v>734</v>
      </c>
      <c r="J878" s="12">
        <v>110</v>
      </c>
      <c r="K878" s="13" t="s">
        <v>1263</v>
      </c>
      <c r="L878" s="11">
        <v>1000007</v>
      </c>
      <c r="M878" s="6" t="s">
        <v>409</v>
      </c>
      <c r="N878" s="11">
        <v>10000070008</v>
      </c>
      <c r="O878" s="6" t="s">
        <v>300</v>
      </c>
      <c r="P878" s="14" t="s">
        <v>302</v>
      </c>
      <c r="Q878" s="11">
        <f>IFERROR((VLOOKUP(R878,[1]ความเชื่อมโยง!$A$20:$B$26,2,FALSE)),"")</f>
        <v>1</v>
      </c>
      <c r="R878" s="6" t="s">
        <v>520</v>
      </c>
      <c r="S878" s="11">
        <f>IFERROR((VLOOKUP(T878,[1]ความเชื่อมโยง!$A$29:$B$37,2,FALSE)),"")</f>
        <v>1.3</v>
      </c>
      <c r="T878" s="6" t="s">
        <v>594</v>
      </c>
      <c r="U878" s="13" t="str">
        <f>IFERROR((VLOOKUP(Q878,[1]ความเชื่อมโยง!$A$1:$F$10,6,FALSE)),"")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78" s="13" t="str">
        <f>IFERROR((VLOOKUP(Q878,ความเชื่อมโยง!$A$1:$G$10,7,1)),"")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78" s="15" t="s">
        <v>636</v>
      </c>
      <c r="X878" s="6" t="s">
        <v>637</v>
      </c>
      <c r="Y878" s="6" t="s">
        <v>16</v>
      </c>
      <c r="Z878" s="6" t="s">
        <v>20</v>
      </c>
      <c r="AA878" s="6"/>
      <c r="AB878" s="6"/>
      <c r="AC878" s="14"/>
      <c r="AD878" s="14" t="s">
        <v>1302</v>
      </c>
      <c r="AE878" s="16">
        <v>30416</v>
      </c>
      <c r="AF878" s="17">
        <v>1</v>
      </c>
      <c r="AG878" s="17" t="s">
        <v>599</v>
      </c>
      <c r="AH878" s="17">
        <v>12</v>
      </c>
      <c r="AI878" s="27">
        <v>365000</v>
      </c>
      <c r="AJ878" s="16">
        <v>30416</v>
      </c>
      <c r="AK878" s="16">
        <v>30416</v>
      </c>
      <c r="AL878" s="16">
        <v>30416</v>
      </c>
      <c r="AM878" s="16">
        <v>30416</v>
      </c>
      <c r="AN878" s="16">
        <v>30416</v>
      </c>
      <c r="AO878" s="16">
        <v>30416</v>
      </c>
      <c r="AP878" s="16">
        <v>30416</v>
      </c>
      <c r="AQ878" s="16">
        <v>30416</v>
      </c>
      <c r="AR878" s="16">
        <v>30416</v>
      </c>
      <c r="AS878" s="16">
        <v>30416</v>
      </c>
      <c r="AT878" s="16">
        <v>30416</v>
      </c>
      <c r="AU878" s="16">
        <v>30416</v>
      </c>
      <c r="AV878" s="14" t="s">
        <v>1264</v>
      </c>
      <c r="AW878" s="14" t="s">
        <v>1265</v>
      </c>
      <c r="AX878" s="14" t="s">
        <v>1266</v>
      </c>
      <c r="AY878" s="14" t="s">
        <v>1303</v>
      </c>
      <c r="AZ878" s="14" t="s">
        <v>592</v>
      </c>
      <c r="BA878" s="14" t="s">
        <v>1304</v>
      </c>
      <c r="BB878" s="14">
        <v>1</v>
      </c>
      <c r="BC878" s="14" t="s">
        <v>599</v>
      </c>
      <c r="BD878" s="14" t="s">
        <v>295</v>
      </c>
      <c r="BE878" s="14" t="s">
        <v>1294</v>
      </c>
      <c r="BF878" s="14" t="s">
        <v>1295</v>
      </c>
      <c r="BG878" s="332">
        <v>22555</v>
      </c>
      <c r="BH878" s="58">
        <f t="shared" si="44"/>
        <v>365000</v>
      </c>
      <c r="BI878" s="62">
        <f t="shared" si="45"/>
        <v>0</v>
      </c>
    </row>
    <row r="879" spans="1:61" ht="18.75">
      <c r="A879" s="11">
        <v>10</v>
      </c>
      <c r="B879" s="6" t="s">
        <v>1</v>
      </c>
      <c r="C879" s="11">
        <v>1008</v>
      </c>
      <c r="D879" s="6" t="s">
        <v>295</v>
      </c>
      <c r="E879" s="12">
        <v>2</v>
      </c>
      <c r="F879" s="13" t="s">
        <v>12</v>
      </c>
      <c r="G879" s="6" t="s">
        <v>12</v>
      </c>
      <c r="H879" s="12">
        <v>1</v>
      </c>
      <c r="I879" s="13" t="s">
        <v>734</v>
      </c>
      <c r="J879" s="12">
        <v>110</v>
      </c>
      <c r="K879" s="13" t="s">
        <v>1263</v>
      </c>
      <c r="L879" s="11">
        <v>1000007</v>
      </c>
      <c r="M879" s="6" t="s">
        <v>409</v>
      </c>
      <c r="N879" s="11">
        <v>10000070008</v>
      </c>
      <c r="O879" s="6" t="s">
        <v>300</v>
      </c>
      <c r="P879" s="14" t="s">
        <v>302</v>
      </c>
      <c r="Q879" s="11">
        <f>IFERROR((VLOOKUP(R879,[1]ความเชื่อมโยง!$A$20:$B$26,2,FALSE)),"")</f>
        <v>1</v>
      </c>
      <c r="R879" s="6" t="s">
        <v>520</v>
      </c>
      <c r="S879" s="11">
        <f>IFERROR((VLOOKUP(T879,[1]ความเชื่อมโยง!$A$29:$B$37,2,FALSE)),"")</f>
        <v>1.3</v>
      </c>
      <c r="T879" s="6" t="s">
        <v>594</v>
      </c>
      <c r="U879" s="13" t="str">
        <f>IFERROR((VLOOKUP(Q879,[1]ความเชื่อมโยง!$A$1:$F$10,6,FALSE)),"")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79" s="13" t="str">
        <f>IFERROR((VLOOKUP(Q879,ความเชื่อมโยง!$A$1:$G$10,7,1)),"")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79" s="15" t="s">
        <v>636</v>
      </c>
      <c r="X879" s="6" t="s">
        <v>637</v>
      </c>
      <c r="Y879" s="6" t="s">
        <v>16</v>
      </c>
      <c r="Z879" s="6" t="s">
        <v>20</v>
      </c>
      <c r="AA879" s="6"/>
      <c r="AB879" s="6"/>
      <c r="AC879" s="14"/>
      <c r="AD879" s="14" t="s">
        <v>1305</v>
      </c>
      <c r="AE879" s="16">
        <v>10833</v>
      </c>
      <c r="AF879" s="17">
        <v>1</v>
      </c>
      <c r="AG879" s="17" t="s">
        <v>599</v>
      </c>
      <c r="AH879" s="17">
        <v>12</v>
      </c>
      <c r="AI879" s="27">
        <v>130000</v>
      </c>
      <c r="AJ879" s="16">
        <v>10833</v>
      </c>
      <c r="AK879" s="16">
        <v>10833</v>
      </c>
      <c r="AL879" s="16">
        <v>10833</v>
      </c>
      <c r="AM879" s="16">
        <v>10833</v>
      </c>
      <c r="AN879" s="16">
        <v>10833</v>
      </c>
      <c r="AO879" s="16">
        <v>10833</v>
      </c>
      <c r="AP879" s="16">
        <v>10833</v>
      </c>
      <c r="AQ879" s="16">
        <v>10833</v>
      </c>
      <c r="AR879" s="16">
        <v>10833</v>
      </c>
      <c r="AS879" s="16">
        <v>10833</v>
      </c>
      <c r="AT879" s="16">
        <v>10833</v>
      </c>
      <c r="AU879" s="16">
        <v>10833</v>
      </c>
      <c r="AV879" s="14" t="s">
        <v>1264</v>
      </c>
      <c r="AW879" s="14" t="s">
        <v>1265</v>
      </c>
      <c r="AX879" s="14" t="s">
        <v>1266</v>
      </c>
      <c r="AY879" s="14" t="s">
        <v>1303</v>
      </c>
      <c r="AZ879" s="14" t="s">
        <v>592</v>
      </c>
      <c r="BA879" s="14" t="s">
        <v>1304</v>
      </c>
      <c r="BB879" s="14">
        <v>1</v>
      </c>
      <c r="BC879" s="14" t="s">
        <v>599</v>
      </c>
      <c r="BD879" s="14" t="s">
        <v>295</v>
      </c>
      <c r="BE879" s="14" t="s">
        <v>1297</v>
      </c>
      <c r="BF879" s="14" t="s">
        <v>1298</v>
      </c>
      <c r="BG879" s="332">
        <v>22555</v>
      </c>
      <c r="BH879" s="58">
        <f t="shared" si="44"/>
        <v>130000</v>
      </c>
      <c r="BI879" s="62">
        <f t="shared" si="45"/>
        <v>0</v>
      </c>
    </row>
    <row r="880" spans="1:61" ht="18.75">
      <c r="A880" s="11">
        <v>10</v>
      </c>
      <c r="B880" s="6" t="s">
        <v>1</v>
      </c>
      <c r="C880" s="11">
        <v>1008</v>
      </c>
      <c r="D880" s="6" t="s">
        <v>295</v>
      </c>
      <c r="E880" s="12">
        <v>2</v>
      </c>
      <c r="F880" s="13" t="s">
        <v>12</v>
      </c>
      <c r="G880" s="6" t="s">
        <v>12</v>
      </c>
      <c r="H880" s="12">
        <v>1</v>
      </c>
      <c r="I880" s="13" t="s">
        <v>734</v>
      </c>
      <c r="J880" s="12">
        <v>110</v>
      </c>
      <c r="K880" s="13" t="s">
        <v>1263</v>
      </c>
      <c r="L880" s="11">
        <v>1000007</v>
      </c>
      <c r="M880" s="6" t="s">
        <v>409</v>
      </c>
      <c r="N880" s="11">
        <v>10000070008</v>
      </c>
      <c r="O880" s="6" t="s">
        <v>300</v>
      </c>
      <c r="P880" s="14" t="s">
        <v>302</v>
      </c>
      <c r="Q880" s="11">
        <f>IFERROR((VLOOKUP(R880,[1]ความเชื่อมโยง!$A$20:$B$26,2,FALSE)),"")</f>
        <v>1</v>
      </c>
      <c r="R880" s="6" t="s">
        <v>520</v>
      </c>
      <c r="S880" s="11">
        <f>IFERROR((VLOOKUP(T880,[1]ความเชื่อมโยง!$A$29:$B$37,2,FALSE)),"")</f>
        <v>1.3</v>
      </c>
      <c r="T880" s="6" t="s">
        <v>594</v>
      </c>
      <c r="U880" s="13" t="str">
        <f>IFERROR((VLOOKUP(Q880,[1]ความเชื่อมโยง!$A$1:$F$10,6,FALSE)),"")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80" s="13" t="str">
        <f>IFERROR((VLOOKUP(Q880,ความเชื่อมโยง!$A$1:$G$10,7,1)),"")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80" s="15" t="s">
        <v>636</v>
      </c>
      <c r="X880" s="6" t="s">
        <v>637</v>
      </c>
      <c r="Y880" s="6" t="s">
        <v>16</v>
      </c>
      <c r="Z880" s="6" t="s">
        <v>20</v>
      </c>
      <c r="AA880" s="6"/>
      <c r="AB880" s="6"/>
      <c r="AC880" s="14"/>
      <c r="AD880" s="14" t="s">
        <v>1306</v>
      </c>
      <c r="AE880" s="16">
        <v>38333</v>
      </c>
      <c r="AF880" s="17">
        <v>1</v>
      </c>
      <c r="AG880" s="17" t="s">
        <v>599</v>
      </c>
      <c r="AH880" s="17">
        <v>12</v>
      </c>
      <c r="AI880" s="27">
        <v>460000</v>
      </c>
      <c r="AJ880" s="16">
        <v>38333</v>
      </c>
      <c r="AK880" s="16">
        <v>38333</v>
      </c>
      <c r="AL880" s="16">
        <v>38333</v>
      </c>
      <c r="AM880" s="16">
        <v>38333</v>
      </c>
      <c r="AN880" s="16">
        <v>38333</v>
      </c>
      <c r="AO880" s="16">
        <v>38333</v>
      </c>
      <c r="AP880" s="16">
        <v>38333</v>
      </c>
      <c r="AQ880" s="16">
        <v>38333</v>
      </c>
      <c r="AR880" s="16">
        <v>38333</v>
      </c>
      <c r="AS880" s="16">
        <v>38333</v>
      </c>
      <c r="AT880" s="16">
        <v>38333</v>
      </c>
      <c r="AU880" s="16">
        <v>38333</v>
      </c>
      <c r="AV880" s="14" t="s">
        <v>1264</v>
      </c>
      <c r="AW880" s="14" t="s">
        <v>1265</v>
      </c>
      <c r="AX880" s="14" t="s">
        <v>1266</v>
      </c>
      <c r="AY880" s="14" t="s">
        <v>1303</v>
      </c>
      <c r="AZ880" s="14" t="s">
        <v>592</v>
      </c>
      <c r="BA880" s="14" t="s">
        <v>1304</v>
      </c>
      <c r="BB880" s="14">
        <v>1</v>
      </c>
      <c r="BC880" s="14" t="s">
        <v>599</v>
      </c>
      <c r="BD880" s="14" t="s">
        <v>295</v>
      </c>
      <c r="BE880" s="14" t="s">
        <v>1300</v>
      </c>
      <c r="BF880" s="14" t="s">
        <v>1301</v>
      </c>
      <c r="BG880" s="332">
        <v>22555</v>
      </c>
      <c r="BH880" s="58">
        <f t="shared" si="44"/>
        <v>460000</v>
      </c>
      <c r="BI880" s="62">
        <f t="shared" si="45"/>
        <v>0</v>
      </c>
    </row>
    <row r="881" spans="1:61" ht="18.75">
      <c r="A881" s="11">
        <v>10</v>
      </c>
      <c r="B881" s="6" t="s">
        <v>1</v>
      </c>
      <c r="C881" s="11">
        <v>1008</v>
      </c>
      <c r="D881" s="6" t="s">
        <v>295</v>
      </c>
      <c r="E881" s="12">
        <v>2</v>
      </c>
      <c r="F881" s="13" t="s">
        <v>12</v>
      </c>
      <c r="G881" s="6" t="s">
        <v>12</v>
      </c>
      <c r="H881" s="12">
        <v>1</v>
      </c>
      <c r="I881" s="13" t="s">
        <v>734</v>
      </c>
      <c r="J881" s="12">
        <v>110</v>
      </c>
      <c r="K881" s="13" t="s">
        <v>1263</v>
      </c>
      <c r="L881" s="11">
        <v>1000007</v>
      </c>
      <c r="M881" s="6" t="s">
        <v>409</v>
      </c>
      <c r="N881" s="11">
        <v>10000070008</v>
      </c>
      <c r="O881" s="6" t="s">
        <v>300</v>
      </c>
      <c r="P881" s="14" t="s">
        <v>302</v>
      </c>
      <c r="Q881" s="11">
        <f>IFERROR((VLOOKUP(R881,[1]ความเชื่อมโยง!$A$20:$B$26,2,FALSE)),"")</f>
        <v>1</v>
      </c>
      <c r="R881" s="6" t="s">
        <v>520</v>
      </c>
      <c r="S881" s="11">
        <f>IFERROR((VLOOKUP(T881,[1]ความเชื่อมโยง!$A$29:$B$37,2,FALSE)),"")</f>
        <v>1.3</v>
      </c>
      <c r="T881" s="6" t="s">
        <v>594</v>
      </c>
      <c r="U881" s="13" t="str">
        <f>IFERROR((VLOOKUP(Q881,[1]ความเชื่อมโยง!$A$1:$F$10,6,FALSE)),"")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81" s="13" t="str">
        <f>IFERROR((VLOOKUP(Q881,ความเชื่อมโยง!$A$1:$G$10,7,1)),"")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81" s="15" t="s">
        <v>636</v>
      </c>
      <c r="X881" s="6" t="s">
        <v>637</v>
      </c>
      <c r="Y881" s="6" t="s">
        <v>16</v>
      </c>
      <c r="Z881" s="6" t="s">
        <v>20</v>
      </c>
      <c r="AA881" s="6"/>
      <c r="AB881" s="6"/>
      <c r="AC881" s="14"/>
      <c r="AD881" s="14" t="s">
        <v>1307</v>
      </c>
      <c r="AE881" s="16">
        <v>32084</v>
      </c>
      <c r="AF881" s="17">
        <v>1</v>
      </c>
      <c r="AG881" s="17" t="s">
        <v>599</v>
      </c>
      <c r="AH881" s="17">
        <v>12</v>
      </c>
      <c r="AI881" s="27">
        <v>385000</v>
      </c>
      <c r="AJ881" s="16">
        <v>32084</v>
      </c>
      <c r="AK881" s="16">
        <v>32084</v>
      </c>
      <c r="AL881" s="16">
        <v>32084</v>
      </c>
      <c r="AM881" s="16">
        <v>32084</v>
      </c>
      <c r="AN881" s="16">
        <v>32084</v>
      </c>
      <c r="AO881" s="16">
        <v>32084</v>
      </c>
      <c r="AP881" s="16">
        <v>32084</v>
      </c>
      <c r="AQ881" s="16">
        <v>32084</v>
      </c>
      <c r="AR881" s="16">
        <v>32084</v>
      </c>
      <c r="AS881" s="16">
        <v>32084</v>
      </c>
      <c r="AT881" s="16">
        <v>32084</v>
      </c>
      <c r="AU881" s="16">
        <v>32084</v>
      </c>
      <c r="AV881" s="14" t="s">
        <v>1264</v>
      </c>
      <c r="AW881" s="14" t="s">
        <v>1265</v>
      </c>
      <c r="AX881" s="14" t="s">
        <v>1266</v>
      </c>
      <c r="AY881" s="14" t="s">
        <v>1303</v>
      </c>
      <c r="AZ881" s="14" t="s">
        <v>592</v>
      </c>
      <c r="BA881" s="14" t="s">
        <v>1304</v>
      </c>
      <c r="BB881" s="14">
        <v>1</v>
      </c>
      <c r="BC881" s="14" t="s">
        <v>599</v>
      </c>
      <c r="BD881" s="14" t="s">
        <v>295</v>
      </c>
      <c r="BE881" s="14" t="s">
        <v>1288</v>
      </c>
      <c r="BF881" s="14" t="s">
        <v>1289</v>
      </c>
      <c r="BG881" s="332">
        <v>22555</v>
      </c>
      <c r="BH881" s="58">
        <f t="shared" si="44"/>
        <v>385000</v>
      </c>
      <c r="BI881" s="62">
        <f t="shared" si="45"/>
        <v>0</v>
      </c>
    </row>
    <row r="882" spans="1:61" ht="18.75">
      <c r="A882" s="11">
        <v>10</v>
      </c>
      <c r="B882" s="6" t="s">
        <v>1</v>
      </c>
      <c r="C882" s="11">
        <v>1008</v>
      </c>
      <c r="D882" s="6" t="s">
        <v>295</v>
      </c>
      <c r="E882" s="12">
        <v>2</v>
      </c>
      <c r="F882" s="13" t="s">
        <v>12</v>
      </c>
      <c r="G882" s="6" t="s">
        <v>12</v>
      </c>
      <c r="H882" s="12">
        <v>1</v>
      </c>
      <c r="I882" s="13" t="s">
        <v>734</v>
      </c>
      <c r="J882" s="12">
        <v>110</v>
      </c>
      <c r="K882" s="13" t="s">
        <v>1263</v>
      </c>
      <c r="L882" s="11">
        <v>1000007</v>
      </c>
      <c r="M882" s="6" t="s">
        <v>409</v>
      </c>
      <c r="N882" s="11">
        <v>10000070008</v>
      </c>
      <c r="O882" s="6" t="s">
        <v>300</v>
      </c>
      <c r="P882" s="14" t="s">
        <v>302</v>
      </c>
      <c r="Q882" s="11">
        <f>IFERROR((VLOOKUP(R882,[1]ความเชื่อมโยง!$A$20:$B$26,2,FALSE)),"")</f>
        <v>1</v>
      </c>
      <c r="R882" s="6" t="s">
        <v>520</v>
      </c>
      <c r="S882" s="11">
        <f>IFERROR((VLOOKUP(T882,[1]ความเชื่อมโยง!$A$29:$B$37,2,FALSE)),"")</f>
        <v>1.3</v>
      </c>
      <c r="T882" s="6" t="s">
        <v>594</v>
      </c>
      <c r="U882" s="13" t="str">
        <f>IFERROR((VLOOKUP(Q882,[1]ความเชื่อมโยง!$A$1:$F$10,6,FALSE)),"")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82" s="13" t="str">
        <f>IFERROR((VLOOKUP(Q882,ความเชื่อมโยง!$A$1:$G$10,7,1)),"")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82" s="15" t="s">
        <v>636</v>
      </c>
      <c r="X882" s="6" t="s">
        <v>637</v>
      </c>
      <c r="Y882" s="6" t="s">
        <v>16</v>
      </c>
      <c r="Z882" s="6" t="s">
        <v>20</v>
      </c>
      <c r="AA882" s="6"/>
      <c r="AB882" s="6"/>
      <c r="AC882" s="14"/>
      <c r="AD882" s="14" t="s">
        <v>1308</v>
      </c>
      <c r="AE882" s="16">
        <v>8334</v>
      </c>
      <c r="AF882" s="17">
        <v>1</v>
      </c>
      <c r="AG882" s="17" t="s">
        <v>599</v>
      </c>
      <c r="AH882" s="17">
        <v>12</v>
      </c>
      <c r="AI882" s="27">
        <v>100000</v>
      </c>
      <c r="AJ882" s="16">
        <v>8334</v>
      </c>
      <c r="AK882" s="16">
        <v>8334</v>
      </c>
      <c r="AL882" s="16">
        <v>8334</v>
      </c>
      <c r="AM882" s="16">
        <v>8334</v>
      </c>
      <c r="AN882" s="16">
        <v>8334</v>
      </c>
      <c r="AO882" s="16">
        <v>8334</v>
      </c>
      <c r="AP882" s="16">
        <v>8334</v>
      </c>
      <c r="AQ882" s="16">
        <v>8334</v>
      </c>
      <c r="AR882" s="16">
        <v>8334</v>
      </c>
      <c r="AS882" s="16">
        <v>8334</v>
      </c>
      <c r="AT882" s="16">
        <v>8334</v>
      </c>
      <c r="AU882" s="16">
        <v>8334</v>
      </c>
      <c r="AV882" s="14" t="s">
        <v>1264</v>
      </c>
      <c r="AW882" s="14" t="s">
        <v>1265</v>
      </c>
      <c r="AX882" s="14" t="s">
        <v>1266</v>
      </c>
      <c r="AY882" s="14" t="s">
        <v>1303</v>
      </c>
      <c r="AZ882" s="14" t="s">
        <v>592</v>
      </c>
      <c r="BA882" s="14" t="s">
        <v>1304</v>
      </c>
      <c r="BB882" s="14">
        <v>1</v>
      </c>
      <c r="BC882" s="14" t="s">
        <v>599</v>
      </c>
      <c r="BD882" s="14" t="s">
        <v>295</v>
      </c>
      <c r="BE882" s="14" t="s">
        <v>1291</v>
      </c>
      <c r="BF882" s="14" t="s">
        <v>1292</v>
      </c>
      <c r="BG882" s="332">
        <v>22555</v>
      </c>
      <c r="BH882" s="58">
        <f t="shared" si="44"/>
        <v>100000</v>
      </c>
      <c r="BI882" s="62">
        <f t="shared" si="45"/>
        <v>0</v>
      </c>
    </row>
    <row r="883" spans="1:61" ht="18.75">
      <c r="A883" s="11">
        <v>10</v>
      </c>
      <c r="B883" s="6" t="s">
        <v>1</v>
      </c>
      <c r="C883" s="11">
        <v>1008</v>
      </c>
      <c r="D883" s="6" t="s">
        <v>295</v>
      </c>
      <c r="E883" s="12">
        <v>2</v>
      </c>
      <c r="F883" s="13" t="s">
        <v>12</v>
      </c>
      <c r="G883" s="6" t="s">
        <v>12</v>
      </c>
      <c r="H883" s="12">
        <v>1</v>
      </c>
      <c r="I883" s="13" t="s">
        <v>734</v>
      </c>
      <c r="J883" s="12">
        <v>110</v>
      </c>
      <c r="K883" s="13" t="s">
        <v>1263</v>
      </c>
      <c r="L883" s="11">
        <v>1000007</v>
      </c>
      <c r="M883" s="6" t="s">
        <v>409</v>
      </c>
      <c r="N883" s="11">
        <v>10000070008</v>
      </c>
      <c r="O883" s="6" t="s">
        <v>300</v>
      </c>
      <c r="P883" s="14" t="s">
        <v>302</v>
      </c>
      <c r="Q883" s="11">
        <f>IFERROR((VLOOKUP(R883,[1]ความเชื่อมโยง!$A$20:$B$26,2,FALSE)),"")</f>
        <v>1</v>
      </c>
      <c r="R883" s="6" t="s">
        <v>520</v>
      </c>
      <c r="S883" s="11">
        <f>IFERROR((VLOOKUP(T883,[1]ความเชื่อมโยง!$A$29:$B$37,2,FALSE)),"")</f>
        <v>1.3</v>
      </c>
      <c r="T883" s="6" t="s">
        <v>594</v>
      </c>
      <c r="U883" s="13" t="str">
        <f>IFERROR((VLOOKUP(Q883,[1]ความเชื่อมโยง!$A$1:$F$10,6,FALSE)),"")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83" s="13" t="str">
        <f>IFERROR((VLOOKUP(Q883,ความเชื่อมโยง!$A$1:$G$10,7,1)),"")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83" s="15" t="s">
        <v>636</v>
      </c>
      <c r="X883" s="6" t="s">
        <v>637</v>
      </c>
      <c r="Y883" s="6" t="s">
        <v>16</v>
      </c>
      <c r="Z883" s="6" t="s">
        <v>20</v>
      </c>
      <c r="AA883" s="6"/>
      <c r="AB883" s="6"/>
      <c r="AC883" s="14"/>
      <c r="AD883" s="14" t="s">
        <v>1309</v>
      </c>
      <c r="AE883" s="16">
        <v>2083</v>
      </c>
      <c r="AF883" s="17">
        <v>1</v>
      </c>
      <c r="AG883" s="17" t="s">
        <v>599</v>
      </c>
      <c r="AH883" s="17">
        <v>12</v>
      </c>
      <c r="AI883" s="27">
        <v>25000</v>
      </c>
      <c r="AJ883" s="16">
        <v>2083</v>
      </c>
      <c r="AK883" s="16">
        <v>2083</v>
      </c>
      <c r="AL883" s="16">
        <v>2083</v>
      </c>
      <c r="AM883" s="16">
        <v>2083</v>
      </c>
      <c r="AN883" s="16">
        <v>2083</v>
      </c>
      <c r="AO883" s="16">
        <v>2083</v>
      </c>
      <c r="AP883" s="16">
        <v>2083</v>
      </c>
      <c r="AQ883" s="16">
        <v>2083</v>
      </c>
      <c r="AR883" s="16">
        <v>2083</v>
      </c>
      <c r="AS883" s="16">
        <v>2083</v>
      </c>
      <c r="AT883" s="16">
        <v>2083</v>
      </c>
      <c r="AU883" s="16">
        <v>2083</v>
      </c>
      <c r="AV883" s="14" t="s">
        <v>1264</v>
      </c>
      <c r="AW883" s="14" t="s">
        <v>1265</v>
      </c>
      <c r="AX883" s="14" t="s">
        <v>1266</v>
      </c>
      <c r="AY883" s="14" t="s">
        <v>1303</v>
      </c>
      <c r="AZ883" s="14" t="s">
        <v>592</v>
      </c>
      <c r="BA883" s="14" t="s">
        <v>1304</v>
      </c>
      <c r="BB883" s="14">
        <v>1</v>
      </c>
      <c r="BC883" s="14" t="s">
        <v>599</v>
      </c>
      <c r="BD883" s="14" t="s">
        <v>295</v>
      </c>
      <c r="BE883" s="14" t="s">
        <v>1310</v>
      </c>
      <c r="BF883" s="14" t="s">
        <v>1311</v>
      </c>
      <c r="BG883" s="332">
        <v>22555</v>
      </c>
      <c r="BH883" s="58">
        <f t="shared" si="44"/>
        <v>25000</v>
      </c>
      <c r="BI883" s="62">
        <f t="shared" si="45"/>
        <v>0</v>
      </c>
    </row>
    <row r="884" spans="1:61" ht="18.75">
      <c r="A884" s="11">
        <v>10</v>
      </c>
      <c r="B884" s="6" t="s">
        <v>1</v>
      </c>
      <c r="C884" s="11">
        <v>1008</v>
      </c>
      <c r="D884" s="6" t="s">
        <v>295</v>
      </c>
      <c r="E884" s="12">
        <v>2</v>
      </c>
      <c r="F884" s="13" t="s">
        <v>12</v>
      </c>
      <c r="G884" s="6" t="s">
        <v>12</v>
      </c>
      <c r="H884" s="12">
        <v>1</v>
      </c>
      <c r="I884" s="13" t="s">
        <v>734</v>
      </c>
      <c r="J884" s="12">
        <v>110</v>
      </c>
      <c r="K884" s="13" t="s">
        <v>1263</v>
      </c>
      <c r="L884" s="11">
        <v>1000007</v>
      </c>
      <c r="M884" s="6" t="s">
        <v>409</v>
      </c>
      <c r="N884" s="11">
        <v>10000070008</v>
      </c>
      <c r="O884" s="6" t="s">
        <v>300</v>
      </c>
      <c r="P884" s="14" t="s">
        <v>302</v>
      </c>
      <c r="Q884" s="11">
        <f>IFERROR((VLOOKUP(R884,[1]ความเชื่อมโยง!$A$20:$B$26,2,FALSE)),"")</f>
        <v>1</v>
      </c>
      <c r="R884" s="6" t="s">
        <v>520</v>
      </c>
      <c r="S884" s="11">
        <f>IFERROR((VLOOKUP(T884,[1]ความเชื่อมโยง!$A$29:$B$37,2,FALSE)),"")</f>
        <v>1.3</v>
      </c>
      <c r="T884" s="6" t="s">
        <v>594</v>
      </c>
      <c r="U884" s="13" t="str">
        <f>IFERROR((VLOOKUP(Q884,[1]ความเชื่อมโยง!$A$1:$F$10,6,FALSE)),"")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84" s="13" t="str">
        <f>IFERROR((VLOOKUP(Q884,ความเชื่อมโยง!$A$1:$G$10,7,1)),"")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84" s="15" t="s">
        <v>636</v>
      </c>
      <c r="X884" s="6" t="s">
        <v>637</v>
      </c>
      <c r="Y884" s="6" t="s">
        <v>16</v>
      </c>
      <c r="Z884" s="6" t="s">
        <v>20</v>
      </c>
      <c r="AA884" s="6"/>
      <c r="AB884" s="6"/>
      <c r="AC884" s="14"/>
      <c r="AD884" s="14" t="s">
        <v>1728</v>
      </c>
      <c r="AE884" s="16">
        <v>90000</v>
      </c>
      <c r="AF884" s="17">
        <v>1</v>
      </c>
      <c r="AG884" s="17" t="s">
        <v>588</v>
      </c>
      <c r="AH884" s="17">
        <v>1</v>
      </c>
      <c r="AI884" s="27">
        <v>90000</v>
      </c>
      <c r="AJ884" s="16"/>
      <c r="AK884" s="16"/>
      <c r="AL884" s="16"/>
      <c r="AM884" s="16"/>
      <c r="AN884" s="16"/>
      <c r="AO884" s="16">
        <v>90000</v>
      </c>
      <c r="AP884" s="16"/>
      <c r="AQ884" s="16"/>
      <c r="AR884" s="16"/>
      <c r="AS884" s="16"/>
      <c r="AT884" s="16"/>
      <c r="AU884" s="16"/>
      <c r="AV884" s="14" t="s">
        <v>1264</v>
      </c>
      <c r="AW884" s="14" t="s">
        <v>1265</v>
      </c>
      <c r="AX884" s="14" t="s">
        <v>1266</v>
      </c>
      <c r="AY884" s="14" t="s">
        <v>1312</v>
      </c>
      <c r="AZ884" s="14" t="s">
        <v>592</v>
      </c>
      <c r="BA884" s="14" t="s">
        <v>1304</v>
      </c>
      <c r="BB884" s="14">
        <v>1</v>
      </c>
      <c r="BC884" s="14" t="s">
        <v>588</v>
      </c>
      <c r="BD884" s="14" t="s">
        <v>295</v>
      </c>
      <c r="BE884" s="14" t="s">
        <v>1288</v>
      </c>
      <c r="BF884" s="14" t="s">
        <v>1289</v>
      </c>
      <c r="BG884" s="332">
        <v>22555</v>
      </c>
      <c r="BH884" s="58">
        <f t="shared" si="44"/>
        <v>90000</v>
      </c>
      <c r="BI884" s="62">
        <f t="shared" si="45"/>
        <v>0</v>
      </c>
    </row>
    <row r="885" spans="1:61" ht="18.75">
      <c r="A885" s="11">
        <v>10</v>
      </c>
      <c r="B885" s="6" t="s">
        <v>1</v>
      </c>
      <c r="C885" s="11">
        <v>1008</v>
      </c>
      <c r="D885" s="6" t="s">
        <v>295</v>
      </c>
      <c r="E885" s="12">
        <v>2</v>
      </c>
      <c r="F885" s="13" t="s">
        <v>12</v>
      </c>
      <c r="G885" s="6" t="s">
        <v>12</v>
      </c>
      <c r="H885" s="12">
        <v>1</v>
      </c>
      <c r="I885" s="13" t="s">
        <v>734</v>
      </c>
      <c r="J885" s="12">
        <v>110</v>
      </c>
      <c r="K885" s="13" t="s">
        <v>1263</v>
      </c>
      <c r="L885" s="11">
        <v>1000007</v>
      </c>
      <c r="M885" s="6" t="s">
        <v>409</v>
      </c>
      <c r="N885" s="11">
        <v>10000070008</v>
      </c>
      <c r="O885" s="6" t="s">
        <v>300</v>
      </c>
      <c r="P885" s="14" t="s">
        <v>303</v>
      </c>
      <c r="Q885" s="11">
        <f>IFERROR((VLOOKUP(R885,[1]ความเชื่อมโยง!$A$20:$B$26,2,FALSE)),"")</f>
        <v>1</v>
      </c>
      <c r="R885" s="6" t="s">
        <v>520</v>
      </c>
      <c r="S885" s="11">
        <f>IFERROR((VLOOKUP(T885,[1]ความเชื่อมโยง!$A$29:$B$37,2,FALSE)),"")</f>
        <v>1.3</v>
      </c>
      <c r="T885" s="6" t="s">
        <v>594</v>
      </c>
      <c r="U885" s="13" t="str">
        <f>IFERROR((VLOOKUP(Q885,[1]ความเชื่อมโยง!$A$1:$F$10,6,FALSE)),"")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85" s="13" t="str">
        <f>IFERROR((VLOOKUP(Q885,ความเชื่อมโยง!$A$1:$G$10,7,1)),"")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85" s="15" t="s">
        <v>636</v>
      </c>
      <c r="X885" s="6" t="s">
        <v>637</v>
      </c>
      <c r="Y885" s="6" t="s">
        <v>16</v>
      </c>
      <c r="Z885" s="6" t="s">
        <v>20</v>
      </c>
      <c r="AA885" s="6"/>
      <c r="AB885" s="6"/>
      <c r="AC885" s="14"/>
      <c r="AD885" s="14" t="s">
        <v>1313</v>
      </c>
      <c r="AE885" s="16">
        <v>100000</v>
      </c>
      <c r="AF885" s="17">
        <v>1</v>
      </c>
      <c r="AG885" s="17" t="s">
        <v>588</v>
      </c>
      <c r="AH885" s="17">
        <v>1</v>
      </c>
      <c r="AI885" s="27">
        <v>100000</v>
      </c>
      <c r="AJ885" s="16"/>
      <c r="AK885" s="16"/>
      <c r="AL885" s="16"/>
      <c r="AM885" s="16"/>
      <c r="AN885" s="16"/>
      <c r="AO885" s="16"/>
      <c r="AP885" s="16"/>
      <c r="AQ885" s="16">
        <v>100000</v>
      </c>
      <c r="AR885" s="16"/>
      <c r="AS885" s="16"/>
      <c r="AT885" s="16"/>
      <c r="AU885" s="16"/>
      <c r="AV885" s="14" t="s">
        <v>1264</v>
      </c>
      <c r="AW885" s="14" t="s">
        <v>1265</v>
      </c>
      <c r="AX885" s="14" t="s">
        <v>1266</v>
      </c>
      <c r="AY885" s="14" t="s">
        <v>1314</v>
      </c>
      <c r="AZ885" s="14" t="s">
        <v>592</v>
      </c>
      <c r="BA885" s="14" t="s">
        <v>1315</v>
      </c>
      <c r="BB885" s="14">
        <v>1</v>
      </c>
      <c r="BC885" s="14" t="s">
        <v>588</v>
      </c>
      <c r="BD885" s="14" t="s">
        <v>295</v>
      </c>
      <c r="BE885" s="14" t="s">
        <v>1288</v>
      </c>
      <c r="BF885" s="14" t="s">
        <v>1289</v>
      </c>
      <c r="BG885" s="332">
        <v>22555</v>
      </c>
      <c r="BH885" s="58">
        <f t="shared" si="44"/>
        <v>100000</v>
      </c>
      <c r="BI885" s="62">
        <f t="shared" si="45"/>
        <v>0</v>
      </c>
    </row>
    <row r="886" spans="1:61" ht="18.75">
      <c r="A886" s="11">
        <v>10</v>
      </c>
      <c r="B886" s="6" t="s">
        <v>1</v>
      </c>
      <c r="C886" s="11">
        <v>1008</v>
      </c>
      <c r="D886" s="6" t="s">
        <v>295</v>
      </c>
      <c r="E886" s="12">
        <v>2</v>
      </c>
      <c r="F886" s="13" t="s">
        <v>12</v>
      </c>
      <c r="G886" s="6" t="s">
        <v>12</v>
      </c>
      <c r="H886" s="12">
        <v>1</v>
      </c>
      <c r="I886" s="13" t="s">
        <v>734</v>
      </c>
      <c r="J886" s="12">
        <v>110</v>
      </c>
      <c r="K886" s="13" t="s">
        <v>1263</v>
      </c>
      <c r="L886" s="11">
        <v>1000007</v>
      </c>
      <c r="M886" s="6" t="s">
        <v>409</v>
      </c>
      <c r="N886" s="11">
        <v>10000070008</v>
      </c>
      <c r="O886" s="6" t="s">
        <v>300</v>
      </c>
      <c r="P886" s="14" t="s">
        <v>302</v>
      </c>
      <c r="Q886" s="11">
        <f>IFERROR((VLOOKUP(R886,[1]ความเชื่อมโยง!$A$20:$B$26,2,FALSE)),"")</f>
        <v>1</v>
      </c>
      <c r="R886" s="6" t="s">
        <v>520</v>
      </c>
      <c r="S886" s="11">
        <f>IFERROR((VLOOKUP(T886,[1]ความเชื่อมโยง!$A$29:$B$37,2,FALSE)),"")</f>
        <v>1.3</v>
      </c>
      <c r="T886" s="6" t="s">
        <v>594</v>
      </c>
      <c r="U886" s="13" t="str">
        <f>IFERROR((VLOOKUP(Q886,[1]ความเชื่อมโยง!$A$1:$F$10,6,FALSE)),"")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86" s="13" t="str">
        <f>IFERROR((VLOOKUP(Q886,ความเชื่อมโยง!$A$1:$G$10,7,1)),"")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86" s="15" t="s">
        <v>636</v>
      </c>
      <c r="X886" s="6" t="s">
        <v>637</v>
      </c>
      <c r="Y886" s="6" t="s">
        <v>16</v>
      </c>
      <c r="Z886" s="6" t="s">
        <v>20</v>
      </c>
      <c r="AA886" s="6"/>
      <c r="AB886" s="6"/>
      <c r="AC886" s="14"/>
      <c r="AD886" s="14" t="s">
        <v>1729</v>
      </c>
      <c r="AE886" s="16">
        <v>5417</v>
      </c>
      <c r="AF886" s="17">
        <v>1</v>
      </c>
      <c r="AG886" s="17" t="s">
        <v>641</v>
      </c>
      <c r="AH886" s="17">
        <v>12</v>
      </c>
      <c r="AI886" s="27">
        <v>65000</v>
      </c>
      <c r="AJ886" s="16">
        <v>5417</v>
      </c>
      <c r="AK886" s="16">
        <v>5417</v>
      </c>
      <c r="AL886" s="16">
        <v>5417</v>
      </c>
      <c r="AM886" s="16">
        <v>5417</v>
      </c>
      <c r="AN886" s="16">
        <v>5417</v>
      </c>
      <c r="AO886" s="16">
        <v>5417</v>
      </c>
      <c r="AP886" s="16">
        <v>5417</v>
      </c>
      <c r="AQ886" s="16">
        <v>5417</v>
      </c>
      <c r="AR886" s="16">
        <v>5417</v>
      </c>
      <c r="AS886" s="16">
        <v>5417</v>
      </c>
      <c r="AT886" s="16">
        <v>5417</v>
      </c>
      <c r="AU886" s="16">
        <v>5417</v>
      </c>
      <c r="AV886" s="14" t="s">
        <v>1264</v>
      </c>
      <c r="AW886" s="14" t="s">
        <v>1265</v>
      </c>
      <c r="AX886" s="14" t="s">
        <v>1266</v>
      </c>
      <c r="AY886" s="14" t="s">
        <v>1303</v>
      </c>
      <c r="AZ886" s="14" t="s">
        <v>592</v>
      </c>
      <c r="BA886" s="14" t="s">
        <v>1304</v>
      </c>
      <c r="BB886" s="14">
        <v>12</v>
      </c>
      <c r="BC886" s="14" t="s">
        <v>583</v>
      </c>
      <c r="BD886" s="14" t="s">
        <v>295</v>
      </c>
      <c r="BE886" s="14" t="s">
        <v>1288</v>
      </c>
      <c r="BF886" s="14" t="s">
        <v>1289</v>
      </c>
      <c r="BG886" s="332">
        <v>22555</v>
      </c>
      <c r="BH886" s="58">
        <f t="shared" si="44"/>
        <v>65000</v>
      </c>
      <c r="BI886" s="62">
        <f t="shared" si="45"/>
        <v>0</v>
      </c>
    </row>
    <row r="887" spans="1:61" ht="18.75">
      <c r="A887" s="11">
        <v>10</v>
      </c>
      <c r="B887" s="6" t="s">
        <v>1</v>
      </c>
      <c r="C887" s="11">
        <v>1008</v>
      </c>
      <c r="D887" s="6" t="s">
        <v>295</v>
      </c>
      <c r="E887" s="12">
        <v>2</v>
      </c>
      <c r="F887" s="13" t="s">
        <v>12</v>
      </c>
      <c r="G887" s="6" t="s">
        <v>12</v>
      </c>
      <c r="H887" s="12">
        <v>1</v>
      </c>
      <c r="I887" s="13" t="s">
        <v>734</v>
      </c>
      <c r="J887" s="12">
        <v>110</v>
      </c>
      <c r="K887" s="13" t="s">
        <v>1263</v>
      </c>
      <c r="L887" s="11">
        <v>1000007</v>
      </c>
      <c r="M887" s="6" t="s">
        <v>409</v>
      </c>
      <c r="N887" s="11">
        <v>10000070008</v>
      </c>
      <c r="O887" s="6" t="s">
        <v>300</v>
      </c>
      <c r="P887" s="14" t="s">
        <v>304</v>
      </c>
      <c r="Q887" s="11">
        <v>5</v>
      </c>
      <c r="R887" s="6" t="s">
        <v>635</v>
      </c>
      <c r="S887" s="11">
        <v>5</v>
      </c>
      <c r="T887" s="6" t="s">
        <v>635</v>
      </c>
      <c r="U887" s="13" t="str">
        <f>IFERROR((VLOOKUP(Q887,[1]ความเชื่อมโยง!$A$1:$F$10,6,FALSE)),"")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87" s="13" t="str">
        <f>IFERROR((VLOOKUP(Q887,ความเชื่อมโยง!$A$1:$G$10,7,1)),"")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87" s="15" t="s">
        <v>636</v>
      </c>
      <c r="X887" s="6" t="s">
        <v>637</v>
      </c>
      <c r="Y887" s="6" t="s">
        <v>16</v>
      </c>
      <c r="Z887" s="6" t="s">
        <v>20</v>
      </c>
      <c r="AA887" s="6"/>
      <c r="AB887" s="6"/>
      <c r="AC887" s="14"/>
      <c r="AD887" s="14" t="s">
        <v>1730</v>
      </c>
      <c r="AE887" s="16">
        <v>10000</v>
      </c>
      <c r="AF887" s="17">
        <v>1</v>
      </c>
      <c r="AG887" s="17" t="s">
        <v>641</v>
      </c>
      <c r="AH887" s="17">
        <v>12</v>
      </c>
      <c r="AI887" s="27">
        <v>120000</v>
      </c>
      <c r="AJ887" s="16">
        <v>10000</v>
      </c>
      <c r="AK887" s="16">
        <v>10000</v>
      </c>
      <c r="AL887" s="16">
        <v>10000</v>
      </c>
      <c r="AM887" s="16">
        <v>10000</v>
      </c>
      <c r="AN887" s="16">
        <v>10000</v>
      </c>
      <c r="AO887" s="16">
        <v>10000</v>
      </c>
      <c r="AP887" s="16">
        <v>10000</v>
      </c>
      <c r="AQ887" s="16">
        <v>10000</v>
      </c>
      <c r="AR887" s="16">
        <v>10000</v>
      </c>
      <c r="AS887" s="16">
        <v>10000</v>
      </c>
      <c r="AT887" s="16">
        <v>10000</v>
      </c>
      <c r="AU887" s="16">
        <v>10000</v>
      </c>
      <c r="AV887" s="14" t="s">
        <v>1264</v>
      </c>
      <c r="AW887" s="14" t="s">
        <v>1265</v>
      </c>
      <c r="AX887" s="14" t="s">
        <v>1266</v>
      </c>
      <c r="AY887" s="14" t="s">
        <v>1316</v>
      </c>
      <c r="AZ887" s="14" t="s">
        <v>592</v>
      </c>
      <c r="BA887" s="14" t="s">
        <v>1317</v>
      </c>
      <c r="BB887" s="14">
        <v>12</v>
      </c>
      <c r="BC887" s="14" t="s">
        <v>583</v>
      </c>
      <c r="BD887" s="14" t="s">
        <v>295</v>
      </c>
      <c r="BE887" s="14" t="s">
        <v>1297</v>
      </c>
      <c r="BF887" s="14" t="s">
        <v>1298</v>
      </c>
      <c r="BG887" s="332">
        <v>22555</v>
      </c>
      <c r="BH887" s="58">
        <f t="shared" si="44"/>
        <v>120000</v>
      </c>
      <c r="BI887" s="62">
        <f t="shared" si="45"/>
        <v>0</v>
      </c>
    </row>
    <row r="888" spans="1:61" ht="19.5" thickBot="1">
      <c r="A888" s="11">
        <v>10</v>
      </c>
      <c r="B888" s="6" t="s">
        <v>1</v>
      </c>
      <c r="C888" s="11">
        <v>1008</v>
      </c>
      <c r="D888" s="6" t="s">
        <v>295</v>
      </c>
      <c r="E888" s="12">
        <v>2</v>
      </c>
      <c r="F888" s="13" t="s">
        <v>12</v>
      </c>
      <c r="G888" s="6" t="s">
        <v>12</v>
      </c>
      <c r="H888" s="12">
        <v>1</v>
      </c>
      <c r="I888" s="13" t="s">
        <v>734</v>
      </c>
      <c r="J888" s="12">
        <v>110</v>
      </c>
      <c r="K888" s="13" t="s">
        <v>1263</v>
      </c>
      <c r="L888" s="11">
        <v>1000007</v>
      </c>
      <c r="M888" s="6" t="s">
        <v>409</v>
      </c>
      <c r="N888" s="11">
        <v>10000070008</v>
      </c>
      <c r="O888" s="6" t="s">
        <v>300</v>
      </c>
      <c r="P888" s="14" t="s">
        <v>305</v>
      </c>
      <c r="Q888" s="11">
        <v>5</v>
      </c>
      <c r="R888" s="6" t="s">
        <v>635</v>
      </c>
      <c r="S888" s="11">
        <v>5</v>
      </c>
      <c r="T888" s="6" t="s">
        <v>635</v>
      </c>
      <c r="U888" s="13" t="str">
        <f>IFERROR((VLOOKUP(Q888,[1]ความเชื่อมโยง!$A$1:$F$10,6,FALSE)),"")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88" s="13" t="str">
        <f>IFERROR((VLOOKUP(Q888,ความเชื่อมโยง!$A$1:$G$10,7,1)),"")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88" s="15" t="s">
        <v>636</v>
      </c>
      <c r="X888" s="6" t="s">
        <v>637</v>
      </c>
      <c r="Y888" s="6" t="s">
        <v>16</v>
      </c>
      <c r="Z888" s="6" t="s">
        <v>20</v>
      </c>
      <c r="AA888" s="6"/>
      <c r="AB888" s="6"/>
      <c r="AC888" s="14"/>
      <c r="AD888" s="14" t="s">
        <v>1731</v>
      </c>
      <c r="AE888" s="16">
        <v>8000</v>
      </c>
      <c r="AF888" s="17">
        <v>1</v>
      </c>
      <c r="AG888" s="17" t="s">
        <v>641</v>
      </c>
      <c r="AH888" s="17">
        <v>12</v>
      </c>
      <c r="AI888" s="27">
        <v>96000</v>
      </c>
      <c r="AJ888" s="16">
        <v>8000</v>
      </c>
      <c r="AK888" s="16">
        <v>8000</v>
      </c>
      <c r="AL888" s="16">
        <v>8000</v>
      </c>
      <c r="AM888" s="16">
        <v>8000</v>
      </c>
      <c r="AN888" s="16">
        <v>8000</v>
      </c>
      <c r="AO888" s="16">
        <v>8000</v>
      </c>
      <c r="AP888" s="16">
        <v>8000</v>
      </c>
      <c r="AQ888" s="16">
        <v>8000</v>
      </c>
      <c r="AR888" s="16">
        <v>8000</v>
      </c>
      <c r="AS888" s="16">
        <v>8000</v>
      </c>
      <c r="AT888" s="16">
        <v>8000</v>
      </c>
      <c r="AU888" s="16">
        <v>8000</v>
      </c>
      <c r="AV888" s="14" t="s">
        <v>1264</v>
      </c>
      <c r="AW888" s="14" t="s">
        <v>1265</v>
      </c>
      <c r="AX888" s="14" t="s">
        <v>1266</v>
      </c>
      <c r="AY888" s="14" t="s">
        <v>1318</v>
      </c>
      <c r="AZ888" s="14" t="s">
        <v>592</v>
      </c>
      <c r="BA888" s="14" t="s">
        <v>1319</v>
      </c>
      <c r="BB888" s="14">
        <v>12</v>
      </c>
      <c r="BC888" s="14" t="s">
        <v>583</v>
      </c>
      <c r="BD888" s="14" t="s">
        <v>295</v>
      </c>
      <c r="BE888" s="14" t="s">
        <v>1297</v>
      </c>
      <c r="BF888" s="14" t="s">
        <v>1298</v>
      </c>
      <c r="BG888" s="332">
        <v>22555</v>
      </c>
      <c r="BH888" s="58">
        <f t="shared" si="44"/>
        <v>96000</v>
      </c>
      <c r="BI888" s="62">
        <f t="shared" si="45"/>
        <v>0</v>
      </c>
    </row>
    <row r="889" spans="1:61" ht="19.5" thickBot="1">
      <c r="A889" s="11">
        <v>10</v>
      </c>
      <c r="B889" s="6" t="s">
        <v>1</v>
      </c>
      <c r="C889" s="11">
        <v>1008</v>
      </c>
      <c r="D889" s="6" t="s">
        <v>295</v>
      </c>
      <c r="E889" s="12">
        <v>2</v>
      </c>
      <c r="F889" s="13" t="s">
        <v>12</v>
      </c>
      <c r="G889" s="6" t="s">
        <v>12</v>
      </c>
      <c r="H889" s="12">
        <v>1</v>
      </c>
      <c r="I889" s="13" t="s">
        <v>734</v>
      </c>
      <c r="J889" s="12">
        <v>110</v>
      </c>
      <c r="K889" s="13" t="s">
        <v>1263</v>
      </c>
      <c r="L889" s="11">
        <v>1000007</v>
      </c>
      <c r="M889" s="6" t="s">
        <v>409</v>
      </c>
      <c r="N889" s="11">
        <v>10000070008</v>
      </c>
      <c r="O889" s="6" t="s">
        <v>300</v>
      </c>
      <c r="P889" s="14" t="s">
        <v>306</v>
      </c>
      <c r="Q889" s="11">
        <v>5</v>
      </c>
      <c r="R889" s="6" t="s">
        <v>635</v>
      </c>
      <c r="S889" s="11">
        <v>5</v>
      </c>
      <c r="T889" s="6" t="s">
        <v>635</v>
      </c>
      <c r="U889" s="13" t="str">
        <f>IFERROR((VLOOKUP(Q889,[1]ความเชื่อมโยง!$A$1:$F$10,6,FALSE)),"")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89" s="13" t="str">
        <f>IFERROR((VLOOKUP(Q889,ความเชื่อมโยง!$A$1:$G$10,7,1)),"")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89" s="15" t="s">
        <v>300</v>
      </c>
      <c r="X889" s="153" t="s">
        <v>133</v>
      </c>
      <c r="Y889" s="153" t="s">
        <v>16</v>
      </c>
      <c r="Z889" s="6" t="s">
        <v>20</v>
      </c>
      <c r="AA889" s="6"/>
      <c r="AB889" s="6"/>
      <c r="AC889" s="14"/>
      <c r="AD889" s="14" t="s">
        <v>1732</v>
      </c>
      <c r="AE889" s="16">
        <v>5000</v>
      </c>
      <c r="AF889" s="17">
        <v>1</v>
      </c>
      <c r="AG889" s="17" t="s">
        <v>641</v>
      </c>
      <c r="AH889" s="17">
        <v>12</v>
      </c>
      <c r="AI889" s="27">
        <v>60000</v>
      </c>
      <c r="AJ889" s="16">
        <v>5000</v>
      </c>
      <c r="AK889" s="16">
        <v>5000</v>
      </c>
      <c r="AL889" s="16">
        <v>5000</v>
      </c>
      <c r="AM889" s="16">
        <v>5000</v>
      </c>
      <c r="AN889" s="16">
        <v>5000</v>
      </c>
      <c r="AO889" s="16">
        <v>5000</v>
      </c>
      <c r="AP889" s="16">
        <v>5000</v>
      </c>
      <c r="AQ889" s="16">
        <v>5000</v>
      </c>
      <c r="AR889" s="16">
        <v>5000</v>
      </c>
      <c r="AS889" s="16">
        <v>5000</v>
      </c>
      <c r="AT889" s="16">
        <v>5000</v>
      </c>
      <c r="AU889" s="16">
        <v>5000</v>
      </c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332"/>
      <c r="BH889" s="58">
        <f t="shared" si="44"/>
        <v>60000</v>
      </c>
      <c r="BI889" s="62">
        <f t="shared" si="45"/>
        <v>0</v>
      </c>
    </row>
    <row r="890" spans="1:61" ht="18.75">
      <c r="A890" s="11">
        <v>10</v>
      </c>
      <c r="B890" s="6" t="s">
        <v>1</v>
      </c>
      <c r="C890" s="11">
        <v>1008</v>
      </c>
      <c r="D890" s="6" t="s">
        <v>295</v>
      </c>
      <c r="E890" s="12">
        <v>2</v>
      </c>
      <c r="F890" s="13" t="s">
        <v>12</v>
      </c>
      <c r="G890" s="6" t="s">
        <v>12</v>
      </c>
      <c r="H890" s="12">
        <v>1</v>
      </c>
      <c r="I890" s="13" t="s">
        <v>734</v>
      </c>
      <c r="J890" s="12">
        <v>110</v>
      </c>
      <c r="K890" s="13" t="s">
        <v>1263</v>
      </c>
      <c r="L890" s="11">
        <v>1000007</v>
      </c>
      <c r="M890" s="6" t="s">
        <v>409</v>
      </c>
      <c r="N890" s="11">
        <v>10000070008</v>
      </c>
      <c r="O890" s="6" t="s">
        <v>300</v>
      </c>
      <c r="P890" s="14" t="s">
        <v>302</v>
      </c>
      <c r="Q890" s="11">
        <f>IFERROR((VLOOKUP(R890,[1]ความเชื่อมโยง!$A$20:$B$26,2,FALSE)),"")</f>
        <v>1</v>
      </c>
      <c r="R890" s="6" t="s">
        <v>520</v>
      </c>
      <c r="S890" s="11">
        <f>IFERROR((VLOOKUP(T890,[1]ความเชื่อมโยง!$A$29:$B$37,2,FALSE)),"")</f>
        <v>1.3</v>
      </c>
      <c r="T890" s="6" t="s">
        <v>594</v>
      </c>
      <c r="U890" s="13" t="str">
        <f>IFERROR((VLOOKUP(Q890,[1]ความเชื่อมโยง!$A$1:$F$10,6,FALSE)),"")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90" s="13" t="str">
        <f>IFERROR((VLOOKUP(Q890,ความเชื่อมโยง!$A$1:$G$10,7,1)),"")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890" s="15" t="s">
        <v>636</v>
      </c>
      <c r="X890" s="6" t="s">
        <v>637</v>
      </c>
      <c r="Y890" s="6" t="s">
        <v>16</v>
      </c>
      <c r="Z890" s="6" t="s">
        <v>20</v>
      </c>
      <c r="AA890" s="6"/>
      <c r="AB890" s="6"/>
      <c r="AC890" s="14"/>
      <c r="AD890" s="14" t="s">
        <v>1733</v>
      </c>
      <c r="AE890" s="16">
        <v>12500</v>
      </c>
      <c r="AF890" s="17">
        <v>1</v>
      </c>
      <c r="AG890" s="17" t="s">
        <v>641</v>
      </c>
      <c r="AH890" s="17">
        <v>12</v>
      </c>
      <c r="AI890" s="27">
        <v>150000</v>
      </c>
      <c r="AJ890" s="16">
        <v>12500</v>
      </c>
      <c r="AK890" s="16">
        <v>12500</v>
      </c>
      <c r="AL890" s="16">
        <v>12500</v>
      </c>
      <c r="AM890" s="16">
        <v>12500</v>
      </c>
      <c r="AN890" s="16">
        <v>12500</v>
      </c>
      <c r="AO890" s="16">
        <v>12500</v>
      </c>
      <c r="AP890" s="16">
        <v>12500</v>
      </c>
      <c r="AQ890" s="16">
        <v>12500</v>
      </c>
      <c r="AR890" s="16">
        <v>12500</v>
      </c>
      <c r="AS890" s="16">
        <v>12500</v>
      </c>
      <c r="AT890" s="16">
        <v>12500</v>
      </c>
      <c r="AU890" s="16">
        <v>12500</v>
      </c>
      <c r="AV890" s="14" t="s">
        <v>1264</v>
      </c>
      <c r="AW890" s="14" t="s">
        <v>1265</v>
      </c>
      <c r="AX890" s="14" t="s">
        <v>1266</v>
      </c>
      <c r="AY890" s="14" t="s">
        <v>1303</v>
      </c>
      <c r="AZ890" s="14" t="s">
        <v>592</v>
      </c>
      <c r="BA890" s="14" t="s">
        <v>1304</v>
      </c>
      <c r="BB890" s="14">
        <v>12</v>
      </c>
      <c r="BC890" s="14" t="s">
        <v>583</v>
      </c>
      <c r="BD890" s="14" t="s">
        <v>295</v>
      </c>
      <c r="BE890" s="14" t="s">
        <v>1297</v>
      </c>
      <c r="BF890" s="14" t="s">
        <v>1298</v>
      </c>
      <c r="BG890" s="332">
        <v>22555</v>
      </c>
      <c r="BH890" s="58">
        <f t="shared" si="44"/>
        <v>150000</v>
      </c>
      <c r="BI890" s="62">
        <f t="shared" si="45"/>
        <v>0</v>
      </c>
    </row>
    <row r="891" spans="1:61" ht="18.75">
      <c r="A891" s="11">
        <v>10</v>
      </c>
      <c r="B891" s="6" t="s">
        <v>1</v>
      </c>
      <c r="C891" s="11">
        <v>1008</v>
      </c>
      <c r="D891" s="6" t="s">
        <v>295</v>
      </c>
      <c r="E891" s="12">
        <v>2</v>
      </c>
      <c r="F891" s="13" t="s">
        <v>12</v>
      </c>
      <c r="G891" s="6" t="s">
        <v>12</v>
      </c>
      <c r="H891" s="12">
        <v>1</v>
      </c>
      <c r="I891" s="13" t="s">
        <v>734</v>
      </c>
      <c r="J891" s="12">
        <v>110</v>
      </c>
      <c r="K891" s="13" t="s">
        <v>1263</v>
      </c>
      <c r="L891" s="11">
        <v>1000007</v>
      </c>
      <c r="M891" s="6" t="s">
        <v>409</v>
      </c>
      <c r="N891" s="11">
        <v>10000070008</v>
      </c>
      <c r="O891" s="6" t="s">
        <v>300</v>
      </c>
      <c r="P891" s="14" t="s">
        <v>307</v>
      </c>
      <c r="Q891" s="11">
        <v>5</v>
      </c>
      <c r="R891" s="6" t="s">
        <v>635</v>
      </c>
      <c r="S891" s="11">
        <v>5</v>
      </c>
      <c r="T891" s="6" t="s">
        <v>635</v>
      </c>
      <c r="U891" s="13" t="str">
        <f>IFERROR((VLOOKUP(Q891,[1]ความเชื่อมโยง!$A$1:$F$10,6,FALSE)),"")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91" s="13" t="str">
        <f>IFERROR((VLOOKUP(Q891,ความเชื่อมโยง!$A$1:$G$10,7,1)),"")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91" s="15" t="s">
        <v>636</v>
      </c>
      <c r="X891" s="6" t="s">
        <v>637</v>
      </c>
      <c r="Y891" s="6" t="s">
        <v>16</v>
      </c>
      <c r="Z891" s="6" t="s">
        <v>23</v>
      </c>
      <c r="AA891" s="6"/>
      <c r="AB891" s="6"/>
      <c r="AC891" s="14"/>
      <c r="AD891" s="14" t="s">
        <v>1320</v>
      </c>
      <c r="AE891" s="16">
        <v>60000</v>
      </c>
      <c r="AF891" s="17">
        <v>1</v>
      </c>
      <c r="AG891" s="17" t="s">
        <v>641</v>
      </c>
      <c r="AH891" s="17">
        <v>12</v>
      </c>
      <c r="AI891" s="27">
        <v>720000</v>
      </c>
      <c r="AJ891" s="16">
        <v>60000</v>
      </c>
      <c r="AK891" s="16">
        <v>60000</v>
      </c>
      <c r="AL891" s="16">
        <v>60000</v>
      </c>
      <c r="AM891" s="16">
        <v>60000</v>
      </c>
      <c r="AN891" s="16">
        <v>60000</v>
      </c>
      <c r="AO891" s="16">
        <v>60000</v>
      </c>
      <c r="AP891" s="16">
        <v>60000</v>
      </c>
      <c r="AQ891" s="16">
        <v>60000</v>
      </c>
      <c r="AR891" s="16">
        <v>60000</v>
      </c>
      <c r="AS891" s="16">
        <v>60000</v>
      </c>
      <c r="AT891" s="16">
        <v>60000</v>
      </c>
      <c r="AU891" s="16">
        <v>60000</v>
      </c>
      <c r="AV891" s="14" t="s">
        <v>1264</v>
      </c>
      <c r="AW891" s="14" t="s">
        <v>1265</v>
      </c>
      <c r="AX891" s="14" t="s">
        <v>1266</v>
      </c>
      <c r="AY891" s="14" t="s">
        <v>1321</v>
      </c>
      <c r="AZ891" s="14" t="s">
        <v>592</v>
      </c>
      <c r="BA891" s="14" t="s">
        <v>1322</v>
      </c>
      <c r="BB891" s="14" t="s">
        <v>1323</v>
      </c>
      <c r="BC891" s="14" t="s">
        <v>1324</v>
      </c>
      <c r="BD891" s="14" t="s">
        <v>295</v>
      </c>
      <c r="BE891" s="14" t="s">
        <v>1294</v>
      </c>
      <c r="BF891" s="14" t="s">
        <v>1295</v>
      </c>
      <c r="BG891" s="61"/>
      <c r="BH891" s="58">
        <f t="shared" si="44"/>
        <v>720000</v>
      </c>
      <c r="BI891" s="62">
        <f t="shared" si="45"/>
        <v>0</v>
      </c>
    </row>
    <row r="892" spans="1:61" ht="18.75">
      <c r="A892" s="11">
        <v>10</v>
      </c>
      <c r="B892" s="6" t="s">
        <v>1</v>
      </c>
      <c r="C892" s="11">
        <v>1008</v>
      </c>
      <c r="D892" s="6" t="s">
        <v>295</v>
      </c>
      <c r="E892" s="12">
        <v>2</v>
      </c>
      <c r="F892" s="13" t="s">
        <v>12</v>
      </c>
      <c r="G892" s="6" t="s">
        <v>12</v>
      </c>
      <c r="H892" s="12">
        <v>1</v>
      </c>
      <c r="I892" s="13" t="s">
        <v>734</v>
      </c>
      <c r="J892" s="12">
        <v>110</v>
      </c>
      <c r="K892" s="13" t="s">
        <v>1263</v>
      </c>
      <c r="L892" s="11">
        <v>1000007</v>
      </c>
      <c r="M892" s="6" t="s">
        <v>409</v>
      </c>
      <c r="N892" s="11">
        <v>10000070008</v>
      </c>
      <c r="O892" s="6" t="s">
        <v>300</v>
      </c>
      <c r="P892" s="14" t="s">
        <v>308</v>
      </c>
      <c r="Q892" s="11">
        <v>5</v>
      </c>
      <c r="R892" s="6" t="s">
        <v>635</v>
      </c>
      <c r="S892" s="11">
        <v>5</v>
      </c>
      <c r="T892" s="6" t="s">
        <v>635</v>
      </c>
      <c r="U892" s="13" t="str">
        <f>IFERROR((VLOOKUP(Q892,[1]ความเชื่อมโยง!$A$1:$F$10,6,FALSE)),"")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92" s="13" t="str">
        <f>IFERROR((VLOOKUP(Q892,ความเชื่อมโยง!$A$1:$G$10,7,1)),"")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92" s="15" t="s">
        <v>636</v>
      </c>
      <c r="X892" s="6" t="s">
        <v>637</v>
      </c>
      <c r="Y892" s="6" t="s">
        <v>16</v>
      </c>
      <c r="Z892" s="6" t="s">
        <v>23</v>
      </c>
      <c r="AA892" s="6"/>
      <c r="AB892" s="6"/>
      <c r="AC892" s="14"/>
      <c r="AD892" s="14" t="s">
        <v>308</v>
      </c>
      <c r="AE892" s="16">
        <v>12000</v>
      </c>
      <c r="AF892" s="17">
        <v>1</v>
      </c>
      <c r="AG892" s="17" t="s">
        <v>641</v>
      </c>
      <c r="AH892" s="17">
        <v>12</v>
      </c>
      <c r="AI892" s="27">
        <v>144000</v>
      </c>
      <c r="AJ892" s="16">
        <v>12000</v>
      </c>
      <c r="AK892" s="16">
        <v>12000</v>
      </c>
      <c r="AL892" s="16">
        <v>12000</v>
      </c>
      <c r="AM892" s="16">
        <v>12000</v>
      </c>
      <c r="AN892" s="16">
        <v>12000</v>
      </c>
      <c r="AO892" s="16">
        <v>12000</v>
      </c>
      <c r="AP892" s="16">
        <v>12000</v>
      </c>
      <c r="AQ892" s="16">
        <v>12000</v>
      </c>
      <c r="AR892" s="16">
        <v>12000</v>
      </c>
      <c r="AS892" s="16">
        <v>12000</v>
      </c>
      <c r="AT892" s="16">
        <v>12000</v>
      </c>
      <c r="AU892" s="16">
        <v>12000</v>
      </c>
      <c r="AV892" s="14" t="s">
        <v>1264</v>
      </c>
      <c r="AW892" s="14" t="s">
        <v>1265</v>
      </c>
      <c r="AX892" s="14" t="s">
        <v>1266</v>
      </c>
      <c r="AY892" s="14" t="s">
        <v>1321</v>
      </c>
      <c r="AZ892" s="14" t="s">
        <v>592</v>
      </c>
      <c r="BA892" s="14" t="s">
        <v>1322</v>
      </c>
      <c r="BB892" s="14" t="s">
        <v>1323</v>
      </c>
      <c r="BC892" s="14" t="s">
        <v>1324</v>
      </c>
      <c r="BD892" s="14" t="s">
        <v>295</v>
      </c>
      <c r="BE892" s="14" t="s">
        <v>1294</v>
      </c>
      <c r="BF892" s="14" t="s">
        <v>1295</v>
      </c>
      <c r="BG892" s="61"/>
      <c r="BH892" s="58">
        <f t="shared" si="44"/>
        <v>144000</v>
      </c>
      <c r="BI892" s="62">
        <f t="shared" si="45"/>
        <v>0</v>
      </c>
    </row>
    <row r="893" spans="1:61" ht="18.75">
      <c r="A893" s="11">
        <v>10</v>
      </c>
      <c r="B893" s="6" t="s">
        <v>1</v>
      </c>
      <c r="C893" s="11"/>
      <c r="D893" s="6" t="s">
        <v>295</v>
      </c>
      <c r="E893" s="12">
        <v>2</v>
      </c>
      <c r="F893" s="13" t="s">
        <v>12</v>
      </c>
      <c r="G893" s="6" t="s">
        <v>12</v>
      </c>
      <c r="H893" s="12">
        <v>1</v>
      </c>
      <c r="I893" s="13" t="s">
        <v>734</v>
      </c>
      <c r="J893" s="12">
        <v>110</v>
      </c>
      <c r="K893" s="13" t="s">
        <v>1263</v>
      </c>
      <c r="L893" s="11">
        <v>1000007</v>
      </c>
      <c r="M893" s="6" t="s">
        <v>409</v>
      </c>
      <c r="N893" s="11">
        <v>10000070008</v>
      </c>
      <c r="O893" s="6" t="s">
        <v>300</v>
      </c>
      <c r="P893" s="14" t="s">
        <v>309</v>
      </c>
      <c r="Q893" s="11">
        <v>5</v>
      </c>
      <c r="R893" s="6" t="s">
        <v>635</v>
      </c>
      <c r="S893" s="11">
        <v>5</v>
      </c>
      <c r="T893" s="6" t="s">
        <v>635</v>
      </c>
      <c r="U893" s="13" t="str">
        <f>IFERROR((VLOOKUP(Q893,[1]ความเชื่อมโยง!$A$1:$F$10,6,FALSE)),"")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93" s="13" t="str">
        <f>IFERROR((VLOOKUP(Q893,ความเชื่อมโยง!$A$1:$G$10,7,1)),"")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93" s="15" t="s">
        <v>636</v>
      </c>
      <c r="X893" s="6" t="s">
        <v>637</v>
      </c>
      <c r="Y893" s="6" t="s">
        <v>16</v>
      </c>
      <c r="Z893" s="6" t="s">
        <v>23</v>
      </c>
      <c r="AA893" s="6"/>
      <c r="AB893" s="6"/>
      <c r="AC893" s="14"/>
      <c r="AD893" s="14" t="s">
        <v>309</v>
      </c>
      <c r="AE893" s="16">
        <v>60750</v>
      </c>
      <c r="AF893" s="17">
        <v>1</v>
      </c>
      <c r="AG893" s="17" t="s">
        <v>641</v>
      </c>
      <c r="AH893" s="17">
        <v>12</v>
      </c>
      <c r="AI893" s="27">
        <v>729000</v>
      </c>
      <c r="AJ893" s="16">
        <v>60750</v>
      </c>
      <c r="AK893" s="16">
        <v>60750</v>
      </c>
      <c r="AL893" s="16">
        <v>60750</v>
      </c>
      <c r="AM893" s="16">
        <v>60750</v>
      </c>
      <c r="AN893" s="16">
        <v>60750</v>
      </c>
      <c r="AO893" s="16">
        <v>60750</v>
      </c>
      <c r="AP893" s="16">
        <v>60750</v>
      </c>
      <c r="AQ893" s="16">
        <v>60750</v>
      </c>
      <c r="AR893" s="16">
        <v>60750</v>
      </c>
      <c r="AS893" s="16">
        <v>60750</v>
      </c>
      <c r="AT893" s="16">
        <v>60750</v>
      </c>
      <c r="AU893" s="16">
        <v>60750</v>
      </c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61"/>
      <c r="BH893" s="58">
        <f t="shared" si="44"/>
        <v>729000</v>
      </c>
      <c r="BI893" s="62">
        <f t="shared" si="45"/>
        <v>0</v>
      </c>
    </row>
    <row r="894" spans="1:61" ht="18.75">
      <c r="A894" s="11">
        <v>10</v>
      </c>
      <c r="B894" s="6" t="s">
        <v>1</v>
      </c>
      <c r="C894" s="11">
        <v>1008</v>
      </c>
      <c r="D894" s="6" t="s">
        <v>295</v>
      </c>
      <c r="E894" s="12">
        <v>2</v>
      </c>
      <c r="F894" s="13" t="s">
        <v>12</v>
      </c>
      <c r="G894" s="6" t="s">
        <v>12</v>
      </c>
      <c r="H894" s="12">
        <v>1</v>
      </c>
      <c r="I894" s="13" t="s">
        <v>734</v>
      </c>
      <c r="J894" s="12">
        <v>110</v>
      </c>
      <c r="K894" s="13" t="s">
        <v>1263</v>
      </c>
      <c r="L894" s="11">
        <v>1000007</v>
      </c>
      <c r="M894" s="6" t="s">
        <v>409</v>
      </c>
      <c r="N894" s="11">
        <v>10000070008</v>
      </c>
      <c r="O894" s="6" t="s">
        <v>300</v>
      </c>
      <c r="P894" s="14" t="s">
        <v>310</v>
      </c>
      <c r="Q894" s="11">
        <v>5</v>
      </c>
      <c r="R894" s="6" t="s">
        <v>635</v>
      </c>
      <c r="S894" s="11">
        <v>5</v>
      </c>
      <c r="T894" s="6" t="s">
        <v>635</v>
      </c>
      <c r="U894" s="13" t="str">
        <f>IFERROR((VLOOKUP(Q894,[1]ความเชื่อมโยง!$A$1:$F$10,6,FALSE)),"")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94" s="13" t="str">
        <f>IFERROR((VLOOKUP(Q894,ความเชื่อมโยง!$A$1:$G$10,7,1)),"")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94" s="15" t="s">
        <v>636</v>
      </c>
      <c r="X894" s="6" t="s">
        <v>637</v>
      </c>
      <c r="Y894" s="6" t="s">
        <v>16</v>
      </c>
      <c r="Z894" s="6" t="s">
        <v>28</v>
      </c>
      <c r="AA894" s="6"/>
      <c r="AB894" s="6"/>
      <c r="AC894" s="14"/>
      <c r="AD894" s="14" t="s">
        <v>1334</v>
      </c>
      <c r="AE894" s="16">
        <v>420</v>
      </c>
      <c r="AF894" s="17">
        <v>2</v>
      </c>
      <c r="AG894" s="17" t="s">
        <v>581</v>
      </c>
      <c r="AH894" s="17">
        <v>119</v>
      </c>
      <c r="AI894" s="27">
        <v>100000</v>
      </c>
      <c r="AJ894" s="16">
        <v>8333</v>
      </c>
      <c r="AK894" s="16">
        <v>8333</v>
      </c>
      <c r="AL894" s="16">
        <v>8333</v>
      </c>
      <c r="AM894" s="16">
        <v>8333</v>
      </c>
      <c r="AN894" s="16">
        <v>8333</v>
      </c>
      <c r="AO894" s="16">
        <v>8333</v>
      </c>
      <c r="AP894" s="16">
        <v>8333</v>
      </c>
      <c r="AQ894" s="16">
        <v>8333</v>
      </c>
      <c r="AR894" s="16">
        <v>8333</v>
      </c>
      <c r="AS894" s="16">
        <v>8333</v>
      </c>
      <c r="AT894" s="16">
        <v>8333</v>
      </c>
      <c r="AU894" s="16">
        <v>8333</v>
      </c>
      <c r="AV894" s="14" t="s">
        <v>1264</v>
      </c>
      <c r="AW894" s="14" t="s">
        <v>1265</v>
      </c>
      <c r="AX894" s="14" t="s">
        <v>1266</v>
      </c>
      <c r="AY894" s="14" t="s">
        <v>1325</v>
      </c>
      <c r="AZ894" s="14" t="s">
        <v>592</v>
      </c>
      <c r="BA894" s="14" t="s">
        <v>1326</v>
      </c>
      <c r="BB894" s="14" t="s">
        <v>581</v>
      </c>
      <c r="BC894" s="14" t="s">
        <v>1324</v>
      </c>
      <c r="BD894" s="14" t="s">
        <v>295</v>
      </c>
      <c r="BE894" s="14" t="s">
        <v>1269</v>
      </c>
      <c r="BF894" s="14" t="s">
        <v>1327</v>
      </c>
      <c r="BG894" s="61" t="s">
        <v>1328</v>
      </c>
      <c r="BH894" s="58">
        <f t="shared" si="44"/>
        <v>100000</v>
      </c>
      <c r="BI894" s="62">
        <f t="shared" si="45"/>
        <v>0</v>
      </c>
    </row>
    <row r="895" spans="1:61" ht="18.75">
      <c r="A895" s="11">
        <v>10</v>
      </c>
      <c r="B895" s="6" t="s">
        <v>1</v>
      </c>
      <c r="C895" s="11">
        <v>1008</v>
      </c>
      <c r="D895" s="6" t="s">
        <v>295</v>
      </c>
      <c r="E895" s="12">
        <v>2</v>
      </c>
      <c r="F895" s="13" t="s">
        <v>12</v>
      </c>
      <c r="G895" s="6" t="s">
        <v>12</v>
      </c>
      <c r="H895" s="12">
        <v>1</v>
      </c>
      <c r="I895" s="13" t="s">
        <v>734</v>
      </c>
      <c r="J895" s="12">
        <v>110</v>
      </c>
      <c r="K895" s="13" t="s">
        <v>1263</v>
      </c>
      <c r="L895" s="11">
        <v>1000007</v>
      </c>
      <c r="M895" s="6" t="s">
        <v>409</v>
      </c>
      <c r="N895" s="11">
        <v>10000070008</v>
      </c>
      <c r="O895" s="6" t="s">
        <v>300</v>
      </c>
      <c r="P895" s="14" t="s">
        <v>310</v>
      </c>
      <c r="Q895" s="11">
        <v>5</v>
      </c>
      <c r="R895" s="6" t="s">
        <v>635</v>
      </c>
      <c r="S895" s="11">
        <v>5</v>
      </c>
      <c r="T895" s="6" t="s">
        <v>635</v>
      </c>
      <c r="U895" s="13" t="str">
        <f>IFERROR((VLOOKUP(Q895,[1]ความเชื่อมโยง!$A$1:$F$10,6,FALSE)),"")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95" s="13" t="str">
        <f>IFERROR((VLOOKUP(Q895,ความเชื่อมโยง!$A$1:$G$10,7,1)),"")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95" s="15" t="s">
        <v>636</v>
      </c>
      <c r="X895" s="6" t="s">
        <v>637</v>
      </c>
      <c r="Y895" s="6" t="s">
        <v>16</v>
      </c>
      <c r="Z895" s="6" t="s">
        <v>28</v>
      </c>
      <c r="AA895" s="6"/>
      <c r="AB895" s="6"/>
      <c r="AC895" s="14"/>
      <c r="AD895" s="14" t="s">
        <v>1332</v>
      </c>
      <c r="AE895" s="16">
        <v>200</v>
      </c>
      <c r="AF895" s="17">
        <v>1</v>
      </c>
      <c r="AG895" s="17" t="s">
        <v>581</v>
      </c>
      <c r="AH895" s="17">
        <v>246</v>
      </c>
      <c r="AI895" s="27">
        <v>49200</v>
      </c>
      <c r="AJ895" s="16">
        <v>4100</v>
      </c>
      <c r="AK895" s="16">
        <v>4100</v>
      </c>
      <c r="AL895" s="16">
        <v>4100</v>
      </c>
      <c r="AM895" s="16">
        <v>4100</v>
      </c>
      <c r="AN895" s="16">
        <v>4100</v>
      </c>
      <c r="AO895" s="16">
        <v>4100</v>
      </c>
      <c r="AP895" s="16">
        <v>4100</v>
      </c>
      <c r="AQ895" s="16">
        <v>4100</v>
      </c>
      <c r="AR895" s="16">
        <v>4100</v>
      </c>
      <c r="AS895" s="16">
        <v>4100</v>
      </c>
      <c r="AT895" s="16">
        <v>4100</v>
      </c>
      <c r="AU895" s="16">
        <v>4100</v>
      </c>
      <c r="AV895" s="14" t="s">
        <v>1264</v>
      </c>
      <c r="AW895" s="14" t="s">
        <v>1265</v>
      </c>
      <c r="AX895" s="14" t="s">
        <v>1266</v>
      </c>
      <c r="AY895" s="14" t="s">
        <v>1325</v>
      </c>
      <c r="AZ895" s="14" t="s">
        <v>592</v>
      </c>
      <c r="BA895" s="14" t="s">
        <v>1326</v>
      </c>
      <c r="BB895" s="14" t="s">
        <v>581</v>
      </c>
      <c r="BC895" s="14" t="s">
        <v>1324</v>
      </c>
      <c r="BD895" s="14" t="s">
        <v>295</v>
      </c>
      <c r="BE895" s="14" t="s">
        <v>1269</v>
      </c>
      <c r="BF895" s="14" t="s">
        <v>1327</v>
      </c>
      <c r="BG895" s="61" t="s">
        <v>1328</v>
      </c>
      <c r="BH895" s="58">
        <f t="shared" si="44"/>
        <v>49200</v>
      </c>
      <c r="BI895" s="62">
        <f t="shared" si="45"/>
        <v>0</v>
      </c>
    </row>
    <row r="896" spans="1:61" ht="18.75">
      <c r="A896" s="11">
        <v>10</v>
      </c>
      <c r="B896" s="6" t="s">
        <v>1</v>
      </c>
      <c r="C896" s="11">
        <v>1008</v>
      </c>
      <c r="D896" s="6" t="s">
        <v>295</v>
      </c>
      <c r="E896" s="12">
        <v>2</v>
      </c>
      <c r="F896" s="13" t="s">
        <v>12</v>
      </c>
      <c r="G896" s="6" t="s">
        <v>12</v>
      </c>
      <c r="H896" s="12">
        <v>1</v>
      </c>
      <c r="I896" s="13" t="s">
        <v>734</v>
      </c>
      <c r="J896" s="12">
        <v>110</v>
      </c>
      <c r="K896" s="13" t="s">
        <v>1263</v>
      </c>
      <c r="L896" s="11">
        <v>1000007</v>
      </c>
      <c r="M896" s="6" t="s">
        <v>409</v>
      </c>
      <c r="N896" s="11">
        <v>10000070008</v>
      </c>
      <c r="O896" s="6" t="s">
        <v>300</v>
      </c>
      <c r="P896" s="14" t="s">
        <v>310</v>
      </c>
      <c r="Q896" s="11">
        <v>5</v>
      </c>
      <c r="R896" s="6" t="s">
        <v>635</v>
      </c>
      <c r="S896" s="11">
        <v>5</v>
      </c>
      <c r="T896" s="6" t="s">
        <v>635</v>
      </c>
      <c r="U896" s="13" t="str">
        <f>IFERROR((VLOOKUP(Q896,[1]ความเชื่อมโยง!$A$1:$F$10,6,FALSE)),"")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96" s="13" t="str">
        <f>IFERROR((VLOOKUP(Q896,ความเชื่อมโยง!$A$1:$G$10,7,1)),"")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96" s="15" t="s">
        <v>636</v>
      </c>
      <c r="X896" s="6" t="s">
        <v>637</v>
      </c>
      <c r="Y896" s="6" t="s">
        <v>16</v>
      </c>
      <c r="Z896" s="6" t="s">
        <v>28</v>
      </c>
      <c r="AA896" s="6"/>
      <c r="AB896" s="6"/>
      <c r="AC896" s="14"/>
      <c r="AD896" s="14" t="s">
        <v>1334</v>
      </c>
      <c r="AE896" s="16">
        <v>420</v>
      </c>
      <c r="AF896" s="17">
        <v>2</v>
      </c>
      <c r="AG896" s="17" t="s">
        <v>581</v>
      </c>
      <c r="AH896" s="17">
        <v>119</v>
      </c>
      <c r="AI896" s="27">
        <v>100000</v>
      </c>
      <c r="AJ896" s="16">
        <v>8333</v>
      </c>
      <c r="AK896" s="16">
        <v>8333</v>
      </c>
      <c r="AL896" s="16">
        <v>8333</v>
      </c>
      <c r="AM896" s="16">
        <v>8333</v>
      </c>
      <c r="AN896" s="16">
        <v>8333</v>
      </c>
      <c r="AO896" s="16">
        <v>8333</v>
      </c>
      <c r="AP896" s="16">
        <v>8333</v>
      </c>
      <c r="AQ896" s="16">
        <v>8333</v>
      </c>
      <c r="AR896" s="16">
        <v>8333</v>
      </c>
      <c r="AS896" s="16">
        <v>8333</v>
      </c>
      <c r="AT896" s="16">
        <v>8333</v>
      </c>
      <c r="AU896" s="16">
        <v>8333</v>
      </c>
      <c r="AV896" s="14" t="s">
        <v>1264</v>
      </c>
      <c r="AW896" s="14" t="s">
        <v>1265</v>
      </c>
      <c r="AX896" s="14" t="s">
        <v>1266</v>
      </c>
      <c r="AY896" s="14" t="s">
        <v>1329</v>
      </c>
      <c r="AZ896" s="14" t="s">
        <v>592</v>
      </c>
      <c r="BA896" s="14" t="s">
        <v>1326</v>
      </c>
      <c r="BB896" s="14" t="s">
        <v>581</v>
      </c>
      <c r="BC896" s="14" t="s">
        <v>1324</v>
      </c>
      <c r="BD896" s="14" t="s">
        <v>295</v>
      </c>
      <c r="BE896" s="14" t="s">
        <v>1269</v>
      </c>
      <c r="BF896" s="14" t="s">
        <v>1327</v>
      </c>
      <c r="BG896" s="61" t="s">
        <v>1328</v>
      </c>
      <c r="BH896" s="58">
        <f t="shared" si="44"/>
        <v>100000</v>
      </c>
      <c r="BI896" s="62">
        <f t="shared" si="45"/>
        <v>0</v>
      </c>
    </row>
    <row r="897" spans="1:61" ht="18.75">
      <c r="A897" s="11">
        <v>10</v>
      </c>
      <c r="B897" s="6" t="s">
        <v>1</v>
      </c>
      <c r="C897" s="11">
        <v>1008</v>
      </c>
      <c r="D897" s="6" t="s">
        <v>295</v>
      </c>
      <c r="E897" s="12">
        <v>2</v>
      </c>
      <c r="F897" s="13" t="s">
        <v>12</v>
      </c>
      <c r="G897" s="6" t="s">
        <v>12</v>
      </c>
      <c r="H897" s="12">
        <v>1</v>
      </c>
      <c r="I897" s="13" t="s">
        <v>734</v>
      </c>
      <c r="J897" s="12">
        <v>110</v>
      </c>
      <c r="K897" s="13" t="s">
        <v>1263</v>
      </c>
      <c r="L897" s="11">
        <v>1000007</v>
      </c>
      <c r="M897" s="6" t="s">
        <v>409</v>
      </c>
      <c r="N897" s="11">
        <v>10000070008</v>
      </c>
      <c r="O897" s="6" t="s">
        <v>300</v>
      </c>
      <c r="P897" s="14" t="s">
        <v>310</v>
      </c>
      <c r="Q897" s="11">
        <v>5</v>
      </c>
      <c r="R897" s="6" t="s">
        <v>635</v>
      </c>
      <c r="S897" s="11">
        <v>5</v>
      </c>
      <c r="T897" s="6" t="s">
        <v>635</v>
      </c>
      <c r="U897" s="13" t="str">
        <f>IFERROR((VLOOKUP(Q897,[1]ความเชื่อมโยง!$A$1:$F$10,6,FALSE)),"")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97" s="13" t="str">
        <f>IFERROR((VLOOKUP(Q897,ความเชื่อมโยง!$A$1:$G$10,7,1)),"")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97" s="15" t="s">
        <v>636</v>
      </c>
      <c r="X897" s="6" t="s">
        <v>637</v>
      </c>
      <c r="Y897" s="6" t="s">
        <v>16</v>
      </c>
      <c r="Z897" s="6" t="s">
        <v>28</v>
      </c>
      <c r="AA897" s="6"/>
      <c r="AB897" s="6"/>
      <c r="AC897" s="14"/>
      <c r="AD897" s="14" t="s">
        <v>1332</v>
      </c>
      <c r="AE897" s="16">
        <v>200</v>
      </c>
      <c r="AF897" s="17">
        <v>1</v>
      </c>
      <c r="AG897" s="17" t="s">
        <v>581</v>
      </c>
      <c r="AH897" s="17">
        <v>246</v>
      </c>
      <c r="AI897" s="27">
        <v>49200</v>
      </c>
      <c r="AJ897" s="16">
        <v>4100</v>
      </c>
      <c r="AK897" s="16">
        <v>4100</v>
      </c>
      <c r="AL897" s="16">
        <v>4100</v>
      </c>
      <c r="AM897" s="16">
        <v>4100</v>
      </c>
      <c r="AN897" s="16">
        <v>4100</v>
      </c>
      <c r="AO897" s="16">
        <v>4100</v>
      </c>
      <c r="AP897" s="16">
        <v>4100</v>
      </c>
      <c r="AQ897" s="16">
        <v>4100</v>
      </c>
      <c r="AR897" s="16">
        <v>4100</v>
      </c>
      <c r="AS897" s="16">
        <v>4100</v>
      </c>
      <c r="AT897" s="16">
        <v>4100</v>
      </c>
      <c r="AU897" s="16">
        <v>4100</v>
      </c>
      <c r="AV897" s="14" t="s">
        <v>1264</v>
      </c>
      <c r="AW897" s="14" t="s">
        <v>1265</v>
      </c>
      <c r="AX897" s="14" t="s">
        <v>1266</v>
      </c>
      <c r="AY897" s="14" t="s">
        <v>1329</v>
      </c>
      <c r="AZ897" s="14" t="s">
        <v>592</v>
      </c>
      <c r="BA897" s="14" t="s">
        <v>1326</v>
      </c>
      <c r="BB897" s="14" t="s">
        <v>581</v>
      </c>
      <c r="BC897" s="14" t="s">
        <v>1324</v>
      </c>
      <c r="BD897" s="14" t="s">
        <v>295</v>
      </c>
      <c r="BE897" s="14" t="s">
        <v>1269</v>
      </c>
      <c r="BF897" s="14" t="s">
        <v>1327</v>
      </c>
      <c r="BG897" s="61" t="s">
        <v>1328</v>
      </c>
      <c r="BH897" s="58">
        <f t="shared" si="44"/>
        <v>49200</v>
      </c>
      <c r="BI897" s="62">
        <f t="shared" si="45"/>
        <v>0</v>
      </c>
    </row>
    <row r="898" spans="1:61" ht="18.75">
      <c r="A898" s="11">
        <v>10</v>
      </c>
      <c r="B898" s="6" t="s">
        <v>1</v>
      </c>
      <c r="C898" s="11">
        <v>1008</v>
      </c>
      <c r="D898" s="6" t="s">
        <v>295</v>
      </c>
      <c r="E898" s="12">
        <v>2</v>
      </c>
      <c r="F898" s="13" t="s">
        <v>12</v>
      </c>
      <c r="G898" s="6" t="s">
        <v>12</v>
      </c>
      <c r="H898" s="12">
        <v>1</v>
      </c>
      <c r="I898" s="13" t="s">
        <v>734</v>
      </c>
      <c r="J898" s="12">
        <v>110</v>
      </c>
      <c r="K898" s="13" t="s">
        <v>1263</v>
      </c>
      <c r="L898" s="11">
        <v>1000007</v>
      </c>
      <c r="M898" s="6" t="s">
        <v>409</v>
      </c>
      <c r="N898" s="11">
        <v>10000070008</v>
      </c>
      <c r="O898" s="6" t="s">
        <v>300</v>
      </c>
      <c r="P898" s="14" t="s">
        <v>310</v>
      </c>
      <c r="Q898" s="11">
        <v>5</v>
      </c>
      <c r="R898" s="6" t="s">
        <v>635</v>
      </c>
      <c r="S898" s="11">
        <v>5</v>
      </c>
      <c r="T898" s="6" t="s">
        <v>635</v>
      </c>
      <c r="U898" s="13" t="str">
        <f>IFERROR((VLOOKUP(Q898,[1]ความเชื่อมโยง!$A$1:$F$10,6,FALSE)),"")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98" s="13" t="str">
        <f>IFERROR((VLOOKUP(Q898,ความเชื่อมโยง!$A$1:$G$10,7,1)),"")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98" s="15" t="s">
        <v>636</v>
      </c>
      <c r="X898" s="6" t="s">
        <v>637</v>
      </c>
      <c r="Y898" s="6" t="s">
        <v>16</v>
      </c>
      <c r="Z898" s="6" t="s">
        <v>28</v>
      </c>
      <c r="AA898" s="6"/>
      <c r="AB898" s="6"/>
      <c r="AC898" s="14"/>
      <c r="AD898" s="14" t="s">
        <v>1330</v>
      </c>
      <c r="AE898" s="16">
        <v>420</v>
      </c>
      <c r="AF898" s="17">
        <v>11</v>
      </c>
      <c r="AG898" s="17" t="s">
        <v>581</v>
      </c>
      <c r="AH898" s="17">
        <v>28</v>
      </c>
      <c r="AI898" s="27">
        <v>129400</v>
      </c>
      <c r="AJ898" s="16">
        <v>10783</v>
      </c>
      <c r="AK898" s="16">
        <v>10783</v>
      </c>
      <c r="AL898" s="16">
        <v>10783</v>
      </c>
      <c r="AM898" s="16">
        <v>10783</v>
      </c>
      <c r="AN898" s="16">
        <v>10783</v>
      </c>
      <c r="AO898" s="16">
        <v>10783</v>
      </c>
      <c r="AP898" s="16">
        <v>10783</v>
      </c>
      <c r="AQ898" s="16">
        <v>10783</v>
      </c>
      <c r="AR898" s="16">
        <v>10784</v>
      </c>
      <c r="AS898" s="16">
        <v>10784</v>
      </c>
      <c r="AT898" s="16">
        <v>10784</v>
      </c>
      <c r="AU898" s="16">
        <v>10784</v>
      </c>
      <c r="AV898" s="14" t="s">
        <v>1264</v>
      </c>
      <c r="AW898" s="14" t="s">
        <v>1265</v>
      </c>
      <c r="AX898" s="14" t="s">
        <v>1266</v>
      </c>
      <c r="AY898" s="14" t="s">
        <v>1331</v>
      </c>
      <c r="AZ898" s="14" t="s">
        <v>592</v>
      </c>
      <c r="BA898" s="14" t="s">
        <v>1326</v>
      </c>
      <c r="BB898" s="14" t="s">
        <v>581</v>
      </c>
      <c r="BC898" s="14" t="s">
        <v>1324</v>
      </c>
      <c r="BD898" s="14" t="s">
        <v>295</v>
      </c>
      <c r="BE898" s="14" t="s">
        <v>1269</v>
      </c>
      <c r="BF898" s="14" t="s">
        <v>1327</v>
      </c>
      <c r="BG898" s="61" t="s">
        <v>1328</v>
      </c>
      <c r="BH898" s="58">
        <f t="shared" si="44"/>
        <v>129400</v>
      </c>
      <c r="BI898" s="62">
        <f t="shared" si="45"/>
        <v>0</v>
      </c>
    </row>
    <row r="899" spans="1:61" ht="18.75">
      <c r="A899" s="11">
        <v>10</v>
      </c>
      <c r="B899" s="6" t="s">
        <v>1</v>
      </c>
      <c r="C899" s="11">
        <v>1008</v>
      </c>
      <c r="D899" s="6" t="s">
        <v>295</v>
      </c>
      <c r="E899" s="12">
        <v>2</v>
      </c>
      <c r="F899" s="13" t="s">
        <v>12</v>
      </c>
      <c r="G899" s="6" t="s">
        <v>12</v>
      </c>
      <c r="H899" s="12">
        <v>1</v>
      </c>
      <c r="I899" s="13" t="s">
        <v>734</v>
      </c>
      <c r="J899" s="12">
        <v>110</v>
      </c>
      <c r="K899" s="13" t="s">
        <v>1263</v>
      </c>
      <c r="L899" s="11">
        <v>1000007</v>
      </c>
      <c r="M899" s="6" t="s">
        <v>409</v>
      </c>
      <c r="N899" s="11">
        <v>10000070008</v>
      </c>
      <c r="O899" s="6" t="s">
        <v>300</v>
      </c>
      <c r="P899" s="14" t="s">
        <v>310</v>
      </c>
      <c r="Q899" s="11">
        <v>5</v>
      </c>
      <c r="R899" s="6" t="s">
        <v>635</v>
      </c>
      <c r="S899" s="11">
        <v>5</v>
      </c>
      <c r="T899" s="6" t="s">
        <v>635</v>
      </c>
      <c r="U899" s="13" t="str">
        <f>IFERROR((VLOOKUP(Q899,[1]ความเชื่อมโยง!$A$1:$F$10,6,FALSE)),"")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899" s="13" t="str">
        <f>IFERROR((VLOOKUP(Q899,ความเชื่อมโยง!$A$1:$G$10,7,1)),"")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899" s="15" t="s">
        <v>636</v>
      </c>
      <c r="X899" s="6" t="s">
        <v>637</v>
      </c>
      <c r="Y899" s="6" t="s">
        <v>16</v>
      </c>
      <c r="Z899" s="6" t="s">
        <v>28</v>
      </c>
      <c r="AA899" s="6"/>
      <c r="AB899" s="6"/>
      <c r="AC899" s="14"/>
      <c r="AD899" s="14" t="s">
        <v>1332</v>
      </c>
      <c r="AE899" s="16">
        <v>420</v>
      </c>
      <c r="AF899" s="17">
        <v>13</v>
      </c>
      <c r="AG899" s="17" t="s">
        <v>581</v>
      </c>
      <c r="AH899" s="17">
        <v>4</v>
      </c>
      <c r="AI899" s="27">
        <v>21800</v>
      </c>
      <c r="AJ899" s="16">
        <v>1816.67</v>
      </c>
      <c r="AK899" s="16">
        <v>1816.67</v>
      </c>
      <c r="AL899" s="16">
        <v>1816.67</v>
      </c>
      <c r="AM899" s="16">
        <v>1816.67</v>
      </c>
      <c r="AN899" s="16">
        <v>1816.67</v>
      </c>
      <c r="AO899" s="16">
        <v>1816.67</v>
      </c>
      <c r="AP899" s="16">
        <v>1816.67</v>
      </c>
      <c r="AQ899" s="16">
        <v>1816.67</v>
      </c>
      <c r="AR899" s="16">
        <v>1816.67</v>
      </c>
      <c r="AS899" s="16">
        <v>1816.67</v>
      </c>
      <c r="AT899" s="16">
        <v>1816.67</v>
      </c>
      <c r="AU899" s="16">
        <v>1816.67</v>
      </c>
      <c r="AV899" s="14" t="s">
        <v>1264</v>
      </c>
      <c r="AW899" s="14" t="s">
        <v>1265</v>
      </c>
      <c r="AX899" s="14" t="s">
        <v>1266</v>
      </c>
      <c r="AY899" s="14" t="s">
        <v>1333</v>
      </c>
      <c r="AZ899" s="14" t="s">
        <v>592</v>
      </c>
      <c r="BA899" s="14" t="s">
        <v>1326</v>
      </c>
      <c r="BB899" s="14" t="s">
        <v>581</v>
      </c>
      <c r="BC899" s="14" t="s">
        <v>1324</v>
      </c>
      <c r="BD899" s="14" t="s">
        <v>295</v>
      </c>
      <c r="BE899" s="14" t="s">
        <v>1269</v>
      </c>
      <c r="BF899" s="14" t="s">
        <v>1327</v>
      </c>
      <c r="BG899" s="61" t="s">
        <v>1328</v>
      </c>
      <c r="BH899" s="58">
        <f t="shared" si="44"/>
        <v>21800</v>
      </c>
      <c r="BI899" s="62">
        <f t="shared" si="45"/>
        <v>0</v>
      </c>
    </row>
    <row r="900" spans="1:61" ht="18.75">
      <c r="A900" s="11">
        <v>10</v>
      </c>
      <c r="B900" s="6" t="s">
        <v>1</v>
      </c>
      <c r="C900" s="11">
        <v>1008</v>
      </c>
      <c r="D900" s="6" t="s">
        <v>295</v>
      </c>
      <c r="E900" s="12">
        <v>2</v>
      </c>
      <c r="F900" s="13" t="s">
        <v>12</v>
      </c>
      <c r="G900" s="6" t="s">
        <v>12</v>
      </c>
      <c r="H900" s="12">
        <v>1</v>
      </c>
      <c r="I900" s="13" t="s">
        <v>734</v>
      </c>
      <c r="J900" s="12">
        <v>110</v>
      </c>
      <c r="K900" s="13" t="s">
        <v>1263</v>
      </c>
      <c r="L900" s="11">
        <v>1000007</v>
      </c>
      <c r="M900" s="6" t="s">
        <v>409</v>
      </c>
      <c r="N900" s="11">
        <v>10000070008</v>
      </c>
      <c r="O900" s="6" t="s">
        <v>300</v>
      </c>
      <c r="P900" s="14" t="s">
        <v>310</v>
      </c>
      <c r="Q900" s="11">
        <v>5</v>
      </c>
      <c r="R900" s="6" t="s">
        <v>635</v>
      </c>
      <c r="S900" s="11">
        <v>5</v>
      </c>
      <c r="T900" s="6" t="s">
        <v>635</v>
      </c>
      <c r="U900" s="13" t="str">
        <f>IFERROR((VLOOKUP(Q900,[1]ความเชื่อมโยง!$A$1:$F$10,6,FALSE)),"")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00" s="13" t="str">
        <f>IFERROR((VLOOKUP(Q900,ความเชื่อมโยง!$A$1:$G$10,7,1)),"")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00" s="15" t="s">
        <v>636</v>
      </c>
      <c r="X900" s="6" t="s">
        <v>637</v>
      </c>
      <c r="Y900" s="6" t="s">
        <v>16</v>
      </c>
      <c r="Z900" s="6" t="s">
        <v>28</v>
      </c>
      <c r="AA900" s="6"/>
      <c r="AB900" s="6"/>
      <c r="AC900" s="14"/>
      <c r="AD900" s="14" t="s">
        <v>1334</v>
      </c>
      <c r="AE900" s="16">
        <v>200</v>
      </c>
      <c r="AF900" s="17">
        <v>13</v>
      </c>
      <c r="AG900" s="17" t="s">
        <v>581</v>
      </c>
      <c r="AH900" s="17">
        <v>4</v>
      </c>
      <c r="AI900" s="27">
        <v>10400</v>
      </c>
      <c r="AJ900" s="16">
        <v>866.67</v>
      </c>
      <c r="AK900" s="16">
        <v>866.67</v>
      </c>
      <c r="AL900" s="16">
        <v>866.67</v>
      </c>
      <c r="AM900" s="16">
        <v>866.67</v>
      </c>
      <c r="AN900" s="16">
        <v>866.67</v>
      </c>
      <c r="AO900" s="16">
        <v>866.67</v>
      </c>
      <c r="AP900" s="16">
        <v>866.67</v>
      </c>
      <c r="AQ900" s="16">
        <v>866.67</v>
      </c>
      <c r="AR900" s="16">
        <v>866.67</v>
      </c>
      <c r="AS900" s="16">
        <v>866.67</v>
      </c>
      <c r="AT900" s="16">
        <v>866.67</v>
      </c>
      <c r="AU900" s="16">
        <v>866.67</v>
      </c>
      <c r="AV900" s="14" t="s">
        <v>1264</v>
      </c>
      <c r="AW900" s="14" t="s">
        <v>1265</v>
      </c>
      <c r="AX900" s="14" t="s">
        <v>1266</v>
      </c>
      <c r="AY900" s="14" t="s">
        <v>1333</v>
      </c>
      <c r="AZ900" s="14" t="s">
        <v>592</v>
      </c>
      <c r="BA900" s="14" t="s">
        <v>1326</v>
      </c>
      <c r="BB900" s="14" t="s">
        <v>581</v>
      </c>
      <c r="BC900" s="14" t="s">
        <v>1324</v>
      </c>
      <c r="BD900" s="14" t="s">
        <v>295</v>
      </c>
      <c r="BE900" s="14" t="s">
        <v>1269</v>
      </c>
      <c r="BF900" s="14" t="s">
        <v>1327</v>
      </c>
      <c r="BG900" s="61" t="s">
        <v>1328</v>
      </c>
      <c r="BH900" s="58">
        <f t="shared" si="44"/>
        <v>10400</v>
      </c>
      <c r="BI900" s="62">
        <f t="shared" si="45"/>
        <v>0</v>
      </c>
    </row>
    <row r="901" spans="1:61" s="4" customFormat="1" ht="18.75">
      <c r="A901" s="11">
        <v>10</v>
      </c>
      <c r="B901" s="6" t="s">
        <v>1</v>
      </c>
      <c r="C901" s="11">
        <v>1008</v>
      </c>
      <c r="D901" s="6" t="s">
        <v>295</v>
      </c>
      <c r="E901" s="12">
        <v>2</v>
      </c>
      <c r="F901" s="13" t="s">
        <v>12</v>
      </c>
      <c r="G901" s="6" t="s">
        <v>12</v>
      </c>
      <c r="H901" s="12">
        <v>1</v>
      </c>
      <c r="I901" s="13" t="s">
        <v>734</v>
      </c>
      <c r="J901" s="12">
        <v>110</v>
      </c>
      <c r="K901" s="13" t="s">
        <v>1263</v>
      </c>
      <c r="L901" s="11">
        <v>1000007</v>
      </c>
      <c r="M901" s="6" t="s">
        <v>409</v>
      </c>
      <c r="N901" s="11">
        <v>10000070008</v>
      </c>
      <c r="O901" s="6" t="s">
        <v>300</v>
      </c>
      <c r="P901" s="14" t="s">
        <v>311</v>
      </c>
      <c r="Q901" s="11">
        <f>IFERROR((VLOOKUP(R901,[1]ความเชื่อมโยง!$A$20:$B$26,2,FALSE)),"")</f>
        <v>1</v>
      </c>
      <c r="R901" s="6" t="s">
        <v>520</v>
      </c>
      <c r="S901" s="11">
        <f>IFERROR((VLOOKUP(T901,[1]ความเชื่อมโยง!$A$29:$B$37,2,FALSE)),"")</f>
        <v>1.3</v>
      </c>
      <c r="T901" s="6" t="s">
        <v>594</v>
      </c>
      <c r="U901" s="13" t="str">
        <f>IFERROR((VLOOKUP(Q901,[1]ความเชื่อมโยง!$A$1:$F$10,6,FALSE)),"")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01" s="13" t="str">
        <f>IFERROR((VLOOKUP(Q901,ความเชื่อมโยง!$A$1:$G$10,7,1)),"")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01" s="15" t="s">
        <v>636</v>
      </c>
      <c r="X901" s="6" t="s">
        <v>637</v>
      </c>
      <c r="Y901" s="6" t="s">
        <v>16</v>
      </c>
      <c r="Z901" s="6" t="s">
        <v>23</v>
      </c>
      <c r="AA901" s="6"/>
      <c r="AB901" s="6"/>
      <c r="AC901" s="14"/>
      <c r="AD901" s="14" t="s">
        <v>1335</v>
      </c>
      <c r="AE901" s="16">
        <v>20000</v>
      </c>
      <c r="AF901" s="17">
        <v>2</v>
      </c>
      <c r="AG901" s="17" t="s">
        <v>583</v>
      </c>
      <c r="AH901" s="17">
        <v>1</v>
      </c>
      <c r="AI901" s="18">
        <f>AE901*AF901</f>
        <v>40000</v>
      </c>
      <c r="AJ901" s="16"/>
      <c r="AK901" s="16"/>
      <c r="AL901" s="16"/>
      <c r="AM901" s="16"/>
      <c r="AN901" s="16"/>
      <c r="AO901" s="16"/>
      <c r="AP901" s="16">
        <v>20000</v>
      </c>
      <c r="AQ901" s="16">
        <v>20000</v>
      </c>
      <c r="AR901" s="16">
        <v>20000</v>
      </c>
      <c r="AS901" s="16">
        <v>20000</v>
      </c>
      <c r="AT901" s="16">
        <v>20000</v>
      </c>
      <c r="AU901" s="16">
        <v>20000</v>
      </c>
      <c r="AV901" s="14" t="s">
        <v>1264</v>
      </c>
      <c r="AW901" s="14" t="s">
        <v>1265</v>
      </c>
      <c r="AX901" s="14" t="s">
        <v>1266</v>
      </c>
      <c r="AY901" s="14" t="s">
        <v>1286</v>
      </c>
      <c r="AZ901" s="14" t="s">
        <v>592</v>
      </c>
      <c r="BA901" s="14" t="s">
        <v>1287</v>
      </c>
      <c r="BB901" s="14" t="s">
        <v>1323</v>
      </c>
      <c r="BC901" s="14">
        <v>14</v>
      </c>
      <c r="BD901" s="14" t="s">
        <v>295</v>
      </c>
      <c r="BE901" s="14" t="s">
        <v>1336</v>
      </c>
      <c r="BF901" s="14" t="s">
        <v>1337</v>
      </c>
      <c r="BG901" s="61" t="s">
        <v>1328</v>
      </c>
      <c r="BH901" s="58">
        <f t="shared" si="44"/>
        <v>40000</v>
      </c>
      <c r="BI901" s="62">
        <f t="shared" si="45"/>
        <v>0</v>
      </c>
    </row>
    <row r="902" spans="1:61" ht="18.75">
      <c r="A902" s="11">
        <v>10</v>
      </c>
      <c r="B902" s="6" t="s">
        <v>1</v>
      </c>
      <c r="C902" s="11">
        <v>1008</v>
      </c>
      <c r="D902" s="6" t="s">
        <v>295</v>
      </c>
      <c r="E902" s="12">
        <v>2</v>
      </c>
      <c r="F902" s="13" t="s">
        <v>12</v>
      </c>
      <c r="G902" s="6" t="s">
        <v>12</v>
      </c>
      <c r="H902" s="12">
        <v>1</v>
      </c>
      <c r="I902" s="13" t="s">
        <v>734</v>
      </c>
      <c r="J902" s="12">
        <v>110</v>
      </c>
      <c r="K902" s="13" t="s">
        <v>1263</v>
      </c>
      <c r="L902" s="11">
        <v>1000007</v>
      </c>
      <c r="M902" s="6" t="s">
        <v>409</v>
      </c>
      <c r="N902" s="11">
        <v>10000070008</v>
      </c>
      <c r="O902" s="6" t="s">
        <v>300</v>
      </c>
      <c r="P902" s="14" t="s">
        <v>311</v>
      </c>
      <c r="Q902" s="11">
        <f>IFERROR((VLOOKUP(R902,[1]ความเชื่อมโยง!$A$20:$B$26,2,FALSE)),"")</f>
        <v>1</v>
      </c>
      <c r="R902" s="6" t="s">
        <v>520</v>
      </c>
      <c r="S902" s="11">
        <f>IFERROR((VLOOKUP(T902,[1]ความเชื่อมโยง!$A$29:$B$37,2,FALSE)),"")</f>
        <v>1.3</v>
      </c>
      <c r="T902" s="6" t="s">
        <v>594</v>
      </c>
      <c r="U902" s="13" t="str">
        <f>IFERROR((VLOOKUP(Q902,[1]ความเชื่อมโยง!$A$1:$F$10,6,FALSE)),"")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02" s="13" t="str">
        <f>IFERROR((VLOOKUP(Q902,ความเชื่อมโยง!$A$1:$G$10,7,1)),"")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02" s="15" t="s">
        <v>636</v>
      </c>
      <c r="X902" s="6" t="s">
        <v>637</v>
      </c>
      <c r="Y902" s="6" t="s">
        <v>16</v>
      </c>
      <c r="Z902" s="6" t="s">
        <v>20</v>
      </c>
      <c r="AA902" s="6"/>
      <c r="AB902" s="6"/>
      <c r="AC902" s="14"/>
      <c r="AD902" s="14" t="s">
        <v>1338</v>
      </c>
      <c r="AE902" s="16">
        <v>10000</v>
      </c>
      <c r="AF902" s="17">
        <v>4</v>
      </c>
      <c r="AG902" s="17" t="s">
        <v>583</v>
      </c>
      <c r="AH902" s="17">
        <v>1</v>
      </c>
      <c r="AI902" s="18">
        <f>AE902*AF902</f>
        <v>40000</v>
      </c>
      <c r="AJ902" s="16"/>
      <c r="AK902" s="16"/>
      <c r="AL902" s="16"/>
      <c r="AM902" s="16"/>
      <c r="AN902" s="16"/>
      <c r="AO902" s="16">
        <v>10000</v>
      </c>
      <c r="AP902" s="16">
        <v>10000</v>
      </c>
      <c r="AQ902" s="16">
        <v>10000</v>
      </c>
      <c r="AR902" s="16">
        <v>10000</v>
      </c>
      <c r="AS902" s="16">
        <v>10000</v>
      </c>
      <c r="AT902" s="16">
        <v>10000</v>
      </c>
      <c r="AU902" s="16">
        <v>10000</v>
      </c>
      <c r="AV902" s="14" t="s">
        <v>1264</v>
      </c>
      <c r="AW902" s="14" t="s">
        <v>1265</v>
      </c>
      <c r="AX902" s="14" t="s">
        <v>1266</v>
      </c>
      <c r="AY902" s="14" t="s">
        <v>1286</v>
      </c>
      <c r="AZ902" s="14" t="s">
        <v>592</v>
      </c>
      <c r="BA902" s="14" t="s">
        <v>1287</v>
      </c>
      <c r="BB902" s="14" t="s">
        <v>1323</v>
      </c>
      <c r="BC902" s="14">
        <v>14</v>
      </c>
      <c r="BD902" s="14" t="s">
        <v>295</v>
      </c>
      <c r="BE902" s="14" t="s">
        <v>1336</v>
      </c>
      <c r="BF902" s="14" t="s">
        <v>1337</v>
      </c>
      <c r="BG902" s="61" t="s">
        <v>1328</v>
      </c>
      <c r="BH902" s="58">
        <f t="shared" ref="BH902:BH905" si="46">ROUND(AE902*AF902*AH902,-2)</f>
        <v>40000</v>
      </c>
      <c r="BI902" s="62">
        <f t="shared" ref="BI902:BI965" si="47">AI902-BH902</f>
        <v>0</v>
      </c>
    </row>
    <row r="903" spans="1:61" ht="18.75">
      <c r="A903" s="11">
        <v>10</v>
      </c>
      <c r="B903" s="6" t="s">
        <v>1</v>
      </c>
      <c r="C903" s="11">
        <v>1008</v>
      </c>
      <c r="D903" s="6" t="s">
        <v>295</v>
      </c>
      <c r="E903" s="12">
        <v>2</v>
      </c>
      <c r="F903" s="13" t="s">
        <v>12</v>
      </c>
      <c r="G903" s="6" t="s">
        <v>12</v>
      </c>
      <c r="H903" s="12">
        <v>1</v>
      </c>
      <c r="I903" s="13" t="s">
        <v>734</v>
      </c>
      <c r="J903" s="12">
        <v>110</v>
      </c>
      <c r="K903" s="13" t="s">
        <v>1263</v>
      </c>
      <c r="L903" s="11">
        <v>1000007</v>
      </c>
      <c r="M903" s="6" t="s">
        <v>409</v>
      </c>
      <c r="N903" s="11">
        <v>10000070042</v>
      </c>
      <c r="O903" s="6" t="s">
        <v>314</v>
      </c>
      <c r="P903" s="14" t="s">
        <v>315</v>
      </c>
      <c r="Q903" s="11">
        <f>IFERROR((VLOOKUP(R903,[1]ความเชื่อมโยง!$A$20:$B$26,2,FALSE)),"")</f>
        <v>1</v>
      </c>
      <c r="R903" s="6" t="s">
        <v>520</v>
      </c>
      <c r="S903" s="11">
        <f>IFERROR((VLOOKUP(T903,[1]ความเชื่อมโยง!$A$29:$B$37,2,FALSE)),"")</f>
        <v>1.3</v>
      </c>
      <c r="T903" s="6" t="s">
        <v>594</v>
      </c>
      <c r="U903" s="13" t="str">
        <f>IFERROR((VLOOKUP(Q903,[1]ความเชื่อมโยง!$A$1:$F$10,6,FALSE)),"")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03" s="13" t="str">
        <f>IFERROR((VLOOKUP(Q903,ความเชื่อมโยง!$A$1:$G$10,7,1)),"")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03" s="15" t="s">
        <v>636</v>
      </c>
      <c r="X903" s="6" t="s">
        <v>637</v>
      </c>
      <c r="Y903" s="6" t="s">
        <v>16</v>
      </c>
      <c r="Z903" s="6" t="s">
        <v>20</v>
      </c>
      <c r="AA903" s="6"/>
      <c r="AB903" s="6"/>
      <c r="AC903" s="14"/>
      <c r="AD903" s="14" t="s">
        <v>1734</v>
      </c>
      <c r="AE903" s="16">
        <v>30000</v>
      </c>
      <c r="AF903" s="17">
        <v>12</v>
      </c>
      <c r="AG903" s="17" t="s">
        <v>641</v>
      </c>
      <c r="AH903" s="17">
        <v>1</v>
      </c>
      <c r="AI903" s="27">
        <v>360000</v>
      </c>
      <c r="AJ903" s="16">
        <v>30000</v>
      </c>
      <c r="AK903" s="16">
        <v>30000</v>
      </c>
      <c r="AL903" s="16">
        <v>30000</v>
      </c>
      <c r="AM903" s="16">
        <v>30000</v>
      </c>
      <c r="AN903" s="16">
        <v>30000</v>
      </c>
      <c r="AO903" s="16">
        <v>30000</v>
      </c>
      <c r="AP903" s="16">
        <v>30000</v>
      </c>
      <c r="AQ903" s="16">
        <v>30000</v>
      </c>
      <c r="AR903" s="16">
        <v>30000</v>
      </c>
      <c r="AS903" s="16">
        <v>30000</v>
      </c>
      <c r="AT903" s="16">
        <v>30000</v>
      </c>
      <c r="AU903" s="16">
        <v>30000</v>
      </c>
      <c r="AV903" s="14" t="s">
        <v>1264</v>
      </c>
      <c r="AW903" s="14" t="s">
        <v>1265</v>
      </c>
      <c r="AX903" s="14" t="s">
        <v>1266</v>
      </c>
      <c r="AY903" s="14" t="s">
        <v>1339</v>
      </c>
      <c r="AZ903" s="14" t="s">
        <v>592</v>
      </c>
      <c r="BA903" s="14" t="s">
        <v>1326</v>
      </c>
      <c r="BB903" s="14" t="s">
        <v>641</v>
      </c>
      <c r="BC903" s="14">
        <v>12</v>
      </c>
      <c r="BD903" s="14" t="s">
        <v>295</v>
      </c>
      <c r="BE903" s="14" t="s">
        <v>1294</v>
      </c>
      <c r="BF903" s="14" t="s">
        <v>1295</v>
      </c>
      <c r="BG903" s="61" t="s">
        <v>1328</v>
      </c>
      <c r="BH903" s="58">
        <f t="shared" si="46"/>
        <v>360000</v>
      </c>
      <c r="BI903" s="62">
        <f t="shared" si="47"/>
        <v>0</v>
      </c>
    </row>
    <row r="904" spans="1:61" ht="18.75">
      <c r="A904" s="11">
        <v>10</v>
      </c>
      <c r="B904" s="6" t="s">
        <v>1</v>
      </c>
      <c r="C904" s="11">
        <v>1008</v>
      </c>
      <c r="D904" s="6" t="s">
        <v>295</v>
      </c>
      <c r="E904" s="12">
        <v>2</v>
      </c>
      <c r="F904" s="13" t="s">
        <v>12</v>
      </c>
      <c r="G904" s="6" t="s">
        <v>12</v>
      </c>
      <c r="H904" s="12">
        <v>1</v>
      </c>
      <c r="I904" s="13" t="s">
        <v>734</v>
      </c>
      <c r="J904" s="12">
        <v>110</v>
      </c>
      <c r="K904" s="13" t="s">
        <v>1263</v>
      </c>
      <c r="L904" s="11">
        <v>1000007</v>
      </c>
      <c r="M904" s="6" t="s">
        <v>409</v>
      </c>
      <c r="N904" s="11">
        <v>10000070042</v>
      </c>
      <c r="O904" s="6" t="s">
        <v>314</v>
      </c>
      <c r="P904" s="14" t="s">
        <v>316</v>
      </c>
      <c r="Q904" s="11">
        <v>5</v>
      </c>
      <c r="R904" s="6" t="s">
        <v>635</v>
      </c>
      <c r="S904" s="11">
        <v>5</v>
      </c>
      <c r="T904" s="6" t="s">
        <v>635</v>
      </c>
      <c r="U904" s="13" t="str">
        <f>IFERROR((VLOOKUP(Q904,[1]ความเชื่อมโยง!$A$1:$F$10,6,FALSE)),"")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04" s="13" t="str">
        <f>IFERROR((VLOOKUP(Q904,ความเชื่อมโยง!$A$1:$G$10,7,1)),"")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04" s="15" t="s">
        <v>636</v>
      </c>
      <c r="X904" s="6" t="s">
        <v>637</v>
      </c>
      <c r="Y904" s="6" t="s">
        <v>16</v>
      </c>
      <c r="Z904" s="6" t="s">
        <v>23</v>
      </c>
      <c r="AA904" s="6"/>
      <c r="AB904" s="6"/>
      <c r="AC904" s="14"/>
      <c r="AD904" s="14" t="s">
        <v>1340</v>
      </c>
      <c r="AE904" s="16">
        <v>12000</v>
      </c>
      <c r="AF904" s="17">
        <v>12</v>
      </c>
      <c r="AG904" s="17" t="s">
        <v>641</v>
      </c>
      <c r="AH904" s="17">
        <v>1</v>
      </c>
      <c r="AI904" s="27">
        <v>144000</v>
      </c>
      <c r="AJ904" s="16">
        <v>12000</v>
      </c>
      <c r="AK904" s="16">
        <v>12000</v>
      </c>
      <c r="AL904" s="16">
        <v>12000</v>
      </c>
      <c r="AM904" s="16">
        <v>12000</v>
      </c>
      <c r="AN904" s="16">
        <v>12000</v>
      </c>
      <c r="AO904" s="16">
        <v>12000</v>
      </c>
      <c r="AP904" s="16">
        <v>12000</v>
      </c>
      <c r="AQ904" s="16">
        <v>12000</v>
      </c>
      <c r="AR904" s="16">
        <v>12000</v>
      </c>
      <c r="AS904" s="16">
        <v>12000</v>
      </c>
      <c r="AT904" s="16">
        <v>12000</v>
      </c>
      <c r="AU904" s="16">
        <v>12000</v>
      </c>
      <c r="AV904" s="14" t="s">
        <v>1264</v>
      </c>
      <c r="AW904" s="14" t="s">
        <v>1265</v>
      </c>
      <c r="AX904" s="14" t="s">
        <v>1266</v>
      </c>
      <c r="AY904" s="14" t="s">
        <v>1341</v>
      </c>
      <c r="AZ904" s="14" t="s">
        <v>592</v>
      </c>
      <c r="BA904" s="14" t="s">
        <v>1342</v>
      </c>
      <c r="BB904" s="14" t="s">
        <v>641</v>
      </c>
      <c r="BC904" s="14">
        <v>12</v>
      </c>
      <c r="BD904" s="14" t="s">
        <v>295</v>
      </c>
      <c r="BE904" s="14" t="s">
        <v>1294</v>
      </c>
      <c r="BF904" s="14" t="s">
        <v>1295</v>
      </c>
      <c r="BG904" s="61" t="s">
        <v>1328</v>
      </c>
      <c r="BH904" s="58">
        <f t="shared" si="46"/>
        <v>144000</v>
      </c>
      <c r="BI904" s="62">
        <f t="shared" si="47"/>
        <v>0</v>
      </c>
    </row>
    <row r="905" spans="1:61" ht="18.75">
      <c r="A905" s="11">
        <v>10</v>
      </c>
      <c r="B905" s="6" t="s">
        <v>1</v>
      </c>
      <c r="C905" s="11">
        <v>1008</v>
      </c>
      <c r="D905" s="6" t="s">
        <v>295</v>
      </c>
      <c r="E905" s="12">
        <v>2</v>
      </c>
      <c r="F905" s="13" t="s">
        <v>12</v>
      </c>
      <c r="G905" s="6" t="s">
        <v>12</v>
      </c>
      <c r="H905" s="12">
        <v>1</v>
      </c>
      <c r="I905" s="13" t="s">
        <v>734</v>
      </c>
      <c r="J905" s="12">
        <v>110</v>
      </c>
      <c r="K905" s="13" t="s">
        <v>1263</v>
      </c>
      <c r="L905" s="11">
        <v>1000007</v>
      </c>
      <c r="M905" s="6" t="s">
        <v>409</v>
      </c>
      <c r="N905" s="11">
        <v>10000070042</v>
      </c>
      <c r="O905" s="6" t="s">
        <v>314</v>
      </c>
      <c r="P905" s="14" t="s">
        <v>315</v>
      </c>
      <c r="Q905" s="11">
        <f>IFERROR((VLOOKUP(R905,[1]ความเชื่อมโยง!$A$20:$B$26,2,FALSE)),"")</f>
        <v>1</v>
      </c>
      <c r="R905" s="6" t="s">
        <v>520</v>
      </c>
      <c r="S905" s="11">
        <f>IFERROR((VLOOKUP(T905,[1]ความเชื่อมโยง!$A$29:$B$37,2,FALSE)),"")</f>
        <v>1.3</v>
      </c>
      <c r="T905" s="6" t="s">
        <v>594</v>
      </c>
      <c r="U905" s="13" t="str">
        <f>IFERROR((VLOOKUP(Q905,[1]ความเชื่อมโยง!$A$1:$F$10,6,FALSE)),"")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05" s="13" t="str">
        <f>IFERROR((VLOOKUP(Q905,ความเชื่อมโยง!$A$1:$G$10,7,1)),"")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05" s="15" t="s">
        <v>636</v>
      </c>
      <c r="X905" s="6" t="s">
        <v>637</v>
      </c>
      <c r="Y905" s="6" t="s">
        <v>16</v>
      </c>
      <c r="Z905" s="6" t="s">
        <v>28</v>
      </c>
      <c r="AA905" s="6"/>
      <c r="AB905" s="6"/>
      <c r="AC905" s="14"/>
      <c r="AD905" s="14" t="s">
        <v>1343</v>
      </c>
      <c r="AE905" s="16">
        <v>420</v>
      </c>
      <c r="AF905" s="17">
        <v>3</v>
      </c>
      <c r="AG905" s="17" t="s">
        <v>581</v>
      </c>
      <c r="AH905" s="17">
        <v>7</v>
      </c>
      <c r="AI905" s="27">
        <v>8800</v>
      </c>
      <c r="AJ905" s="16">
        <v>1257.1400000000001</v>
      </c>
      <c r="AK905" s="16">
        <v>1257.1400000000001</v>
      </c>
      <c r="AL905" s="16">
        <v>1257.1400000000001</v>
      </c>
      <c r="AM905" s="16"/>
      <c r="AN905" s="16"/>
      <c r="AO905" s="16">
        <v>1257.1400000000001</v>
      </c>
      <c r="AP905" s="16">
        <v>1257.1400000000001</v>
      </c>
      <c r="AQ905" s="16">
        <v>1257.1400000000001</v>
      </c>
      <c r="AR905" s="16">
        <v>1257.1400000000001</v>
      </c>
      <c r="AS905" s="16"/>
      <c r="AT905" s="16"/>
      <c r="AU905" s="16"/>
      <c r="AV905" s="14" t="s">
        <v>1264</v>
      </c>
      <c r="AW905" s="14" t="s">
        <v>1265</v>
      </c>
      <c r="AX905" s="14" t="s">
        <v>1266</v>
      </c>
      <c r="AY905" s="14" t="s">
        <v>1339</v>
      </c>
      <c r="AZ905" s="14" t="s">
        <v>592</v>
      </c>
      <c r="BA905" s="14" t="s">
        <v>1342</v>
      </c>
      <c r="BB905" s="14" t="s">
        <v>641</v>
      </c>
      <c r="BC905" s="14">
        <v>12</v>
      </c>
      <c r="BD905" s="14" t="s">
        <v>295</v>
      </c>
      <c r="BE905" s="14" t="s">
        <v>1294</v>
      </c>
      <c r="BF905" s="14" t="s">
        <v>1295</v>
      </c>
      <c r="BG905" s="61" t="s">
        <v>1328</v>
      </c>
      <c r="BH905" s="58">
        <f t="shared" si="46"/>
        <v>8800</v>
      </c>
      <c r="BI905" s="62">
        <f t="shared" si="47"/>
        <v>0</v>
      </c>
    </row>
    <row r="906" spans="1:61" ht="18.75">
      <c r="A906" s="11">
        <v>10</v>
      </c>
      <c r="B906" s="6" t="s">
        <v>1</v>
      </c>
      <c r="C906" s="11">
        <v>1008</v>
      </c>
      <c r="D906" s="6" t="s">
        <v>295</v>
      </c>
      <c r="E906" s="12">
        <v>2</v>
      </c>
      <c r="F906" s="13" t="s">
        <v>12</v>
      </c>
      <c r="G906" s="6" t="s">
        <v>12</v>
      </c>
      <c r="H906" s="12">
        <v>1</v>
      </c>
      <c r="I906" s="13" t="s">
        <v>734</v>
      </c>
      <c r="J906" s="12">
        <v>110</v>
      </c>
      <c r="K906" s="13" t="s">
        <v>1263</v>
      </c>
      <c r="L906" s="11">
        <v>1000007</v>
      </c>
      <c r="M906" s="6" t="s">
        <v>409</v>
      </c>
      <c r="N906" s="11">
        <v>10000070008</v>
      </c>
      <c r="O906" s="6" t="s">
        <v>300</v>
      </c>
      <c r="P906" s="14" t="s">
        <v>312</v>
      </c>
      <c r="Q906" s="11">
        <v>5</v>
      </c>
      <c r="R906" s="6" t="s">
        <v>635</v>
      </c>
      <c r="S906" s="11">
        <v>5</v>
      </c>
      <c r="T906" s="6" t="s">
        <v>635</v>
      </c>
      <c r="U906" s="13" t="str">
        <f>IFERROR((VLOOKUP(Q906,[1]ความเชื่อมโยง!$A$1:$F$10,6,FALSE)),"")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06" s="13" t="str">
        <f>IFERROR((VLOOKUP(Q906,ความเชื่อมโยง!$A$1:$G$10,7,1)),"")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06" s="15" t="s">
        <v>636</v>
      </c>
      <c r="X906" s="6" t="s">
        <v>637</v>
      </c>
      <c r="Y906" s="6" t="s">
        <v>16</v>
      </c>
      <c r="Z906" s="6" t="s">
        <v>28</v>
      </c>
      <c r="AA906" s="6"/>
      <c r="AB906" s="6"/>
      <c r="AC906" s="14"/>
      <c r="AD906" s="14" t="s">
        <v>1344</v>
      </c>
      <c r="AE906" s="16">
        <v>600</v>
      </c>
      <c r="AF906" s="17">
        <v>4</v>
      </c>
      <c r="AG906" s="17" t="s">
        <v>581</v>
      </c>
      <c r="AH906" s="17">
        <v>10</v>
      </c>
      <c r="AI906" s="27">
        <v>24000</v>
      </c>
      <c r="AJ906" s="16">
        <v>600</v>
      </c>
      <c r="AK906" s="16">
        <v>600</v>
      </c>
      <c r="AL906" s="16">
        <v>600</v>
      </c>
      <c r="AM906" s="16">
        <v>600</v>
      </c>
      <c r="AN906" s="16">
        <v>600</v>
      </c>
      <c r="AO906" s="16">
        <v>600</v>
      </c>
      <c r="AP906" s="16">
        <v>600</v>
      </c>
      <c r="AQ906" s="16">
        <v>600</v>
      </c>
      <c r="AR906" s="16">
        <v>600</v>
      </c>
      <c r="AS906" s="16">
        <v>600</v>
      </c>
      <c r="AT906" s="16"/>
      <c r="AU906" s="16"/>
      <c r="AV906" s="14" t="s">
        <v>1264</v>
      </c>
      <c r="AW906" s="14" t="s">
        <v>1265</v>
      </c>
      <c r="AX906" s="14" t="s">
        <v>1266</v>
      </c>
      <c r="AY906" s="14" t="s">
        <v>1267</v>
      </c>
      <c r="AZ906" s="14" t="s">
        <v>592</v>
      </c>
      <c r="BA906" s="14" t="s">
        <v>1342</v>
      </c>
      <c r="BB906" s="14" t="s">
        <v>581</v>
      </c>
      <c r="BC906" s="14">
        <v>10</v>
      </c>
      <c r="BD906" s="14" t="s">
        <v>295</v>
      </c>
      <c r="BE906" s="14" t="s">
        <v>1269</v>
      </c>
      <c r="BF906" s="14" t="s">
        <v>1269</v>
      </c>
      <c r="BG906" s="61" t="s">
        <v>1328</v>
      </c>
      <c r="BH906" s="58">
        <f>ROUND(AE906*AF906*AH906,-2)</f>
        <v>24000</v>
      </c>
      <c r="BI906" s="62">
        <f t="shared" si="47"/>
        <v>0</v>
      </c>
    </row>
    <row r="907" spans="1:61" ht="18.75">
      <c r="A907" s="11">
        <v>10</v>
      </c>
      <c r="B907" s="6" t="s">
        <v>1</v>
      </c>
      <c r="C907" s="11">
        <v>1008</v>
      </c>
      <c r="D907" s="6" t="s">
        <v>295</v>
      </c>
      <c r="E907" s="12">
        <v>2</v>
      </c>
      <c r="F907" s="13" t="s">
        <v>12</v>
      </c>
      <c r="G907" s="6" t="s">
        <v>12</v>
      </c>
      <c r="H907" s="12">
        <v>1</v>
      </c>
      <c r="I907" s="13" t="s">
        <v>734</v>
      </c>
      <c r="J907" s="12">
        <v>110</v>
      </c>
      <c r="K907" s="13" t="s">
        <v>1263</v>
      </c>
      <c r="L907" s="11">
        <v>1000007</v>
      </c>
      <c r="M907" s="6" t="s">
        <v>409</v>
      </c>
      <c r="N907" s="11">
        <v>10000070008</v>
      </c>
      <c r="O907" s="6" t="s">
        <v>300</v>
      </c>
      <c r="P907" s="14" t="s">
        <v>313</v>
      </c>
      <c r="Q907" s="11">
        <v>5</v>
      </c>
      <c r="R907" s="6" t="s">
        <v>635</v>
      </c>
      <c r="S907" s="51">
        <v>5</v>
      </c>
      <c r="T907" s="6" t="s">
        <v>635</v>
      </c>
      <c r="U907" s="13" t="str">
        <f>IFERROR((VLOOKUP(Q907,[1]ความเชื่อมโยง!$A$1:$F$10,6,FALSE)),"")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07" s="13" t="str">
        <f>IFERROR((VLOOKUP(Q907,ความเชื่อมโยง!$A$1:$G$10,7,1)),"")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07" s="15" t="s">
        <v>636</v>
      </c>
      <c r="X907" s="6" t="s">
        <v>637</v>
      </c>
      <c r="Y907" s="6" t="s">
        <v>16</v>
      </c>
      <c r="Z907" s="6" t="s">
        <v>23</v>
      </c>
      <c r="AA907" s="6"/>
      <c r="AB907" s="6"/>
      <c r="AC907" s="14"/>
      <c r="AD907" s="14" t="s">
        <v>1345</v>
      </c>
      <c r="AE907" s="16">
        <v>20000</v>
      </c>
      <c r="AF907" s="17">
        <v>1</v>
      </c>
      <c r="AG907" s="17" t="s">
        <v>599</v>
      </c>
      <c r="AH907" s="17">
        <v>1</v>
      </c>
      <c r="AI907" s="27">
        <v>10000</v>
      </c>
      <c r="AJ907" s="16"/>
      <c r="AK907" s="16"/>
      <c r="AL907" s="16"/>
      <c r="AM907" s="16"/>
      <c r="AN907" s="16"/>
      <c r="AO907" s="16"/>
      <c r="AP907" s="16"/>
      <c r="AQ907" s="16">
        <v>20000</v>
      </c>
      <c r="AR907" s="16"/>
      <c r="AS907" s="16"/>
      <c r="AT907" s="16"/>
      <c r="AU907" s="16"/>
      <c r="AV907" s="14" t="s">
        <v>1264</v>
      </c>
      <c r="AW907" s="14" t="s">
        <v>1265</v>
      </c>
      <c r="AX907" s="14" t="s">
        <v>1266</v>
      </c>
      <c r="AY907" s="14" t="s">
        <v>1267</v>
      </c>
      <c r="AZ907" s="14" t="s">
        <v>592</v>
      </c>
      <c r="BA907" s="14" t="s">
        <v>1346</v>
      </c>
      <c r="BB907" s="14" t="s">
        <v>599</v>
      </c>
      <c r="BC907" s="14">
        <v>1</v>
      </c>
      <c r="BD907" s="14" t="s">
        <v>295</v>
      </c>
      <c r="BE907" s="14" t="s">
        <v>1288</v>
      </c>
      <c r="BF907" s="14" t="s">
        <v>1289</v>
      </c>
      <c r="BG907" s="61" t="s">
        <v>1328</v>
      </c>
      <c r="BH907" s="58">
        <f t="shared" ref="BH907:BH970" si="48">ROUND(AE907*AF907*AH907,-2)</f>
        <v>20000</v>
      </c>
      <c r="BI907" s="62">
        <f t="shared" si="47"/>
        <v>-10000</v>
      </c>
    </row>
    <row r="908" spans="1:61" ht="18.75">
      <c r="A908" s="11">
        <v>10</v>
      </c>
      <c r="B908" s="6" t="s">
        <v>1</v>
      </c>
      <c r="C908" s="11">
        <v>1008</v>
      </c>
      <c r="D908" s="6" t="s">
        <v>295</v>
      </c>
      <c r="E908" s="12">
        <v>2</v>
      </c>
      <c r="F908" s="13" t="s">
        <v>12</v>
      </c>
      <c r="G908" s="6" t="s">
        <v>12</v>
      </c>
      <c r="H908" s="12">
        <v>1</v>
      </c>
      <c r="I908" s="13" t="s">
        <v>734</v>
      </c>
      <c r="J908" s="12">
        <v>110</v>
      </c>
      <c r="K908" s="13" t="s">
        <v>1263</v>
      </c>
      <c r="L908" s="11">
        <v>1000007</v>
      </c>
      <c r="M908" s="6" t="s">
        <v>409</v>
      </c>
      <c r="N908" s="11">
        <v>10000070008</v>
      </c>
      <c r="O908" s="6" t="s">
        <v>300</v>
      </c>
      <c r="P908" s="14" t="s">
        <v>313</v>
      </c>
      <c r="Q908" s="11">
        <v>5</v>
      </c>
      <c r="R908" s="6" t="s">
        <v>635</v>
      </c>
      <c r="S908" s="51">
        <v>5</v>
      </c>
      <c r="T908" s="6" t="s">
        <v>635</v>
      </c>
      <c r="U908" s="13" t="str">
        <f>IFERROR((VLOOKUP(Q908,[1]ความเชื่อมโยง!$A$1:$F$10,6,FALSE)),"")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08" s="13" t="str">
        <f>IFERROR((VLOOKUP(Q908,ความเชื่อมโยง!$A$1:$G$10,7,1)),"")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08" s="15" t="s">
        <v>636</v>
      </c>
      <c r="X908" s="6" t="s">
        <v>637</v>
      </c>
      <c r="Y908" s="6" t="s">
        <v>16</v>
      </c>
      <c r="Z908" s="6" t="s">
        <v>20</v>
      </c>
      <c r="AA908" s="6"/>
      <c r="AB908" s="6"/>
      <c r="AC908" s="14"/>
      <c r="AD908" s="14" t="s">
        <v>1735</v>
      </c>
      <c r="AE908" s="16">
        <v>25000</v>
      </c>
      <c r="AF908" s="17">
        <v>1</v>
      </c>
      <c r="AG908" s="17" t="s">
        <v>599</v>
      </c>
      <c r="AH908" s="17">
        <v>1</v>
      </c>
      <c r="AI908" s="27">
        <v>15000</v>
      </c>
      <c r="AJ908" s="16"/>
      <c r="AK908" s="16"/>
      <c r="AL908" s="16"/>
      <c r="AM908" s="16"/>
      <c r="AN908" s="16"/>
      <c r="AO908" s="16"/>
      <c r="AP908" s="16"/>
      <c r="AQ908" s="16">
        <v>25000</v>
      </c>
      <c r="AR908" s="16"/>
      <c r="AS908" s="16"/>
      <c r="AT908" s="16"/>
      <c r="AU908" s="16"/>
      <c r="AV908" s="14" t="s">
        <v>1264</v>
      </c>
      <c r="AW908" s="14" t="s">
        <v>1265</v>
      </c>
      <c r="AX908" s="14" t="s">
        <v>1266</v>
      </c>
      <c r="AY908" s="14" t="s">
        <v>1267</v>
      </c>
      <c r="AZ908" s="14" t="s">
        <v>592</v>
      </c>
      <c r="BA908" s="14" t="s">
        <v>1346</v>
      </c>
      <c r="BB908" s="14" t="s">
        <v>599</v>
      </c>
      <c r="BC908" s="14">
        <v>1</v>
      </c>
      <c r="BD908" s="14" t="s">
        <v>295</v>
      </c>
      <c r="BE908" s="14" t="s">
        <v>1288</v>
      </c>
      <c r="BF908" s="14" t="s">
        <v>1289</v>
      </c>
      <c r="BG908" s="61" t="s">
        <v>1328</v>
      </c>
      <c r="BH908" s="58">
        <f t="shared" si="48"/>
        <v>25000</v>
      </c>
      <c r="BI908" s="62">
        <f t="shared" si="47"/>
        <v>-10000</v>
      </c>
    </row>
    <row r="909" spans="1:61" ht="18.75">
      <c r="A909" s="11">
        <v>10</v>
      </c>
      <c r="B909" s="6" t="s">
        <v>1</v>
      </c>
      <c r="C909" s="11">
        <v>1008</v>
      </c>
      <c r="D909" s="6" t="s">
        <v>295</v>
      </c>
      <c r="E909" s="12">
        <v>2</v>
      </c>
      <c r="F909" s="13" t="s">
        <v>12</v>
      </c>
      <c r="G909" s="6" t="s">
        <v>12</v>
      </c>
      <c r="H909" s="12">
        <v>1</v>
      </c>
      <c r="I909" s="13" t="s">
        <v>734</v>
      </c>
      <c r="J909" s="12">
        <v>110</v>
      </c>
      <c r="K909" s="13" t="s">
        <v>1263</v>
      </c>
      <c r="L909" s="11">
        <v>1000007</v>
      </c>
      <c r="M909" s="6" t="s">
        <v>409</v>
      </c>
      <c r="N909" s="11">
        <v>10000070008</v>
      </c>
      <c r="O909" s="6" t="s">
        <v>300</v>
      </c>
      <c r="P909" s="14" t="s">
        <v>313</v>
      </c>
      <c r="Q909" s="11">
        <v>5</v>
      </c>
      <c r="R909" s="6" t="s">
        <v>635</v>
      </c>
      <c r="S909" s="51">
        <v>5</v>
      </c>
      <c r="T909" s="6" t="s">
        <v>635</v>
      </c>
      <c r="U909" s="13" t="str">
        <f>IFERROR((VLOOKUP(Q909,[1]ความเชื่อมโยง!$A$1:$F$10,6,FALSE)),"")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09" s="13" t="str">
        <f>IFERROR((VLOOKUP(Q909,ความเชื่อมโยง!$A$1:$G$10,7,1)),"")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09" s="15" t="s">
        <v>636</v>
      </c>
      <c r="X909" s="6" t="s">
        <v>637</v>
      </c>
      <c r="Y909" s="6" t="s">
        <v>16</v>
      </c>
      <c r="Z909" s="6" t="s">
        <v>20</v>
      </c>
      <c r="AA909" s="6"/>
      <c r="AB909" s="6"/>
      <c r="AC909" s="14"/>
      <c r="AD909" s="14" t="s">
        <v>1735</v>
      </c>
      <c r="AE909" s="16">
        <v>10000</v>
      </c>
      <c r="AF909" s="17">
        <v>1</v>
      </c>
      <c r="AG909" s="17" t="s">
        <v>599</v>
      </c>
      <c r="AH909" s="17">
        <v>1</v>
      </c>
      <c r="AI909" s="27">
        <v>10000</v>
      </c>
      <c r="AJ909" s="16"/>
      <c r="AK909" s="16"/>
      <c r="AL909" s="16"/>
      <c r="AM909" s="16"/>
      <c r="AN909" s="16"/>
      <c r="AO909" s="16"/>
      <c r="AP909" s="16"/>
      <c r="AQ909" s="16">
        <v>10000</v>
      </c>
      <c r="AR909" s="16"/>
      <c r="AS909" s="16"/>
      <c r="AT909" s="16"/>
      <c r="AU909" s="16"/>
      <c r="AV909" s="14" t="s">
        <v>1264</v>
      </c>
      <c r="AW909" s="14" t="s">
        <v>1265</v>
      </c>
      <c r="AX909" s="14" t="s">
        <v>1266</v>
      </c>
      <c r="AY909" s="14" t="s">
        <v>1267</v>
      </c>
      <c r="AZ909" s="14" t="s">
        <v>592</v>
      </c>
      <c r="BA909" s="14" t="s">
        <v>1346</v>
      </c>
      <c r="BB909" s="14" t="s">
        <v>599</v>
      </c>
      <c r="BC909" s="14">
        <v>1</v>
      </c>
      <c r="BD909" s="14" t="s">
        <v>295</v>
      </c>
      <c r="BE909" s="14" t="s">
        <v>1288</v>
      </c>
      <c r="BF909" s="14" t="s">
        <v>1289</v>
      </c>
      <c r="BG909" s="61" t="s">
        <v>1328</v>
      </c>
      <c r="BH909" s="58">
        <f t="shared" si="48"/>
        <v>10000</v>
      </c>
      <c r="BI909" s="62">
        <f t="shared" si="47"/>
        <v>0</v>
      </c>
    </row>
    <row r="910" spans="1:61" s="25" customFormat="1" ht="28.5">
      <c r="A910" s="11">
        <v>10</v>
      </c>
      <c r="B910" s="12" t="s">
        <v>1</v>
      </c>
      <c r="C910" s="11">
        <v>1007</v>
      </c>
      <c r="D910" s="12" t="s">
        <v>395</v>
      </c>
      <c r="E910" s="12">
        <v>2</v>
      </c>
      <c r="F910" s="11" t="str">
        <f>IFERROR((VLOOKUP(E910,[13]แหล่งเงิน!$A$2:$B$3,2,)),"")</f>
        <v>เงินรายได้</v>
      </c>
      <c r="G910" s="12" t="s">
        <v>12</v>
      </c>
      <c r="H910" s="12">
        <v>1</v>
      </c>
      <c r="I910" s="11" t="s">
        <v>734</v>
      </c>
      <c r="J910" s="12">
        <v>120</v>
      </c>
      <c r="K910" s="13" t="str">
        <f>IFERROR((VLOOKUP(J910,'[13]งาน-โครงการ'!$A$1:$B$57,2,FALSE)),"")</f>
        <v>งานสนับสนุนการบริหารจัดการทั่วไปด้านสังคมศาสตร์</v>
      </c>
      <c r="L910" s="11">
        <v>1000003</v>
      </c>
      <c r="M910" s="12" t="s">
        <v>229</v>
      </c>
      <c r="N910" s="13">
        <v>1000003043</v>
      </c>
      <c r="O910" s="12" t="s">
        <v>402</v>
      </c>
      <c r="P910" s="17" t="s">
        <v>402</v>
      </c>
      <c r="Q910" s="11">
        <f>IFERROR((VLOOKUP(R910,[13]ความเชื่อมโยง!$A$20:$B$26,2,FALSE)),"")</f>
        <v>5</v>
      </c>
      <c r="R910" s="12" t="s">
        <v>635</v>
      </c>
      <c r="S910" s="51">
        <v>5</v>
      </c>
      <c r="T910" s="12" t="s">
        <v>635</v>
      </c>
      <c r="U910" s="13" t="str">
        <f>IFERROR((VLOOKUP(Q910,[1]ความเชื่อมโยง!$A$1:$F$10,6,FALSE)),"")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10" s="13" t="str">
        <f>IFERROR((VLOOKUP(Q910,ความเชื่อมโยง!$A$1:$G$10,7,1)),"")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10" s="335" t="s">
        <v>636</v>
      </c>
      <c r="X910" s="12" t="s">
        <v>637</v>
      </c>
      <c r="Y910" s="12" t="s">
        <v>16</v>
      </c>
      <c r="Z910" s="6" t="s">
        <v>28</v>
      </c>
      <c r="AA910" s="12"/>
      <c r="AB910" s="12"/>
      <c r="AC910" s="17"/>
      <c r="AD910" s="17" t="s">
        <v>585</v>
      </c>
      <c r="AE910" s="16">
        <v>150000</v>
      </c>
      <c r="AF910" s="17">
        <v>1</v>
      </c>
      <c r="AG910" s="17" t="s">
        <v>583</v>
      </c>
      <c r="AH910" s="17">
        <v>1</v>
      </c>
      <c r="AI910" s="27">
        <f>AE910*AF910</f>
        <v>150000</v>
      </c>
      <c r="AJ910" s="16">
        <v>16400</v>
      </c>
      <c r="AK910" s="16">
        <v>15520</v>
      </c>
      <c r="AL910" s="16">
        <v>13880</v>
      </c>
      <c r="AM910" s="16">
        <v>16400</v>
      </c>
      <c r="AN910" s="16">
        <v>14720</v>
      </c>
      <c r="AO910" s="16">
        <v>15120</v>
      </c>
      <c r="AP910" s="16">
        <v>13560</v>
      </c>
      <c r="AQ910" s="16">
        <v>15160</v>
      </c>
      <c r="AR910" s="16">
        <v>15120</v>
      </c>
      <c r="AS910" s="16">
        <v>16000</v>
      </c>
      <c r="AT910" s="16">
        <v>15520</v>
      </c>
      <c r="AU910" s="16">
        <v>15520</v>
      </c>
      <c r="AV910" s="17" t="s">
        <v>1347</v>
      </c>
      <c r="AW910" s="336" t="s">
        <v>1095</v>
      </c>
      <c r="AX910" s="337" t="s">
        <v>1348</v>
      </c>
      <c r="AY910" s="17" t="s">
        <v>1349</v>
      </c>
      <c r="AZ910" s="17" t="s">
        <v>587</v>
      </c>
      <c r="BA910" s="17" t="s">
        <v>714</v>
      </c>
      <c r="BB910" s="17" t="s">
        <v>581</v>
      </c>
      <c r="BC910" s="17"/>
      <c r="BD910" s="17" t="s">
        <v>395</v>
      </c>
      <c r="BE910" s="17" t="s">
        <v>1350</v>
      </c>
      <c r="BF910" s="17" t="s">
        <v>1351</v>
      </c>
      <c r="BG910" s="338" t="s">
        <v>1352</v>
      </c>
      <c r="BH910" s="58">
        <f t="shared" si="48"/>
        <v>150000</v>
      </c>
      <c r="BI910" s="62">
        <f t="shared" si="47"/>
        <v>0</v>
      </c>
    </row>
    <row r="911" spans="1:61" ht="28.5">
      <c r="A911" s="11">
        <v>10</v>
      </c>
      <c r="B911" s="12" t="s">
        <v>1</v>
      </c>
      <c r="C911" s="11">
        <v>1007</v>
      </c>
      <c r="D911" s="12" t="s">
        <v>395</v>
      </c>
      <c r="E911" s="12">
        <v>2</v>
      </c>
      <c r="F911" s="11" t="str">
        <f>IFERROR((VLOOKUP(E911,[13]แหล่งเงิน!$A$2:$B$3,2,)),"")</f>
        <v>เงินรายได้</v>
      </c>
      <c r="G911" s="12" t="s">
        <v>12</v>
      </c>
      <c r="H911" s="12">
        <v>1</v>
      </c>
      <c r="I911" s="11" t="s">
        <v>734</v>
      </c>
      <c r="J911" s="12">
        <v>120</v>
      </c>
      <c r="K911" s="13" t="str">
        <f>IFERROR((VLOOKUP(J911,'[13]งาน-โครงการ'!$A$1:$B$57,2,FALSE)),"")</f>
        <v>งานสนับสนุนการบริหารจัดการทั่วไปด้านสังคมศาสตร์</v>
      </c>
      <c r="L911" s="11">
        <v>1000003</v>
      </c>
      <c r="M911" s="12" t="s">
        <v>229</v>
      </c>
      <c r="N911" s="13">
        <v>1000003043</v>
      </c>
      <c r="O911" s="12" t="s">
        <v>402</v>
      </c>
      <c r="P911" s="17" t="s">
        <v>402</v>
      </c>
      <c r="Q911" s="11">
        <f>IFERROR((VLOOKUP(R911,[13]ความเชื่อมโยง!$A$20:$B$26,2,FALSE)),"")</f>
        <v>5</v>
      </c>
      <c r="R911" s="12" t="s">
        <v>635</v>
      </c>
      <c r="S911" s="51">
        <v>5</v>
      </c>
      <c r="T911" s="12" t="s">
        <v>635</v>
      </c>
      <c r="U911" s="13" t="str">
        <f>IFERROR((VLOOKUP(Q911,[1]ความเชื่อมโยง!$A$1:$F$10,6,FALSE)),"")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11" s="13" t="str">
        <f>IFERROR((VLOOKUP(Q911,ความเชื่อมโยง!$A$1:$G$10,7,1)),"")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11" s="335" t="s">
        <v>636</v>
      </c>
      <c r="X911" s="12" t="s">
        <v>637</v>
      </c>
      <c r="Y911" s="12" t="s">
        <v>16</v>
      </c>
      <c r="Z911" s="6" t="s">
        <v>20</v>
      </c>
      <c r="AA911" s="12"/>
      <c r="AB911" s="12"/>
      <c r="AC911" s="17"/>
      <c r="AD911" s="14" t="s">
        <v>1736</v>
      </c>
      <c r="AE911" s="16">
        <v>30000</v>
      </c>
      <c r="AF911" s="17">
        <v>1</v>
      </c>
      <c r="AG911" s="17" t="s">
        <v>588</v>
      </c>
      <c r="AH911" s="17">
        <v>1</v>
      </c>
      <c r="AI911" s="18">
        <f>ROUND(AE911*AF911*AH911,-2)</f>
        <v>30000</v>
      </c>
      <c r="AJ911" s="16"/>
      <c r="AK911" s="16">
        <v>30000</v>
      </c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7" t="s">
        <v>1347</v>
      </c>
      <c r="AW911" s="336" t="s">
        <v>1095</v>
      </c>
      <c r="AX911" s="337" t="s">
        <v>1348</v>
      </c>
      <c r="AY911" s="17" t="s">
        <v>1349</v>
      </c>
      <c r="AZ911" s="17" t="s">
        <v>587</v>
      </c>
      <c r="BA911" s="17" t="s">
        <v>714</v>
      </c>
      <c r="BB911" s="17" t="s">
        <v>583</v>
      </c>
      <c r="BC911" s="17"/>
      <c r="BD911" s="17" t="s">
        <v>395</v>
      </c>
      <c r="BE911" s="17" t="s">
        <v>1350</v>
      </c>
      <c r="BF911" s="17" t="s">
        <v>1351</v>
      </c>
      <c r="BG911" s="338" t="s">
        <v>1352</v>
      </c>
      <c r="BH911" s="58">
        <f t="shared" si="48"/>
        <v>30000</v>
      </c>
      <c r="BI911" s="62">
        <f t="shared" si="47"/>
        <v>0</v>
      </c>
    </row>
    <row r="912" spans="1:61" ht="28.5">
      <c r="A912" s="11">
        <f>IFERROR((VLOOKUP(B912,[13]หน่วยงานหลัก!$A$1:$B$18,2,0)),"")</f>
        <v>10</v>
      </c>
      <c r="B912" s="12" t="s">
        <v>1</v>
      </c>
      <c r="C912" s="11">
        <f>IFERROR((VLOOKUP(D912,[13]หน่วยงานย่อย!$A$1:$B$79,2,0)),"")</f>
        <v>1007</v>
      </c>
      <c r="D912" s="12" t="s">
        <v>395</v>
      </c>
      <c r="E912" s="12">
        <v>2</v>
      </c>
      <c r="F912" s="11" t="str">
        <f>IFERROR((VLOOKUP(E912,[13]แหล่งเงิน!$A$2:$B$3,2,)),"")</f>
        <v>เงินรายได้</v>
      </c>
      <c r="G912" s="12" t="s">
        <v>12</v>
      </c>
      <c r="H912" s="12">
        <v>1</v>
      </c>
      <c r="I912" s="11" t="s">
        <v>734</v>
      </c>
      <c r="J912" s="12">
        <v>120</v>
      </c>
      <c r="K912" s="13" t="str">
        <f>IFERROR((VLOOKUP(J912,'[13]งาน-โครงการ'!$A$1:$B$57,2,FALSE)),"")</f>
        <v>งานสนับสนุนการบริหารจัดการทั่วไปด้านสังคมศาสตร์</v>
      </c>
      <c r="L912" s="11">
        <v>1000003</v>
      </c>
      <c r="M912" s="12" t="s">
        <v>229</v>
      </c>
      <c r="N912" s="13">
        <v>1000003043</v>
      </c>
      <c r="O912" s="12" t="s">
        <v>402</v>
      </c>
      <c r="P912" s="17" t="s">
        <v>402</v>
      </c>
      <c r="Q912" s="11">
        <f>IFERROR((VLOOKUP(R912,[13]ความเชื่อมโยง!$A$20:$B$26,2,FALSE)),"")</f>
        <v>5</v>
      </c>
      <c r="R912" s="12" t="s">
        <v>635</v>
      </c>
      <c r="S912" s="11">
        <f>IFERROR((VLOOKUP(T912,[13]ความเชื่อมโยง!$A$20:$B$26,2,FALSE)),"")</f>
        <v>5</v>
      </c>
      <c r="T912" s="12" t="s">
        <v>635</v>
      </c>
      <c r="U912" s="13" t="str">
        <f>IFERROR((VLOOKUP(Q912,[1]ความเชื่อมโยง!$A$1:$F$10,6,FALSE)),"")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12" s="13" t="str">
        <f>IFERROR((VLOOKUP(Q912,ความเชื่อมโยง!$A$1:$G$10,7,1)),"")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12" s="335" t="s">
        <v>636</v>
      </c>
      <c r="X912" s="12" t="s">
        <v>637</v>
      </c>
      <c r="Y912" s="12" t="s">
        <v>16</v>
      </c>
      <c r="Z912" s="6" t="s">
        <v>23</v>
      </c>
      <c r="AA912" s="12"/>
      <c r="AB912" s="12"/>
      <c r="AC912" s="17"/>
      <c r="AD912" s="17" t="s">
        <v>1353</v>
      </c>
      <c r="AE912" s="16">
        <v>4900</v>
      </c>
      <c r="AF912" s="17">
        <v>10</v>
      </c>
      <c r="AG912" s="17" t="s">
        <v>608</v>
      </c>
      <c r="AH912" s="17">
        <v>4</v>
      </c>
      <c r="AI912" s="27">
        <f t="shared" ref="AI912:AI963" si="49">+ROUND(AE912*AF912*AH912,-2)</f>
        <v>196000</v>
      </c>
      <c r="AJ912" s="16"/>
      <c r="AK912" s="16">
        <v>49000</v>
      </c>
      <c r="AL912" s="16"/>
      <c r="AM912" s="16"/>
      <c r="AN912" s="16">
        <v>49000</v>
      </c>
      <c r="AO912" s="16"/>
      <c r="AP912" s="16"/>
      <c r="AQ912" s="16">
        <v>49000</v>
      </c>
      <c r="AR912" s="16"/>
      <c r="AS912" s="16"/>
      <c r="AT912" s="16">
        <v>49000</v>
      </c>
      <c r="AU912" s="16"/>
      <c r="AV912" s="17" t="s">
        <v>1347</v>
      </c>
      <c r="AW912" s="336" t="s">
        <v>1095</v>
      </c>
      <c r="AX912" s="337" t="s">
        <v>1348</v>
      </c>
      <c r="AY912" s="17" t="s">
        <v>1349</v>
      </c>
      <c r="AZ912" s="17" t="s">
        <v>587</v>
      </c>
      <c r="BA912" s="17" t="s">
        <v>714</v>
      </c>
      <c r="BB912" s="17" t="s">
        <v>583</v>
      </c>
      <c r="BC912" s="17"/>
      <c r="BD912" s="17" t="s">
        <v>395</v>
      </c>
      <c r="BE912" s="17" t="s">
        <v>1350</v>
      </c>
      <c r="BF912" s="17" t="s">
        <v>1351</v>
      </c>
      <c r="BG912" s="338" t="s">
        <v>1352</v>
      </c>
      <c r="BH912" s="58">
        <f t="shared" si="48"/>
        <v>196000</v>
      </c>
      <c r="BI912" s="62">
        <f t="shared" si="47"/>
        <v>0</v>
      </c>
    </row>
    <row r="913" spans="1:61" ht="28.5">
      <c r="A913" s="11">
        <f>IFERROR((VLOOKUP(B913,[13]หน่วยงานหลัก!$A$1:$B$18,2,0)),"")</f>
        <v>10</v>
      </c>
      <c r="B913" s="12" t="s">
        <v>1</v>
      </c>
      <c r="C913" s="11">
        <f>IFERROR((VLOOKUP(D913,[13]หน่วยงานย่อย!$A$1:$B$79,2,0)),"")</f>
        <v>1007</v>
      </c>
      <c r="D913" s="12" t="s">
        <v>395</v>
      </c>
      <c r="E913" s="12">
        <v>2</v>
      </c>
      <c r="F913" s="11" t="str">
        <f>IFERROR((VLOOKUP(E913,[13]แหล่งเงิน!$A$2:$B$3,2,)),"")</f>
        <v>เงินรายได้</v>
      </c>
      <c r="G913" s="12" t="s">
        <v>12</v>
      </c>
      <c r="H913" s="12">
        <v>1</v>
      </c>
      <c r="I913" s="11" t="s">
        <v>734</v>
      </c>
      <c r="J913" s="12">
        <v>120</v>
      </c>
      <c r="K913" s="13" t="str">
        <f>IFERROR((VLOOKUP(J913,'[13]งาน-โครงการ'!$A$1:$B$57,2,FALSE)),"")</f>
        <v>งานสนับสนุนการบริหารจัดการทั่วไปด้านสังคมศาสตร์</v>
      </c>
      <c r="L913" s="11">
        <v>1000003</v>
      </c>
      <c r="M913" s="12" t="s">
        <v>229</v>
      </c>
      <c r="N913" s="13">
        <v>1000003043</v>
      </c>
      <c r="O913" s="12" t="s">
        <v>402</v>
      </c>
      <c r="P913" s="17" t="s">
        <v>402</v>
      </c>
      <c r="Q913" s="11">
        <f>IFERROR((VLOOKUP(R913,[13]ความเชื่อมโยง!$A$20:$B$26,2,FALSE)),"")</f>
        <v>5</v>
      </c>
      <c r="R913" s="12" t="s">
        <v>635</v>
      </c>
      <c r="S913" s="11">
        <f>IFERROR((VLOOKUP(T913,[13]ความเชื่อมโยง!$A$20:$B$26,2,FALSE)),"")</f>
        <v>5</v>
      </c>
      <c r="T913" s="12" t="s">
        <v>635</v>
      </c>
      <c r="U913" s="13" t="str">
        <f>IFERROR((VLOOKUP(Q913,[1]ความเชื่อมโยง!$A$1:$F$10,6,FALSE)),"")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13" s="13" t="str">
        <f>IFERROR((VLOOKUP(Q913,ความเชื่อมโยง!$A$1:$G$10,7,1)),"")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13" s="335" t="s">
        <v>636</v>
      </c>
      <c r="X913" s="12" t="s">
        <v>637</v>
      </c>
      <c r="Y913" s="12" t="s">
        <v>16</v>
      </c>
      <c r="Z913" s="6" t="s">
        <v>23</v>
      </c>
      <c r="AA913" s="12"/>
      <c r="AB913" s="12"/>
      <c r="AC913" s="17"/>
      <c r="AD913" s="17" t="s">
        <v>1354</v>
      </c>
      <c r="AE913" s="16">
        <v>600</v>
      </c>
      <c r="AF913" s="17">
        <v>12</v>
      </c>
      <c r="AG913" s="17" t="s">
        <v>607</v>
      </c>
      <c r="AH913" s="17">
        <v>1</v>
      </c>
      <c r="AI913" s="27">
        <f t="shared" si="49"/>
        <v>7200</v>
      </c>
      <c r="AJ913" s="16"/>
      <c r="AK913" s="16"/>
      <c r="AL913" s="16"/>
      <c r="AM913" s="16"/>
      <c r="AN913" s="16"/>
      <c r="AO913" s="16"/>
      <c r="AP913" s="16">
        <v>7200</v>
      </c>
      <c r="AQ913" s="16"/>
      <c r="AR913" s="16"/>
      <c r="AS913" s="16"/>
      <c r="AT913" s="16"/>
      <c r="AU913" s="16"/>
      <c r="AV913" s="17" t="s">
        <v>1347</v>
      </c>
      <c r="AW913" s="336" t="s">
        <v>1095</v>
      </c>
      <c r="AX913" s="337" t="s">
        <v>1348</v>
      </c>
      <c r="AY913" s="17" t="s">
        <v>1349</v>
      </c>
      <c r="AZ913" s="17" t="s">
        <v>587</v>
      </c>
      <c r="BA913" s="17" t="s">
        <v>714</v>
      </c>
      <c r="BB913" s="17" t="s">
        <v>583</v>
      </c>
      <c r="BC913" s="17"/>
      <c r="BD913" s="17" t="s">
        <v>395</v>
      </c>
      <c r="BE913" s="17" t="s">
        <v>1350</v>
      </c>
      <c r="BF913" s="17" t="s">
        <v>1351</v>
      </c>
      <c r="BG913" s="338" t="s">
        <v>1355</v>
      </c>
      <c r="BH913" s="58">
        <f t="shared" si="48"/>
        <v>7200</v>
      </c>
      <c r="BI913" s="62">
        <f t="shared" si="47"/>
        <v>0</v>
      </c>
    </row>
    <row r="914" spans="1:61" ht="28.5">
      <c r="A914" s="11">
        <f>IFERROR((VLOOKUP(B914,[13]หน่วยงานหลัก!$A$1:$B$18,2,0)),"")</f>
        <v>10</v>
      </c>
      <c r="B914" s="12" t="s">
        <v>1</v>
      </c>
      <c r="C914" s="11">
        <f>IFERROR((VLOOKUP(D914,[13]หน่วยงานย่อย!$A$1:$B$79,2,0)),"")</f>
        <v>1007</v>
      </c>
      <c r="D914" s="12" t="s">
        <v>395</v>
      </c>
      <c r="E914" s="12">
        <v>2</v>
      </c>
      <c r="F914" s="11" t="str">
        <f>IFERROR((VLOOKUP(E914,[13]แหล่งเงิน!$A$2:$B$3,2,)),"")</f>
        <v>เงินรายได้</v>
      </c>
      <c r="G914" s="12" t="s">
        <v>12</v>
      </c>
      <c r="H914" s="12">
        <v>1</v>
      </c>
      <c r="I914" s="11" t="s">
        <v>734</v>
      </c>
      <c r="J914" s="12">
        <v>120</v>
      </c>
      <c r="K914" s="13" t="str">
        <f>IFERROR((VLOOKUP(J914,'[13]งาน-โครงการ'!$A$1:$B$57,2,FALSE)),"")</f>
        <v>งานสนับสนุนการบริหารจัดการทั่วไปด้านสังคมศาสตร์</v>
      </c>
      <c r="L914" s="11">
        <v>1000003</v>
      </c>
      <c r="M914" s="12" t="s">
        <v>229</v>
      </c>
      <c r="N914" s="13">
        <v>1000003043</v>
      </c>
      <c r="O914" s="12" t="s">
        <v>402</v>
      </c>
      <c r="P914" s="17" t="s">
        <v>402</v>
      </c>
      <c r="Q914" s="11">
        <f>IFERROR((VLOOKUP(R914,[13]ความเชื่อมโยง!$A$20:$B$26,2,FALSE)),"")</f>
        <v>5</v>
      </c>
      <c r="R914" s="12" t="s">
        <v>635</v>
      </c>
      <c r="S914" s="11">
        <f>IFERROR((VLOOKUP(T914,[13]ความเชื่อมโยง!$A$20:$B$26,2,FALSE)),"")</f>
        <v>5</v>
      </c>
      <c r="T914" s="12" t="s">
        <v>635</v>
      </c>
      <c r="U914" s="13" t="str">
        <f>IFERROR((VLOOKUP(Q914,[1]ความเชื่อมโยง!$A$1:$F$10,6,FALSE)),"")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14" s="13" t="str">
        <f>IFERROR((VLOOKUP(Q914,ความเชื่อมโยง!$A$1:$G$10,7,1)),"")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14" s="335" t="s">
        <v>636</v>
      </c>
      <c r="X914" s="12" t="s">
        <v>637</v>
      </c>
      <c r="Y914" s="12" t="s">
        <v>16</v>
      </c>
      <c r="Z914" s="6" t="s">
        <v>23</v>
      </c>
      <c r="AA914" s="12"/>
      <c r="AB914" s="12"/>
      <c r="AC914" s="17"/>
      <c r="AD914" s="17" t="s">
        <v>1356</v>
      </c>
      <c r="AE914" s="16">
        <v>1200</v>
      </c>
      <c r="AF914" s="17">
        <v>6</v>
      </c>
      <c r="AG914" s="17"/>
      <c r="AH914" s="17">
        <v>1</v>
      </c>
      <c r="AI914" s="27">
        <f t="shared" si="49"/>
        <v>7200</v>
      </c>
      <c r="AJ914" s="16"/>
      <c r="AK914" s="16"/>
      <c r="AL914" s="16"/>
      <c r="AM914" s="16"/>
      <c r="AN914" s="16">
        <v>7200</v>
      </c>
      <c r="AO914" s="16"/>
      <c r="AP914" s="16"/>
      <c r="AQ914" s="16"/>
      <c r="AR914" s="16"/>
      <c r="AS914" s="16"/>
      <c r="AT914" s="16"/>
      <c r="AU914" s="16"/>
      <c r="AV914" s="17" t="s">
        <v>1347</v>
      </c>
      <c r="AW914" s="336" t="s">
        <v>1095</v>
      </c>
      <c r="AX914" s="337" t="s">
        <v>1348</v>
      </c>
      <c r="AY914" s="17" t="s">
        <v>1349</v>
      </c>
      <c r="AZ914" s="17" t="s">
        <v>587</v>
      </c>
      <c r="BA914" s="17" t="s">
        <v>714</v>
      </c>
      <c r="BB914" s="17" t="s">
        <v>583</v>
      </c>
      <c r="BC914" s="17"/>
      <c r="BD914" s="17" t="s">
        <v>395</v>
      </c>
      <c r="BE914" s="17" t="s">
        <v>1350</v>
      </c>
      <c r="BF914" s="17" t="s">
        <v>1351</v>
      </c>
      <c r="BG914" s="338" t="s">
        <v>1357</v>
      </c>
      <c r="BH914" s="58">
        <f t="shared" si="48"/>
        <v>7200</v>
      </c>
      <c r="BI914" s="62">
        <f t="shared" si="47"/>
        <v>0</v>
      </c>
    </row>
    <row r="915" spans="1:61" ht="28.5">
      <c r="A915" s="11">
        <f>IFERROR((VLOOKUP(B915,[13]หน่วยงานหลัก!$A$1:$B$18,2,0)),"")</f>
        <v>10</v>
      </c>
      <c r="B915" s="12" t="s">
        <v>1</v>
      </c>
      <c r="C915" s="11">
        <f>IFERROR((VLOOKUP(D915,[13]หน่วยงานย่อย!$A$1:$B$79,2,0)),"")</f>
        <v>1007</v>
      </c>
      <c r="D915" s="12" t="s">
        <v>395</v>
      </c>
      <c r="E915" s="12">
        <v>2</v>
      </c>
      <c r="F915" s="11" t="str">
        <f>IFERROR((VLOOKUP(E915,[13]แหล่งเงิน!$A$2:$B$3,2,)),"")</f>
        <v>เงินรายได้</v>
      </c>
      <c r="G915" s="12" t="s">
        <v>12</v>
      </c>
      <c r="H915" s="12">
        <v>1</v>
      </c>
      <c r="I915" s="11" t="s">
        <v>734</v>
      </c>
      <c r="J915" s="12">
        <v>120</v>
      </c>
      <c r="K915" s="13" t="str">
        <f>IFERROR((VLOOKUP(J915,'[13]งาน-โครงการ'!$A$1:$B$57,2,FALSE)),"")</f>
        <v>งานสนับสนุนการบริหารจัดการทั่วไปด้านสังคมศาสตร์</v>
      </c>
      <c r="L915" s="11">
        <v>1000003</v>
      </c>
      <c r="M915" s="12" t="s">
        <v>229</v>
      </c>
      <c r="N915" s="13">
        <v>1000003043</v>
      </c>
      <c r="O915" s="12" t="s">
        <v>402</v>
      </c>
      <c r="P915" s="17" t="s">
        <v>402</v>
      </c>
      <c r="Q915" s="11">
        <f>IFERROR((VLOOKUP(R915,[13]ความเชื่อมโยง!$A$20:$B$26,2,FALSE)),"")</f>
        <v>5</v>
      </c>
      <c r="R915" s="12" t="s">
        <v>635</v>
      </c>
      <c r="S915" s="11">
        <f>IFERROR((VLOOKUP(T915,[13]ความเชื่อมโยง!$A$20:$B$26,2,FALSE)),"")</f>
        <v>5</v>
      </c>
      <c r="T915" s="12" t="s">
        <v>635</v>
      </c>
      <c r="U915" s="13" t="str">
        <f>IFERROR((VLOOKUP(Q915,[1]ความเชื่อมโยง!$A$1:$F$10,6,FALSE)),"")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15" s="13" t="str">
        <f>IFERROR((VLOOKUP(Q915,ความเชื่อมโยง!$A$1:$G$10,7,1)),"")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15" s="335" t="s">
        <v>636</v>
      </c>
      <c r="X915" s="12" t="s">
        <v>637</v>
      </c>
      <c r="Y915" s="12" t="s">
        <v>16</v>
      </c>
      <c r="Z915" s="6" t="s">
        <v>23</v>
      </c>
      <c r="AA915" s="12"/>
      <c r="AB915" s="12"/>
      <c r="AC915" s="17"/>
      <c r="AD915" s="17" t="s">
        <v>1358</v>
      </c>
      <c r="AE915" s="16">
        <v>5000</v>
      </c>
      <c r="AF915" s="17">
        <v>1</v>
      </c>
      <c r="AG915" s="17" t="s">
        <v>588</v>
      </c>
      <c r="AH915" s="17">
        <v>1</v>
      </c>
      <c r="AI915" s="27">
        <f t="shared" si="49"/>
        <v>5000</v>
      </c>
      <c r="AJ915" s="16"/>
      <c r="AK915" s="16"/>
      <c r="AL915" s="16">
        <v>5000</v>
      </c>
      <c r="AM915" s="16"/>
      <c r="AN915" s="16"/>
      <c r="AO915" s="16"/>
      <c r="AP915" s="16"/>
      <c r="AQ915" s="16"/>
      <c r="AR915" s="16"/>
      <c r="AS915" s="16"/>
      <c r="AT915" s="16"/>
      <c r="AU915" s="16"/>
      <c r="AV915" s="17" t="s">
        <v>1347</v>
      </c>
      <c r="AW915" s="336" t="s">
        <v>1095</v>
      </c>
      <c r="AX915" s="337" t="s">
        <v>1348</v>
      </c>
      <c r="AY915" s="17" t="s">
        <v>1349</v>
      </c>
      <c r="AZ915" s="17" t="s">
        <v>587</v>
      </c>
      <c r="BA915" s="17" t="s">
        <v>714</v>
      </c>
      <c r="BB915" s="17" t="s">
        <v>583</v>
      </c>
      <c r="BC915" s="17"/>
      <c r="BD915" s="17" t="s">
        <v>395</v>
      </c>
      <c r="BE915" s="17" t="s">
        <v>1350</v>
      </c>
      <c r="BF915" s="17" t="s">
        <v>1351</v>
      </c>
      <c r="BG915" s="338" t="s">
        <v>1352</v>
      </c>
      <c r="BH915" s="58">
        <f t="shared" si="48"/>
        <v>5000</v>
      </c>
      <c r="BI915" s="62">
        <f t="shared" si="47"/>
        <v>0</v>
      </c>
    </row>
    <row r="916" spans="1:61" s="4" customFormat="1" ht="28.5">
      <c r="A916" s="11">
        <f>IFERROR((VLOOKUP(B916,[13]หน่วยงานหลัก!$A$1:$B$18,2,0)),"")</f>
        <v>10</v>
      </c>
      <c r="B916" s="12" t="s">
        <v>1</v>
      </c>
      <c r="C916" s="11">
        <f>IFERROR((VLOOKUP(D916,[13]หน่วยงานย่อย!$A$1:$B$79,2,0)),"")</f>
        <v>1007</v>
      </c>
      <c r="D916" s="12" t="s">
        <v>395</v>
      </c>
      <c r="E916" s="12">
        <v>2</v>
      </c>
      <c r="F916" s="11" t="s">
        <v>12</v>
      </c>
      <c r="G916" s="12" t="s">
        <v>12</v>
      </c>
      <c r="H916" s="12">
        <v>8</v>
      </c>
      <c r="I916" s="11" t="str">
        <f>IFERROR((VLOOKUP(H916,[13]กองทุน!$A$2:$B$14,2,)),"")</f>
        <v>กองทุนกิจการนักศึกษา</v>
      </c>
      <c r="J916" s="12">
        <v>412</v>
      </c>
      <c r="K916" s="13" t="s">
        <v>1188</v>
      </c>
      <c r="L916" s="11">
        <f>IFERROR((VLOOKUP(M916,[13]โครงการย่อย!$B$2:$C$84,2,FALSE)),"")</f>
        <v>4010002</v>
      </c>
      <c r="M916" s="12" t="s">
        <v>412</v>
      </c>
      <c r="N916" s="11">
        <v>40100020014</v>
      </c>
      <c r="O916" s="6" t="s">
        <v>403</v>
      </c>
      <c r="P916" s="17" t="s">
        <v>403</v>
      </c>
      <c r="Q916" s="11">
        <v>1</v>
      </c>
      <c r="R916" s="6" t="s">
        <v>520</v>
      </c>
      <c r="S916" s="11">
        <f>IFERROR((VLOOKUP(T916,[1]ความเชื่อมโยง!$A$29:$B$37,2,FALSE)),"")</f>
        <v>1.2</v>
      </c>
      <c r="T916" s="6" t="s">
        <v>521</v>
      </c>
      <c r="U916" s="13" t="str">
        <f>IFERROR((VLOOKUP(Q916,[1]ความเชื่อมโยง!$A$1:$F$10,6,FALSE)),"")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16" s="13" t="str">
        <f>IFERROR((VLOOKUP(Q916,ความเชื่อมโยง!$A$1:$G$10,7,1)),"")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16" s="335" t="s">
        <v>685</v>
      </c>
      <c r="X916" s="12" t="s">
        <v>133</v>
      </c>
      <c r="Y916" s="12" t="s">
        <v>16</v>
      </c>
      <c r="Z916" s="6" t="s">
        <v>28</v>
      </c>
      <c r="AA916" s="12"/>
      <c r="AB916" s="12"/>
      <c r="AC916" s="17"/>
      <c r="AD916" s="17" t="s">
        <v>1737</v>
      </c>
      <c r="AE916" s="16">
        <v>30000</v>
      </c>
      <c r="AF916" s="17">
        <v>1</v>
      </c>
      <c r="AG916" s="17" t="s">
        <v>629</v>
      </c>
      <c r="AH916" s="17">
        <v>1</v>
      </c>
      <c r="AI916" s="27">
        <v>30000</v>
      </c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>
        <v>30000</v>
      </c>
      <c r="AU916" s="16"/>
      <c r="AV916" s="17" t="s">
        <v>1359</v>
      </c>
      <c r="AW916" s="336" t="s">
        <v>1095</v>
      </c>
      <c r="AX916" s="337" t="s">
        <v>1348</v>
      </c>
      <c r="AY916" s="17" t="s">
        <v>1360</v>
      </c>
      <c r="AZ916" s="17" t="s">
        <v>587</v>
      </c>
      <c r="BA916" s="17" t="s">
        <v>714</v>
      </c>
      <c r="BB916" s="17" t="s">
        <v>581</v>
      </c>
      <c r="BC916" s="17"/>
      <c r="BD916" s="17" t="s">
        <v>395</v>
      </c>
      <c r="BE916" s="17" t="s">
        <v>1350</v>
      </c>
      <c r="BF916" s="17" t="s">
        <v>1351</v>
      </c>
      <c r="BG916" s="338" t="s">
        <v>1361</v>
      </c>
      <c r="BH916" s="58">
        <f t="shared" si="48"/>
        <v>30000</v>
      </c>
      <c r="BI916" s="62">
        <f t="shared" si="47"/>
        <v>0</v>
      </c>
    </row>
    <row r="917" spans="1:61" s="4" customFormat="1" ht="28.5">
      <c r="A917" s="11">
        <f>IFERROR((VLOOKUP(B917,[13]หน่วยงานหลัก!$A$1:$B$18,2,0)),"")</f>
        <v>10</v>
      </c>
      <c r="B917" s="12" t="s">
        <v>1</v>
      </c>
      <c r="C917" s="11">
        <f>IFERROR((VLOOKUP(D917,[13]หน่วยงานย่อย!$A$1:$B$79,2,0)),"")</f>
        <v>1007</v>
      </c>
      <c r="D917" s="12" t="s">
        <v>395</v>
      </c>
      <c r="E917" s="12">
        <v>2</v>
      </c>
      <c r="F917" s="11" t="s">
        <v>12</v>
      </c>
      <c r="G917" s="12" t="s">
        <v>12</v>
      </c>
      <c r="H917" s="12">
        <v>8</v>
      </c>
      <c r="I917" s="11" t="str">
        <f>IFERROR((VLOOKUP(H917,[13]กองทุน!$A$2:$B$14,2,)),"")</f>
        <v>กองทุนกิจการนักศึกษา</v>
      </c>
      <c r="J917" s="12">
        <v>412</v>
      </c>
      <c r="K917" s="13" t="str">
        <f>IFERROR((VLOOKUP(J917,'[13]งาน-โครงการ'!$A$1:$B$57,2,FALSE)),"")</f>
        <v>งานกิจการนักศึกษาด้านสังคมศาสตร์</v>
      </c>
      <c r="L917" s="11">
        <f>IFERROR((VLOOKUP(M917,[13]โครงการย่อย!$B$2:$C$84,2,FALSE)),"")</f>
        <v>4010001</v>
      </c>
      <c r="M917" s="12" t="s">
        <v>671</v>
      </c>
      <c r="N917" s="11">
        <v>40100020014</v>
      </c>
      <c r="O917" s="6" t="s">
        <v>403</v>
      </c>
      <c r="P917" s="17" t="s">
        <v>403</v>
      </c>
      <c r="Q917" s="11">
        <v>1</v>
      </c>
      <c r="R917" s="6" t="s">
        <v>520</v>
      </c>
      <c r="S917" s="11">
        <f>IFERROR((VLOOKUP(T917,[1]ความเชื่อมโยง!$A$29:$B$37,2,FALSE)),"")</f>
        <v>1.2</v>
      </c>
      <c r="T917" s="6" t="s">
        <v>521</v>
      </c>
      <c r="U917" s="13" t="str">
        <f>IFERROR((VLOOKUP(Q917,[1]ความเชื่อมโยง!$A$1:$F$10,6,FALSE)),"")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17" s="13" t="str">
        <f>IFERROR((VLOOKUP(Q917,ความเชื่อมโยง!$A$1:$G$10,7,1)),"")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17" s="335" t="s">
        <v>685</v>
      </c>
      <c r="X917" s="12" t="s">
        <v>133</v>
      </c>
      <c r="Y917" s="12" t="s">
        <v>16</v>
      </c>
      <c r="Z917" s="6" t="s">
        <v>28</v>
      </c>
      <c r="AA917" s="12"/>
      <c r="AB917" s="12"/>
      <c r="AC917" s="17"/>
      <c r="AD917" s="17" t="s">
        <v>1738</v>
      </c>
      <c r="AE917" s="16">
        <v>20000</v>
      </c>
      <c r="AF917" s="17">
        <v>2</v>
      </c>
      <c r="AG917" s="17" t="s">
        <v>629</v>
      </c>
      <c r="AH917" s="17">
        <v>1</v>
      </c>
      <c r="AI917" s="27">
        <f t="shared" si="49"/>
        <v>40000</v>
      </c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>
        <v>40000</v>
      </c>
      <c r="AU917" s="16"/>
      <c r="AV917" s="17" t="s">
        <v>1359</v>
      </c>
      <c r="AW917" s="336" t="s">
        <v>1095</v>
      </c>
      <c r="AX917" s="337" t="s">
        <v>1348</v>
      </c>
      <c r="AY917" s="17" t="s">
        <v>1360</v>
      </c>
      <c r="AZ917" s="17" t="s">
        <v>587</v>
      </c>
      <c r="BA917" s="17" t="s">
        <v>714</v>
      </c>
      <c r="BB917" s="17" t="s">
        <v>581</v>
      </c>
      <c r="BC917" s="17"/>
      <c r="BD917" s="17" t="s">
        <v>395</v>
      </c>
      <c r="BE917" s="17" t="s">
        <v>1350</v>
      </c>
      <c r="BF917" s="17" t="s">
        <v>1351</v>
      </c>
      <c r="BG917" s="338" t="s">
        <v>1361</v>
      </c>
      <c r="BH917" s="58">
        <f t="shared" si="48"/>
        <v>40000</v>
      </c>
      <c r="BI917" s="62">
        <f t="shared" si="47"/>
        <v>0</v>
      </c>
    </row>
    <row r="918" spans="1:61" s="4" customFormat="1" ht="28.5">
      <c r="A918" s="11">
        <f>IFERROR((VLOOKUP(B918,[13]หน่วยงานหลัก!$A$1:$B$18,2,0)),"")</f>
        <v>10</v>
      </c>
      <c r="B918" s="12" t="s">
        <v>1</v>
      </c>
      <c r="C918" s="11">
        <f>IFERROR((VLOOKUP(D918,[13]หน่วยงานย่อย!$A$1:$B$79,2,0)),"")</f>
        <v>1007</v>
      </c>
      <c r="D918" s="12" t="s">
        <v>395</v>
      </c>
      <c r="E918" s="12">
        <v>2</v>
      </c>
      <c r="F918" s="11" t="s">
        <v>12</v>
      </c>
      <c r="G918" s="12" t="s">
        <v>12</v>
      </c>
      <c r="H918" s="12">
        <v>8</v>
      </c>
      <c r="I918" s="11" t="str">
        <f>IFERROR((VLOOKUP(H918,[13]กองทุน!$A$2:$B$14,2,)),"")</f>
        <v>กองทุนกิจการนักศึกษา</v>
      </c>
      <c r="J918" s="12">
        <v>412</v>
      </c>
      <c r="K918" s="13" t="str">
        <f>IFERROR((VLOOKUP(J918,'[13]งาน-โครงการ'!$A$1:$B$57,2,FALSE)),"")</f>
        <v>งานกิจการนักศึกษาด้านสังคมศาสตร์</v>
      </c>
      <c r="L918" s="11">
        <f>IFERROR((VLOOKUP(M918,[13]โครงการย่อย!$B$2:$C$84,2,FALSE)),"")</f>
        <v>4010002</v>
      </c>
      <c r="M918" s="12" t="s">
        <v>412</v>
      </c>
      <c r="N918" s="11">
        <v>40100020014</v>
      </c>
      <c r="O918" s="6" t="s">
        <v>403</v>
      </c>
      <c r="P918" s="17" t="s">
        <v>403</v>
      </c>
      <c r="Q918" s="11">
        <v>1</v>
      </c>
      <c r="R918" s="6" t="s">
        <v>520</v>
      </c>
      <c r="S918" s="11">
        <f>IFERROR((VLOOKUP(T918,[1]ความเชื่อมโยง!$A$29:$B$37,2,FALSE)),"")</f>
        <v>1.2</v>
      </c>
      <c r="T918" s="6" t="s">
        <v>521</v>
      </c>
      <c r="U918" s="13" t="str">
        <f>IFERROR((VLOOKUP(Q918,[1]ความเชื่อมโยง!$A$1:$F$10,6,FALSE)),"")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18" s="13" t="str">
        <f>IFERROR((VLOOKUP(Q918,ความเชื่อมโยง!$A$1:$G$10,7,1)),"")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18" s="335" t="s">
        <v>685</v>
      </c>
      <c r="X918" s="12" t="s">
        <v>133</v>
      </c>
      <c r="Y918" s="12" t="s">
        <v>16</v>
      </c>
      <c r="Z918" s="6" t="s">
        <v>28</v>
      </c>
      <c r="AA918" s="12"/>
      <c r="AB918" s="12"/>
      <c r="AC918" s="17"/>
      <c r="AD918" s="17" t="s">
        <v>1739</v>
      </c>
      <c r="AE918" s="16">
        <v>10000</v>
      </c>
      <c r="AF918" s="17">
        <v>3</v>
      </c>
      <c r="AG918" s="17" t="s">
        <v>629</v>
      </c>
      <c r="AH918" s="17">
        <v>1</v>
      </c>
      <c r="AI918" s="27">
        <f t="shared" si="49"/>
        <v>30000</v>
      </c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>
        <v>30000</v>
      </c>
      <c r="AU918" s="16"/>
      <c r="AV918" s="17" t="s">
        <v>1359</v>
      </c>
      <c r="AW918" s="336" t="s">
        <v>1095</v>
      </c>
      <c r="AX918" s="337" t="s">
        <v>1348</v>
      </c>
      <c r="AY918" s="17" t="s">
        <v>1360</v>
      </c>
      <c r="AZ918" s="17" t="s">
        <v>587</v>
      </c>
      <c r="BA918" s="17" t="s">
        <v>714</v>
      </c>
      <c r="BB918" s="17" t="s">
        <v>581</v>
      </c>
      <c r="BC918" s="17"/>
      <c r="BD918" s="17" t="s">
        <v>395</v>
      </c>
      <c r="BE918" s="17" t="s">
        <v>1350</v>
      </c>
      <c r="BF918" s="17" t="s">
        <v>1351</v>
      </c>
      <c r="BG918" s="338" t="s">
        <v>1361</v>
      </c>
      <c r="BH918" s="58">
        <f t="shared" si="48"/>
        <v>30000</v>
      </c>
      <c r="BI918" s="62">
        <f t="shared" si="47"/>
        <v>0</v>
      </c>
    </row>
    <row r="919" spans="1:61" s="4" customFormat="1" ht="28.5">
      <c r="A919" s="11">
        <f>IFERROR((VLOOKUP(B919,[13]หน่วยงานหลัก!$A$1:$B$18,2,0)),"")</f>
        <v>10</v>
      </c>
      <c r="B919" s="12" t="s">
        <v>1</v>
      </c>
      <c r="C919" s="11">
        <f>IFERROR((VLOOKUP(D919,[13]หน่วยงานย่อย!$A$1:$B$79,2,0)),"")</f>
        <v>1007</v>
      </c>
      <c r="D919" s="12" t="s">
        <v>395</v>
      </c>
      <c r="E919" s="12">
        <v>2</v>
      </c>
      <c r="F919" s="11" t="s">
        <v>12</v>
      </c>
      <c r="G919" s="12" t="s">
        <v>12</v>
      </c>
      <c r="H919" s="12">
        <v>8</v>
      </c>
      <c r="I919" s="11" t="str">
        <f>IFERROR((VLOOKUP(H919,[13]กองทุน!$A$2:$B$14,2,)),"")</f>
        <v>กองทุนกิจการนักศึกษา</v>
      </c>
      <c r="J919" s="12">
        <v>412</v>
      </c>
      <c r="K919" s="13" t="str">
        <f>IFERROR((VLOOKUP(J919,'[13]งาน-โครงการ'!$A$1:$B$57,2,FALSE)),"")</f>
        <v>งานกิจการนักศึกษาด้านสังคมศาสตร์</v>
      </c>
      <c r="L919" s="11">
        <f>IFERROR((VLOOKUP(M919,[13]โครงการย่อย!$B$2:$C$84,2,FALSE)),"")</f>
        <v>4010002</v>
      </c>
      <c r="M919" s="12" t="s">
        <v>412</v>
      </c>
      <c r="N919" s="11">
        <v>40100020014</v>
      </c>
      <c r="O919" s="6" t="s">
        <v>403</v>
      </c>
      <c r="P919" s="17" t="s">
        <v>403</v>
      </c>
      <c r="Q919" s="11">
        <v>1</v>
      </c>
      <c r="R919" s="6" t="s">
        <v>520</v>
      </c>
      <c r="S919" s="11">
        <f>IFERROR((VLOOKUP(T919,[1]ความเชื่อมโยง!$A$29:$B$37,2,FALSE)),"")</f>
        <v>1.2</v>
      </c>
      <c r="T919" s="6" t="s">
        <v>521</v>
      </c>
      <c r="U919" s="13" t="str">
        <f>IFERROR((VLOOKUP(Q919,[1]ความเชื่อมโยง!$A$1:$F$10,6,FALSE)),"")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19" s="13" t="str">
        <f>IFERROR((VLOOKUP(Q919,ความเชื่อมโยง!$A$1:$G$10,7,1)),"")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19" s="335" t="s">
        <v>685</v>
      </c>
      <c r="X919" s="12" t="s">
        <v>133</v>
      </c>
      <c r="Y919" s="12" t="s">
        <v>16</v>
      </c>
      <c r="Z919" s="6" t="s">
        <v>28</v>
      </c>
      <c r="AA919" s="12"/>
      <c r="AB919" s="12"/>
      <c r="AC919" s="17"/>
      <c r="AD919" s="17" t="s">
        <v>1740</v>
      </c>
      <c r="AE919" s="16">
        <v>10000</v>
      </c>
      <c r="AF919" s="17">
        <v>3</v>
      </c>
      <c r="AG919" s="17" t="s">
        <v>629</v>
      </c>
      <c r="AH919" s="17">
        <v>1</v>
      </c>
      <c r="AI919" s="27">
        <f t="shared" si="49"/>
        <v>30000</v>
      </c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>
        <v>30000</v>
      </c>
      <c r="AU919" s="16"/>
      <c r="AV919" s="17" t="s">
        <v>1359</v>
      </c>
      <c r="AW919" s="336" t="s">
        <v>1095</v>
      </c>
      <c r="AX919" s="337" t="s">
        <v>1348</v>
      </c>
      <c r="AY919" s="17" t="s">
        <v>1360</v>
      </c>
      <c r="AZ919" s="17" t="s">
        <v>587</v>
      </c>
      <c r="BA919" s="17" t="s">
        <v>714</v>
      </c>
      <c r="BB919" s="17" t="s">
        <v>581</v>
      </c>
      <c r="BC919" s="17"/>
      <c r="BD919" s="17" t="s">
        <v>395</v>
      </c>
      <c r="BE919" s="17" t="s">
        <v>1350</v>
      </c>
      <c r="BF919" s="17" t="s">
        <v>1351</v>
      </c>
      <c r="BG919" s="338" t="s">
        <v>1361</v>
      </c>
      <c r="BH919" s="58">
        <f t="shared" si="48"/>
        <v>30000</v>
      </c>
      <c r="BI919" s="62">
        <f t="shared" si="47"/>
        <v>0</v>
      </c>
    </row>
    <row r="920" spans="1:61" s="4" customFormat="1" ht="28.5">
      <c r="A920" s="11">
        <f>IFERROR((VLOOKUP(B920,[13]หน่วยงานหลัก!$A$1:$B$18,2,0)),"")</f>
        <v>10</v>
      </c>
      <c r="B920" s="12" t="s">
        <v>1</v>
      </c>
      <c r="C920" s="11">
        <f>IFERROR((VLOOKUP(D920,[13]หน่วยงานย่อย!$A$1:$B$79,2,0)),"")</f>
        <v>1007</v>
      </c>
      <c r="D920" s="12" t="s">
        <v>395</v>
      </c>
      <c r="E920" s="12">
        <v>2</v>
      </c>
      <c r="F920" s="11" t="s">
        <v>12</v>
      </c>
      <c r="G920" s="12" t="s">
        <v>12</v>
      </c>
      <c r="H920" s="12">
        <v>8</v>
      </c>
      <c r="I920" s="11" t="str">
        <f>IFERROR((VLOOKUP(H920,[13]กองทุน!$A$2:$B$14,2,)),"")</f>
        <v>กองทุนกิจการนักศึกษา</v>
      </c>
      <c r="J920" s="12">
        <v>412</v>
      </c>
      <c r="K920" s="13" t="str">
        <f>IFERROR((VLOOKUP(J920,'[13]งาน-โครงการ'!$A$1:$B$57,2,FALSE)),"")</f>
        <v>งานกิจการนักศึกษาด้านสังคมศาสตร์</v>
      </c>
      <c r="L920" s="11">
        <f>IFERROR((VLOOKUP(M920,[13]โครงการย่อย!$B$2:$C$84,2,FALSE)),"")</f>
        <v>4010002</v>
      </c>
      <c r="M920" s="12" t="s">
        <v>412</v>
      </c>
      <c r="N920" s="11">
        <v>40100020014</v>
      </c>
      <c r="O920" s="6" t="s">
        <v>403</v>
      </c>
      <c r="P920" s="17" t="s">
        <v>403</v>
      </c>
      <c r="Q920" s="11">
        <v>1</v>
      </c>
      <c r="R920" s="6" t="s">
        <v>520</v>
      </c>
      <c r="S920" s="11">
        <f>IFERROR((VLOOKUP(T920,[1]ความเชื่อมโยง!$A$29:$B$37,2,FALSE)),"")</f>
        <v>1.2</v>
      </c>
      <c r="T920" s="6" t="s">
        <v>521</v>
      </c>
      <c r="U920" s="13" t="str">
        <f>IFERROR((VLOOKUP(Q920,[1]ความเชื่อมโยง!$A$1:$F$10,6,FALSE)),"")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20" s="13" t="str">
        <f>IFERROR((VLOOKUP(Q920,ความเชื่อมโยง!$A$1:$G$10,7,1)),"")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20" s="335" t="s">
        <v>685</v>
      </c>
      <c r="X920" s="12" t="s">
        <v>133</v>
      </c>
      <c r="Y920" s="12" t="s">
        <v>16</v>
      </c>
      <c r="Z920" s="6" t="s">
        <v>23</v>
      </c>
      <c r="AA920" s="12"/>
      <c r="AB920" s="12"/>
      <c r="AC920" s="17"/>
      <c r="AD920" s="17" t="s">
        <v>1362</v>
      </c>
      <c r="AE920" s="16">
        <v>1800</v>
      </c>
      <c r="AF920" s="17">
        <v>10</v>
      </c>
      <c r="AG920" s="17" t="s">
        <v>597</v>
      </c>
      <c r="AH920" s="17">
        <v>1</v>
      </c>
      <c r="AI920" s="27">
        <f t="shared" si="49"/>
        <v>18000</v>
      </c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>
        <v>18000</v>
      </c>
      <c r="AU920" s="16"/>
      <c r="AV920" s="17" t="s">
        <v>1359</v>
      </c>
      <c r="AW920" s="336" t="s">
        <v>1095</v>
      </c>
      <c r="AX920" s="337" t="s">
        <v>1348</v>
      </c>
      <c r="AY920" s="17" t="s">
        <v>1360</v>
      </c>
      <c r="AZ920" s="17" t="s">
        <v>587</v>
      </c>
      <c r="BA920" s="17" t="s">
        <v>714</v>
      </c>
      <c r="BB920" s="17" t="s">
        <v>597</v>
      </c>
      <c r="BC920" s="17"/>
      <c r="BD920" s="17" t="s">
        <v>395</v>
      </c>
      <c r="BE920" s="17" t="s">
        <v>1350</v>
      </c>
      <c r="BF920" s="17" t="s">
        <v>1351</v>
      </c>
      <c r="BG920" s="338" t="s">
        <v>1361</v>
      </c>
      <c r="BH920" s="58">
        <f t="shared" si="48"/>
        <v>18000</v>
      </c>
      <c r="BI920" s="62">
        <f t="shared" si="47"/>
        <v>0</v>
      </c>
    </row>
    <row r="921" spans="1:61" s="4" customFormat="1" ht="28.5">
      <c r="A921" s="11">
        <f>IFERROR((VLOOKUP(B921,[13]หน่วยงานหลัก!$A$1:$B$18,2,0)),"")</f>
        <v>10</v>
      </c>
      <c r="B921" s="12" t="s">
        <v>1</v>
      </c>
      <c r="C921" s="11">
        <f>IFERROR((VLOOKUP(D921,[13]หน่วยงานย่อย!$A$1:$B$79,2,0)),"")</f>
        <v>1007</v>
      </c>
      <c r="D921" s="12" t="s">
        <v>395</v>
      </c>
      <c r="E921" s="12">
        <v>2</v>
      </c>
      <c r="F921" s="11" t="s">
        <v>12</v>
      </c>
      <c r="G921" s="12" t="s">
        <v>12</v>
      </c>
      <c r="H921" s="12">
        <v>8</v>
      </c>
      <c r="I921" s="11" t="str">
        <f>IFERROR((VLOOKUP(H921,[13]กองทุน!$A$2:$B$14,2,)),"")</f>
        <v>กองทุนกิจการนักศึกษา</v>
      </c>
      <c r="J921" s="12">
        <v>412</v>
      </c>
      <c r="K921" s="13" t="str">
        <f>IFERROR((VLOOKUP(J921,'[13]งาน-โครงการ'!$A$1:$B$57,2,FALSE)),"")</f>
        <v>งานกิจการนักศึกษาด้านสังคมศาสตร์</v>
      </c>
      <c r="L921" s="11">
        <f>IFERROR((VLOOKUP(M921,[13]โครงการย่อย!$B$2:$C$84,2,FALSE)),"")</f>
        <v>4010002</v>
      </c>
      <c r="M921" s="12" t="s">
        <v>412</v>
      </c>
      <c r="N921" s="11">
        <v>40100020014</v>
      </c>
      <c r="O921" s="6" t="s">
        <v>403</v>
      </c>
      <c r="P921" s="17" t="s">
        <v>403</v>
      </c>
      <c r="Q921" s="11">
        <v>1</v>
      </c>
      <c r="R921" s="6" t="s">
        <v>520</v>
      </c>
      <c r="S921" s="11">
        <f>IFERROR((VLOOKUP(T921,[1]ความเชื่อมโยง!$A$29:$B$37,2,FALSE)),"")</f>
        <v>1.2</v>
      </c>
      <c r="T921" s="6" t="s">
        <v>521</v>
      </c>
      <c r="U921" s="13" t="str">
        <f>IFERROR((VLOOKUP(Q921,[1]ความเชื่อมโยง!$A$1:$F$10,6,FALSE)),"")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21" s="13" t="str">
        <f>IFERROR((VLOOKUP(Q921,ความเชื่อมโยง!$A$1:$G$10,7,1)),"")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21" s="335" t="s">
        <v>685</v>
      </c>
      <c r="X921" s="12" t="s">
        <v>133</v>
      </c>
      <c r="Y921" s="12" t="s">
        <v>16</v>
      </c>
      <c r="Z921" s="6" t="s">
        <v>23</v>
      </c>
      <c r="AA921" s="12"/>
      <c r="AB921" s="12"/>
      <c r="AC921" s="17"/>
      <c r="AD921" s="17" t="s">
        <v>1363</v>
      </c>
      <c r="AE921" s="16">
        <v>900</v>
      </c>
      <c r="AF921" s="17">
        <v>10</v>
      </c>
      <c r="AG921" s="17" t="s">
        <v>603</v>
      </c>
      <c r="AH921" s="17">
        <v>1</v>
      </c>
      <c r="AI921" s="27">
        <f t="shared" si="49"/>
        <v>9000</v>
      </c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>
        <v>9000</v>
      </c>
      <c r="AU921" s="16"/>
      <c r="AV921" s="17" t="s">
        <v>1359</v>
      </c>
      <c r="AW921" s="336" t="s">
        <v>1095</v>
      </c>
      <c r="AX921" s="337" t="s">
        <v>1348</v>
      </c>
      <c r="AY921" s="17" t="s">
        <v>1360</v>
      </c>
      <c r="AZ921" s="17" t="s">
        <v>587</v>
      </c>
      <c r="BA921" s="17" t="s">
        <v>714</v>
      </c>
      <c r="BB921" s="17" t="s">
        <v>1364</v>
      </c>
      <c r="BC921" s="17"/>
      <c r="BD921" s="17" t="s">
        <v>395</v>
      </c>
      <c r="BE921" s="17" t="s">
        <v>1350</v>
      </c>
      <c r="BF921" s="17" t="s">
        <v>1351</v>
      </c>
      <c r="BG921" s="338" t="s">
        <v>1361</v>
      </c>
      <c r="BH921" s="58">
        <f t="shared" si="48"/>
        <v>9000</v>
      </c>
      <c r="BI921" s="62">
        <f t="shared" si="47"/>
        <v>0</v>
      </c>
    </row>
    <row r="922" spans="1:61" ht="28.5">
      <c r="A922" s="11">
        <f>IFERROR((VLOOKUP(B922,[13]หน่วยงานหลัก!$A$1:$B$18,2,0)),"")</f>
        <v>10</v>
      </c>
      <c r="B922" s="12" t="s">
        <v>1</v>
      </c>
      <c r="C922" s="11">
        <f>IFERROR((VLOOKUP(D922,[13]หน่วยงานย่อย!$A$1:$B$79,2,0)),"")</f>
        <v>1007</v>
      </c>
      <c r="D922" s="12" t="s">
        <v>395</v>
      </c>
      <c r="E922" s="12">
        <v>2</v>
      </c>
      <c r="F922" s="11" t="s">
        <v>12</v>
      </c>
      <c r="G922" s="12" t="s">
        <v>12</v>
      </c>
      <c r="H922" s="12">
        <v>1</v>
      </c>
      <c r="I922" s="11" t="str">
        <f>IFERROR((VLOOKUP(H922,[13]กองทุน!$A$2:$B$14,2,)),"")</f>
        <v>กองทุนบริหาร</v>
      </c>
      <c r="J922" s="12">
        <v>120</v>
      </c>
      <c r="K922" s="13" t="str">
        <f>IFERROR((VLOOKUP(J922,'[13]งาน-โครงการ'!$A$1:$B$57,2,FALSE)),"")</f>
        <v>งานสนับสนุนการบริหารจัดการทั่วไปด้านสังคมศาสตร์</v>
      </c>
      <c r="L922" s="11">
        <f>IFERROR((VLOOKUP(M922,[13]โครงการย่อย!$B$2:$C$84,2,FALSE)),"")</f>
        <v>1000003</v>
      </c>
      <c r="M922" s="12" t="s">
        <v>229</v>
      </c>
      <c r="N922" s="11">
        <v>10000030290</v>
      </c>
      <c r="O922" s="6" t="s">
        <v>404</v>
      </c>
      <c r="P922" s="14" t="s">
        <v>404</v>
      </c>
      <c r="Q922" s="11">
        <f>IFERROR((VLOOKUP(R922,[1]ความเชื่อมโยง!$A$20:$B$26,2,FALSE)),"")</f>
        <v>1</v>
      </c>
      <c r="R922" s="6" t="s">
        <v>520</v>
      </c>
      <c r="S922" s="11">
        <f>IFERROR((VLOOKUP(T922,[1]ความเชื่อมโยง!$A$29:$B$37,2,FALSE)),"")</f>
        <v>1.3</v>
      </c>
      <c r="T922" s="6" t="s">
        <v>594</v>
      </c>
      <c r="U922" s="13" t="str">
        <f>IFERROR((VLOOKUP(Q922,[1]ความเชื่อมโยง!$A$1:$F$10,6,FALSE)),"")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22" s="13" t="str">
        <f>IFERROR((VLOOKUP(Q922,ความเชื่อมโยง!$A$1:$G$10,7,1)),"")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22" s="335" t="s">
        <v>636</v>
      </c>
      <c r="X922" s="12" t="s">
        <v>637</v>
      </c>
      <c r="Y922" s="12" t="s">
        <v>16</v>
      </c>
      <c r="Z922" s="6" t="s">
        <v>20</v>
      </c>
      <c r="AA922" s="12"/>
      <c r="AB922" s="12"/>
      <c r="AC922" s="17"/>
      <c r="AD922" s="14" t="s">
        <v>1736</v>
      </c>
      <c r="AE922" s="16">
        <v>30000</v>
      </c>
      <c r="AF922" s="17">
        <v>1</v>
      </c>
      <c r="AG922" s="17" t="s">
        <v>588</v>
      </c>
      <c r="AH922" s="17">
        <v>1</v>
      </c>
      <c r="AI922" s="18">
        <f t="shared" si="49"/>
        <v>30000</v>
      </c>
      <c r="AJ922" s="16"/>
      <c r="AK922" s="16"/>
      <c r="AL922" s="16">
        <v>30000</v>
      </c>
      <c r="AM922" s="16"/>
      <c r="AN922" s="16"/>
      <c r="AO922" s="16"/>
      <c r="AP922" s="16"/>
      <c r="AQ922" s="16"/>
      <c r="AR922" s="16"/>
      <c r="AS922" s="16"/>
      <c r="AT922" s="16"/>
      <c r="AU922" s="16"/>
      <c r="AV922" s="17" t="s">
        <v>1365</v>
      </c>
      <c r="AW922" s="336" t="s">
        <v>1095</v>
      </c>
      <c r="AX922" s="337" t="s">
        <v>1348</v>
      </c>
      <c r="AY922" s="17" t="s">
        <v>1366</v>
      </c>
      <c r="AZ922" s="17" t="s">
        <v>587</v>
      </c>
      <c r="BA922" s="17" t="s">
        <v>714</v>
      </c>
      <c r="BB922" s="17" t="s">
        <v>588</v>
      </c>
      <c r="BC922" s="17"/>
      <c r="BD922" s="17" t="s">
        <v>395</v>
      </c>
      <c r="BE922" s="17" t="s">
        <v>1350</v>
      </c>
      <c r="BF922" s="17" t="s">
        <v>1351</v>
      </c>
      <c r="BG922" s="338" t="s">
        <v>1352</v>
      </c>
      <c r="BH922" s="58">
        <f t="shared" si="48"/>
        <v>30000</v>
      </c>
      <c r="BI922" s="62">
        <f t="shared" si="47"/>
        <v>0</v>
      </c>
    </row>
    <row r="923" spans="1:61" s="4" customFormat="1" ht="28.5">
      <c r="A923" s="11">
        <f>IFERROR((VLOOKUP(B923,[13]หน่วยงานหลัก!$A$1:$B$18,2,0)),"")</f>
        <v>10</v>
      </c>
      <c r="B923" s="12" t="s">
        <v>1</v>
      </c>
      <c r="C923" s="11">
        <f>IFERROR((VLOOKUP(D923,[13]หน่วยงานย่อย!$A$1:$B$79,2,0)),"")</f>
        <v>1007</v>
      </c>
      <c r="D923" s="12" t="s">
        <v>395</v>
      </c>
      <c r="E923" s="12">
        <v>2</v>
      </c>
      <c r="F923" s="11" t="s">
        <v>12</v>
      </c>
      <c r="G923" s="12" t="s">
        <v>12</v>
      </c>
      <c r="H923" s="12">
        <v>1</v>
      </c>
      <c r="I923" s="11" t="s">
        <v>1045</v>
      </c>
      <c r="J923" s="12">
        <v>412</v>
      </c>
      <c r="K923" s="13" t="str">
        <f>IFERROR((VLOOKUP(J923,'[13]งาน-โครงการ'!$A$1:$B$57,2,FALSE)),"")</f>
        <v>งานกิจการนักศึกษาด้านสังคมศาสตร์</v>
      </c>
      <c r="L923" s="11">
        <v>4010001</v>
      </c>
      <c r="M923" s="12" t="s">
        <v>412</v>
      </c>
      <c r="N923" s="13">
        <v>4010001002</v>
      </c>
      <c r="O923" s="12" t="s">
        <v>405</v>
      </c>
      <c r="P923" s="17" t="s">
        <v>405</v>
      </c>
      <c r="Q923" s="11">
        <f>IFERROR((VLOOKUP(R923,[1]ความเชื่อมโยง!$A$20:$B$26,2,FALSE)),"")</f>
        <v>5</v>
      </c>
      <c r="R923" s="6" t="s">
        <v>635</v>
      </c>
      <c r="S923" s="11">
        <f>IFERROR((VLOOKUP(T923,[1]ความเชื่อมโยง!$A$29:$B$37,2,FALSE)),"")</f>
        <v>5</v>
      </c>
      <c r="T923" s="6" t="s">
        <v>635</v>
      </c>
      <c r="U923" s="13" t="str">
        <f>IFERROR((VLOOKUP(Q923,[1]ความเชื่อมโยง!$A$1:$F$10,6,FALSE)),"")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23" s="13" t="str">
        <f>IFERROR((VLOOKUP(Q923,ความเชื่อมโยง!$A$1:$G$10,7,1)),"")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23" s="335" t="s">
        <v>636</v>
      </c>
      <c r="X923" s="12" t="s">
        <v>133</v>
      </c>
      <c r="Y923" s="12" t="s">
        <v>16</v>
      </c>
      <c r="Z923" s="6" t="s">
        <v>20</v>
      </c>
      <c r="AA923" s="12"/>
      <c r="AB923" s="12"/>
      <c r="AC923" s="17"/>
      <c r="AD923" s="14" t="s">
        <v>1367</v>
      </c>
      <c r="AE923" s="16">
        <v>30000</v>
      </c>
      <c r="AF923" s="17">
        <v>1</v>
      </c>
      <c r="AG923" s="17" t="s">
        <v>588</v>
      </c>
      <c r="AH923" s="17">
        <v>1</v>
      </c>
      <c r="AI923" s="18">
        <f t="shared" si="49"/>
        <v>30000</v>
      </c>
      <c r="AJ923" s="16"/>
      <c r="AK923" s="16"/>
      <c r="AL923" s="16">
        <v>30000</v>
      </c>
      <c r="AM923" s="16"/>
      <c r="AN923" s="16"/>
      <c r="AO923" s="16"/>
      <c r="AP923" s="16"/>
      <c r="AQ923" s="16"/>
      <c r="AR923" s="16"/>
      <c r="AS923" s="16"/>
      <c r="AT923" s="16"/>
      <c r="AU923" s="16"/>
      <c r="AV923" s="17" t="s">
        <v>1368</v>
      </c>
      <c r="AW923" s="336" t="s">
        <v>1095</v>
      </c>
      <c r="AX923" s="337" t="s">
        <v>1348</v>
      </c>
      <c r="AY923" s="17" t="s">
        <v>1369</v>
      </c>
      <c r="AZ923" s="17" t="s">
        <v>587</v>
      </c>
      <c r="BA923" s="17" t="s">
        <v>714</v>
      </c>
      <c r="BB923" s="17" t="s">
        <v>588</v>
      </c>
      <c r="BC923" s="17"/>
      <c r="BD923" s="17" t="s">
        <v>395</v>
      </c>
      <c r="BE923" s="17" t="s">
        <v>1350</v>
      </c>
      <c r="BF923" s="17" t="s">
        <v>1351</v>
      </c>
      <c r="BG923" s="338" t="s">
        <v>1352</v>
      </c>
      <c r="BH923" s="58">
        <f t="shared" si="48"/>
        <v>30000</v>
      </c>
      <c r="BI923" s="62">
        <f t="shared" si="47"/>
        <v>0</v>
      </c>
    </row>
    <row r="924" spans="1:61" ht="28.5">
      <c r="A924" s="11">
        <f>IFERROR((VLOOKUP(B924,[13]หน่วยงานหลัก!$A$1:$B$18,2,0)),"")</f>
        <v>10</v>
      </c>
      <c r="B924" s="12" t="s">
        <v>1</v>
      </c>
      <c r="C924" s="11">
        <f>IFERROR((VLOOKUP(D924,[13]หน่วยงานย่อย!$A$1:$B$79,2,0)),"")</f>
        <v>1007</v>
      </c>
      <c r="D924" s="12" t="s">
        <v>395</v>
      </c>
      <c r="E924" s="12">
        <v>2</v>
      </c>
      <c r="F924" s="11" t="s">
        <v>12</v>
      </c>
      <c r="G924" s="12" t="s">
        <v>12</v>
      </c>
      <c r="H924" s="12">
        <v>1</v>
      </c>
      <c r="I924" s="11" t="s">
        <v>1045</v>
      </c>
      <c r="J924" s="12">
        <v>412</v>
      </c>
      <c r="K924" s="13" t="str">
        <f>IFERROR((VLOOKUP(J924,'[13]งาน-โครงการ'!$A$1:$B$57,2,FALSE)),"")</f>
        <v>งานกิจการนักศึกษาด้านสังคมศาสตร์</v>
      </c>
      <c r="L924" s="11">
        <v>4010001</v>
      </c>
      <c r="M924" s="12" t="s">
        <v>412</v>
      </c>
      <c r="N924" s="13">
        <v>4010001002</v>
      </c>
      <c r="O924" s="12" t="s">
        <v>405</v>
      </c>
      <c r="P924" s="17" t="s">
        <v>405</v>
      </c>
      <c r="Q924" s="11">
        <f>IFERROR((VLOOKUP(R924,[1]ความเชื่อมโยง!$A$20:$B$26,2,FALSE)),"")</f>
        <v>5</v>
      </c>
      <c r="R924" s="6" t="s">
        <v>635</v>
      </c>
      <c r="S924" s="11">
        <f>IFERROR((VLOOKUP(T924,[1]ความเชื่อมโยง!$A$29:$B$37,2,FALSE)),"")</f>
        <v>5</v>
      </c>
      <c r="T924" s="6" t="s">
        <v>635</v>
      </c>
      <c r="U924" s="13" t="str">
        <f>IFERROR((VLOOKUP(Q924,[1]ความเชื่อมโยง!$A$1:$F$10,6,FALSE)),"")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24" s="13" t="str">
        <f>IFERROR((VLOOKUP(Q924,ความเชื่อมโยง!$A$1:$G$10,7,1)),"")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24" s="335" t="s">
        <v>636</v>
      </c>
      <c r="X924" s="12" t="s">
        <v>133</v>
      </c>
      <c r="Y924" s="12" t="s">
        <v>16</v>
      </c>
      <c r="Z924" s="6" t="s">
        <v>23</v>
      </c>
      <c r="AA924" s="12"/>
      <c r="AB924" s="12"/>
      <c r="AC924" s="17"/>
      <c r="AD924" s="17" t="s">
        <v>1370</v>
      </c>
      <c r="AE924" s="16">
        <v>5000</v>
      </c>
      <c r="AF924" s="17">
        <v>1</v>
      </c>
      <c r="AG924" s="17" t="s">
        <v>588</v>
      </c>
      <c r="AH924" s="17">
        <v>4</v>
      </c>
      <c r="AI924" s="18">
        <f t="shared" si="49"/>
        <v>20000</v>
      </c>
      <c r="AJ924" s="16"/>
      <c r="AK924" s="16"/>
      <c r="AL924" s="16">
        <v>20000</v>
      </c>
      <c r="AM924" s="16"/>
      <c r="AN924" s="16"/>
      <c r="AO924" s="16"/>
      <c r="AP924" s="16"/>
      <c r="AQ924" s="16"/>
      <c r="AR924" s="16"/>
      <c r="AS924" s="16"/>
      <c r="AT924" s="16"/>
      <c r="AU924" s="16"/>
      <c r="AV924" s="17" t="s">
        <v>1368</v>
      </c>
      <c r="AW924" s="336" t="s">
        <v>1095</v>
      </c>
      <c r="AX924" s="337" t="s">
        <v>1348</v>
      </c>
      <c r="AY924" s="17" t="s">
        <v>1349</v>
      </c>
      <c r="AZ924" s="17" t="s">
        <v>587</v>
      </c>
      <c r="BA924" s="17" t="s">
        <v>714</v>
      </c>
      <c r="BB924" s="17" t="s">
        <v>588</v>
      </c>
      <c r="BC924" s="17"/>
      <c r="BD924" s="17" t="s">
        <v>395</v>
      </c>
      <c r="BE924" s="17" t="s">
        <v>1350</v>
      </c>
      <c r="BF924" s="17" t="s">
        <v>1351</v>
      </c>
      <c r="BG924" s="338" t="s">
        <v>1352</v>
      </c>
      <c r="BH924" s="58">
        <f t="shared" si="48"/>
        <v>20000</v>
      </c>
      <c r="BI924" s="62">
        <f t="shared" si="47"/>
        <v>0</v>
      </c>
    </row>
    <row r="925" spans="1:61" s="4" customFormat="1" ht="28.5">
      <c r="A925" s="11">
        <f>IFERROR((VLOOKUP(B925,[13]หน่วยงานหลัก!$A$1:$B$18,2,0)),"")</f>
        <v>10</v>
      </c>
      <c r="B925" s="12" t="s">
        <v>1</v>
      </c>
      <c r="C925" s="11">
        <f>IFERROR((VLOOKUP(D925,[13]หน่วยงานย่อย!$A$1:$B$79,2,0)),"")</f>
        <v>1007</v>
      </c>
      <c r="D925" s="12" t="s">
        <v>395</v>
      </c>
      <c r="E925" s="12">
        <v>2</v>
      </c>
      <c r="F925" s="11" t="str">
        <f>IFERROR((VLOOKUP(E925,[13]แหล่งเงิน!$A$2:$B$3,2,)),"")</f>
        <v>เงินรายได้</v>
      </c>
      <c r="G925" s="12" t="s">
        <v>12</v>
      </c>
      <c r="H925" s="12">
        <v>8</v>
      </c>
      <c r="I925" s="11" t="str">
        <f>IFERROR((VLOOKUP(H925,[13]กองทุน!$A$2:$B$14,2,)),"")</f>
        <v>กองทุนกิจการนักศึกษา</v>
      </c>
      <c r="J925" s="12">
        <v>412</v>
      </c>
      <c r="K925" s="13" t="str">
        <f>IFERROR((VLOOKUP(J925,'[13]งาน-โครงการ'!$A$1:$B$57,2,FALSE)),"")</f>
        <v>งานกิจการนักศึกษาด้านสังคมศาสตร์</v>
      </c>
      <c r="L925" s="11">
        <v>4010001</v>
      </c>
      <c r="M925" s="12" t="s">
        <v>671</v>
      </c>
      <c r="N925" s="13">
        <v>4010001007</v>
      </c>
      <c r="O925" s="12" t="s">
        <v>406</v>
      </c>
      <c r="P925" s="14" t="s">
        <v>407</v>
      </c>
      <c r="Q925" s="11">
        <v>1</v>
      </c>
      <c r="R925" s="6" t="s">
        <v>520</v>
      </c>
      <c r="S925" s="11">
        <f>IFERROR((VLOOKUP(T925,[1]ความเชื่อมโยง!$A$29:$B$37,2,FALSE)),"")</f>
        <v>1.2</v>
      </c>
      <c r="T925" s="6" t="s">
        <v>521</v>
      </c>
      <c r="U925" s="13" t="str">
        <f>IFERROR((VLOOKUP(Q925,[1]ความเชื่อมโยง!$A$1:$F$10,6,FALSE)),"")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25" s="13" t="str">
        <f>IFERROR((VLOOKUP(Q925,ความเชื่อมโยง!$A$1:$G$10,7,1)),"")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25" s="335" t="s">
        <v>685</v>
      </c>
      <c r="X925" s="12" t="s">
        <v>133</v>
      </c>
      <c r="Y925" s="12" t="s">
        <v>16</v>
      </c>
      <c r="Z925" s="6" t="s">
        <v>23</v>
      </c>
      <c r="AA925" s="12"/>
      <c r="AB925" s="12"/>
      <c r="AC925" s="17"/>
      <c r="AD925" s="17" t="s">
        <v>1371</v>
      </c>
      <c r="AE925" s="16">
        <v>1400</v>
      </c>
      <c r="AF925" s="17">
        <v>100</v>
      </c>
      <c r="AG925" s="17" t="s">
        <v>595</v>
      </c>
      <c r="AH925" s="17">
        <v>1</v>
      </c>
      <c r="AI925" s="27">
        <f t="shared" si="49"/>
        <v>140000</v>
      </c>
      <c r="AJ925" s="16"/>
      <c r="AK925" s="16"/>
      <c r="AL925" s="16">
        <v>140000</v>
      </c>
      <c r="AM925" s="16"/>
      <c r="AN925" s="16"/>
      <c r="AO925" s="16"/>
      <c r="AP925" s="16"/>
      <c r="AQ925" s="16"/>
      <c r="AR925" s="16"/>
      <c r="AS925" s="16"/>
      <c r="AT925" s="16"/>
      <c r="AU925" s="16"/>
      <c r="AV925" s="17" t="s">
        <v>1372</v>
      </c>
      <c r="AW925" s="336" t="s">
        <v>1095</v>
      </c>
      <c r="AX925" s="337" t="s">
        <v>1348</v>
      </c>
      <c r="AY925" s="17" t="s">
        <v>1373</v>
      </c>
      <c r="AZ925" s="17" t="s">
        <v>587</v>
      </c>
      <c r="BA925" s="17" t="s">
        <v>714</v>
      </c>
      <c r="BB925" s="17" t="s">
        <v>595</v>
      </c>
      <c r="BC925" s="17"/>
      <c r="BD925" s="17" t="s">
        <v>395</v>
      </c>
      <c r="BE925" s="17" t="s">
        <v>1350</v>
      </c>
      <c r="BF925" s="17" t="s">
        <v>1351</v>
      </c>
      <c r="BG925" s="338" t="s">
        <v>1374</v>
      </c>
      <c r="BH925" s="58">
        <f t="shared" si="48"/>
        <v>140000</v>
      </c>
      <c r="BI925" s="62">
        <f t="shared" si="47"/>
        <v>0</v>
      </c>
    </row>
    <row r="926" spans="1:61" ht="18.75">
      <c r="A926" s="11">
        <v>10</v>
      </c>
      <c r="B926" s="12" t="s">
        <v>1</v>
      </c>
      <c r="C926" s="11">
        <f>IFERROR((VLOOKUP(D926,[13]หน่วยงานย่อย!$A$1:$B$79,2,0)),"")</f>
        <v>1007</v>
      </c>
      <c r="D926" s="12" t="s">
        <v>395</v>
      </c>
      <c r="E926" s="12">
        <v>2</v>
      </c>
      <c r="F926" s="13" t="s">
        <v>12</v>
      </c>
      <c r="G926" s="12" t="s">
        <v>12</v>
      </c>
      <c r="H926" s="12">
        <v>1</v>
      </c>
      <c r="I926" s="13" t="str">
        <f>IFERROR((VLOOKUP(H926,[13]กองทุน!$A$2:$B$14,2,)),"")</f>
        <v>กองทุนบริหาร</v>
      </c>
      <c r="J926" s="335">
        <v>120</v>
      </c>
      <c r="K926" s="13" t="s">
        <v>717</v>
      </c>
      <c r="L926" s="11">
        <v>1000007</v>
      </c>
      <c r="M926" s="6" t="s">
        <v>708</v>
      </c>
      <c r="N926" s="11">
        <v>1000070007</v>
      </c>
      <c r="O926" s="6" t="s">
        <v>408</v>
      </c>
      <c r="P926" s="14" t="s">
        <v>409</v>
      </c>
      <c r="Q926" s="11">
        <f>IFERROR((VLOOKUP(R926,[1]ความเชื่อมโยง!$A$20:$B$26,2,FALSE)),"")</f>
        <v>1</v>
      </c>
      <c r="R926" s="6" t="s">
        <v>520</v>
      </c>
      <c r="S926" s="11">
        <f>IFERROR((VLOOKUP(T926,[1]ความเชื่อมโยง!$A$29:$B$37,2,FALSE)),"")</f>
        <v>1.3</v>
      </c>
      <c r="T926" s="6" t="s">
        <v>594</v>
      </c>
      <c r="U926" s="13" t="str">
        <f>IFERROR((VLOOKUP(Q926,[1]ความเชื่อมโยง!$A$1:$F$10,6,FALSE)),"")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26" s="13" t="str">
        <f>IFERROR((VLOOKUP(Q926,ความเชื่อมโยง!$A$1:$G$10,7,1)),"")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26" s="15" t="s">
        <v>708</v>
      </c>
      <c r="X926" s="6" t="s">
        <v>637</v>
      </c>
      <c r="Y926" s="6" t="s">
        <v>16</v>
      </c>
      <c r="Z926" s="6" t="s">
        <v>23</v>
      </c>
      <c r="AA926" s="6" t="s">
        <v>410</v>
      </c>
      <c r="AB926" s="6"/>
      <c r="AC926" s="14"/>
      <c r="AD926" s="14" t="s">
        <v>171</v>
      </c>
      <c r="AE926" s="16"/>
      <c r="AF926" s="17">
        <v>1</v>
      </c>
      <c r="AG926" s="17"/>
      <c r="AH926" s="17">
        <v>1</v>
      </c>
      <c r="AI926" s="27">
        <v>52000</v>
      </c>
      <c r="AJ926" s="16"/>
      <c r="AK926" s="16"/>
      <c r="AL926" s="16">
        <v>6500</v>
      </c>
      <c r="AM926" s="16">
        <v>6500</v>
      </c>
      <c r="AN926" s="16">
        <v>6500</v>
      </c>
      <c r="AO926" s="16">
        <v>6500</v>
      </c>
      <c r="AP926" s="16">
        <v>6500</v>
      </c>
      <c r="AQ926" s="16">
        <v>6500</v>
      </c>
      <c r="AR926" s="16">
        <v>6500</v>
      </c>
      <c r="AS926" s="16">
        <v>6500</v>
      </c>
      <c r="AT926" s="16"/>
      <c r="AU926" s="16"/>
      <c r="AV926" s="14" t="s">
        <v>1375</v>
      </c>
      <c r="AW926" s="14" t="s">
        <v>702</v>
      </c>
      <c r="AX926" s="14" t="s">
        <v>1376</v>
      </c>
      <c r="AY926" s="339" t="s">
        <v>1377</v>
      </c>
      <c r="AZ926" s="17" t="s">
        <v>587</v>
      </c>
      <c r="BA926" s="14"/>
      <c r="BB926" s="14"/>
      <c r="BC926" s="14"/>
      <c r="BD926" s="17" t="s">
        <v>395</v>
      </c>
      <c r="BE926" s="17" t="s">
        <v>1378</v>
      </c>
      <c r="BF926" s="17" t="s">
        <v>1379</v>
      </c>
      <c r="BG926" s="61" t="s">
        <v>703</v>
      </c>
      <c r="BH926" s="58">
        <f t="shared" si="48"/>
        <v>0</v>
      </c>
      <c r="BI926" s="62">
        <f t="shared" si="47"/>
        <v>52000</v>
      </c>
    </row>
    <row r="927" spans="1:61" s="4" customFormat="1" ht="18.75">
      <c r="A927" s="11">
        <f>IFERROR((VLOOKUP(B927,[13]หน่วยงานหลัก!$A$1:$B$18,2,0)),"")</f>
        <v>10</v>
      </c>
      <c r="B927" s="6" t="s">
        <v>1</v>
      </c>
      <c r="C927" s="11">
        <v>1007</v>
      </c>
      <c r="D927" s="6" t="s">
        <v>395</v>
      </c>
      <c r="E927" s="12">
        <v>2</v>
      </c>
      <c r="F927" s="13" t="str">
        <f>IFERROR((VLOOKUP(E927,[13]แหล่งเงิน!$A$2:$B$3,2,)),"")</f>
        <v>เงินรายได้</v>
      </c>
      <c r="G927" s="6" t="s">
        <v>12</v>
      </c>
      <c r="H927" s="12">
        <v>8</v>
      </c>
      <c r="I927" s="13" t="str">
        <f>IFERROR((VLOOKUP(H927,[13]กองทุน!$A$2:$B$14,2,)),"")</f>
        <v>กองทุนกิจการนักศึกษา</v>
      </c>
      <c r="J927" s="12">
        <v>415</v>
      </c>
      <c r="K927" s="13" t="s">
        <v>1046</v>
      </c>
      <c r="L927" s="11">
        <v>401002</v>
      </c>
      <c r="M927" s="6" t="s">
        <v>412</v>
      </c>
      <c r="N927" s="13">
        <v>4010020015</v>
      </c>
      <c r="O927" s="6" t="s">
        <v>411</v>
      </c>
      <c r="P927" s="14" t="s">
        <v>412</v>
      </c>
      <c r="Q927" s="11">
        <v>1</v>
      </c>
      <c r="R927" s="6" t="s">
        <v>520</v>
      </c>
      <c r="S927" s="11">
        <f>IFERROR((VLOOKUP(T927,[1]ความเชื่อมโยง!$A$29:$B$37,2,FALSE)),"")</f>
        <v>1.2</v>
      </c>
      <c r="T927" s="6" t="s">
        <v>521</v>
      </c>
      <c r="U927" s="13" t="str">
        <f>IFERROR((VLOOKUP(Q927,[1]ความเชื่อมโยง!$A$1:$F$10,6,FALSE)),"")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27" s="13" t="str">
        <f>IFERROR((VLOOKUP(Q927,ความเชื่อมโยง!$A$1:$G$10,7,1)),"")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27" s="15" t="s">
        <v>708</v>
      </c>
      <c r="X927" s="6" t="s">
        <v>133</v>
      </c>
      <c r="Y927" s="6" t="s">
        <v>16</v>
      </c>
      <c r="Z927" s="6" t="s">
        <v>20</v>
      </c>
      <c r="AA927" s="6"/>
      <c r="AB927" s="6"/>
      <c r="AC927" s="14"/>
      <c r="AD927" s="14" t="s">
        <v>1741</v>
      </c>
      <c r="AE927" s="16">
        <v>200</v>
      </c>
      <c r="AF927" s="340">
        <v>17383</v>
      </c>
      <c r="AG927" s="17">
        <v>1</v>
      </c>
      <c r="AH927" s="17">
        <v>1</v>
      </c>
      <c r="AI927" s="18">
        <v>3476600</v>
      </c>
      <c r="AJ927" s="16"/>
      <c r="AK927" s="16"/>
      <c r="AL927" s="16"/>
      <c r="AM927" s="16"/>
      <c r="AN927" s="16"/>
      <c r="AO927" s="16"/>
      <c r="AP927" s="16"/>
      <c r="AQ927" s="16"/>
      <c r="AR927" s="16"/>
      <c r="AS927" s="341">
        <v>3100000</v>
      </c>
      <c r="AT927" s="16"/>
      <c r="AU927" s="16"/>
      <c r="AV927" s="14" t="s">
        <v>1375</v>
      </c>
      <c r="AW927" s="14" t="s">
        <v>702</v>
      </c>
      <c r="AX927" s="14" t="s">
        <v>1376</v>
      </c>
      <c r="AY927" s="342" t="s">
        <v>1380</v>
      </c>
      <c r="AZ927" s="14" t="s">
        <v>587</v>
      </c>
      <c r="BA927" s="14"/>
      <c r="BB927" s="14"/>
      <c r="BC927" s="14"/>
      <c r="BD927" s="14" t="s">
        <v>395</v>
      </c>
      <c r="BE927" s="14" t="s">
        <v>1378</v>
      </c>
      <c r="BF927" s="14" t="s">
        <v>1379</v>
      </c>
      <c r="BG927" s="61" t="s">
        <v>703</v>
      </c>
      <c r="BH927" s="58">
        <f t="shared" si="48"/>
        <v>3476600</v>
      </c>
      <c r="BI927" s="62">
        <f t="shared" si="47"/>
        <v>0</v>
      </c>
    </row>
    <row r="928" spans="1:61" s="4" customFormat="1" ht="18.75">
      <c r="A928" s="11">
        <f>IFERROR((VLOOKUP(B928,[13]หน่วยงานหลัก!$A$1:$B$18,2,0)),"")</f>
        <v>10</v>
      </c>
      <c r="B928" s="6" t="s">
        <v>1</v>
      </c>
      <c r="C928" s="11">
        <f>IFERROR((VLOOKUP(D928,[13]หน่วยงานย่อย!$A$1:$B$79,2,0)),"")</f>
        <v>1007</v>
      </c>
      <c r="D928" s="6" t="s">
        <v>395</v>
      </c>
      <c r="E928" s="12">
        <v>2</v>
      </c>
      <c r="F928" s="13" t="str">
        <f>IFERROR((VLOOKUP(E928,[13]แหล่งเงิน!$A$2:$B$3,2,)),"")</f>
        <v>เงินรายได้</v>
      </c>
      <c r="G928" s="6" t="s">
        <v>12</v>
      </c>
      <c r="H928" s="12">
        <v>8</v>
      </c>
      <c r="I928" s="13" t="str">
        <f>IFERROR((VLOOKUP(H928,[13]กองทุน!$A$2:$B$14,2,)),"")</f>
        <v>กองทุนกิจการนักศึกษา</v>
      </c>
      <c r="J928" s="12">
        <v>412</v>
      </c>
      <c r="K928" s="13" t="s">
        <v>1188</v>
      </c>
      <c r="L928" s="11">
        <v>4010001</v>
      </c>
      <c r="M928" s="6" t="s">
        <v>412</v>
      </c>
      <c r="N928" s="11">
        <v>40100020005</v>
      </c>
      <c r="O928" s="6" t="s">
        <v>413</v>
      </c>
      <c r="P928" s="6" t="s">
        <v>413</v>
      </c>
      <c r="Q928" s="11">
        <v>1</v>
      </c>
      <c r="R928" s="6" t="s">
        <v>520</v>
      </c>
      <c r="S928" s="11">
        <f>IFERROR((VLOOKUP(T928,[1]ความเชื่อมโยง!$A$29:$B$37,2,FALSE)),"")</f>
        <v>1.2</v>
      </c>
      <c r="T928" s="6" t="s">
        <v>521</v>
      </c>
      <c r="U928" s="13" t="str">
        <f>IFERROR((VLOOKUP(Q928,[1]ความเชื่อมโยง!$A$1:$F$10,6,FALSE)),"")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28" s="13" t="str">
        <f>IFERROR((VLOOKUP(Q928,ความเชื่อมโยง!$A$1:$G$10,7,1)),"")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28" s="15" t="s">
        <v>708</v>
      </c>
      <c r="X928" s="6" t="s">
        <v>133</v>
      </c>
      <c r="Y928" s="6" t="s">
        <v>16</v>
      </c>
      <c r="Z928" s="6" t="s">
        <v>20</v>
      </c>
      <c r="AA928" s="6"/>
      <c r="AB928" s="6"/>
      <c r="AC928" s="14"/>
      <c r="AD928" s="14" t="s">
        <v>1742</v>
      </c>
      <c r="AE928" s="16">
        <v>10000</v>
      </c>
      <c r="AF928" s="17">
        <v>7</v>
      </c>
      <c r="AG928" s="17"/>
      <c r="AH928" s="17">
        <v>1</v>
      </c>
      <c r="AI928" s="27">
        <f>AE928*AF928</f>
        <v>70000</v>
      </c>
      <c r="AJ928" s="16"/>
      <c r="AK928" s="16">
        <v>10000</v>
      </c>
      <c r="AL928" s="16">
        <v>10000</v>
      </c>
      <c r="AM928" s="16">
        <v>10000</v>
      </c>
      <c r="AN928" s="16">
        <v>10000</v>
      </c>
      <c r="AO928" s="16">
        <v>10000</v>
      </c>
      <c r="AP928" s="16"/>
      <c r="AQ928" s="16">
        <v>10000</v>
      </c>
      <c r="AR928" s="16"/>
      <c r="AS928" s="16">
        <v>10000</v>
      </c>
      <c r="AT928" s="16"/>
      <c r="AU928" s="16"/>
      <c r="AV928" s="14" t="s">
        <v>1375</v>
      </c>
      <c r="AW928" s="14" t="s">
        <v>702</v>
      </c>
      <c r="AX928" s="14" t="s">
        <v>1376</v>
      </c>
      <c r="AY928" s="14" t="s">
        <v>1376</v>
      </c>
      <c r="AZ928" s="342" t="s">
        <v>1380</v>
      </c>
      <c r="BA928" s="14" t="s">
        <v>587</v>
      </c>
      <c r="BB928" s="14"/>
      <c r="BC928" s="14"/>
      <c r="BD928" s="14" t="s">
        <v>395</v>
      </c>
      <c r="BE928" s="14" t="s">
        <v>1378</v>
      </c>
      <c r="BF928" s="14" t="s">
        <v>1379</v>
      </c>
      <c r="BG928" s="61" t="s">
        <v>703</v>
      </c>
      <c r="BH928" s="58">
        <f t="shared" si="48"/>
        <v>70000</v>
      </c>
      <c r="BI928" s="62">
        <f t="shared" si="47"/>
        <v>0</v>
      </c>
    </row>
    <row r="929" spans="1:61" s="4" customFormat="1" ht="28.5">
      <c r="A929" s="343">
        <v>10</v>
      </c>
      <c r="B929" s="6" t="s">
        <v>1</v>
      </c>
      <c r="C929" s="11">
        <v>1007</v>
      </c>
      <c r="D929" s="6" t="s">
        <v>395</v>
      </c>
      <c r="E929" s="12">
        <v>2</v>
      </c>
      <c r="F929" s="13" t="str">
        <f>IFERROR((VLOOKUP(E929,[13]แหล่งเงิน!$A$2:$B$3,2,)),"")</f>
        <v>เงินรายได้</v>
      </c>
      <c r="G929" s="6" t="s">
        <v>12</v>
      </c>
      <c r="H929" s="12">
        <v>8</v>
      </c>
      <c r="I929" s="13" t="str">
        <f>IFERROR((VLOOKUP(H929,[13]กองทุน!$A$2:$B$14,2,)),"")</f>
        <v>กองทุนกิจการนักศึกษา</v>
      </c>
      <c r="J929" s="12">
        <v>412</v>
      </c>
      <c r="K929" s="13" t="str">
        <f>IFERROR((VLOOKUP(J929,'[13]งาน-โครงการ'!$A$1:$B$57,2,FALSE)),"")</f>
        <v>งานกิจการนักศึกษาด้านสังคมศาสตร์</v>
      </c>
      <c r="L929" s="11">
        <v>4010001</v>
      </c>
      <c r="M929" s="6" t="s">
        <v>412</v>
      </c>
      <c r="N929" s="13">
        <v>40100010019</v>
      </c>
      <c r="O929" s="6" t="s">
        <v>414</v>
      </c>
      <c r="P929" s="14" t="s">
        <v>414</v>
      </c>
      <c r="Q929" s="11">
        <v>1</v>
      </c>
      <c r="R929" s="6" t="s">
        <v>520</v>
      </c>
      <c r="S929" s="11">
        <f>IFERROR((VLOOKUP(T929,[1]ความเชื่อมโยง!$A$29:$B$37,2,FALSE)),"")</f>
        <v>1.2</v>
      </c>
      <c r="T929" s="6" t="s">
        <v>521</v>
      </c>
      <c r="U929" s="13" t="str">
        <f>IFERROR((VLOOKUP(Q929,[1]ความเชื่อมโยง!$A$1:$F$10,6,FALSE)),"")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29" s="13" t="str">
        <f>IFERROR((VLOOKUP(Q929,ความเชื่อมโยง!$A$1:$G$10,7,1)),"")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29" s="15" t="s">
        <v>685</v>
      </c>
      <c r="X929" s="6" t="s">
        <v>133</v>
      </c>
      <c r="Y929" s="6" t="s">
        <v>16</v>
      </c>
      <c r="Z929" s="6" t="s">
        <v>20</v>
      </c>
      <c r="AA929" s="6"/>
      <c r="AB929" s="6"/>
      <c r="AC929" s="14"/>
      <c r="AD929" s="14" t="s">
        <v>1381</v>
      </c>
      <c r="AE929" s="16">
        <v>3400</v>
      </c>
      <c r="AF929" s="17">
        <v>50</v>
      </c>
      <c r="AG929" s="17" t="s">
        <v>1382</v>
      </c>
      <c r="AH929" s="17">
        <v>1</v>
      </c>
      <c r="AI929" s="27">
        <v>100000</v>
      </c>
      <c r="AJ929" s="16"/>
      <c r="AK929" s="16"/>
      <c r="AL929" s="16"/>
      <c r="AM929" s="16"/>
      <c r="AN929" s="16"/>
      <c r="AO929" s="16">
        <v>170000</v>
      </c>
      <c r="AP929" s="16"/>
      <c r="AQ929" s="16"/>
      <c r="AR929" s="16"/>
      <c r="AS929" s="16"/>
      <c r="AT929" s="16"/>
      <c r="AU929" s="16"/>
      <c r="AV929" s="17" t="s">
        <v>1372</v>
      </c>
      <c r="AW929" s="336" t="s">
        <v>1095</v>
      </c>
      <c r="AX929" s="337" t="s">
        <v>1348</v>
      </c>
      <c r="AY929" s="14" t="s">
        <v>1383</v>
      </c>
      <c r="AZ929" s="14" t="s">
        <v>587</v>
      </c>
      <c r="BA929" s="14" t="s">
        <v>714</v>
      </c>
      <c r="BB929" s="14" t="s">
        <v>581</v>
      </c>
      <c r="BC929" s="14">
        <v>800</v>
      </c>
      <c r="BD929" s="14" t="s">
        <v>395</v>
      </c>
      <c r="BE929" s="14" t="s">
        <v>1384</v>
      </c>
      <c r="BF929" s="14" t="s">
        <v>1385</v>
      </c>
      <c r="BG929" s="61" t="s">
        <v>1386</v>
      </c>
      <c r="BH929" s="58">
        <f t="shared" si="48"/>
        <v>170000</v>
      </c>
      <c r="BI929" s="62">
        <f t="shared" si="47"/>
        <v>-70000</v>
      </c>
    </row>
    <row r="930" spans="1:61" s="4" customFormat="1" ht="28.5">
      <c r="A930" s="343">
        <v>10</v>
      </c>
      <c r="B930" s="6" t="s">
        <v>1</v>
      </c>
      <c r="C930" s="11">
        <v>1007</v>
      </c>
      <c r="D930" s="6" t="s">
        <v>395</v>
      </c>
      <c r="E930" s="12">
        <v>2</v>
      </c>
      <c r="F930" s="13" t="str">
        <f>IFERROR((VLOOKUP(E930,[13]แหล่งเงิน!$A$2:$B$3,2,)),"")</f>
        <v>เงินรายได้</v>
      </c>
      <c r="G930" s="6" t="s">
        <v>12</v>
      </c>
      <c r="H930" s="12">
        <v>8</v>
      </c>
      <c r="I930" s="13" t="str">
        <f>IFERROR((VLOOKUP(H930,[13]กองทุน!$A$2:$B$14,2,)),"")</f>
        <v>กองทุนกิจการนักศึกษา</v>
      </c>
      <c r="J930" s="12">
        <v>412</v>
      </c>
      <c r="K930" s="13" t="str">
        <f>IFERROR((VLOOKUP(J930,'[13]งาน-โครงการ'!$A$1:$B$57,2,FALSE)),"")</f>
        <v>งานกิจการนักศึกษาด้านสังคมศาสตร์</v>
      </c>
      <c r="L930" s="11">
        <v>4010001</v>
      </c>
      <c r="M930" s="6" t="s">
        <v>412</v>
      </c>
      <c r="N930" s="13">
        <v>40100010020</v>
      </c>
      <c r="O930" s="6" t="s">
        <v>414</v>
      </c>
      <c r="P930" s="14" t="s">
        <v>414</v>
      </c>
      <c r="Q930" s="11">
        <v>1</v>
      </c>
      <c r="R930" s="6" t="s">
        <v>520</v>
      </c>
      <c r="S930" s="11">
        <f>IFERROR((VLOOKUP(T930,[1]ความเชื่อมโยง!$A$29:$B$37,2,FALSE)),"")</f>
        <v>1.2</v>
      </c>
      <c r="T930" s="6" t="s">
        <v>521</v>
      </c>
      <c r="U930" s="13" t="str">
        <f>IFERROR((VLOOKUP(Q930,[1]ความเชื่อมโยง!$A$1:$F$10,6,FALSE)),"")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30" s="13" t="str">
        <f>IFERROR((VLOOKUP(Q930,ความเชื่อมโยง!$A$1:$G$10,7,1)),"")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30" s="15" t="s">
        <v>685</v>
      </c>
      <c r="X930" s="6" t="s">
        <v>133</v>
      </c>
      <c r="Y930" s="6" t="s">
        <v>16</v>
      </c>
      <c r="Z930" s="6" t="s">
        <v>20</v>
      </c>
      <c r="AA930" s="6"/>
      <c r="AB930" s="6"/>
      <c r="AC930" s="14"/>
      <c r="AD930" s="14" t="s">
        <v>1635</v>
      </c>
      <c r="AE930" s="16">
        <v>35</v>
      </c>
      <c r="AF930" s="17">
        <v>30</v>
      </c>
      <c r="AG930" s="17" t="s">
        <v>581</v>
      </c>
      <c r="AH930" s="17">
        <v>2</v>
      </c>
      <c r="AI930" s="27">
        <f t="shared" si="49"/>
        <v>2100</v>
      </c>
      <c r="AJ930" s="16"/>
      <c r="AK930" s="16"/>
      <c r="AL930" s="16"/>
      <c r="AM930" s="16"/>
      <c r="AN930" s="16"/>
      <c r="AO930" s="16">
        <v>2100</v>
      </c>
      <c r="AP930" s="16"/>
      <c r="AQ930" s="16"/>
      <c r="AR930" s="16"/>
      <c r="AS930" s="16"/>
      <c r="AT930" s="16"/>
      <c r="AU930" s="16"/>
      <c r="AV930" s="17" t="s">
        <v>1372</v>
      </c>
      <c r="AW930" s="336" t="s">
        <v>1095</v>
      </c>
      <c r="AX930" s="337" t="s">
        <v>1348</v>
      </c>
      <c r="AY930" s="14" t="s">
        <v>1383</v>
      </c>
      <c r="AZ930" s="14" t="s">
        <v>587</v>
      </c>
      <c r="BA930" s="14" t="s">
        <v>714</v>
      </c>
      <c r="BB930" s="14" t="s">
        <v>581</v>
      </c>
      <c r="BC930" s="14">
        <v>800</v>
      </c>
      <c r="BD930" s="14" t="s">
        <v>395</v>
      </c>
      <c r="BE930" s="14" t="s">
        <v>1384</v>
      </c>
      <c r="BF930" s="14" t="s">
        <v>1385</v>
      </c>
      <c r="BG930" s="61" t="s">
        <v>1386</v>
      </c>
      <c r="BH930" s="58">
        <f t="shared" si="48"/>
        <v>2100</v>
      </c>
      <c r="BI930" s="62">
        <f t="shared" si="47"/>
        <v>0</v>
      </c>
    </row>
    <row r="931" spans="1:61" s="4" customFormat="1" ht="28.5">
      <c r="A931" s="343">
        <v>10</v>
      </c>
      <c r="B931" s="6" t="s">
        <v>1</v>
      </c>
      <c r="C931" s="11">
        <v>1007</v>
      </c>
      <c r="D931" s="6" t="s">
        <v>395</v>
      </c>
      <c r="E931" s="12">
        <v>2</v>
      </c>
      <c r="F931" s="13" t="str">
        <f>IFERROR((VLOOKUP(E931,[13]แหล่งเงิน!$A$2:$B$3,2,)),"")</f>
        <v>เงินรายได้</v>
      </c>
      <c r="G931" s="6" t="s">
        <v>12</v>
      </c>
      <c r="H931" s="12">
        <v>8</v>
      </c>
      <c r="I931" s="13" t="str">
        <f>IFERROR((VLOOKUP(H931,[13]กองทุน!$A$2:$B$14,2,)),"")</f>
        <v>กองทุนกิจการนักศึกษา</v>
      </c>
      <c r="J931" s="12">
        <v>412</v>
      </c>
      <c r="K931" s="13" t="str">
        <f>IFERROR((VLOOKUP(J931,'[13]งาน-โครงการ'!$A$1:$B$57,2,FALSE)),"")</f>
        <v>งานกิจการนักศึกษาด้านสังคมศาสตร์</v>
      </c>
      <c r="L931" s="11">
        <v>4010001</v>
      </c>
      <c r="M931" s="6" t="s">
        <v>412</v>
      </c>
      <c r="N931" s="13">
        <v>40100010021</v>
      </c>
      <c r="O931" s="6" t="s">
        <v>414</v>
      </c>
      <c r="P931" s="14" t="s">
        <v>414</v>
      </c>
      <c r="Q931" s="11">
        <v>1</v>
      </c>
      <c r="R931" s="6" t="s">
        <v>520</v>
      </c>
      <c r="S931" s="11">
        <f>IFERROR((VLOOKUP(T931,[1]ความเชื่อมโยง!$A$29:$B$37,2,FALSE)),"")</f>
        <v>1.2</v>
      </c>
      <c r="T931" s="6" t="s">
        <v>521</v>
      </c>
      <c r="U931" s="13" t="str">
        <f>IFERROR((VLOOKUP(Q931,[1]ความเชื่อมโยง!$A$1:$F$10,6,FALSE)),"")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31" s="13" t="str">
        <f>IFERROR((VLOOKUP(Q931,ความเชื่อมโยง!$A$1:$G$10,7,1)),"")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31" s="15" t="s">
        <v>685</v>
      </c>
      <c r="X931" s="6" t="s">
        <v>133</v>
      </c>
      <c r="Y931" s="6" t="s">
        <v>16</v>
      </c>
      <c r="Z931" s="6" t="s">
        <v>20</v>
      </c>
      <c r="AA931" s="6"/>
      <c r="AB931" s="6"/>
      <c r="AC931" s="14"/>
      <c r="AD931" s="14" t="s">
        <v>612</v>
      </c>
      <c r="AE931" s="16">
        <v>80</v>
      </c>
      <c r="AF931" s="17">
        <v>30</v>
      </c>
      <c r="AG931" s="17" t="s">
        <v>581</v>
      </c>
      <c r="AH931" s="17">
        <v>1</v>
      </c>
      <c r="AI931" s="27">
        <f t="shared" si="49"/>
        <v>2400</v>
      </c>
      <c r="AJ931" s="16"/>
      <c r="AK931" s="16"/>
      <c r="AL931" s="16"/>
      <c r="AM931" s="16"/>
      <c r="AN931" s="16"/>
      <c r="AO931" s="16">
        <v>2400</v>
      </c>
      <c r="AP931" s="16"/>
      <c r="AQ931" s="16"/>
      <c r="AR931" s="16"/>
      <c r="AS931" s="16"/>
      <c r="AT931" s="16"/>
      <c r="AU931" s="16"/>
      <c r="AV931" s="17" t="s">
        <v>1372</v>
      </c>
      <c r="AW931" s="336" t="s">
        <v>1095</v>
      </c>
      <c r="AX931" s="337" t="s">
        <v>1348</v>
      </c>
      <c r="AY931" s="14" t="s">
        <v>1383</v>
      </c>
      <c r="AZ931" s="14" t="s">
        <v>587</v>
      </c>
      <c r="BA931" s="14" t="s">
        <v>714</v>
      </c>
      <c r="BB931" s="14" t="s">
        <v>581</v>
      </c>
      <c r="BC931" s="14">
        <v>800</v>
      </c>
      <c r="BD931" s="14" t="s">
        <v>395</v>
      </c>
      <c r="BE931" s="14" t="s">
        <v>1384</v>
      </c>
      <c r="BF931" s="14" t="s">
        <v>1385</v>
      </c>
      <c r="BG931" s="61" t="s">
        <v>1386</v>
      </c>
      <c r="BH931" s="58">
        <f t="shared" si="48"/>
        <v>2400</v>
      </c>
      <c r="BI931" s="62">
        <f t="shared" si="47"/>
        <v>0</v>
      </c>
    </row>
    <row r="932" spans="1:61" s="4" customFormat="1" ht="28.5">
      <c r="A932" s="343">
        <v>10</v>
      </c>
      <c r="B932" s="6" t="s">
        <v>1</v>
      </c>
      <c r="C932" s="11">
        <v>1007</v>
      </c>
      <c r="D932" s="6" t="s">
        <v>395</v>
      </c>
      <c r="E932" s="12">
        <v>2</v>
      </c>
      <c r="F932" s="13" t="str">
        <f>IFERROR((VLOOKUP(E932,[13]แหล่งเงิน!$A$2:$B$3,2,)),"")</f>
        <v>เงินรายได้</v>
      </c>
      <c r="G932" s="6" t="s">
        <v>12</v>
      </c>
      <c r="H932" s="12">
        <v>8</v>
      </c>
      <c r="I932" s="13" t="str">
        <f>IFERROR((VLOOKUP(H932,[13]กองทุน!$A$2:$B$14,2,)),"")</f>
        <v>กองทุนกิจการนักศึกษา</v>
      </c>
      <c r="J932" s="12">
        <v>412</v>
      </c>
      <c r="K932" s="13" t="str">
        <f>IFERROR((VLOOKUP(J932,'[13]งาน-โครงการ'!$A$1:$B$57,2,FALSE)),"")</f>
        <v>งานกิจการนักศึกษาด้านสังคมศาสตร์</v>
      </c>
      <c r="L932" s="11">
        <v>4010001</v>
      </c>
      <c r="M932" s="6" t="s">
        <v>412</v>
      </c>
      <c r="N932" s="13">
        <v>40100010019</v>
      </c>
      <c r="O932" s="6" t="s">
        <v>414</v>
      </c>
      <c r="P932" s="14" t="s">
        <v>414</v>
      </c>
      <c r="Q932" s="11">
        <v>1</v>
      </c>
      <c r="R932" s="6" t="s">
        <v>520</v>
      </c>
      <c r="S932" s="11">
        <f>IFERROR((VLOOKUP(T932,[1]ความเชื่อมโยง!$A$29:$B$37,2,FALSE)),"")</f>
        <v>1.2</v>
      </c>
      <c r="T932" s="6" t="s">
        <v>521</v>
      </c>
      <c r="U932" s="13" t="str">
        <f>IFERROR((VLOOKUP(Q932,[1]ความเชื่อมโยง!$A$1:$F$10,6,FALSE)),"")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32" s="13" t="str">
        <f>IFERROR((VLOOKUP(Q932,ความเชื่อมโยง!$A$1:$G$10,7,1)),"")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32" s="15" t="s">
        <v>685</v>
      </c>
      <c r="X932" s="6" t="s">
        <v>133</v>
      </c>
      <c r="Y932" s="6" t="s">
        <v>16</v>
      </c>
      <c r="Z932" s="6" t="s">
        <v>23</v>
      </c>
      <c r="AA932" s="6"/>
      <c r="AB932" s="6"/>
      <c r="AC932" s="14"/>
      <c r="AD932" s="14" t="s">
        <v>598</v>
      </c>
      <c r="AE932" s="16">
        <v>10000</v>
      </c>
      <c r="AF932" s="17">
        <v>1</v>
      </c>
      <c r="AG932" s="17" t="s">
        <v>588</v>
      </c>
      <c r="AH932" s="17">
        <v>1</v>
      </c>
      <c r="AI932" s="27">
        <f t="shared" si="49"/>
        <v>10000</v>
      </c>
      <c r="AJ932" s="16"/>
      <c r="AK932" s="16"/>
      <c r="AL932" s="16"/>
      <c r="AM932" s="16"/>
      <c r="AN932" s="16"/>
      <c r="AO932" s="16">
        <v>10000</v>
      </c>
      <c r="AP932" s="16"/>
      <c r="AQ932" s="16"/>
      <c r="AR932" s="16"/>
      <c r="AS932" s="16"/>
      <c r="AT932" s="16"/>
      <c r="AU932" s="16"/>
      <c r="AV932" s="17" t="s">
        <v>1372</v>
      </c>
      <c r="AW932" s="336" t="s">
        <v>1095</v>
      </c>
      <c r="AX932" s="337" t="s">
        <v>1348</v>
      </c>
      <c r="AY932" s="14" t="s">
        <v>1383</v>
      </c>
      <c r="AZ932" s="14" t="s">
        <v>587</v>
      </c>
      <c r="BA932" s="14" t="s">
        <v>714</v>
      </c>
      <c r="BB932" s="14" t="s">
        <v>581</v>
      </c>
      <c r="BC932" s="14">
        <v>800</v>
      </c>
      <c r="BD932" s="14" t="s">
        <v>395</v>
      </c>
      <c r="BE932" s="14" t="s">
        <v>1384</v>
      </c>
      <c r="BF932" s="14" t="s">
        <v>1385</v>
      </c>
      <c r="BG932" s="61" t="s">
        <v>1386</v>
      </c>
      <c r="BH932" s="58">
        <f t="shared" si="48"/>
        <v>10000</v>
      </c>
      <c r="BI932" s="62">
        <f t="shared" si="47"/>
        <v>0</v>
      </c>
    </row>
    <row r="933" spans="1:61" s="4" customFormat="1" ht="28.5">
      <c r="A933" s="344">
        <v>10</v>
      </c>
      <c r="B933" s="6" t="s">
        <v>1</v>
      </c>
      <c r="C933" s="11">
        <v>1007</v>
      </c>
      <c r="D933" s="6" t="s">
        <v>395</v>
      </c>
      <c r="E933" s="12">
        <v>2</v>
      </c>
      <c r="F933" s="13" t="str">
        <f>IFERROR((VLOOKUP(E933,[13]แหล่งเงิน!$A$2:$B$3,2,)),"")</f>
        <v>เงินรายได้</v>
      </c>
      <c r="G933" s="6" t="s">
        <v>12</v>
      </c>
      <c r="H933" s="12">
        <v>8</v>
      </c>
      <c r="I933" s="13" t="str">
        <f>IFERROR((VLOOKUP(H933,[13]กองทุน!$A$2:$B$14,2,)),"")</f>
        <v>กองทุนกิจการนักศึกษา</v>
      </c>
      <c r="J933" s="12">
        <v>412</v>
      </c>
      <c r="K933" s="13" t="str">
        <f>IFERROR((VLOOKUP(J933,'[13]งาน-โครงการ'!$A$1:$B$57,2,FALSE)),"")</f>
        <v>งานกิจการนักศึกษาด้านสังคมศาสตร์</v>
      </c>
      <c r="L933" s="11">
        <f>IFERROR((VLOOKUP(M933,[13]โครงการย่อย!$B$2:$C$84,2,FALSE)),"")</f>
        <v>4010001</v>
      </c>
      <c r="M933" s="6" t="s">
        <v>671</v>
      </c>
      <c r="N933" s="345">
        <v>401000200021</v>
      </c>
      <c r="O933" s="6" t="s">
        <v>399</v>
      </c>
      <c r="P933" s="14" t="s">
        <v>400</v>
      </c>
      <c r="Q933" s="11">
        <v>1</v>
      </c>
      <c r="R933" s="6" t="s">
        <v>520</v>
      </c>
      <c r="S933" s="11">
        <f>IFERROR((VLOOKUP(T933,[1]ความเชื่อมโยง!$A$29:$B$37,2,FALSE)),"")</f>
        <v>1.2</v>
      </c>
      <c r="T933" s="6" t="s">
        <v>521</v>
      </c>
      <c r="U933" s="13" t="str">
        <f>IFERROR((VLOOKUP(Q933,[1]ความเชื่อมโยง!$A$1:$F$10,6,FALSE)),"")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33" s="13" t="str">
        <f>IFERROR((VLOOKUP(Q933,ความเชื่อมโยง!$A$1:$G$10,7,1)),"")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33" s="15" t="s">
        <v>685</v>
      </c>
      <c r="X933" s="6" t="s">
        <v>133</v>
      </c>
      <c r="Y933" s="6" t="s">
        <v>84</v>
      </c>
      <c r="Z933" s="6" t="s">
        <v>85</v>
      </c>
      <c r="AA933" s="6"/>
      <c r="AB933" s="6"/>
      <c r="AC933" s="14"/>
      <c r="AD933" s="14" t="s">
        <v>1387</v>
      </c>
      <c r="AE933" s="16">
        <v>7000000</v>
      </c>
      <c r="AF933" s="17" t="s">
        <v>1388</v>
      </c>
      <c r="AG933" s="17" t="s">
        <v>1388</v>
      </c>
      <c r="AH933" s="17" t="s">
        <v>1388</v>
      </c>
      <c r="AI933" s="346">
        <v>7000000</v>
      </c>
      <c r="AJ933" s="16"/>
      <c r="AK933" s="16">
        <v>700000</v>
      </c>
      <c r="AL933" s="16">
        <v>700000</v>
      </c>
      <c r="AM933" s="16">
        <v>700000</v>
      </c>
      <c r="AN933" s="16">
        <v>700000</v>
      </c>
      <c r="AO933" s="16">
        <v>700000</v>
      </c>
      <c r="AP933" s="16">
        <v>700000</v>
      </c>
      <c r="AQ933" s="16">
        <v>700000</v>
      </c>
      <c r="AR933" s="16">
        <v>700000</v>
      </c>
      <c r="AS933" s="16">
        <v>700000</v>
      </c>
      <c r="AT933" s="16">
        <v>700000</v>
      </c>
      <c r="AU933" s="16"/>
      <c r="AV933" s="17" t="s">
        <v>1359</v>
      </c>
      <c r="AW933" s="336" t="s">
        <v>1095</v>
      </c>
      <c r="AX933" s="337" t="s">
        <v>1348</v>
      </c>
      <c r="AY933" s="14" t="s">
        <v>1389</v>
      </c>
      <c r="AZ933" s="14" t="s">
        <v>713</v>
      </c>
      <c r="BA933" s="14" t="s">
        <v>714</v>
      </c>
      <c r="BB933" s="14" t="s">
        <v>668</v>
      </c>
      <c r="BC933" s="14">
        <v>42</v>
      </c>
      <c r="BD933" s="14" t="s">
        <v>395</v>
      </c>
      <c r="BE933" s="14" t="s">
        <v>1384</v>
      </c>
      <c r="BF933" s="14" t="s">
        <v>1390</v>
      </c>
      <c r="BG933" s="61" t="s">
        <v>1352</v>
      </c>
      <c r="BH933" s="58" t="e">
        <f t="shared" si="48"/>
        <v>#VALUE!</v>
      </c>
      <c r="BI933" s="62" t="e">
        <f t="shared" si="47"/>
        <v>#VALUE!</v>
      </c>
    </row>
    <row r="934" spans="1:61" s="4" customFormat="1" ht="28.5">
      <c r="A934" s="344">
        <v>10</v>
      </c>
      <c r="B934" s="6" t="s">
        <v>1</v>
      </c>
      <c r="C934" s="11">
        <v>1007</v>
      </c>
      <c r="D934" s="6" t="s">
        <v>395</v>
      </c>
      <c r="E934" s="12">
        <v>2</v>
      </c>
      <c r="F934" s="13" t="str">
        <f>IFERROR((VLOOKUP(E934,[13]แหล่งเงิน!$A$2:$B$3,2,)),"")</f>
        <v>เงินรายได้</v>
      </c>
      <c r="G934" s="6" t="s">
        <v>12</v>
      </c>
      <c r="H934" s="12">
        <v>8</v>
      </c>
      <c r="I934" s="13" t="str">
        <f>IFERROR((VLOOKUP(H934,[13]กองทุน!$A$2:$B$14,2,)),"")</f>
        <v>กองทุนกิจการนักศึกษา</v>
      </c>
      <c r="J934" s="12">
        <v>412</v>
      </c>
      <c r="K934" s="13" t="str">
        <f>IFERROR((VLOOKUP(J934,'[13]งาน-โครงการ'!$A$1:$B$57,2,FALSE)),"")</f>
        <v>งานกิจการนักศึกษาด้านสังคมศาสตร์</v>
      </c>
      <c r="L934" s="11">
        <f>IFERROR((VLOOKUP(M934,[13]โครงการย่อย!$B$2:$C$84,2,FALSE)),"")</f>
        <v>4010002</v>
      </c>
      <c r="M934" s="6" t="s">
        <v>412</v>
      </c>
      <c r="N934" s="13">
        <v>40100020007</v>
      </c>
      <c r="O934" s="6" t="s">
        <v>397</v>
      </c>
      <c r="P934" s="14" t="s">
        <v>398</v>
      </c>
      <c r="Q934" s="11">
        <v>1</v>
      </c>
      <c r="R934" s="6" t="s">
        <v>520</v>
      </c>
      <c r="S934" s="11">
        <f>IFERROR((VLOOKUP(T934,[1]ความเชื่อมโยง!$A$29:$B$37,2,FALSE)),"")</f>
        <v>1.2</v>
      </c>
      <c r="T934" s="6" t="s">
        <v>521</v>
      </c>
      <c r="U934" s="13" t="str">
        <f>IFERROR((VLOOKUP(Q934,[1]ความเชื่อมโยง!$A$1:$F$10,6,FALSE)),"")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34" s="13" t="str">
        <f>IFERROR((VLOOKUP(Q934,ความเชื่อมโยง!$A$1:$G$10,7,1)),"")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34" s="15" t="s">
        <v>685</v>
      </c>
      <c r="X934" s="6" t="s">
        <v>133</v>
      </c>
      <c r="Y934" s="6" t="s">
        <v>84</v>
      </c>
      <c r="Z934" s="6" t="s">
        <v>85</v>
      </c>
      <c r="AA934" s="6"/>
      <c r="AB934" s="6"/>
      <c r="AC934" s="14"/>
      <c r="AD934" s="14" t="s">
        <v>1743</v>
      </c>
      <c r="AE934" s="16">
        <v>10000</v>
      </c>
      <c r="AF934" s="17">
        <v>200</v>
      </c>
      <c r="AG934" s="17" t="s">
        <v>629</v>
      </c>
      <c r="AH934" s="17">
        <v>1</v>
      </c>
      <c r="AI934" s="346">
        <f>AE934*AF934</f>
        <v>2000000</v>
      </c>
      <c r="AJ934" s="16"/>
      <c r="AK934" s="16">
        <v>350000</v>
      </c>
      <c r="AL934" s="16">
        <v>350000</v>
      </c>
      <c r="AM934" s="16">
        <v>350000</v>
      </c>
      <c r="AN934" s="16">
        <v>350000</v>
      </c>
      <c r="AO934" s="16">
        <v>350000</v>
      </c>
      <c r="AP934" s="16">
        <v>350000</v>
      </c>
      <c r="AQ934" s="16">
        <v>350000</v>
      </c>
      <c r="AR934" s="16">
        <v>350000</v>
      </c>
      <c r="AS934" s="16">
        <v>350000</v>
      </c>
      <c r="AT934" s="16">
        <v>350000</v>
      </c>
      <c r="AU934" s="16"/>
      <c r="AV934" s="17" t="s">
        <v>1359</v>
      </c>
      <c r="AW934" s="336" t="s">
        <v>1095</v>
      </c>
      <c r="AX934" s="337" t="s">
        <v>1348</v>
      </c>
      <c r="AY934" s="14" t="s">
        <v>1391</v>
      </c>
      <c r="AZ934" s="14" t="s">
        <v>587</v>
      </c>
      <c r="BA934" s="14" t="s">
        <v>714</v>
      </c>
      <c r="BB934" s="14" t="s">
        <v>581</v>
      </c>
      <c r="BC934" s="14">
        <v>250</v>
      </c>
      <c r="BD934" s="14" t="s">
        <v>395</v>
      </c>
      <c r="BE934" s="14" t="s">
        <v>1384</v>
      </c>
      <c r="BF934" s="14" t="s">
        <v>1390</v>
      </c>
      <c r="BG934" s="61" t="s">
        <v>1352</v>
      </c>
      <c r="BH934" s="58">
        <f t="shared" si="48"/>
        <v>2000000</v>
      </c>
      <c r="BI934" s="62">
        <f t="shared" si="47"/>
        <v>0</v>
      </c>
    </row>
    <row r="935" spans="1:61" ht="28.5">
      <c r="A935" s="347">
        <v>10</v>
      </c>
      <c r="B935" s="6" t="s">
        <v>1</v>
      </c>
      <c r="C935" s="11">
        <v>1007</v>
      </c>
      <c r="D935" s="6" t="s">
        <v>395</v>
      </c>
      <c r="E935" s="12">
        <v>2</v>
      </c>
      <c r="F935" s="13" t="str">
        <f>IFERROR((VLOOKUP(E935,[13]แหล่งเงิน!$A$2:$B$3,2,)),"")</f>
        <v>เงินรายได้</v>
      </c>
      <c r="G935" s="6" t="s">
        <v>12</v>
      </c>
      <c r="H935" s="12">
        <v>8</v>
      </c>
      <c r="I935" s="13" t="str">
        <f>IFERROR((VLOOKUP(H935,[13]กองทุน!$A$2:$B$14,2,)),"")</f>
        <v>กองทุนกิจการนักศึกษา</v>
      </c>
      <c r="J935" s="12">
        <v>412</v>
      </c>
      <c r="K935" s="13" t="str">
        <f>IFERROR((VLOOKUP(J935,'[13]งาน-โครงการ'!$A$1:$B$57,2,FALSE)),"")</f>
        <v>งานกิจการนักศึกษาด้านสังคมศาสตร์</v>
      </c>
      <c r="L935" s="11">
        <f>IFERROR((VLOOKUP(M935,[13]โครงการย่อย!$B$2:$C$84,2,FALSE)),"")</f>
        <v>4010002</v>
      </c>
      <c r="M935" s="6" t="s">
        <v>412</v>
      </c>
      <c r="N935" s="13">
        <v>40100020007</v>
      </c>
      <c r="O935" s="6" t="s">
        <v>415</v>
      </c>
      <c r="P935" s="14" t="s">
        <v>416</v>
      </c>
      <c r="Q935" s="11">
        <f>IFERROR((VLOOKUP(R935,[13]ความเชื่อมโยง!$A$20:$B$26,2,FALSE)),"")</f>
        <v>5</v>
      </c>
      <c r="R935" s="6" t="s">
        <v>635</v>
      </c>
      <c r="S935" s="11">
        <f>IFERROR((VLOOKUP(T935,[13]ความเชื่อมโยง!$A$20:$B$26,2,FALSE)),"")</f>
        <v>5</v>
      </c>
      <c r="T935" s="6" t="s">
        <v>635</v>
      </c>
      <c r="U935" s="13" t="str">
        <f>IFERROR((VLOOKUP(Q935,[1]ความเชื่อมโยง!$A$1:$F$10,6,FALSE)),"")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35" s="13" t="str">
        <f>IFERROR((VLOOKUP(Q935,ความเชื่อมโยง!$A$1:$G$10,7,1)),"")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35" s="15" t="s">
        <v>636</v>
      </c>
      <c r="X935" s="6" t="s">
        <v>133</v>
      </c>
      <c r="Y935" s="6" t="s">
        <v>16</v>
      </c>
      <c r="Z935" s="6" t="s">
        <v>20</v>
      </c>
      <c r="AA935" s="6"/>
      <c r="AB935" s="6"/>
      <c r="AC935" s="14"/>
      <c r="AD935" s="14" t="s">
        <v>612</v>
      </c>
      <c r="AE935" s="16">
        <v>5000</v>
      </c>
      <c r="AF935" s="17">
        <v>1</v>
      </c>
      <c r="AG935" s="17" t="s">
        <v>583</v>
      </c>
      <c r="AH935" s="17">
        <v>6</v>
      </c>
      <c r="AI935" s="27">
        <f t="shared" si="49"/>
        <v>30000</v>
      </c>
      <c r="AJ935" s="16"/>
      <c r="AK935" s="16"/>
      <c r="AL935" s="16"/>
      <c r="AM935" s="16"/>
      <c r="AN935" s="16">
        <v>5000</v>
      </c>
      <c r="AO935" s="16">
        <v>5000</v>
      </c>
      <c r="AP935" s="16">
        <v>5000</v>
      </c>
      <c r="AQ935" s="16">
        <v>5000</v>
      </c>
      <c r="AR935" s="16">
        <v>5000</v>
      </c>
      <c r="AS935" s="16">
        <v>5000</v>
      </c>
      <c r="AT935" s="16"/>
      <c r="AU935" s="16"/>
      <c r="AV935" s="17" t="s">
        <v>1347</v>
      </c>
      <c r="AW935" s="336" t="s">
        <v>1095</v>
      </c>
      <c r="AX935" s="337" t="s">
        <v>1348</v>
      </c>
      <c r="AY935" s="14" t="s">
        <v>1392</v>
      </c>
      <c r="AZ935" s="14" t="s">
        <v>587</v>
      </c>
      <c r="BA935" s="14" t="s">
        <v>714</v>
      </c>
      <c r="BB935" s="14" t="s">
        <v>583</v>
      </c>
      <c r="BC935" s="14">
        <v>8</v>
      </c>
      <c r="BD935" s="14" t="s">
        <v>395</v>
      </c>
      <c r="BE935" s="14" t="s">
        <v>1384</v>
      </c>
      <c r="BF935" s="14" t="s">
        <v>1390</v>
      </c>
      <c r="BG935" s="61" t="s">
        <v>1352</v>
      </c>
      <c r="BH935" s="58">
        <f t="shared" si="48"/>
        <v>30000</v>
      </c>
      <c r="BI935" s="62">
        <f t="shared" si="47"/>
        <v>0</v>
      </c>
    </row>
    <row r="936" spans="1:61" ht="28.5">
      <c r="A936" s="348">
        <v>10</v>
      </c>
      <c r="B936" s="6" t="s">
        <v>1</v>
      </c>
      <c r="C936" s="11">
        <v>1007</v>
      </c>
      <c r="D936" s="6" t="s">
        <v>395</v>
      </c>
      <c r="E936" s="12">
        <v>2</v>
      </c>
      <c r="F936" s="13" t="str">
        <f>IFERROR((VLOOKUP(E936,[13]แหล่งเงิน!$A$2:$B$3,2,)),"")</f>
        <v>เงินรายได้</v>
      </c>
      <c r="G936" s="6" t="s">
        <v>12</v>
      </c>
      <c r="H936" s="12">
        <v>8</v>
      </c>
      <c r="I936" s="11" t="str">
        <f>IFERROR((VLOOKUP(H936,[13]กองทุน!$A$2:$B$14,2,)),"")</f>
        <v>กองทุนกิจการนักศึกษา</v>
      </c>
      <c r="J936" s="12">
        <v>412</v>
      </c>
      <c r="K936" s="13" t="str">
        <f>IFERROR((VLOOKUP(J936,'[13]งาน-โครงการ'!$A$1:$B$57,2,FALSE)),"")</f>
        <v>งานกิจการนักศึกษาด้านสังคมศาสตร์</v>
      </c>
      <c r="L936" s="11">
        <f>IFERROR((VLOOKUP(M936,[13]โครงการย่อย!$B$2:$C$84,2,FALSE)),"")</f>
        <v>4010002</v>
      </c>
      <c r="M936" s="6" t="s">
        <v>412</v>
      </c>
      <c r="N936" s="11">
        <v>40100020244</v>
      </c>
      <c r="O936" s="6" t="s">
        <v>417</v>
      </c>
      <c r="P936" s="14" t="s">
        <v>417</v>
      </c>
      <c r="Q936" s="11">
        <f>IFERROR((VLOOKUP(R936,[13]ความเชื่อมโยง!$A$20:$B$26,2,FALSE)),"")</f>
        <v>5</v>
      </c>
      <c r="R936" s="6" t="s">
        <v>635</v>
      </c>
      <c r="S936" s="11">
        <f>IFERROR((VLOOKUP(T936,[13]ความเชื่อมโยง!$A$20:$B$26,2,FALSE)),"")</f>
        <v>5</v>
      </c>
      <c r="T936" s="6" t="s">
        <v>635</v>
      </c>
      <c r="U936" s="13" t="str">
        <f>IFERROR((VLOOKUP(Q936,[1]ความเชื่อมโยง!$A$1:$F$10,6,FALSE)),"")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36" s="13" t="str">
        <f>IFERROR((VLOOKUP(Q936,ความเชื่อมโยง!$A$1:$G$10,7,1)),"")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36" s="15" t="s">
        <v>636</v>
      </c>
      <c r="X936" s="6" t="s">
        <v>133</v>
      </c>
      <c r="Y936" s="6" t="s">
        <v>16</v>
      </c>
      <c r="Z936" s="6" t="s">
        <v>20</v>
      </c>
      <c r="AA936" s="6"/>
      <c r="AB936" s="6"/>
      <c r="AC936" s="14"/>
      <c r="AD936" s="14" t="s">
        <v>1689</v>
      </c>
      <c r="AE936" s="16">
        <v>5000</v>
      </c>
      <c r="AF936" s="17">
        <v>1</v>
      </c>
      <c r="AG936" s="17" t="s">
        <v>588</v>
      </c>
      <c r="AH936" s="17">
        <v>6</v>
      </c>
      <c r="AI936" s="27">
        <f t="shared" si="49"/>
        <v>30000</v>
      </c>
      <c r="AJ936" s="16"/>
      <c r="AK936" s="16">
        <v>5000</v>
      </c>
      <c r="AL936" s="16">
        <v>5000</v>
      </c>
      <c r="AM936" s="16">
        <v>5000</v>
      </c>
      <c r="AN936" s="16"/>
      <c r="AO936" s="16"/>
      <c r="AP936" s="16"/>
      <c r="AQ936" s="16"/>
      <c r="AR936" s="16"/>
      <c r="AS936" s="16">
        <v>5000</v>
      </c>
      <c r="AT936" s="16">
        <v>5000</v>
      </c>
      <c r="AU936" s="16">
        <v>5000</v>
      </c>
      <c r="AV936" s="17" t="s">
        <v>1347</v>
      </c>
      <c r="AW936" s="336" t="s">
        <v>1095</v>
      </c>
      <c r="AX936" s="337" t="s">
        <v>1348</v>
      </c>
      <c r="AY936" s="14" t="s">
        <v>1393</v>
      </c>
      <c r="AZ936" s="14" t="s">
        <v>587</v>
      </c>
      <c r="BA936" s="14" t="s">
        <v>714</v>
      </c>
      <c r="BB936" s="14" t="s">
        <v>588</v>
      </c>
      <c r="BC936" s="14">
        <v>6</v>
      </c>
      <c r="BD936" s="14" t="s">
        <v>395</v>
      </c>
      <c r="BE936" s="14" t="s">
        <v>1384</v>
      </c>
      <c r="BF936" s="14" t="s">
        <v>1390</v>
      </c>
      <c r="BG936" s="61" t="s">
        <v>1352</v>
      </c>
      <c r="BH936" s="58">
        <f t="shared" si="48"/>
        <v>30000</v>
      </c>
      <c r="BI936" s="62">
        <f t="shared" si="47"/>
        <v>0</v>
      </c>
    </row>
    <row r="937" spans="1:61" s="4" customFormat="1" ht="28.5">
      <c r="A937" s="349">
        <v>10</v>
      </c>
      <c r="B937" s="6" t="s">
        <v>1</v>
      </c>
      <c r="C937" s="11">
        <v>1007</v>
      </c>
      <c r="D937" s="6" t="s">
        <v>395</v>
      </c>
      <c r="E937" s="12">
        <v>2</v>
      </c>
      <c r="F937" s="13" t="str">
        <f>IFERROR((VLOOKUP(E937,[13]แหล่งเงิน!$A$2:$B$3,2,)),"")</f>
        <v>เงินรายได้</v>
      </c>
      <c r="G937" s="6" t="s">
        <v>12</v>
      </c>
      <c r="H937" s="12">
        <v>8</v>
      </c>
      <c r="I937" s="13" t="str">
        <f>IFERROR((VLOOKUP(H937,[13]กองทุน!$A$2:$B$14,2,)),"")</f>
        <v>กองทุนกิจการนักศึกษา</v>
      </c>
      <c r="J937" s="12">
        <v>412</v>
      </c>
      <c r="K937" s="13" t="str">
        <f>IFERROR((VLOOKUP(J937,'[13]งาน-โครงการ'!$A$1:$B$57,2,FALSE)),"")</f>
        <v>งานกิจการนักศึกษาด้านสังคมศาสตร์</v>
      </c>
      <c r="L937" s="11">
        <v>4010001</v>
      </c>
      <c r="M937" s="6" t="s">
        <v>671</v>
      </c>
      <c r="N937" s="13">
        <v>40100010001</v>
      </c>
      <c r="O937" s="6" t="s">
        <v>418</v>
      </c>
      <c r="P937" s="14" t="s">
        <v>418</v>
      </c>
      <c r="Q937" s="11">
        <v>1</v>
      </c>
      <c r="R937" s="6" t="s">
        <v>520</v>
      </c>
      <c r="S937" s="11">
        <f>IFERROR((VLOOKUP(T937,[1]ความเชื่อมโยง!$A$29:$B$37,2,FALSE)),"")</f>
        <v>1.2</v>
      </c>
      <c r="T937" s="6" t="s">
        <v>521</v>
      </c>
      <c r="U937" s="13" t="str">
        <f>IFERROR((VLOOKUP(Q937,[1]ความเชื่อมโยง!$A$1:$F$10,6,FALSE)),"")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37" s="13" t="str">
        <f>IFERROR((VLOOKUP(Q937,ความเชื่อมโยง!$A$1:$G$10,7,1)),"")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37" s="15" t="s">
        <v>685</v>
      </c>
      <c r="X937" s="6" t="s">
        <v>133</v>
      </c>
      <c r="Y937" s="6" t="s">
        <v>16</v>
      </c>
      <c r="Z937" s="6" t="s">
        <v>28</v>
      </c>
      <c r="AA937" s="6"/>
      <c r="AB937" s="6"/>
      <c r="AC937" s="350"/>
      <c r="AD937" s="14" t="s">
        <v>28</v>
      </c>
      <c r="AE937" s="16">
        <v>465000</v>
      </c>
      <c r="AF937" s="17">
        <v>1</v>
      </c>
      <c r="AG937" s="17" t="s">
        <v>599</v>
      </c>
      <c r="AH937" s="17">
        <v>1</v>
      </c>
      <c r="AI937" s="27">
        <f t="shared" si="49"/>
        <v>465000</v>
      </c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7" t="s">
        <v>1372</v>
      </c>
      <c r="AW937" s="336" t="s">
        <v>1095</v>
      </c>
      <c r="AX937" s="337" t="s">
        <v>1348</v>
      </c>
      <c r="AY937" s="14" t="s">
        <v>1394</v>
      </c>
      <c r="AZ937" s="14" t="s">
        <v>1395</v>
      </c>
      <c r="BA937" s="14" t="s">
        <v>664</v>
      </c>
      <c r="BB937" s="14" t="s">
        <v>577</v>
      </c>
      <c r="BC937" s="14" t="s">
        <v>1396</v>
      </c>
      <c r="BD937" s="14" t="s">
        <v>395</v>
      </c>
      <c r="BE937" s="14" t="s">
        <v>395</v>
      </c>
      <c r="BF937" s="17" t="s">
        <v>1397</v>
      </c>
      <c r="BG937" s="61" t="s">
        <v>1398</v>
      </c>
      <c r="BH937" s="58">
        <f t="shared" si="48"/>
        <v>465000</v>
      </c>
      <c r="BI937" s="62">
        <f t="shared" si="47"/>
        <v>0</v>
      </c>
    </row>
    <row r="938" spans="1:61" s="4" customFormat="1" ht="28.5">
      <c r="A938" s="11">
        <v>10</v>
      </c>
      <c r="B938" s="6" t="s">
        <v>1</v>
      </c>
      <c r="C938" s="11">
        <v>1007</v>
      </c>
      <c r="D938" s="6" t="s">
        <v>395</v>
      </c>
      <c r="E938" s="12">
        <v>2</v>
      </c>
      <c r="F938" s="13" t="str">
        <f>IFERROR((VLOOKUP(E938,[13]แหล่งเงิน!$A$2:$B$3,2,)),"")</f>
        <v>เงินรายได้</v>
      </c>
      <c r="G938" s="6" t="s">
        <v>12</v>
      </c>
      <c r="H938" s="12">
        <v>8</v>
      </c>
      <c r="I938" s="13" t="str">
        <f>IFERROR((VLOOKUP(H938,[13]กองทุน!$A$2:$B$14,2,)),"")</f>
        <v>กองทุนกิจการนักศึกษา</v>
      </c>
      <c r="J938" s="12">
        <v>412</v>
      </c>
      <c r="K938" s="13" t="str">
        <f>IFERROR((VLOOKUP(J938,'[13]งาน-โครงการ'!$A$1:$B$57,2,FALSE)),"")</f>
        <v>งานกิจการนักศึกษาด้านสังคมศาสตร์</v>
      </c>
      <c r="L938" s="11">
        <v>4010001</v>
      </c>
      <c r="M938" s="6" t="s">
        <v>671</v>
      </c>
      <c r="N938" s="13">
        <v>40100010001</v>
      </c>
      <c r="O938" s="6" t="s">
        <v>418</v>
      </c>
      <c r="P938" s="14" t="s">
        <v>418</v>
      </c>
      <c r="Q938" s="11">
        <v>1</v>
      </c>
      <c r="R938" s="6" t="s">
        <v>520</v>
      </c>
      <c r="S938" s="11">
        <f>IFERROR((VLOOKUP(T938,[1]ความเชื่อมโยง!$A$29:$B$37,2,FALSE)),"")</f>
        <v>1.2</v>
      </c>
      <c r="T938" s="6" t="s">
        <v>521</v>
      </c>
      <c r="U938" s="13" t="str">
        <f>IFERROR((VLOOKUP(Q938,[1]ความเชื่อมโยง!$A$1:$F$10,6,FALSE)),"")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38" s="13" t="str">
        <f>IFERROR((VLOOKUP(Q938,ความเชื่อมโยง!$A$1:$G$10,7,1)),"")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38" s="15" t="s">
        <v>685</v>
      </c>
      <c r="X938" s="6" t="s">
        <v>133</v>
      </c>
      <c r="Y938" s="6" t="s">
        <v>16</v>
      </c>
      <c r="Z938" s="6" t="s">
        <v>20</v>
      </c>
      <c r="AA938" s="6"/>
      <c r="AB938" s="6"/>
      <c r="AC938" s="14"/>
      <c r="AD938" s="14" t="s">
        <v>601</v>
      </c>
      <c r="AE938" s="16">
        <v>4635000</v>
      </c>
      <c r="AF938" s="17">
        <v>1</v>
      </c>
      <c r="AG938" s="17" t="s">
        <v>599</v>
      </c>
      <c r="AH938" s="17">
        <v>1</v>
      </c>
      <c r="AI938" s="27">
        <f t="shared" si="49"/>
        <v>4635000</v>
      </c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7" t="s">
        <v>1372</v>
      </c>
      <c r="AW938" s="336" t="s">
        <v>1095</v>
      </c>
      <c r="AX938" s="337" t="s">
        <v>1348</v>
      </c>
      <c r="AY938" s="14" t="s">
        <v>1394</v>
      </c>
      <c r="AZ938" s="14" t="s">
        <v>1395</v>
      </c>
      <c r="BA938" s="14" t="s">
        <v>664</v>
      </c>
      <c r="BB938" s="14" t="s">
        <v>577</v>
      </c>
      <c r="BC938" s="14" t="s">
        <v>1396</v>
      </c>
      <c r="BD938" s="14" t="s">
        <v>395</v>
      </c>
      <c r="BE938" s="14" t="s">
        <v>395</v>
      </c>
      <c r="BF938" s="17" t="s">
        <v>1397</v>
      </c>
      <c r="BG938" s="61" t="s">
        <v>1398</v>
      </c>
      <c r="BH938" s="58">
        <f t="shared" si="48"/>
        <v>4635000</v>
      </c>
      <c r="BI938" s="62">
        <f t="shared" si="47"/>
        <v>0</v>
      </c>
    </row>
    <row r="939" spans="1:61" s="4" customFormat="1" ht="28.5">
      <c r="A939" s="11">
        <v>10</v>
      </c>
      <c r="B939" s="6" t="s">
        <v>1</v>
      </c>
      <c r="C939" s="11">
        <v>1007</v>
      </c>
      <c r="D939" s="6" t="s">
        <v>395</v>
      </c>
      <c r="E939" s="12">
        <v>2</v>
      </c>
      <c r="F939" s="13" t="str">
        <f>IFERROR((VLOOKUP(E939,[13]แหล่งเงิน!$A$2:$B$3,2,)),"")</f>
        <v>เงินรายได้</v>
      </c>
      <c r="G939" s="6" t="s">
        <v>12</v>
      </c>
      <c r="H939" s="12">
        <v>8</v>
      </c>
      <c r="I939" s="13" t="str">
        <f>IFERROR((VLOOKUP(H939,[13]กองทุน!$A$2:$B$14,2,)),"")</f>
        <v>กองทุนกิจการนักศึกษา</v>
      </c>
      <c r="J939" s="12">
        <v>412</v>
      </c>
      <c r="K939" s="13" t="str">
        <f>IFERROR((VLOOKUP(J939,'[13]งาน-โครงการ'!$A$1:$B$57,2,FALSE)),"")</f>
        <v>งานกิจการนักศึกษาด้านสังคมศาสตร์</v>
      </c>
      <c r="L939" s="11">
        <v>4010001</v>
      </c>
      <c r="M939" s="6" t="s">
        <v>671</v>
      </c>
      <c r="N939" s="13">
        <v>40100010001</v>
      </c>
      <c r="O939" s="6" t="s">
        <v>418</v>
      </c>
      <c r="P939" s="14" t="s">
        <v>418</v>
      </c>
      <c r="Q939" s="11">
        <v>1</v>
      </c>
      <c r="R939" s="6" t="s">
        <v>520</v>
      </c>
      <c r="S939" s="11">
        <f>IFERROR((VLOOKUP(T939,[1]ความเชื่อมโยง!$A$29:$B$37,2,FALSE)),"")</f>
        <v>1.2</v>
      </c>
      <c r="T939" s="6" t="s">
        <v>521</v>
      </c>
      <c r="U939" s="13" t="str">
        <f>IFERROR((VLOOKUP(Q939,[1]ความเชื่อมโยง!$A$1:$F$10,6,FALSE)),"")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39" s="13" t="str">
        <f>IFERROR((VLOOKUP(Q939,ความเชื่อมโยง!$A$1:$G$10,7,1)),"")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39" s="15" t="s">
        <v>685</v>
      </c>
      <c r="X939" s="6" t="s">
        <v>133</v>
      </c>
      <c r="Y939" s="6" t="s">
        <v>16</v>
      </c>
      <c r="Z939" s="6" t="s">
        <v>23</v>
      </c>
      <c r="AA939" s="6"/>
      <c r="AB939" s="6"/>
      <c r="AC939" s="14"/>
      <c r="AD939" s="17" t="s">
        <v>171</v>
      </c>
      <c r="AE939" s="16">
        <v>2400000</v>
      </c>
      <c r="AF939" s="17">
        <v>1</v>
      </c>
      <c r="AG939" s="17" t="s">
        <v>599</v>
      </c>
      <c r="AH939" s="17">
        <v>1</v>
      </c>
      <c r="AI939" s="27">
        <f t="shared" si="49"/>
        <v>2400000</v>
      </c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7" t="s">
        <v>1372</v>
      </c>
      <c r="AW939" s="336" t="s">
        <v>1095</v>
      </c>
      <c r="AX939" s="337" t="s">
        <v>1348</v>
      </c>
      <c r="AY939" s="14" t="s">
        <v>1394</v>
      </c>
      <c r="AZ939" s="14" t="s">
        <v>1395</v>
      </c>
      <c r="BA939" s="14" t="s">
        <v>664</v>
      </c>
      <c r="BB939" s="14" t="s">
        <v>577</v>
      </c>
      <c r="BC939" s="14" t="s">
        <v>1396</v>
      </c>
      <c r="BD939" s="14" t="s">
        <v>395</v>
      </c>
      <c r="BE939" s="14" t="s">
        <v>395</v>
      </c>
      <c r="BF939" s="17" t="s">
        <v>1397</v>
      </c>
      <c r="BG939" s="61" t="s">
        <v>1398</v>
      </c>
      <c r="BH939" s="58">
        <f t="shared" si="48"/>
        <v>2400000</v>
      </c>
      <c r="BI939" s="62">
        <f t="shared" si="47"/>
        <v>0</v>
      </c>
    </row>
    <row r="940" spans="1:61" s="4" customFormat="1" ht="28.5">
      <c r="A940" s="11">
        <v>10</v>
      </c>
      <c r="B940" s="6" t="s">
        <v>1</v>
      </c>
      <c r="C940" s="11">
        <v>1007</v>
      </c>
      <c r="D940" s="6" t="s">
        <v>395</v>
      </c>
      <c r="E940" s="12">
        <v>1</v>
      </c>
      <c r="F940" s="13" t="str">
        <f>IFERROR((VLOOKUP(E940,[13]แหล่งเงิน!$A$2:$B$3,2,)),"")</f>
        <v>เงินงบประมาณแผ่นดิน</v>
      </c>
      <c r="G940" s="110" t="s">
        <v>11</v>
      </c>
      <c r="H940" s="12">
        <v>8</v>
      </c>
      <c r="I940" s="13" t="str">
        <f>IFERROR((VLOOKUP(H940,[13]กองทุน!$A$2:$B$14,2,)),"")</f>
        <v>กองทุนกิจการนักศึกษา</v>
      </c>
      <c r="J940" s="12">
        <v>415</v>
      </c>
      <c r="K940" s="13" t="str">
        <f>IFERROR((VLOOKUP(J940,'[13]งาน-โครงการ'!$A$1:$B$57,2,FALSE)),"")</f>
        <v>งานกิจการนักศึกษาด้านวิทยาศาสตร์และเทคโนโลยี</v>
      </c>
      <c r="L940" s="11">
        <v>4010001</v>
      </c>
      <c r="M940" s="6" t="s">
        <v>671</v>
      </c>
      <c r="N940" s="13">
        <v>40100010030</v>
      </c>
      <c r="O940" s="6" t="s">
        <v>419</v>
      </c>
      <c r="P940" s="14" t="s">
        <v>419</v>
      </c>
      <c r="Q940" s="11">
        <f>IFERROR((VLOOKUP(R940,[1]ความเชื่อมโยง!$A$20:$B$26,2,FALSE)),"")</f>
        <v>1</v>
      </c>
      <c r="R940" s="6" t="s">
        <v>520</v>
      </c>
      <c r="S940" s="11">
        <f>IFERROR((VLOOKUP(T940,[1]ความเชื่อมโยง!$A$29:$B$37,2,FALSE)),"")</f>
        <v>1.2</v>
      </c>
      <c r="T940" s="6" t="s">
        <v>521</v>
      </c>
      <c r="U940" s="13" t="str">
        <f>IFERROR((VLOOKUP(Q940,[1]ความเชื่อมโยง!$A$1:$F$10,6,FALSE)),"")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40" s="13" t="str">
        <f>IFERROR((VLOOKUP(Q940,ความเชื่อมโยง!$A$1:$G$10,7,1)),"")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40" s="15" t="s">
        <v>685</v>
      </c>
      <c r="X940" s="6" t="s">
        <v>133</v>
      </c>
      <c r="Y940" s="6" t="s">
        <v>84</v>
      </c>
      <c r="Z940" s="6" t="s">
        <v>85</v>
      </c>
      <c r="AA940" s="6"/>
      <c r="AB940" s="6"/>
      <c r="AC940" s="14"/>
      <c r="AD940" s="14" t="s">
        <v>688</v>
      </c>
      <c r="AE940" s="16">
        <v>180000</v>
      </c>
      <c r="AF940" s="17">
        <v>1</v>
      </c>
      <c r="AG940" s="17" t="s">
        <v>599</v>
      </c>
      <c r="AH940" s="17">
        <v>1</v>
      </c>
      <c r="AI940" s="27">
        <f t="shared" si="49"/>
        <v>180000</v>
      </c>
      <c r="AJ940" s="16"/>
      <c r="AK940" s="16"/>
      <c r="AL940" s="16"/>
      <c r="AM940" s="16"/>
      <c r="AN940" s="16"/>
      <c r="AO940" s="16"/>
      <c r="AP940" s="16"/>
      <c r="AQ940" s="16">
        <v>130000</v>
      </c>
      <c r="AR940" s="16"/>
      <c r="AS940" s="16"/>
      <c r="AT940" s="16"/>
      <c r="AU940" s="16"/>
      <c r="AV940" s="17" t="s">
        <v>1372</v>
      </c>
      <c r="AW940" s="336" t="s">
        <v>1095</v>
      </c>
      <c r="AX940" s="337" t="s">
        <v>1348</v>
      </c>
      <c r="AY940" s="14" t="s">
        <v>1399</v>
      </c>
      <c r="AZ940" s="14" t="s">
        <v>587</v>
      </c>
      <c r="BA940" s="14" t="s">
        <v>664</v>
      </c>
      <c r="BB940" s="14" t="s">
        <v>577</v>
      </c>
      <c r="BC940" s="14" t="s">
        <v>1400</v>
      </c>
      <c r="BD940" s="14" t="s">
        <v>395</v>
      </c>
      <c r="BE940" s="14" t="s">
        <v>1401</v>
      </c>
      <c r="BF940" s="17" t="s">
        <v>1402</v>
      </c>
      <c r="BG940" s="61" t="s">
        <v>1403</v>
      </c>
      <c r="BH940" s="58">
        <f t="shared" si="48"/>
        <v>180000</v>
      </c>
      <c r="BI940" s="62">
        <f t="shared" si="47"/>
        <v>0</v>
      </c>
    </row>
    <row r="941" spans="1:61" s="354" customFormat="1" ht="18.75">
      <c r="A941" s="42">
        <v>10</v>
      </c>
      <c r="B941" s="229" t="s">
        <v>1</v>
      </c>
      <c r="C941" s="11">
        <v>1015</v>
      </c>
      <c r="D941" s="229" t="s">
        <v>221</v>
      </c>
      <c r="E941" s="12">
        <v>1</v>
      </c>
      <c r="F941" s="43" t="s">
        <v>11</v>
      </c>
      <c r="G941" s="110" t="s">
        <v>11</v>
      </c>
      <c r="H941" s="12">
        <v>8</v>
      </c>
      <c r="I941" s="13" t="s">
        <v>1045</v>
      </c>
      <c r="J941" s="12">
        <v>415</v>
      </c>
      <c r="K941" s="43" t="s">
        <v>1046</v>
      </c>
      <c r="L941" s="11">
        <v>4010002</v>
      </c>
      <c r="M941" s="229" t="s">
        <v>412</v>
      </c>
      <c r="N941" s="11">
        <v>40100020245</v>
      </c>
      <c r="O941" s="229" t="s">
        <v>225</v>
      </c>
      <c r="P941" s="230" t="s">
        <v>225</v>
      </c>
      <c r="Q941" s="11">
        <f>IFERROR((VLOOKUP(R941,[1]ความเชื่อมโยง!$A$20:$B$26,2,FALSE)),"")</f>
        <v>1</v>
      </c>
      <c r="R941" s="6" t="s">
        <v>520</v>
      </c>
      <c r="S941" s="11">
        <f>IFERROR((VLOOKUP(T941,[1]ความเชื่อมโยง!$A$29:$B$37,2,FALSE)),"")</f>
        <v>1.2</v>
      </c>
      <c r="T941" s="6" t="s">
        <v>521</v>
      </c>
      <c r="U941" s="13" t="str">
        <f>IFERROR((VLOOKUP(Q941,[1]ความเชื่อมโยง!$A$1:$F$10,6,FALSE)),"")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41" s="13" t="str">
        <f>IFERROR((VLOOKUP(Q941,ความเชื่อมโยง!$A$1:$G$10,7,1)),"")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41" s="227" t="s">
        <v>636</v>
      </c>
      <c r="X941" s="229" t="s">
        <v>133</v>
      </c>
      <c r="Y941" s="229" t="s">
        <v>166</v>
      </c>
      <c r="Z941" s="351" t="s">
        <v>167</v>
      </c>
      <c r="AA941" s="6"/>
      <c r="AB941" s="6"/>
      <c r="AC941" s="14"/>
      <c r="AD941" s="230" t="s">
        <v>1404</v>
      </c>
      <c r="AE941" s="270">
        <v>60000</v>
      </c>
      <c r="AF941" s="310">
        <v>1</v>
      </c>
      <c r="AG941" s="310"/>
      <c r="AH941" s="310">
        <v>1</v>
      </c>
      <c r="AI941" s="352">
        <v>60000</v>
      </c>
      <c r="AJ941" s="270"/>
      <c r="AK941" s="270"/>
      <c r="AL941" s="270"/>
      <c r="AM941" s="270"/>
      <c r="AN941" s="270"/>
      <c r="AO941" s="270"/>
      <c r="AP941" s="270"/>
      <c r="AQ941" s="270"/>
      <c r="AR941" s="270"/>
      <c r="AS941" s="270"/>
      <c r="AT941" s="270"/>
      <c r="AU941" s="270"/>
      <c r="AV941" s="353"/>
      <c r="AW941" s="353"/>
      <c r="AX941" s="353"/>
      <c r="AY941" s="353"/>
      <c r="AZ941" s="353"/>
      <c r="BA941" s="230"/>
      <c r="BB941" s="310"/>
      <c r="BC941" s="230"/>
      <c r="BD941" s="230"/>
      <c r="BE941" s="353"/>
      <c r="BF941" s="353"/>
      <c r="BG941" s="353"/>
      <c r="BH941" s="58">
        <f t="shared" si="48"/>
        <v>60000</v>
      </c>
      <c r="BI941" s="62">
        <f t="shared" si="47"/>
        <v>0</v>
      </c>
    </row>
    <row r="942" spans="1:61" s="4" customFormat="1" ht="28.5">
      <c r="A942" s="11">
        <v>10</v>
      </c>
      <c r="B942" s="6" t="s">
        <v>1</v>
      </c>
      <c r="C942" s="11">
        <v>1007</v>
      </c>
      <c r="D942" s="6" t="s">
        <v>395</v>
      </c>
      <c r="E942" s="12">
        <v>2</v>
      </c>
      <c r="F942" s="13" t="str">
        <f>IFERROR((VLOOKUP(E942,[13]แหล่งเงิน!$A$2:$B$3,2,)),"")</f>
        <v>เงินรายได้</v>
      </c>
      <c r="G942" s="6" t="s">
        <v>12</v>
      </c>
      <c r="H942" s="12">
        <v>1</v>
      </c>
      <c r="I942" s="13" t="str">
        <f>IFERROR((VLOOKUP(H942,[13]กองทุน!$A$2:$B$14,2,)),"")</f>
        <v>กองทุนบริหาร</v>
      </c>
      <c r="J942" s="12">
        <v>120</v>
      </c>
      <c r="K942" s="13" t="str">
        <f>IFERROR((VLOOKUP(J942,'[13]งาน-โครงการ'!$A$1:$B$57,2,FALSE)),"")</f>
        <v>งานสนับสนุนการบริหารจัดการทั่วไปด้านสังคมศาสตร์</v>
      </c>
      <c r="L942" s="11">
        <v>1000012</v>
      </c>
      <c r="M942" s="6" t="s">
        <v>634</v>
      </c>
      <c r="N942" s="13">
        <v>10000120031</v>
      </c>
      <c r="O942" s="6" t="s">
        <v>420</v>
      </c>
      <c r="P942" s="14" t="s">
        <v>420</v>
      </c>
      <c r="Q942" s="11">
        <v>1</v>
      </c>
      <c r="R942" s="6" t="s">
        <v>520</v>
      </c>
      <c r="S942" s="11">
        <f>IFERROR((VLOOKUP(T942,[1]ความเชื่อมโยง!$A$29:$B$37,2,FALSE)),"")</f>
        <v>1.2</v>
      </c>
      <c r="T942" s="6" t="s">
        <v>521</v>
      </c>
      <c r="U942" s="13" t="str">
        <f>IFERROR((VLOOKUP(Q942,[1]ความเชื่อมโยง!$A$1:$F$10,6,FALSE)),"")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42" s="13" t="str">
        <f>IFERROR((VLOOKUP(Q942,ความเชื่อมโยง!$A$1:$G$10,7,1)),"")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42" s="15" t="s">
        <v>685</v>
      </c>
      <c r="X942" s="6" t="s">
        <v>133</v>
      </c>
      <c r="Y942" s="6" t="s">
        <v>16</v>
      </c>
      <c r="Z942" s="6" t="s">
        <v>20</v>
      </c>
      <c r="AA942" s="6"/>
      <c r="AB942" s="6"/>
      <c r="AC942" s="14"/>
      <c r="AD942" s="14" t="s">
        <v>601</v>
      </c>
      <c r="AE942" s="16">
        <v>25000</v>
      </c>
      <c r="AF942" s="17">
        <v>1</v>
      </c>
      <c r="AG942" s="17" t="s">
        <v>599</v>
      </c>
      <c r="AH942" s="17">
        <v>1</v>
      </c>
      <c r="AI942" s="27">
        <f t="shared" si="49"/>
        <v>25000</v>
      </c>
      <c r="AJ942" s="16"/>
      <c r="AK942" s="16"/>
      <c r="AL942" s="16"/>
      <c r="AM942" s="16"/>
      <c r="AN942" s="16"/>
      <c r="AO942" s="16"/>
      <c r="AP942" s="16">
        <v>25000</v>
      </c>
      <c r="AQ942" s="16"/>
      <c r="AR942" s="16"/>
      <c r="AS942" s="16"/>
      <c r="AT942" s="16"/>
      <c r="AU942" s="16"/>
      <c r="AV942" s="17" t="s">
        <v>1372</v>
      </c>
      <c r="AW942" s="336" t="s">
        <v>1095</v>
      </c>
      <c r="AX942" s="337" t="s">
        <v>1348</v>
      </c>
      <c r="AY942" s="14" t="s">
        <v>1405</v>
      </c>
      <c r="AZ942" s="14" t="s">
        <v>587</v>
      </c>
      <c r="BA942" s="14" t="s">
        <v>664</v>
      </c>
      <c r="BB942" s="14" t="s">
        <v>577</v>
      </c>
      <c r="BC942" s="14" t="s">
        <v>1400</v>
      </c>
      <c r="BD942" s="14" t="s">
        <v>395</v>
      </c>
      <c r="BE942" s="14" t="s">
        <v>1401</v>
      </c>
      <c r="BF942" s="17" t="s">
        <v>1406</v>
      </c>
      <c r="BG942" s="61" t="s">
        <v>1407</v>
      </c>
      <c r="BH942" s="58">
        <f t="shared" si="48"/>
        <v>25000</v>
      </c>
      <c r="BI942" s="62">
        <f t="shared" si="47"/>
        <v>0</v>
      </c>
    </row>
    <row r="943" spans="1:61" s="4" customFormat="1" ht="28.5">
      <c r="A943" s="11">
        <v>10</v>
      </c>
      <c r="B943" s="6" t="s">
        <v>1</v>
      </c>
      <c r="C943" s="11">
        <v>1007</v>
      </c>
      <c r="D943" s="6" t="s">
        <v>395</v>
      </c>
      <c r="E943" s="12">
        <v>2</v>
      </c>
      <c r="F943" s="13" t="str">
        <f>IFERROR((VLOOKUP(E943,[13]แหล่งเงิน!$A$2:$B$3,2,)),"")</f>
        <v>เงินรายได้</v>
      </c>
      <c r="G943" s="6" t="s">
        <v>12</v>
      </c>
      <c r="H943" s="12">
        <v>8</v>
      </c>
      <c r="I943" s="13" t="str">
        <f>IFERROR((VLOOKUP(H943,[13]กองทุน!$A$2:$B$14,2,)),"")</f>
        <v>กองทุนกิจการนักศึกษา</v>
      </c>
      <c r="J943" s="12">
        <v>412</v>
      </c>
      <c r="K943" s="13" t="str">
        <f>IFERROR((VLOOKUP(J943,'[13]งาน-โครงการ'!$A$1:$B$57,2,FALSE)),"")</f>
        <v>งานกิจการนักศึกษาด้านสังคมศาสตร์</v>
      </c>
      <c r="L943" s="11">
        <v>4010001</v>
      </c>
      <c r="M943" s="6" t="s">
        <v>671</v>
      </c>
      <c r="N943" s="13">
        <v>4010001006</v>
      </c>
      <c r="O943" s="6" t="s">
        <v>421</v>
      </c>
      <c r="P943" s="14" t="s">
        <v>421</v>
      </c>
      <c r="Q943" s="11">
        <v>1</v>
      </c>
      <c r="R943" s="6" t="s">
        <v>520</v>
      </c>
      <c r="S943" s="11">
        <f>IFERROR((VLOOKUP(T943,[1]ความเชื่อมโยง!$A$29:$B$37,2,FALSE)),"")</f>
        <v>1.2</v>
      </c>
      <c r="T943" s="6" t="s">
        <v>521</v>
      </c>
      <c r="U943" s="13" t="str">
        <f>IFERROR((VLOOKUP(Q943,[1]ความเชื่อมโยง!$A$1:$F$10,6,FALSE)),"")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43" s="13" t="str">
        <f>IFERROR((VLOOKUP(Q943,ความเชื่อมโยง!$A$1:$G$10,7,1)),"")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43" s="15" t="s">
        <v>685</v>
      </c>
      <c r="X943" s="6" t="s">
        <v>133</v>
      </c>
      <c r="Y943" s="6" t="s">
        <v>16</v>
      </c>
      <c r="Z943" s="6" t="s">
        <v>20</v>
      </c>
      <c r="AA943" s="6"/>
      <c r="AB943" s="6"/>
      <c r="AC943" s="14"/>
      <c r="AD943" s="17" t="s">
        <v>1744</v>
      </c>
      <c r="AE943" s="16">
        <v>288000</v>
      </c>
      <c r="AF943" s="17">
        <v>1</v>
      </c>
      <c r="AG943" s="17" t="s">
        <v>599</v>
      </c>
      <c r="AH943" s="17">
        <v>1</v>
      </c>
      <c r="AI943" s="27">
        <f t="shared" si="49"/>
        <v>288000</v>
      </c>
      <c r="AJ943" s="16">
        <v>288000</v>
      </c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7" t="s">
        <v>1372</v>
      </c>
      <c r="AW943" s="336" t="s">
        <v>1095</v>
      </c>
      <c r="AX943" s="337" t="s">
        <v>1348</v>
      </c>
      <c r="AY943" s="14" t="s">
        <v>1408</v>
      </c>
      <c r="AZ943" s="14" t="s">
        <v>587</v>
      </c>
      <c r="BA943" s="14" t="s">
        <v>664</v>
      </c>
      <c r="BB943" s="14" t="s">
        <v>577</v>
      </c>
      <c r="BC943" s="14" t="s">
        <v>1400</v>
      </c>
      <c r="BD943" s="14" t="s">
        <v>395</v>
      </c>
      <c r="BE943" s="14" t="s">
        <v>1401</v>
      </c>
      <c r="BF943" s="17" t="s">
        <v>1409</v>
      </c>
      <c r="BG943" s="61" t="s">
        <v>1410</v>
      </c>
      <c r="BH943" s="58">
        <f t="shared" si="48"/>
        <v>288000</v>
      </c>
      <c r="BI943" s="62">
        <f t="shared" si="47"/>
        <v>0</v>
      </c>
    </row>
    <row r="944" spans="1:61" s="4" customFormat="1" ht="28.5">
      <c r="A944" s="11">
        <v>10</v>
      </c>
      <c r="B944" s="6" t="s">
        <v>1</v>
      </c>
      <c r="C944" s="11">
        <v>1007</v>
      </c>
      <c r="D944" s="6" t="s">
        <v>395</v>
      </c>
      <c r="E944" s="12">
        <v>2</v>
      </c>
      <c r="F944" s="13" t="str">
        <f>IFERROR((VLOOKUP(E944,[13]แหล่งเงิน!$A$2:$B$3,2,)),"")</f>
        <v>เงินรายได้</v>
      </c>
      <c r="G944" s="6" t="s">
        <v>12</v>
      </c>
      <c r="H944" s="12">
        <v>7</v>
      </c>
      <c r="I944" s="13" t="str">
        <f>IFERROR((VLOOKUP(H944,[13]กองทุน!$A$2:$B$14,2,)),"")</f>
        <v>กองทุนสินทรัพย์ถาวร</v>
      </c>
      <c r="J944" s="12">
        <v>120</v>
      </c>
      <c r="K944" s="13" t="str">
        <f>IFERROR((VLOOKUP(J944,'[13]งาน-โครงการ'!$A$1:$B$57,2,FALSE)),"")</f>
        <v>งานสนับสนุนการบริหารจัดการทั่วไปด้านสังคมศาสตร์</v>
      </c>
      <c r="L944" s="11">
        <f>IFERROR((VLOOKUP(M944,[13]โครงการย่อย!$B$2:$C$84,2,FALSE)),"")</f>
        <v>1000003</v>
      </c>
      <c r="M944" s="6" t="s">
        <v>229</v>
      </c>
      <c r="N944" s="11">
        <v>10000030023</v>
      </c>
      <c r="O944" s="6" t="s">
        <v>422</v>
      </c>
      <c r="P944" s="14" t="s">
        <v>423</v>
      </c>
      <c r="Q944" s="11">
        <v>7</v>
      </c>
      <c r="R944" s="6" t="s">
        <v>642</v>
      </c>
      <c r="S944" s="76">
        <v>7</v>
      </c>
      <c r="T944" s="6" t="s">
        <v>642</v>
      </c>
      <c r="U944" s="13" t="str">
        <f>IFERROR((VLOOKUP(Q944,[1]ความเชื่อมโยง!$A$1:$F$10,6,FALSE)),"")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44" s="13" t="str">
        <f>IFERROR((VLOOKUP(Q944,ความเชื่อมโยง!$A$1:$G$10,7,1)),"")</f>
        <v>7. พัฒนาโครงสร้างพื้นฐานด้านเทคโนโลยีสารสนเทศและการสื่อสารที่ทันสมัย มั่นคง ปลอดภัย เพื่อพัฒนาสู่การเป็นมหาวิทยาลัยดิจิทัล</v>
      </c>
      <c r="W944" s="15" t="s">
        <v>636</v>
      </c>
      <c r="X944" s="12" t="s">
        <v>1411</v>
      </c>
      <c r="Y944" s="6" t="s">
        <v>66</v>
      </c>
      <c r="Z944" s="6" t="s">
        <v>67</v>
      </c>
      <c r="AA944" s="6" t="s">
        <v>68</v>
      </c>
      <c r="AB944" s="14" t="s">
        <v>424</v>
      </c>
      <c r="AC944" s="14"/>
      <c r="AD944" s="14" t="s">
        <v>424</v>
      </c>
      <c r="AE944" s="16">
        <v>20000</v>
      </c>
      <c r="AF944" s="17">
        <v>1</v>
      </c>
      <c r="AG944" s="17" t="s">
        <v>596</v>
      </c>
      <c r="AH944" s="17">
        <v>1</v>
      </c>
      <c r="AI944" s="27">
        <f t="shared" si="49"/>
        <v>20000</v>
      </c>
      <c r="AJ944" s="16"/>
      <c r="AK944" s="16"/>
      <c r="AL944" s="16">
        <f>AI944</f>
        <v>20000</v>
      </c>
      <c r="AM944" s="16"/>
      <c r="AN944" s="16"/>
      <c r="AO944" s="16"/>
      <c r="AP944" s="16"/>
      <c r="AQ944" s="16"/>
      <c r="AR944" s="16"/>
      <c r="AS944" s="16"/>
      <c r="AT944" s="16"/>
      <c r="AU944" s="16"/>
      <c r="AV944" s="17" t="s">
        <v>1412</v>
      </c>
      <c r="AW944" s="336" t="s">
        <v>1095</v>
      </c>
      <c r="AX944" s="337" t="s">
        <v>1348</v>
      </c>
      <c r="AY944" s="14" t="s">
        <v>1413</v>
      </c>
      <c r="AZ944" s="14" t="s">
        <v>587</v>
      </c>
      <c r="BA944" s="14" t="s">
        <v>714</v>
      </c>
      <c r="BB944" s="17" t="s">
        <v>583</v>
      </c>
      <c r="BC944" s="14"/>
      <c r="BD944" s="14" t="s">
        <v>395</v>
      </c>
      <c r="BE944" s="14" t="s">
        <v>794</v>
      </c>
      <c r="BF944" s="14" t="s">
        <v>1414</v>
      </c>
      <c r="BG944" s="61" t="s">
        <v>1352</v>
      </c>
      <c r="BH944" s="58">
        <f t="shared" si="48"/>
        <v>20000</v>
      </c>
      <c r="BI944" s="62">
        <f t="shared" si="47"/>
        <v>0</v>
      </c>
    </row>
    <row r="945" spans="1:61" ht="28.5">
      <c r="A945" s="11">
        <v>10</v>
      </c>
      <c r="B945" s="6" t="s">
        <v>1</v>
      </c>
      <c r="C945" s="11">
        <v>1007</v>
      </c>
      <c r="D945" s="6" t="s">
        <v>395</v>
      </c>
      <c r="E945" s="12">
        <v>2</v>
      </c>
      <c r="F945" s="13" t="str">
        <f>IFERROR((VLOOKUP(E945,[13]แหล่งเงิน!$A$2:$B$3,2,)),"")</f>
        <v>เงินรายได้</v>
      </c>
      <c r="G945" s="12" t="s">
        <v>12</v>
      </c>
      <c r="H945" s="12">
        <v>1</v>
      </c>
      <c r="I945" s="13" t="str">
        <f>IFERROR((VLOOKUP(H945,[13]กองทุน!$A$2:$B$14,2,)),"")</f>
        <v>กองทุนบริหาร</v>
      </c>
      <c r="J945" s="12">
        <v>120</v>
      </c>
      <c r="K945" s="13" t="str">
        <f>IFERROR((VLOOKUP(J945,'[13]งาน-โครงการ'!$A$1:$B$57,2,FALSE)),"")</f>
        <v>งานสนับสนุนการบริหารจัดการทั่วไปด้านสังคมศาสตร์</v>
      </c>
      <c r="L945" s="11">
        <f>IFERROR((VLOOKUP(M945,[13]โครงการย่อย!$B$2:$C$84,2,FALSE)),"")</f>
        <v>1000003</v>
      </c>
      <c r="M945" s="6" t="s">
        <v>229</v>
      </c>
      <c r="N945" s="13">
        <v>10000030036</v>
      </c>
      <c r="O945" s="6" t="s">
        <v>21</v>
      </c>
      <c r="P945" s="14" t="s">
        <v>396</v>
      </c>
      <c r="Q945" s="11">
        <f>IFERROR((VLOOKUP(R945,[13]ความเชื่อมโยง!$A$20:$B$26,2,FALSE)),"")</f>
        <v>5</v>
      </c>
      <c r="R945" s="6" t="s">
        <v>635</v>
      </c>
      <c r="S945" s="11">
        <f>IFERROR((VLOOKUP(T945,[13]ความเชื่อมโยง!$A$20:$B$26,2,FALSE)),"")</f>
        <v>5</v>
      </c>
      <c r="T945" s="6" t="s">
        <v>635</v>
      </c>
      <c r="U945" s="13" t="str">
        <f>IFERROR((VLOOKUP(Q945,[1]ความเชื่อมโยง!$A$1:$F$10,6,FALSE)),"")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45" s="13" t="str">
        <f>IFERROR((VLOOKUP(Q945,ความเชื่อมโยง!$A$1:$G$10,7,1)),"")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45" s="15" t="s">
        <v>636</v>
      </c>
      <c r="X945" s="6" t="s">
        <v>1411</v>
      </c>
      <c r="Y945" s="6" t="s">
        <v>16</v>
      </c>
      <c r="Z945" s="6" t="s">
        <v>28</v>
      </c>
      <c r="AA945" s="6"/>
      <c r="AB945" s="6"/>
      <c r="AC945" s="14"/>
      <c r="AD945" s="14" t="s">
        <v>585</v>
      </c>
      <c r="AE945" s="16">
        <v>420</v>
      </c>
      <c r="AF945" s="17">
        <v>30</v>
      </c>
      <c r="AG945" s="17" t="s">
        <v>581</v>
      </c>
      <c r="AH945" s="17">
        <v>3</v>
      </c>
      <c r="AI945" s="18">
        <v>37800</v>
      </c>
      <c r="AJ945" s="16" t="s">
        <v>662</v>
      </c>
      <c r="AK945" s="16">
        <v>2600</v>
      </c>
      <c r="AL945" s="16">
        <v>7800</v>
      </c>
      <c r="AM945" s="16">
        <v>7800</v>
      </c>
      <c r="AN945" s="16">
        <v>7800</v>
      </c>
      <c r="AO945" s="16">
        <v>7800</v>
      </c>
      <c r="AP945" s="16">
        <v>7800</v>
      </c>
      <c r="AQ945" s="16">
        <v>7800</v>
      </c>
      <c r="AR945" s="16">
        <v>7800</v>
      </c>
      <c r="AS945" s="16">
        <v>7800</v>
      </c>
      <c r="AT945" s="16">
        <v>7800</v>
      </c>
      <c r="AU945" s="16">
        <v>7800</v>
      </c>
      <c r="AV945" s="17" t="s">
        <v>1412</v>
      </c>
      <c r="AW945" s="336" t="s">
        <v>1095</v>
      </c>
      <c r="AX945" s="337" t="s">
        <v>1348</v>
      </c>
      <c r="AY945" s="14" t="s">
        <v>1413</v>
      </c>
      <c r="AZ945" s="14" t="s">
        <v>587</v>
      </c>
      <c r="BA945" s="14" t="s">
        <v>714</v>
      </c>
      <c r="BB945" s="14" t="s">
        <v>583</v>
      </c>
      <c r="BC945" s="14">
        <v>32</v>
      </c>
      <c r="BD945" s="14" t="s">
        <v>395</v>
      </c>
      <c r="BE945" s="14" t="s">
        <v>794</v>
      </c>
      <c r="BF945" s="14" t="s">
        <v>1415</v>
      </c>
      <c r="BG945" s="61" t="s">
        <v>1352</v>
      </c>
      <c r="BH945" s="58">
        <f t="shared" si="48"/>
        <v>37800</v>
      </c>
      <c r="BI945" s="62">
        <f t="shared" si="47"/>
        <v>0</v>
      </c>
    </row>
    <row r="946" spans="1:61" ht="28.5">
      <c r="A946" s="11">
        <v>10</v>
      </c>
      <c r="B946" s="6" t="s">
        <v>1</v>
      </c>
      <c r="C946" s="11">
        <v>1007</v>
      </c>
      <c r="D946" s="6" t="s">
        <v>395</v>
      </c>
      <c r="E946" s="12">
        <v>2</v>
      </c>
      <c r="F946" s="13" t="str">
        <f>IFERROR((VLOOKUP(E946,[13]แหล่งเงิน!$A$2:$B$3,2,)),"")</f>
        <v>เงินรายได้</v>
      </c>
      <c r="G946" s="12" t="s">
        <v>12</v>
      </c>
      <c r="H946" s="12">
        <v>1</v>
      </c>
      <c r="I946" s="13" t="str">
        <f>IFERROR((VLOOKUP(H946,[13]กองทุน!$A$2:$B$14,2,)),"")</f>
        <v>กองทุนบริหาร</v>
      </c>
      <c r="J946" s="12">
        <v>120</v>
      </c>
      <c r="K946" s="13" t="str">
        <f>IFERROR((VLOOKUP(J946,'[13]งาน-โครงการ'!$A$1:$B$57,2,FALSE)),"")</f>
        <v>งานสนับสนุนการบริหารจัดการทั่วไปด้านสังคมศาสตร์</v>
      </c>
      <c r="L946" s="11">
        <f>IFERROR((VLOOKUP(M946,[13]โครงการย่อย!$B$2:$C$84,2,FALSE)),"")</f>
        <v>1000003</v>
      </c>
      <c r="M946" s="6" t="s">
        <v>229</v>
      </c>
      <c r="N946" s="13">
        <v>10000030036</v>
      </c>
      <c r="O946" s="6" t="s">
        <v>21</v>
      </c>
      <c r="P946" s="14" t="s">
        <v>396</v>
      </c>
      <c r="Q946" s="11">
        <f>IFERROR((VLOOKUP(R946,[13]ความเชื่อมโยง!$A$20:$B$26,2,FALSE)),"")</f>
        <v>5</v>
      </c>
      <c r="R946" s="6" t="s">
        <v>635</v>
      </c>
      <c r="S946" s="11">
        <f>IFERROR((VLOOKUP(T946,[13]ความเชื่อมโยง!$A$20:$B$26,2,FALSE)),"")</f>
        <v>5</v>
      </c>
      <c r="T946" s="6" t="s">
        <v>635</v>
      </c>
      <c r="U946" s="13" t="str">
        <f>IFERROR((VLOOKUP(Q946,[1]ความเชื่อมโยง!$A$1:$F$10,6,FALSE)),"")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46" s="13" t="str">
        <f>IFERROR((VLOOKUP(Q946,ความเชื่อมโยง!$A$1:$G$10,7,1)),"")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46" s="15" t="s">
        <v>636</v>
      </c>
      <c r="X946" s="6" t="s">
        <v>1411</v>
      </c>
      <c r="Y946" s="6" t="s">
        <v>16</v>
      </c>
      <c r="Z946" s="6" t="s">
        <v>28</v>
      </c>
      <c r="AA946" s="6"/>
      <c r="AB946" s="6"/>
      <c r="AC946" s="14"/>
      <c r="AD946" s="14" t="s">
        <v>585</v>
      </c>
      <c r="AE946" s="16">
        <v>200</v>
      </c>
      <c r="AF946" s="17">
        <v>30</v>
      </c>
      <c r="AG946" s="17" t="s">
        <v>581</v>
      </c>
      <c r="AH946" s="17">
        <v>3</v>
      </c>
      <c r="AI946" s="18">
        <v>18000</v>
      </c>
      <c r="AJ946" s="16">
        <v>4400</v>
      </c>
      <c r="AK946" s="16">
        <v>4000</v>
      </c>
      <c r="AL946" s="16">
        <v>3000</v>
      </c>
      <c r="AM946" s="16">
        <v>3000</v>
      </c>
      <c r="AN946" s="16">
        <v>3000</v>
      </c>
      <c r="AO946" s="16">
        <v>3000</v>
      </c>
      <c r="AP946" s="16">
        <v>3000</v>
      </c>
      <c r="AQ946" s="16">
        <v>3000</v>
      </c>
      <c r="AR946" s="16">
        <v>3000</v>
      </c>
      <c r="AS946" s="16">
        <v>3000</v>
      </c>
      <c r="AT946" s="16">
        <v>3000</v>
      </c>
      <c r="AU946" s="16">
        <v>3000</v>
      </c>
      <c r="AV946" s="17" t="s">
        <v>1412</v>
      </c>
      <c r="AW946" s="336" t="s">
        <v>1095</v>
      </c>
      <c r="AX946" s="337" t="s">
        <v>1348</v>
      </c>
      <c r="AY946" s="14" t="s">
        <v>1413</v>
      </c>
      <c r="AZ946" s="14" t="s">
        <v>587</v>
      </c>
      <c r="BA946" s="14" t="s">
        <v>714</v>
      </c>
      <c r="BB946" s="14" t="s">
        <v>583</v>
      </c>
      <c r="BC946" s="14">
        <v>32</v>
      </c>
      <c r="BD946" s="14" t="s">
        <v>395</v>
      </c>
      <c r="BE946" s="14" t="s">
        <v>794</v>
      </c>
      <c r="BF946" s="14" t="s">
        <v>1415</v>
      </c>
      <c r="BG946" s="61" t="s">
        <v>1352</v>
      </c>
      <c r="BH946" s="58">
        <f t="shared" si="48"/>
        <v>18000</v>
      </c>
      <c r="BI946" s="62">
        <f t="shared" si="47"/>
        <v>0</v>
      </c>
    </row>
    <row r="947" spans="1:61" ht="28.5">
      <c r="A947" s="11">
        <v>10</v>
      </c>
      <c r="B947" s="6" t="s">
        <v>1</v>
      </c>
      <c r="C947" s="11">
        <v>1007</v>
      </c>
      <c r="D947" s="6" t="s">
        <v>395</v>
      </c>
      <c r="E947" s="12">
        <v>2</v>
      </c>
      <c r="F947" s="13" t="str">
        <f>IFERROR((VLOOKUP(E947,[13]แหล่งเงิน!$A$2:$B$3,2,)),"")</f>
        <v>เงินรายได้</v>
      </c>
      <c r="G947" s="12" t="s">
        <v>12</v>
      </c>
      <c r="H947" s="12">
        <v>1</v>
      </c>
      <c r="I947" s="13" t="str">
        <f>IFERROR((VLOOKUP(H947,[13]กองทุน!$A$2:$B$14,2,)),"")</f>
        <v>กองทุนบริหาร</v>
      </c>
      <c r="J947" s="12">
        <v>120</v>
      </c>
      <c r="K947" s="13" t="str">
        <f>IFERROR((VLOOKUP(J947,'[13]งาน-โครงการ'!$A$1:$B$57,2,FALSE)),"")</f>
        <v>งานสนับสนุนการบริหารจัดการทั่วไปด้านสังคมศาสตร์</v>
      </c>
      <c r="L947" s="11">
        <f>IFERROR((VLOOKUP(M947,[13]โครงการย่อย!$B$2:$C$84,2,FALSE)),"")</f>
        <v>1000003</v>
      </c>
      <c r="M947" s="6" t="s">
        <v>229</v>
      </c>
      <c r="N947" s="13">
        <v>10000030036</v>
      </c>
      <c r="O947" s="6" t="s">
        <v>21</v>
      </c>
      <c r="P947" s="14" t="s">
        <v>396</v>
      </c>
      <c r="Q947" s="11">
        <f>IFERROR((VLOOKUP(R947,[13]ความเชื่อมโยง!$A$20:$B$26,2,FALSE)),"")</f>
        <v>5</v>
      </c>
      <c r="R947" s="6" t="s">
        <v>635</v>
      </c>
      <c r="S947" s="11">
        <f>IFERROR((VLOOKUP(T947,[13]ความเชื่อมโยง!$A$20:$B$26,2,FALSE)),"")</f>
        <v>5</v>
      </c>
      <c r="T947" s="6" t="s">
        <v>635</v>
      </c>
      <c r="U947" s="13" t="str">
        <f>IFERROR((VLOOKUP(Q947,[1]ความเชื่อมโยง!$A$1:$F$10,6,FALSE)),"")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47" s="13" t="str">
        <f>IFERROR((VLOOKUP(Q947,ความเชื่อมโยง!$A$1:$G$10,7,1)),"")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47" s="15" t="s">
        <v>636</v>
      </c>
      <c r="X947" s="6" t="s">
        <v>1411</v>
      </c>
      <c r="Y947" s="6" t="s">
        <v>16</v>
      </c>
      <c r="Z947" s="6" t="s">
        <v>20</v>
      </c>
      <c r="AA947" s="6"/>
      <c r="AB947" s="6"/>
      <c r="AC947" s="14"/>
      <c r="AD947" s="14" t="s">
        <v>600</v>
      </c>
      <c r="AE947" s="16">
        <v>5000</v>
      </c>
      <c r="AF947" s="17">
        <v>30</v>
      </c>
      <c r="AG947" s="17" t="s">
        <v>581</v>
      </c>
      <c r="AH947" s="17">
        <v>1</v>
      </c>
      <c r="AI947" s="27">
        <f t="shared" si="49"/>
        <v>150000</v>
      </c>
      <c r="AJ947" s="16">
        <v>16000</v>
      </c>
      <c r="AK947" s="16">
        <v>14000</v>
      </c>
      <c r="AL947" s="16">
        <v>12000</v>
      </c>
      <c r="AM947" s="16">
        <v>14000</v>
      </c>
      <c r="AN947" s="16">
        <v>12000</v>
      </c>
      <c r="AO947" s="16">
        <v>12000</v>
      </c>
      <c r="AP947" s="16">
        <v>14000</v>
      </c>
      <c r="AQ947" s="16">
        <v>12000</v>
      </c>
      <c r="AR947" s="16">
        <v>14000</v>
      </c>
      <c r="AS947" s="16">
        <v>12000</v>
      </c>
      <c r="AT947" s="16">
        <v>12000</v>
      </c>
      <c r="AU947" s="16">
        <v>16000</v>
      </c>
      <c r="AV947" s="17" t="s">
        <v>1412</v>
      </c>
      <c r="AW947" s="336" t="s">
        <v>1095</v>
      </c>
      <c r="AX947" s="337" t="s">
        <v>1348</v>
      </c>
      <c r="AY947" s="14" t="s">
        <v>1413</v>
      </c>
      <c r="AZ947" s="14" t="s">
        <v>587</v>
      </c>
      <c r="BA947" s="14" t="s">
        <v>714</v>
      </c>
      <c r="BB947" s="14" t="s">
        <v>583</v>
      </c>
      <c r="BC947" s="14">
        <v>32</v>
      </c>
      <c r="BD947" s="14" t="s">
        <v>395</v>
      </c>
      <c r="BE947" s="14" t="s">
        <v>794</v>
      </c>
      <c r="BF947" s="14" t="s">
        <v>1415</v>
      </c>
      <c r="BG947" s="61" t="s">
        <v>1352</v>
      </c>
      <c r="BH947" s="58">
        <f t="shared" si="48"/>
        <v>150000</v>
      </c>
      <c r="BI947" s="62">
        <f t="shared" si="47"/>
        <v>0</v>
      </c>
    </row>
    <row r="948" spans="1:61" ht="28.5">
      <c r="A948" s="11">
        <v>10</v>
      </c>
      <c r="B948" s="6" t="s">
        <v>1</v>
      </c>
      <c r="C948" s="11">
        <v>1007</v>
      </c>
      <c r="D948" s="6" t="s">
        <v>395</v>
      </c>
      <c r="E948" s="12">
        <v>2</v>
      </c>
      <c r="F948" s="13" t="str">
        <f>IFERROR((VLOOKUP(E948,[13]แหล่งเงิน!$A$2:$B$3,2,)),"")</f>
        <v>เงินรายได้</v>
      </c>
      <c r="G948" s="12" t="s">
        <v>12</v>
      </c>
      <c r="H948" s="12">
        <v>1</v>
      </c>
      <c r="I948" s="13" t="str">
        <f>IFERROR((VLOOKUP(H948,[13]กองทุน!$A$2:$B$14,2,)),"")</f>
        <v>กองทุนบริหาร</v>
      </c>
      <c r="J948" s="12">
        <v>120</v>
      </c>
      <c r="K948" s="13" t="str">
        <f>IFERROR((VLOOKUP(J948,'[13]งาน-โครงการ'!$A$1:$B$57,2,FALSE)),"")</f>
        <v>งานสนับสนุนการบริหารจัดการทั่วไปด้านสังคมศาสตร์</v>
      </c>
      <c r="L948" s="11">
        <f>IFERROR((VLOOKUP(M948,[13]โครงการย่อย!$B$2:$C$84,2,FALSE)),"")</f>
        <v>1000003</v>
      </c>
      <c r="M948" s="6" t="s">
        <v>229</v>
      </c>
      <c r="N948" s="13">
        <v>10000030036</v>
      </c>
      <c r="O948" s="6" t="s">
        <v>21</v>
      </c>
      <c r="P948" s="14" t="s">
        <v>396</v>
      </c>
      <c r="Q948" s="11">
        <f>IFERROR((VLOOKUP(R948,[13]ความเชื่อมโยง!$A$20:$B$26,2,FALSE)),"")</f>
        <v>5</v>
      </c>
      <c r="R948" s="6" t="s">
        <v>635</v>
      </c>
      <c r="S948" s="11">
        <f>IFERROR((VLOOKUP(T948,[13]ความเชื่อมโยง!$A$20:$B$26,2,FALSE)),"")</f>
        <v>5</v>
      </c>
      <c r="T948" s="6" t="s">
        <v>635</v>
      </c>
      <c r="U948" s="13" t="str">
        <f>IFERROR((VLOOKUP(Q948,[1]ความเชื่อมโยง!$A$1:$F$10,6,FALSE)),"")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48" s="13" t="str">
        <f>IFERROR((VLOOKUP(Q948,ความเชื่อมโยง!$A$1:$G$10,7,1)),"")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48" s="15" t="s">
        <v>636</v>
      </c>
      <c r="X948" s="6" t="s">
        <v>1411</v>
      </c>
      <c r="Y948" s="6" t="s">
        <v>16</v>
      </c>
      <c r="Z948" s="6" t="s">
        <v>20</v>
      </c>
      <c r="AA948" s="6"/>
      <c r="AB948" s="6"/>
      <c r="AC948" s="14"/>
      <c r="AD948" s="14" t="s">
        <v>600</v>
      </c>
      <c r="AE948" s="16">
        <v>3500</v>
      </c>
      <c r="AF948" s="17">
        <v>30</v>
      </c>
      <c r="AG948" s="17" t="s">
        <v>581</v>
      </c>
      <c r="AH948" s="17">
        <v>1</v>
      </c>
      <c r="AI948" s="27">
        <f t="shared" si="49"/>
        <v>105000</v>
      </c>
      <c r="AJ948" s="16">
        <v>6000</v>
      </c>
      <c r="AK948" s="16">
        <v>10000</v>
      </c>
      <c r="AL948" s="16">
        <v>10000</v>
      </c>
      <c r="AM948" s="16">
        <v>10000</v>
      </c>
      <c r="AN948" s="16">
        <v>10000</v>
      </c>
      <c r="AO948" s="16">
        <v>10000</v>
      </c>
      <c r="AP948" s="16">
        <v>10000</v>
      </c>
      <c r="AQ948" s="16">
        <v>10000</v>
      </c>
      <c r="AR948" s="16">
        <v>10000</v>
      </c>
      <c r="AS948" s="16">
        <v>10000</v>
      </c>
      <c r="AT948" s="16">
        <v>10000</v>
      </c>
      <c r="AU948" s="16">
        <v>6000</v>
      </c>
      <c r="AV948" s="17" t="s">
        <v>1412</v>
      </c>
      <c r="AW948" s="336" t="s">
        <v>1095</v>
      </c>
      <c r="AX948" s="337" t="s">
        <v>1348</v>
      </c>
      <c r="AY948" s="14" t="s">
        <v>1413</v>
      </c>
      <c r="AZ948" s="14" t="s">
        <v>587</v>
      </c>
      <c r="BA948" s="14" t="s">
        <v>714</v>
      </c>
      <c r="BB948" s="14" t="s">
        <v>583</v>
      </c>
      <c r="BC948" s="14">
        <v>32</v>
      </c>
      <c r="BD948" s="14" t="s">
        <v>395</v>
      </c>
      <c r="BE948" s="14" t="s">
        <v>794</v>
      </c>
      <c r="BF948" s="14" t="s">
        <v>1415</v>
      </c>
      <c r="BG948" s="61" t="s">
        <v>1352</v>
      </c>
      <c r="BH948" s="58">
        <f t="shared" si="48"/>
        <v>105000</v>
      </c>
      <c r="BI948" s="62">
        <f t="shared" si="47"/>
        <v>0</v>
      </c>
    </row>
    <row r="949" spans="1:61" ht="28.5">
      <c r="A949" s="11">
        <v>10</v>
      </c>
      <c r="B949" s="6" t="s">
        <v>1</v>
      </c>
      <c r="C949" s="11">
        <v>1007</v>
      </c>
      <c r="D949" s="6" t="s">
        <v>395</v>
      </c>
      <c r="E949" s="12">
        <v>2</v>
      </c>
      <c r="F949" s="13" t="str">
        <f>IFERROR((VLOOKUP(E949,[13]แหล่งเงิน!$A$2:$B$3,2,)),"")</f>
        <v>เงินรายได้</v>
      </c>
      <c r="G949" s="12" t="s">
        <v>12</v>
      </c>
      <c r="H949" s="12">
        <v>1</v>
      </c>
      <c r="I949" s="13" t="str">
        <f>IFERROR((VLOOKUP(H949,[13]กองทุน!$A$2:$B$14,2,)),"")</f>
        <v>กองทุนบริหาร</v>
      </c>
      <c r="J949" s="12">
        <v>120</v>
      </c>
      <c r="K949" s="13" t="str">
        <f>IFERROR((VLOOKUP(J949,'[13]งาน-โครงการ'!$A$1:$B$57,2,FALSE)),"")</f>
        <v>งานสนับสนุนการบริหารจัดการทั่วไปด้านสังคมศาสตร์</v>
      </c>
      <c r="L949" s="11">
        <f>IFERROR((VLOOKUP(M949,[13]โครงการย่อย!$B$2:$C$84,2,FALSE)),"")</f>
        <v>1000003</v>
      </c>
      <c r="M949" s="6" t="s">
        <v>229</v>
      </c>
      <c r="N949" s="13">
        <v>10000030036</v>
      </c>
      <c r="O949" s="6" t="s">
        <v>21</v>
      </c>
      <c r="P949" s="14" t="s">
        <v>396</v>
      </c>
      <c r="Q949" s="11">
        <f>IFERROR((VLOOKUP(R949,[13]ความเชื่อมโยง!$A$20:$B$26,2,FALSE)),"")</f>
        <v>5</v>
      </c>
      <c r="R949" s="6" t="s">
        <v>635</v>
      </c>
      <c r="S949" s="11">
        <f>IFERROR((VLOOKUP(T949,[13]ความเชื่อมโยง!$A$20:$B$26,2,FALSE)),"")</f>
        <v>5</v>
      </c>
      <c r="T949" s="6" t="s">
        <v>635</v>
      </c>
      <c r="U949" s="13" t="str">
        <f>IFERROR((VLOOKUP(Q949,[1]ความเชื่อมโยง!$A$1:$F$10,6,FALSE)),"")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49" s="13" t="str">
        <f>IFERROR((VLOOKUP(Q949,ความเชื่อมโยง!$A$1:$G$10,7,1)),"")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49" s="15" t="s">
        <v>636</v>
      </c>
      <c r="X949" s="6" t="s">
        <v>1411</v>
      </c>
      <c r="Y949" s="6" t="s">
        <v>16</v>
      </c>
      <c r="Z949" s="6" t="s">
        <v>23</v>
      </c>
      <c r="AA949" s="6"/>
      <c r="AB949" s="6"/>
      <c r="AC949" s="14"/>
      <c r="AD949" s="14" t="s">
        <v>1416</v>
      </c>
      <c r="AE949" s="16">
        <v>300000</v>
      </c>
      <c r="AF949" s="17">
        <v>1</v>
      </c>
      <c r="AG949" s="17">
        <v>1</v>
      </c>
      <c r="AH949" s="17">
        <v>1</v>
      </c>
      <c r="AI949" s="27">
        <v>300000</v>
      </c>
      <c r="AJ949" s="16"/>
      <c r="AK949" s="16"/>
      <c r="AL949" s="16"/>
      <c r="AM949" s="16">
        <v>100000</v>
      </c>
      <c r="AN949" s="16"/>
      <c r="AO949" s="16"/>
      <c r="AP949" s="16">
        <v>100000</v>
      </c>
      <c r="AQ949" s="16"/>
      <c r="AR949" s="16"/>
      <c r="AS949" s="16">
        <v>100000</v>
      </c>
      <c r="AT949" s="16"/>
      <c r="AU949" s="16"/>
      <c r="AV949" s="17" t="s">
        <v>1412</v>
      </c>
      <c r="AW949" s="336" t="s">
        <v>1095</v>
      </c>
      <c r="AX949" s="337" t="s">
        <v>1348</v>
      </c>
      <c r="AY949" s="14" t="s">
        <v>1413</v>
      </c>
      <c r="AZ949" s="14" t="s">
        <v>587</v>
      </c>
      <c r="BA949" s="14" t="s">
        <v>714</v>
      </c>
      <c r="BB949" s="14" t="s">
        <v>583</v>
      </c>
      <c r="BC949" s="14">
        <v>32</v>
      </c>
      <c r="BD949" s="14" t="s">
        <v>395</v>
      </c>
      <c r="BE949" s="14" t="s">
        <v>794</v>
      </c>
      <c r="BF949" s="14" t="s">
        <v>1415</v>
      </c>
      <c r="BG949" s="61" t="s">
        <v>1352</v>
      </c>
      <c r="BH949" s="58">
        <f t="shared" si="48"/>
        <v>300000</v>
      </c>
      <c r="BI949" s="62">
        <f t="shared" si="47"/>
        <v>0</v>
      </c>
    </row>
    <row r="950" spans="1:61" ht="28.5">
      <c r="A950" s="11">
        <v>10</v>
      </c>
      <c r="B950" s="6" t="s">
        <v>1</v>
      </c>
      <c r="C950" s="11">
        <v>1007</v>
      </c>
      <c r="D950" s="6" t="s">
        <v>395</v>
      </c>
      <c r="E950" s="12">
        <v>2</v>
      </c>
      <c r="F950" s="13" t="str">
        <f>IFERROR((VLOOKUP(E950,[13]แหล่งเงิน!$A$2:$B$3,2,)),"")</f>
        <v>เงินรายได้</v>
      </c>
      <c r="G950" s="12" t="s">
        <v>12</v>
      </c>
      <c r="H950" s="12">
        <v>1</v>
      </c>
      <c r="I950" s="13" t="str">
        <f>IFERROR((VLOOKUP(H950,[13]กองทุน!$A$2:$B$14,2,)),"")</f>
        <v>กองทุนบริหาร</v>
      </c>
      <c r="J950" s="12">
        <v>120</v>
      </c>
      <c r="K950" s="13" t="str">
        <f>IFERROR((VLOOKUP(J950,'[13]งาน-โครงการ'!$A$1:$B$57,2,FALSE)),"")</f>
        <v>งานสนับสนุนการบริหารจัดการทั่วไปด้านสังคมศาสตร์</v>
      </c>
      <c r="L950" s="11">
        <f>IFERROR((VLOOKUP(M950,[13]โครงการย่อย!$B$2:$C$84,2,FALSE)),"")</f>
        <v>1000003</v>
      </c>
      <c r="M950" s="6" t="s">
        <v>229</v>
      </c>
      <c r="N950" s="13">
        <v>1000030071</v>
      </c>
      <c r="O950" s="6" t="s">
        <v>36</v>
      </c>
      <c r="P950" s="14" t="s">
        <v>401</v>
      </c>
      <c r="Q950" s="11">
        <f>IFERROR((VLOOKUP(R950,[13]ความเชื่อมโยง!$A$20:$B$26,2,FALSE)),"")</f>
        <v>5</v>
      </c>
      <c r="R950" s="6" t="s">
        <v>635</v>
      </c>
      <c r="S950" s="11">
        <f>IFERROR((VLOOKUP(T950,[13]ความเชื่อมโยง!$A$20:$B$26,2,FALSE)),"")</f>
        <v>5</v>
      </c>
      <c r="T950" s="6" t="s">
        <v>635</v>
      </c>
      <c r="U950" s="13" t="str">
        <f>IFERROR((VLOOKUP(Q950,[1]ความเชื่อมโยง!$A$1:$F$10,6,FALSE)),"")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50" s="13" t="str">
        <f>IFERROR((VLOOKUP(Q950,ความเชื่อมโยง!$A$1:$G$10,7,1)),"")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50" s="15" t="s">
        <v>636</v>
      </c>
      <c r="X950" s="6" t="s">
        <v>637</v>
      </c>
      <c r="Y950" s="6" t="s">
        <v>16</v>
      </c>
      <c r="Z950" s="6" t="s">
        <v>28</v>
      </c>
      <c r="AA950" s="6"/>
      <c r="AB950" s="6"/>
      <c r="AC950" s="14"/>
      <c r="AD950" s="14" t="s">
        <v>28</v>
      </c>
      <c r="AE950" s="16">
        <v>500</v>
      </c>
      <c r="AF950" s="17">
        <v>40</v>
      </c>
      <c r="AG950" s="17">
        <v>1</v>
      </c>
      <c r="AH950" s="17">
        <v>2</v>
      </c>
      <c r="AI950" s="27">
        <f>AE950*AF950*AH950</f>
        <v>40000</v>
      </c>
      <c r="AJ950" s="16"/>
      <c r="AK950" s="16">
        <v>4500</v>
      </c>
      <c r="AL950" s="16">
        <v>4500</v>
      </c>
      <c r="AM950" s="16">
        <v>4500</v>
      </c>
      <c r="AN950" s="16">
        <v>4500</v>
      </c>
      <c r="AO950" s="16">
        <v>4500</v>
      </c>
      <c r="AP950" s="16">
        <v>4500</v>
      </c>
      <c r="AQ950" s="16">
        <v>4500</v>
      </c>
      <c r="AR950" s="16">
        <v>4500</v>
      </c>
      <c r="AS950" s="16">
        <v>4500</v>
      </c>
      <c r="AT950" s="16">
        <v>4500</v>
      </c>
      <c r="AU950" s="16"/>
      <c r="AV950" s="17" t="s">
        <v>1412</v>
      </c>
      <c r="AW950" s="336" t="s">
        <v>1095</v>
      </c>
      <c r="AX950" s="337" t="s">
        <v>1348</v>
      </c>
      <c r="AY950" s="14" t="s">
        <v>1413</v>
      </c>
      <c r="AZ950" s="14" t="s">
        <v>587</v>
      </c>
      <c r="BA950" s="14" t="s">
        <v>714</v>
      </c>
      <c r="BB950" s="14" t="s">
        <v>583</v>
      </c>
      <c r="BC950" s="14">
        <v>3</v>
      </c>
      <c r="BD950" s="14" t="s">
        <v>395</v>
      </c>
      <c r="BE950" s="14" t="s">
        <v>794</v>
      </c>
      <c r="BF950" s="14" t="s">
        <v>1415</v>
      </c>
      <c r="BG950" s="61" t="s">
        <v>1352</v>
      </c>
      <c r="BH950" s="58">
        <f t="shared" si="48"/>
        <v>40000</v>
      </c>
      <c r="BI950" s="62">
        <f t="shared" si="47"/>
        <v>0</v>
      </c>
    </row>
    <row r="951" spans="1:61" ht="28.5">
      <c r="A951" s="11">
        <v>10</v>
      </c>
      <c r="B951" s="6" t="s">
        <v>1</v>
      </c>
      <c r="C951" s="11">
        <v>1007</v>
      </c>
      <c r="D951" s="6" t="s">
        <v>395</v>
      </c>
      <c r="E951" s="12">
        <v>2</v>
      </c>
      <c r="F951" s="13" t="str">
        <f>IFERROR((VLOOKUP(E951,[13]แหล่งเงิน!$A$2:$B$3,2,)),"")</f>
        <v>เงินรายได้</v>
      </c>
      <c r="G951" s="12" t="s">
        <v>12</v>
      </c>
      <c r="H951" s="12">
        <v>1</v>
      </c>
      <c r="I951" s="13" t="str">
        <f>IFERROR((VLOOKUP(H951,[13]กองทุน!$A$2:$B$14,2,)),"")</f>
        <v>กองทุนบริหาร</v>
      </c>
      <c r="J951" s="12">
        <v>120</v>
      </c>
      <c r="K951" s="13" t="str">
        <f>IFERROR((VLOOKUP(J951,'[13]งาน-โครงการ'!$A$1:$B$57,2,FALSE)),"")</f>
        <v>งานสนับสนุนการบริหารจัดการทั่วไปด้านสังคมศาสตร์</v>
      </c>
      <c r="L951" s="11">
        <f>IFERROR((VLOOKUP(M951,[13]โครงการย่อย!$B$2:$C$84,2,FALSE)),"")</f>
        <v>1000003</v>
      </c>
      <c r="M951" s="6" t="s">
        <v>229</v>
      </c>
      <c r="N951" s="46">
        <v>1000030071</v>
      </c>
      <c r="O951" s="77" t="s">
        <v>36</v>
      </c>
      <c r="P951" s="14" t="s">
        <v>401</v>
      </c>
      <c r="Q951" s="11">
        <f>IFERROR((VLOOKUP(R951,[13]ความเชื่อมโยง!$A$20:$B$26,2,FALSE)),"")</f>
        <v>5</v>
      </c>
      <c r="R951" s="6" t="s">
        <v>635</v>
      </c>
      <c r="S951" s="11">
        <f>IFERROR((VLOOKUP(T951,[13]ความเชื่อมโยง!$A$20:$B$26,2,FALSE)),"")</f>
        <v>5</v>
      </c>
      <c r="T951" s="6" t="s">
        <v>635</v>
      </c>
      <c r="U951" s="13" t="str">
        <f>IFERROR((VLOOKUP(Q951,[1]ความเชื่อมโยง!$A$1:$F$10,6,FALSE)),"")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51" s="13" t="str">
        <f>IFERROR((VLOOKUP(Q951,ความเชื่อมโยง!$A$1:$G$10,7,1)),"")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51" s="15" t="s">
        <v>636</v>
      </c>
      <c r="X951" s="6" t="s">
        <v>637</v>
      </c>
      <c r="Y951" s="6" t="s">
        <v>16</v>
      </c>
      <c r="Z951" s="6" t="s">
        <v>20</v>
      </c>
      <c r="AA951" s="6"/>
      <c r="AB951" s="6"/>
      <c r="AC951" s="14"/>
      <c r="AD951" s="14" t="s">
        <v>601</v>
      </c>
      <c r="AE951" s="16">
        <v>85</v>
      </c>
      <c r="AF951" s="17">
        <v>100</v>
      </c>
      <c r="AG951" s="17">
        <v>1</v>
      </c>
      <c r="AH951" s="17">
        <v>9</v>
      </c>
      <c r="AI951" s="27">
        <f t="shared" si="49"/>
        <v>76500</v>
      </c>
      <c r="AJ951" s="16">
        <v>1000</v>
      </c>
      <c r="AK951" s="16">
        <v>10000</v>
      </c>
      <c r="AL951" s="16">
        <v>10000</v>
      </c>
      <c r="AM951" s="16">
        <v>10000</v>
      </c>
      <c r="AN951" s="16">
        <v>10000</v>
      </c>
      <c r="AO951" s="16">
        <v>10000</v>
      </c>
      <c r="AP951" s="16">
        <v>10000</v>
      </c>
      <c r="AQ951" s="16">
        <v>10000</v>
      </c>
      <c r="AR951" s="16">
        <v>10000</v>
      </c>
      <c r="AS951" s="16">
        <v>10000</v>
      </c>
      <c r="AT951" s="16">
        <v>10000</v>
      </c>
      <c r="AU951" s="16">
        <v>1000</v>
      </c>
      <c r="AV951" s="17" t="s">
        <v>1412</v>
      </c>
      <c r="AW951" s="336" t="s">
        <v>1095</v>
      </c>
      <c r="AX951" s="337" t="s">
        <v>1348</v>
      </c>
      <c r="AY951" s="14" t="s">
        <v>1413</v>
      </c>
      <c r="AZ951" s="14" t="s">
        <v>587</v>
      </c>
      <c r="BA951" s="14" t="s">
        <v>714</v>
      </c>
      <c r="BB951" s="14" t="s">
        <v>583</v>
      </c>
      <c r="BC951" s="14">
        <v>12</v>
      </c>
      <c r="BD951" s="14" t="s">
        <v>395</v>
      </c>
      <c r="BE951" s="14" t="s">
        <v>794</v>
      </c>
      <c r="BF951" s="14" t="s">
        <v>1415</v>
      </c>
      <c r="BG951" s="61" t="s">
        <v>1352</v>
      </c>
      <c r="BH951" s="58">
        <f t="shared" si="48"/>
        <v>76500</v>
      </c>
      <c r="BI951" s="62">
        <f t="shared" si="47"/>
        <v>0</v>
      </c>
    </row>
    <row r="952" spans="1:61" s="4" customFormat="1" ht="28.5">
      <c r="A952" s="11">
        <v>10</v>
      </c>
      <c r="B952" s="6" t="s">
        <v>1</v>
      </c>
      <c r="C952" s="11">
        <v>1007</v>
      </c>
      <c r="D952" s="6" t="s">
        <v>395</v>
      </c>
      <c r="E952" s="12">
        <v>2</v>
      </c>
      <c r="F952" s="13" t="str">
        <f>IFERROR((VLOOKUP(E952,[13]แหล่งเงิน!$A$2:$B$3,2,)),"")</f>
        <v>เงินรายได้</v>
      </c>
      <c r="G952" s="12" t="s">
        <v>12</v>
      </c>
      <c r="H952" s="12">
        <v>8</v>
      </c>
      <c r="I952" s="13" t="str">
        <f>IFERROR((VLOOKUP(H952,[13]กองทุน!$A$2:$B$14,2,)),"")</f>
        <v>กองทุนกิจการนักศึกษา</v>
      </c>
      <c r="J952" s="12">
        <v>412</v>
      </c>
      <c r="K952" s="13" t="str">
        <f>IFERROR((VLOOKUP(J952,'[13]งาน-โครงการ'!$A$1:$B$57,2,FALSE)),"")</f>
        <v>งานกิจการนักศึกษาด้านสังคมศาสตร์</v>
      </c>
      <c r="L952" s="11">
        <f>IFERROR((VLOOKUP(M952,[13]โครงการย่อย!$B$2:$C$84,2,FALSE)),"")</f>
        <v>4010001</v>
      </c>
      <c r="M952" s="355" t="s">
        <v>671</v>
      </c>
      <c r="N952" s="110">
        <v>40100010005</v>
      </c>
      <c r="O952" s="6" t="s">
        <v>425</v>
      </c>
      <c r="P952" s="356" t="s">
        <v>426</v>
      </c>
      <c r="Q952" s="11">
        <v>1</v>
      </c>
      <c r="R952" s="6" t="s">
        <v>520</v>
      </c>
      <c r="S952" s="11">
        <f>IFERROR((VLOOKUP(T952,[1]ความเชื่อมโยง!$A$29:$B$37,2,FALSE)),"")</f>
        <v>1.2</v>
      </c>
      <c r="T952" s="6" t="s">
        <v>521</v>
      </c>
      <c r="U952" s="13" t="str">
        <f>IFERROR((VLOOKUP(Q952,[1]ความเชื่อมโยง!$A$1:$F$10,6,FALSE)),"")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52" s="13" t="str">
        <f>IFERROR((VLOOKUP(Q952,ความเชื่อมโยง!$A$1:$G$10,7,1)),"")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52" s="15" t="s">
        <v>685</v>
      </c>
      <c r="X952" s="6" t="s">
        <v>133</v>
      </c>
      <c r="Y952" s="6" t="s">
        <v>16</v>
      </c>
      <c r="Z952" s="6" t="s">
        <v>28</v>
      </c>
      <c r="AA952" s="6"/>
      <c r="AB952" s="6"/>
      <c r="AC952" s="14"/>
      <c r="AD952" s="14" t="s">
        <v>580</v>
      </c>
      <c r="AE952" s="16">
        <v>3600</v>
      </c>
      <c r="AF952" s="17">
        <v>1</v>
      </c>
      <c r="AG952" s="17">
        <v>1</v>
      </c>
      <c r="AH952" s="17">
        <v>1</v>
      </c>
      <c r="AI952" s="27">
        <f t="shared" si="49"/>
        <v>3600</v>
      </c>
      <c r="AJ952" s="16"/>
      <c r="AK952" s="16"/>
      <c r="AL952" s="16"/>
      <c r="AM952" s="16"/>
      <c r="AN952" s="16"/>
      <c r="AO952" s="16"/>
      <c r="AP952" s="16"/>
      <c r="AQ952" s="16"/>
      <c r="AR952" s="16">
        <f>AI952</f>
        <v>3600</v>
      </c>
      <c r="AS952" s="16"/>
      <c r="AT952" s="16"/>
      <c r="AU952" s="16"/>
      <c r="AV952" s="17" t="s">
        <v>1372</v>
      </c>
      <c r="AW952" s="336" t="s">
        <v>1095</v>
      </c>
      <c r="AX952" s="337" t="s">
        <v>1348</v>
      </c>
      <c r="AY952" s="14" t="s">
        <v>1413</v>
      </c>
      <c r="AZ952" s="14" t="s">
        <v>587</v>
      </c>
      <c r="BA952" s="14" t="s">
        <v>714</v>
      </c>
      <c r="BB952" s="14">
        <v>5000</v>
      </c>
      <c r="BC952" s="14">
        <v>4500</v>
      </c>
      <c r="BD952" s="14" t="s">
        <v>395</v>
      </c>
      <c r="BE952" s="14" t="s">
        <v>794</v>
      </c>
      <c r="BF952" s="14" t="s">
        <v>1415</v>
      </c>
      <c r="BG952" s="61" t="s">
        <v>1352</v>
      </c>
      <c r="BH952" s="58">
        <f t="shared" si="48"/>
        <v>3600</v>
      </c>
      <c r="BI952" s="62">
        <f t="shared" si="47"/>
        <v>0</v>
      </c>
    </row>
    <row r="953" spans="1:61" s="4" customFormat="1" ht="28.5">
      <c r="A953" s="11">
        <v>10</v>
      </c>
      <c r="B953" s="6" t="s">
        <v>1</v>
      </c>
      <c r="C953" s="11">
        <v>1007</v>
      </c>
      <c r="D953" s="6" t="s">
        <v>395</v>
      </c>
      <c r="E953" s="12">
        <v>2</v>
      </c>
      <c r="F953" s="13" t="str">
        <f>IFERROR((VLOOKUP(E953,[13]แหล่งเงิน!$A$2:$B$3,2,)),"")</f>
        <v>เงินรายได้</v>
      </c>
      <c r="G953" s="12" t="s">
        <v>12</v>
      </c>
      <c r="H953" s="12">
        <v>8</v>
      </c>
      <c r="I953" s="13" t="str">
        <f>IFERROR((VLOOKUP(H953,[13]กองทุน!$A$2:$B$14,2,)),"")</f>
        <v>กองทุนกิจการนักศึกษา</v>
      </c>
      <c r="J953" s="12">
        <v>412</v>
      </c>
      <c r="K953" s="13" t="str">
        <f>IFERROR((VLOOKUP(J953,'[13]งาน-โครงการ'!$A$1:$B$57,2,FALSE)),"")</f>
        <v>งานกิจการนักศึกษาด้านสังคมศาสตร์</v>
      </c>
      <c r="L953" s="11">
        <f>IFERROR((VLOOKUP(M953,[13]โครงการย่อย!$B$2:$C$84,2,FALSE)),"")</f>
        <v>4010001</v>
      </c>
      <c r="M953" s="6" t="s">
        <v>671</v>
      </c>
      <c r="N953" s="110">
        <v>40100010005</v>
      </c>
      <c r="O953" s="6" t="s">
        <v>425</v>
      </c>
      <c r="P953" s="356" t="s">
        <v>426</v>
      </c>
      <c r="Q953" s="11">
        <v>1</v>
      </c>
      <c r="R953" s="6" t="s">
        <v>520</v>
      </c>
      <c r="S953" s="11">
        <f>IFERROR((VLOOKUP(T953,[1]ความเชื่อมโยง!$A$29:$B$37,2,FALSE)),"")</f>
        <v>1.2</v>
      </c>
      <c r="T953" s="6" t="s">
        <v>521</v>
      </c>
      <c r="U953" s="13" t="str">
        <f>IFERROR((VLOOKUP(Q953,[1]ความเชื่อมโยง!$A$1:$F$10,6,FALSE)),"")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53" s="13" t="str">
        <f>IFERROR((VLOOKUP(Q953,ความเชื่อมโยง!$A$1:$G$10,7,1)),"")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53" s="15" t="s">
        <v>685</v>
      </c>
      <c r="X953" s="6" t="s">
        <v>133</v>
      </c>
      <c r="Y953" s="6" t="s">
        <v>16</v>
      </c>
      <c r="Z953" s="6" t="s">
        <v>20</v>
      </c>
      <c r="AA953" s="6"/>
      <c r="AB953" s="6"/>
      <c r="AC953" s="14"/>
      <c r="AD953" s="14" t="s">
        <v>1745</v>
      </c>
      <c r="AE953" s="16">
        <v>7000</v>
      </c>
      <c r="AF953" s="17">
        <v>1</v>
      </c>
      <c r="AG953" s="17">
        <v>1</v>
      </c>
      <c r="AH953" s="17">
        <v>1</v>
      </c>
      <c r="AI953" s="27">
        <f t="shared" si="49"/>
        <v>7000</v>
      </c>
      <c r="AJ953" s="16"/>
      <c r="AK953" s="16"/>
      <c r="AL953" s="16"/>
      <c r="AM953" s="16"/>
      <c r="AN953" s="16"/>
      <c r="AO953" s="16"/>
      <c r="AP953" s="16"/>
      <c r="AQ953" s="16"/>
      <c r="AR953" s="16">
        <f>AI953</f>
        <v>7000</v>
      </c>
      <c r="AS953" s="16"/>
      <c r="AT953" s="16"/>
      <c r="AU953" s="16"/>
      <c r="AV953" s="17" t="s">
        <v>1372</v>
      </c>
      <c r="AW953" s="336" t="s">
        <v>1095</v>
      </c>
      <c r="AX953" s="337" t="s">
        <v>1348</v>
      </c>
      <c r="AY953" s="14" t="s">
        <v>1413</v>
      </c>
      <c r="AZ953" s="14" t="s">
        <v>587</v>
      </c>
      <c r="BA953" s="14" t="s">
        <v>714</v>
      </c>
      <c r="BB953" s="14">
        <v>5000</v>
      </c>
      <c r="BC953" s="14">
        <v>4500</v>
      </c>
      <c r="BD953" s="14" t="s">
        <v>395</v>
      </c>
      <c r="BE953" s="14" t="s">
        <v>794</v>
      </c>
      <c r="BF953" s="14" t="s">
        <v>1415</v>
      </c>
      <c r="BG953" s="61" t="s">
        <v>1352</v>
      </c>
      <c r="BH953" s="58">
        <f t="shared" si="48"/>
        <v>7000</v>
      </c>
      <c r="BI953" s="62">
        <f t="shared" si="47"/>
        <v>0</v>
      </c>
    </row>
    <row r="954" spans="1:61" s="4" customFormat="1" ht="28.5">
      <c r="A954" s="11">
        <v>10</v>
      </c>
      <c r="B954" s="6" t="s">
        <v>1</v>
      </c>
      <c r="C954" s="11">
        <v>1007</v>
      </c>
      <c r="D954" s="6" t="s">
        <v>395</v>
      </c>
      <c r="E954" s="12">
        <v>2</v>
      </c>
      <c r="F954" s="13" t="str">
        <f>IFERROR((VLOOKUP(E954,[13]แหล่งเงิน!$A$2:$B$3,2,)),"")</f>
        <v>เงินรายได้</v>
      </c>
      <c r="G954" s="12" t="s">
        <v>12</v>
      </c>
      <c r="H954" s="12">
        <v>8</v>
      </c>
      <c r="I954" s="13" t="str">
        <f>IFERROR((VLOOKUP(H954,[13]กองทุน!$A$2:$B$14,2,)),"")</f>
        <v>กองทุนกิจการนักศึกษา</v>
      </c>
      <c r="J954" s="12">
        <v>412</v>
      </c>
      <c r="K954" s="13" t="str">
        <f>IFERROR((VLOOKUP(J954,'[13]งาน-โครงการ'!$A$1:$B$57,2,FALSE)),"")</f>
        <v>งานกิจการนักศึกษาด้านสังคมศาสตร์</v>
      </c>
      <c r="L954" s="11">
        <f>IFERROR((VLOOKUP(M954,[13]โครงการย่อย!$B$2:$C$84,2,FALSE)),"")</f>
        <v>4010001</v>
      </c>
      <c r="M954" s="6" t="s">
        <v>671</v>
      </c>
      <c r="N954" s="110">
        <v>40100010005</v>
      </c>
      <c r="O954" s="6" t="s">
        <v>427</v>
      </c>
      <c r="P954" s="356" t="s">
        <v>426</v>
      </c>
      <c r="Q954" s="11">
        <v>1</v>
      </c>
      <c r="R954" s="6" t="s">
        <v>520</v>
      </c>
      <c r="S954" s="11">
        <f>IFERROR((VLOOKUP(T954,[1]ความเชื่อมโยง!$A$29:$B$37,2,FALSE)),"")</f>
        <v>1.2</v>
      </c>
      <c r="T954" s="6" t="s">
        <v>521</v>
      </c>
      <c r="U954" s="13" t="str">
        <f>IFERROR((VLOOKUP(Q954,[1]ความเชื่อมโยง!$A$1:$F$10,6,FALSE)),"")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54" s="13" t="str">
        <f>IFERROR((VLOOKUP(Q954,ความเชื่อมโยง!$A$1:$G$10,7,1)),"")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54" s="15" t="s">
        <v>685</v>
      </c>
      <c r="X954" s="6" t="s">
        <v>133</v>
      </c>
      <c r="Y954" s="6" t="s">
        <v>16</v>
      </c>
      <c r="Z954" s="6" t="s">
        <v>20</v>
      </c>
      <c r="AA954" s="6"/>
      <c r="AB954" s="6"/>
      <c r="AC954" s="14"/>
      <c r="AD954" s="14" t="s">
        <v>1635</v>
      </c>
      <c r="AE954" s="16">
        <v>35</v>
      </c>
      <c r="AF954" s="17">
        <v>4500</v>
      </c>
      <c r="AG954" s="17">
        <v>1</v>
      </c>
      <c r="AH954" s="17">
        <v>1</v>
      </c>
      <c r="AI954" s="27">
        <f t="shared" si="49"/>
        <v>157500</v>
      </c>
      <c r="AJ954" s="16"/>
      <c r="AK954" s="16"/>
      <c r="AL954" s="16"/>
      <c r="AM954" s="16"/>
      <c r="AN954" s="16"/>
      <c r="AO954" s="16"/>
      <c r="AP954" s="16"/>
      <c r="AQ954" s="16"/>
      <c r="AR954" s="16">
        <f t="shared" ref="AR954:AR963" si="50">AI954</f>
        <v>157500</v>
      </c>
      <c r="AS954" s="16"/>
      <c r="AT954" s="16"/>
      <c r="AU954" s="16"/>
      <c r="AV954" s="17" t="s">
        <v>1372</v>
      </c>
      <c r="AW954" s="336" t="s">
        <v>1095</v>
      </c>
      <c r="AX954" s="337" t="s">
        <v>1348</v>
      </c>
      <c r="AY954" s="14" t="s">
        <v>1413</v>
      </c>
      <c r="AZ954" s="14" t="s">
        <v>587</v>
      </c>
      <c r="BA954" s="14" t="s">
        <v>714</v>
      </c>
      <c r="BB954" s="14">
        <v>5000</v>
      </c>
      <c r="BC954" s="14">
        <v>4500</v>
      </c>
      <c r="BD954" s="14" t="s">
        <v>395</v>
      </c>
      <c r="BE954" s="14" t="s">
        <v>794</v>
      </c>
      <c r="BF954" s="14" t="s">
        <v>1415</v>
      </c>
      <c r="BG954" s="61" t="s">
        <v>1352</v>
      </c>
      <c r="BH954" s="58">
        <f t="shared" si="48"/>
        <v>157500</v>
      </c>
      <c r="BI954" s="62">
        <f t="shared" si="47"/>
        <v>0</v>
      </c>
    </row>
    <row r="955" spans="1:61" s="4" customFormat="1" ht="28.5">
      <c r="A955" s="11">
        <v>10</v>
      </c>
      <c r="B955" s="6" t="s">
        <v>1</v>
      </c>
      <c r="C955" s="11">
        <v>1007</v>
      </c>
      <c r="D955" s="6" t="s">
        <v>395</v>
      </c>
      <c r="E955" s="12">
        <v>2</v>
      </c>
      <c r="F955" s="13" t="str">
        <f>IFERROR((VLOOKUP(E955,[13]แหล่งเงิน!$A$2:$B$3,2,)),"")</f>
        <v>เงินรายได้</v>
      </c>
      <c r="G955" s="12" t="s">
        <v>12</v>
      </c>
      <c r="H955" s="12">
        <v>8</v>
      </c>
      <c r="I955" s="13" t="str">
        <f>IFERROR((VLOOKUP(H955,[13]กองทุน!$A$2:$B$14,2,)),"")</f>
        <v>กองทุนกิจการนักศึกษา</v>
      </c>
      <c r="J955" s="12">
        <v>412</v>
      </c>
      <c r="K955" s="13" t="str">
        <f>IFERROR((VLOOKUP(J955,'[13]งาน-โครงการ'!$A$1:$B$57,2,FALSE)),"")</f>
        <v>งานกิจการนักศึกษาด้านสังคมศาสตร์</v>
      </c>
      <c r="L955" s="11">
        <f>IFERROR((VLOOKUP(M955,[13]โครงการย่อย!$B$2:$C$84,2,FALSE)),"")</f>
        <v>4010001</v>
      </c>
      <c r="M955" s="6" t="s">
        <v>671</v>
      </c>
      <c r="N955" s="110">
        <v>40100010005</v>
      </c>
      <c r="O955" s="6" t="s">
        <v>427</v>
      </c>
      <c r="P955" s="356" t="s">
        <v>426</v>
      </c>
      <c r="Q955" s="11">
        <v>1</v>
      </c>
      <c r="R955" s="6" t="s">
        <v>520</v>
      </c>
      <c r="S955" s="11">
        <f>IFERROR((VLOOKUP(T955,[1]ความเชื่อมโยง!$A$29:$B$37,2,FALSE)),"")</f>
        <v>1.2</v>
      </c>
      <c r="T955" s="6" t="s">
        <v>521</v>
      </c>
      <c r="U955" s="13" t="str">
        <f>IFERROR((VLOOKUP(Q955,[1]ความเชื่อมโยง!$A$1:$F$10,6,FALSE)),"")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55" s="13" t="str">
        <f>IFERROR((VLOOKUP(Q955,ความเชื่อมโยง!$A$1:$G$10,7,1)),"")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55" s="15" t="s">
        <v>685</v>
      </c>
      <c r="X955" s="6" t="s">
        <v>133</v>
      </c>
      <c r="Y955" s="6" t="s">
        <v>16</v>
      </c>
      <c r="Z955" s="6" t="s">
        <v>20</v>
      </c>
      <c r="AA955" s="6"/>
      <c r="AB955" s="6"/>
      <c r="AC955" s="14"/>
      <c r="AD955" s="14" t="s">
        <v>612</v>
      </c>
      <c r="AE955" s="16">
        <v>50</v>
      </c>
      <c r="AF955" s="17">
        <v>500</v>
      </c>
      <c r="AG955" s="17">
        <v>1</v>
      </c>
      <c r="AH955" s="17">
        <v>1</v>
      </c>
      <c r="AI955" s="27">
        <f t="shared" si="49"/>
        <v>25000</v>
      </c>
      <c r="AJ955" s="16"/>
      <c r="AK955" s="16"/>
      <c r="AL955" s="16"/>
      <c r="AM955" s="16"/>
      <c r="AN955" s="16"/>
      <c r="AO955" s="16"/>
      <c r="AP955" s="16"/>
      <c r="AQ955" s="16"/>
      <c r="AR955" s="16">
        <f t="shared" si="50"/>
        <v>25000</v>
      </c>
      <c r="AS955" s="16"/>
      <c r="AT955" s="16"/>
      <c r="AU955" s="16"/>
      <c r="AV955" s="17" t="s">
        <v>1372</v>
      </c>
      <c r="AW955" s="336" t="s">
        <v>1095</v>
      </c>
      <c r="AX955" s="337" t="s">
        <v>1348</v>
      </c>
      <c r="AY955" s="14" t="s">
        <v>1413</v>
      </c>
      <c r="AZ955" s="14" t="s">
        <v>587</v>
      </c>
      <c r="BA955" s="14" t="s">
        <v>714</v>
      </c>
      <c r="BB955" s="14">
        <v>5000</v>
      </c>
      <c r="BC955" s="14">
        <v>4500</v>
      </c>
      <c r="BD955" s="14" t="s">
        <v>395</v>
      </c>
      <c r="BE955" s="14" t="s">
        <v>794</v>
      </c>
      <c r="BF955" s="14" t="s">
        <v>1415</v>
      </c>
      <c r="BG955" s="61" t="s">
        <v>1352</v>
      </c>
      <c r="BH955" s="58">
        <f t="shared" si="48"/>
        <v>25000</v>
      </c>
      <c r="BI955" s="62">
        <f t="shared" si="47"/>
        <v>0</v>
      </c>
    </row>
    <row r="956" spans="1:61" s="4" customFormat="1" ht="28.5">
      <c r="A956" s="11">
        <v>10</v>
      </c>
      <c r="B956" s="6" t="s">
        <v>1</v>
      </c>
      <c r="C956" s="11">
        <v>1007</v>
      </c>
      <c r="D956" s="6" t="s">
        <v>395</v>
      </c>
      <c r="E956" s="12">
        <v>2</v>
      </c>
      <c r="F956" s="13" t="str">
        <f>IFERROR((VLOOKUP(E956,[13]แหล่งเงิน!$A$2:$B$3,2,)),"")</f>
        <v>เงินรายได้</v>
      </c>
      <c r="G956" s="12" t="s">
        <v>12</v>
      </c>
      <c r="H956" s="12">
        <v>8</v>
      </c>
      <c r="I956" s="13" t="str">
        <f>IFERROR((VLOOKUP(H956,[13]กองทุน!$A$2:$B$14,2,)),"")</f>
        <v>กองทุนกิจการนักศึกษา</v>
      </c>
      <c r="J956" s="12">
        <v>412</v>
      </c>
      <c r="K956" s="13" t="str">
        <f>IFERROR((VLOOKUP(J956,'[13]งาน-โครงการ'!$A$1:$B$57,2,FALSE)),"")</f>
        <v>งานกิจการนักศึกษาด้านสังคมศาสตร์</v>
      </c>
      <c r="L956" s="11">
        <f>IFERROR((VLOOKUP(M956,[13]โครงการย่อย!$B$2:$C$84,2,FALSE)),"")</f>
        <v>4010001</v>
      </c>
      <c r="M956" s="6" t="s">
        <v>671</v>
      </c>
      <c r="N956" s="110">
        <v>40100010005</v>
      </c>
      <c r="O956" s="6" t="s">
        <v>427</v>
      </c>
      <c r="P956" s="356" t="s">
        <v>426</v>
      </c>
      <c r="Q956" s="11">
        <v>1</v>
      </c>
      <c r="R956" s="6" t="s">
        <v>520</v>
      </c>
      <c r="S956" s="11">
        <f>IFERROR((VLOOKUP(T956,[1]ความเชื่อมโยง!$A$29:$B$37,2,FALSE)),"")</f>
        <v>1.2</v>
      </c>
      <c r="T956" s="6" t="s">
        <v>521</v>
      </c>
      <c r="U956" s="13" t="str">
        <f>IFERROR((VLOOKUP(Q956,[1]ความเชื่อมโยง!$A$1:$F$10,6,FALSE)),"")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56" s="13" t="str">
        <f>IFERROR((VLOOKUP(Q956,ความเชื่อมโยง!$A$1:$G$10,7,1)),"")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56" s="15" t="s">
        <v>685</v>
      </c>
      <c r="X956" s="6" t="s">
        <v>133</v>
      </c>
      <c r="Y956" s="6" t="s">
        <v>16</v>
      </c>
      <c r="Z956" s="6" t="s">
        <v>20</v>
      </c>
      <c r="AA956" s="6"/>
      <c r="AB956" s="6"/>
      <c r="AC956" s="14"/>
      <c r="AD956" s="14" t="s">
        <v>1417</v>
      </c>
      <c r="AE956" s="16">
        <v>10000</v>
      </c>
      <c r="AF956" s="17">
        <v>1</v>
      </c>
      <c r="AG956" s="17">
        <v>1</v>
      </c>
      <c r="AH956" s="17">
        <v>1</v>
      </c>
      <c r="AI956" s="27">
        <f t="shared" si="49"/>
        <v>10000</v>
      </c>
      <c r="AJ956" s="16"/>
      <c r="AK956" s="16"/>
      <c r="AL956" s="16"/>
      <c r="AM956" s="16"/>
      <c r="AN956" s="16"/>
      <c r="AO956" s="16"/>
      <c r="AP956" s="16"/>
      <c r="AQ956" s="16"/>
      <c r="AR956" s="16">
        <f t="shared" si="50"/>
        <v>10000</v>
      </c>
      <c r="AS956" s="16"/>
      <c r="AT956" s="16"/>
      <c r="AU956" s="16"/>
      <c r="AV956" s="17" t="s">
        <v>1372</v>
      </c>
      <c r="AW956" s="336" t="s">
        <v>1095</v>
      </c>
      <c r="AX956" s="337" t="s">
        <v>1348</v>
      </c>
      <c r="AY956" s="14" t="s">
        <v>1413</v>
      </c>
      <c r="AZ956" s="14" t="s">
        <v>587</v>
      </c>
      <c r="BA956" s="14" t="s">
        <v>714</v>
      </c>
      <c r="BB956" s="14">
        <v>5000</v>
      </c>
      <c r="BC956" s="14">
        <v>4500</v>
      </c>
      <c r="BD956" s="14" t="s">
        <v>395</v>
      </c>
      <c r="BE956" s="14" t="s">
        <v>794</v>
      </c>
      <c r="BF956" s="14" t="s">
        <v>1415</v>
      </c>
      <c r="BG956" s="61" t="s">
        <v>1352</v>
      </c>
      <c r="BH956" s="58">
        <f t="shared" si="48"/>
        <v>10000</v>
      </c>
      <c r="BI956" s="62">
        <f t="shared" si="47"/>
        <v>0</v>
      </c>
    </row>
    <row r="957" spans="1:61" s="4" customFormat="1" ht="28.5">
      <c r="A957" s="11">
        <v>10</v>
      </c>
      <c r="B957" s="6" t="s">
        <v>1</v>
      </c>
      <c r="C957" s="11">
        <v>1007</v>
      </c>
      <c r="D957" s="6" t="s">
        <v>395</v>
      </c>
      <c r="E957" s="12">
        <v>2</v>
      </c>
      <c r="F957" s="13" t="str">
        <f>IFERROR((VLOOKUP(E957,[13]แหล่งเงิน!$A$2:$B$3,2,)),"")</f>
        <v>เงินรายได้</v>
      </c>
      <c r="G957" s="12" t="s">
        <v>12</v>
      </c>
      <c r="H957" s="12">
        <v>8</v>
      </c>
      <c r="I957" s="13" t="str">
        <f>IFERROR((VLOOKUP(H957,[13]กองทุน!$A$2:$B$14,2,)),"")</f>
        <v>กองทุนกิจการนักศึกษา</v>
      </c>
      <c r="J957" s="12">
        <v>412</v>
      </c>
      <c r="K957" s="13" t="str">
        <f>IFERROR((VLOOKUP(J957,'[13]งาน-โครงการ'!$A$1:$B$57,2,FALSE)),"")</f>
        <v>งานกิจการนักศึกษาด้านสังคมศาสตร์</v>
      </c>
      <c r="L957" s="11">
        <f>IFERROR((VLOOKUP(M957,[13]โครงการย่อย!$B$2:$C$84,2,FALSE)),"")</f>
        <v>4010001</v>
      </c>
      <c r="M957" s="6" t="s">
        <v>671</v>
      </c>
      <c r="N957" s="110">
        <v>40100010005</v>
      </c>
      <c r="O957" s="6" t="s">
        <v>427</v>
      </c>
      <c r="P957" s="356" t="s">
        <v>426</v>
      </c>
      <c r="Q957" s="11">
        <v>1</v>
      </c>
      <c r="R957" s="6" t="s">
        <v>520</v>
      </c>
      <c r="S957" s="11">
        <f>IFERROR((VLOOKUP(T957,[1]ความเชื่อมโยง!$A$29:$B$37,2,FALSE)),"")</f>
        <v>1.2</v>
      </c>
      <c r="T957" s="6" t="s">
        <v>521</v>
      </c>
      <c r="U957" s="13" t="str">
        <f>IFERROR((VLOOKUP(Q957,[1]ความเชื่อมโยง!$A$1:$F$10,6,FALSE)),"")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57" s="13" t="str">
        <f>IFERROR((VLOOKUP(Q957,ความเชื่อมโยง!$A$1:$G$10,7,1)),"")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57" s="15" t="s">
        <v>685</v>
      </c>
      <c r="X957" s="6" t="s">
        <v>133</v>
      </c>
      <c r="Y957" s="6" t="s">
        <v>16</v>
      </c>
      <c r="Z957" s="6" t="s">
        <v>20</v>
      </c>
      <c r="AA957" s="6"/>
      <c r="AB957" s="6"/>
      <c r="AC957" s="14"/>
      <c r="AD957" s="14" t="s">
        <v>1418</v>
      </c>
      <c r="AE957" s="16">
        <v>10000</v>
      </c>
      <c r="AF957" s="17">
        <v>1</v>
      </c>
      <c r="AG957" s="17">
        <v>1</v>
      </c>
      <c r="AH957" s="17">
        <v>1</v>
      </c>
      <c r="AI957" s="27">
        <f t="shared" si="49"/>
        <v>10000</v>
      </c>
      <c r="AJ957" s="16"/>
      <c r="AK957" s="16"/>
      <c r="AL957" s="16"/>
      <c r="AM957" s="16"/>
      <c r="AN957" s="16"/>
      <c r="AO957" s="16"/>
      <c r="AP957" s="16"/>
      <c r="AQ957" s="16"/>
      <c r="AR957" s="16">
        <f t="shared" si="50"/>
        <v>10000</v>
      </c>
      <c r="AS957" s="16"/>
      <c r="AT957" s="16"/>
      <c r="AU957" s="16"/>
      <c r="AV957" s="17" t="s">
        <v>1372</v>
      </c>
      <c r="AW957" s="336" t="s">
        <v>1095</v>
      </c>
      <c r="AX957" s="337" t="s">
        <v>1348</v>
      </c>
      <c r="AY957" s="14" t="s">
        <v>1413</v>
      </c>
      <c r="AZ957" s="14" t="s">
        <v>587</v>
      </c>
      <c r="BA957" s="14" t="s">
        <v>714</v>
      </c>
      <c r="BB957" s="14">
        <v>5000</v>
      </c>
      <c r="BC957" s="14">
        <v>4500</v>
      </c>
      <c r="BD957" s="14" t="s">
        <v>395</v>
      </c>
      <c r="BE957" s="14" t="s">
        <v>794</v>
      </c>
      <c r="BF957" s="14" t="s">
        <v>1415</v>
      </c>
      <c r="BG957" s="61" t="s">
        <v>1352</v>
      </c>
      <c r="BH957" s="58">
        <f t="shared" si="48"/>
        <v>10000</v>
      </c>
      <c r="BI957" s="62">
        <f t="shared" si="47"/>
        <v>0</v>
      </c>
    </row>
    <row r="958" spans="1:61" s="4" customFormat="1" ht="28.5">
      <c r="A958" s="11">
        <v>10</v>
      </c>
      <c r="B958" s="6" t="s">
        <v>1</v>
      </c>
      <c r="C958" s="11">
        <v>1007</v>
      </c>
      <c r="D958" s="6" t="s">
        <v>395</v>
      </c>
      <c r="E958" s="12">
        <v>2</v>
      </c>
      <c r="F958" s="13" t="str">
        <f>IFERROR((VLOOKUP(E958,[13]แหล่งเงิน!$A$2:$B$3,2,)),"")</f>
        <v>เงินรายได้</v>
      </c>
      <c r="G958" s="12" t="s">
        <v>12</v>
      </c>
      <c r="H958" s="12">
        <v>8</v>
      </c>
      <c r="I958" s="13" t="str">
        <f>IFERROR((VLOOKUP(H958,[13]กองทุน!$A$2:$B$14,2,)),"")</f>
        <v>กองทุนกิจการนักศึกษา</v>
      </c>
      <c r="J958" s="12">
        <v>412</v>
      </c>
      <c r="K958" s="13" t="str">
        <f>IFERROR((VLOOKUP(J958,'[13]งาน-โครงการ'!$A$1:$B$57,2,FALSE)),"")</f>
        <v>งานกิจการนักศึกษาด้านสังคมศาสตร์</v>
      </c>
      <c r="L958" s="11">
        <f>IFERROR((VLOOKUP(M958,[13]โครงการย่อย!$B$2:$C$84,2,FALSE)),"")</f>
        <v>4010001</v>
      </c>
      <c r="M958" s="6" t="s">
        <v>671</v>
      </c>
      <c r="N958" s="110">
        <v>40100010005</v>
      </c>
      <c r="O958" s="6" t="s">
        <v>427</v>
      </c>
      <c r="P958" s="356" t="s">
        <v>426</v>
      </c>
      <c r="Q958" s="11">
        <v>1</v>
      </c>
      <c r="R958" s="6" t="s">
        <v>520</v>
      </c>
      <c r="S958" s="11">
        <f>IFERROR((VLOOKUP(T958,[1]ความเชื่อมโยง!$A$29:$B$37,2,FALSE)),"")</f>
        <v>1.2</v>
      </c>
      <c r="T958" s="6" t="s">
        <v>521</v>
      </c>
      <c r="U958" s="13" t="str">
        <f>IFERROR((VLOOKUP(Q958,[1]ความเชื่อมโยง!$A$1:$F$10,6,FALSE)),"")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58" s="13" t="str">
        <f>IFERROR((VLOOKUP(Q958,ความเชื่อมโยง!$A$1:$G$10,7,1)),"")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58" s="15" t="s">
        <v>685</v>
      </c>
      <c r="X958" s="6" t="s">
        <v>133</v>
      </c>
      <c r="Y958" s="6" t="s">
        <v>16</v>
      </c>
      <c r="Z958" s="6" t="s">
        <v>20</v>
      </c>
      <c r="AA958" s="6"/>
      <c r="AB958" s="6"/>
      <c r="AC958" s="14"/>
      <c r="AD958" s="14" t="s">
        <v>1419</v>
      </c>
      <c r="AE958" s="16">
        <v>5000</v>
      </c>
      <c r="AF958" s="17">
        <v>1</v>
      </c>
      <c r="AG958" s="17">
        <v>1</v>
      </c>
      <c r="AH958" s="17">
        <v>1</v>
      </c>
      <c r="AI958" s="27">
        <f t="shared" si="49"/>
        <v>5000</v>
      </c>
      <c r="AJ958" s="16"/>
      <c r="AK958" s="16"/>
      <c r="AL958" s="16"/>
      <c r="AM958" s="16"/>
      <c r="AN958" s="16"/>
      <c r="AO958" s="16"/>
      <c r="AP958" s="16"/>
      <c r="AQ958" s="16"/>
      <c r="AR958" s="16">
        <f t="shared" si="50"/>
        <v>5000</v>
      </c>
      <c r="AS958" s="16"/>
      <c r="AT958" s="16"/>
      <c r="AU958" s="16"/>
      <c r="AV958" s="17" t="s">
        <v>1372</v>
      </c>
      <c r="AW958" s="336" t="s">
        <v>1095</v>
      </c>
      <c r="AX958" s="337" t="s">
        <v>1348</v>
      </c>
      <c r="AY958" s="14" t="s">
        <v>1413</v>
      </c>
      <c r="AZ958" s="14" t="s">
        <v>587</v>
      </c>
      <c r="BA958" s="14" t="s">
        <v>714</v>
      </c>
      <c r="BB958" s="14">
        <v>5000</v>
      </c>
      <c r="BC958" s="14">
        <v>4500</v>
      </c>
      <c r="BD958" s="14" t="s">
        <v>395</v>
      </c>
      <c r="BE958" s="14" t="s">
        <v>794</v>
      </c>
      <c r="BF958" s="14" t="s">
        <v>1415</v>
      </c>
      <c r="BG958" s="61" t="s">
        <v>1352</v>
      </c>
      <c r="BH958" s="58">
        <f t="shared" si="48"/>
        <v>5000</v>
      </c>
      <c r="BI958" s="62">
        <f t="shared" si="47"/>
        <v>0</v>
      </c>
    </row>
    <row r="959" spans="1:61" s="4" customFormat="1" ht="28.5">
      <c r="A959" s="11">
        <v>10</v>
      </c>
      <c r="B959" s="6" t="s">
        <v>1</v>
      </c>
      <c r="C959" s="11">
        <v>1007</v>
      </c>
      <c r="D959" s="6" t="s">
        <v>395</v>
      </c>
      <c r="E959" s="12">
        <v>2</v>
      </c>
      <c r="F959" s="13" t="str">
        <f>IFERROR((VLOOKUP(E959,[13]แหล่งเงิน!$A$2:$B$3,2,)),"")</f>
        <v>เงินรายได้</v>
      </c>
      <c r="G959" s="12" t="s">
        <v>12</v>
      </c>
      <c r="H959" s="12">
        <v>8</v>
      </c>
      <c r="I959" s="13" t="str">
        <f>IFERROR((VLOOKUP(H959,[13]กองทุน!$A$2:$B$14,2,)),"")</f>
        <v>กองทุนกิจการนักศึกษา</v>
      </c>
      <c r="J959" s="12">
        <v>412</v>
      </c>
      <c r="K959" s="13" t="str">
        <f>IFERROR((VLOOKUP(J959,'[13]งาน-โครงการ'!$A$1:$B$57,2,FALSE)),"")</f>
        <v>งานกิจการนักศึกษาด้านสังคมศาสตร์</v>
      </c>
      <c r="L959" s="11">
        <f>IFERROR((VLOOKUP(M959,[13]โครงการย่อย!$B$2:$C$84,2,FALSE)),"")</f>
        <v>4010001</v>
      </c>
      <c r="M959" s="6" t="s">
        <v>671</v>
      </c>
      <c r="N959" s="110">
        <v>40100010005</v>
      </c>
      <c r="O959" s="6" t="s">
        <v>427</v>
      </c>
      <c r="P959" s="356" t="s">
        <v>426</v>
      </c>
      <c r="Q959" s="11">
        <v>1</v>
      </c>
      <c r="R959" s="6" t="s">
        <v>520</v>
      </c>
      <c r="S959" s="11">
        <f>IFERROR((VLOOKUP(T959,[1]ความเชื่อมโยง!$A$29:$B$37,2,FALSE)),"")</f>
        <v>1.2</v>
      </c>
      <c r="T959" s="6" t="s">
        <v>521</v>
      </c>
      <c r="U959" s="13" t="str">
        <f>IFERROR((VLOOKUP(Q959,[1]ความเชื่อมโยง!$A$1:$F$10,6,FALSE)),"")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59" s="13" t="str">
        <f>IFERROR((VLOOKUP(Q959,ความเชื่อมโยง!$A$1:$G$10,7,1)),"")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59" s="15" t="s">
        <v>685</v>
      </c>
      <c r="X959" s="6" t="s">
        <v>133</v>
      </c>
      <c r="Y959" s="6" t="s">
        <v>16</v>
      </c>
      <c r="Z959" s="6" t="s">
        <v>20</v>
      </c>
      <c r="AA959" s="6"/>
      <c r="AB959" s="6"/>
      <c r="AC959" s="14"/>
      <c r="AD959" s="14" t="s">
        <v>1420</v>
      </c>
      <c r="AE959" s="16">
        <v>2500</v>
      </c>
      <c r="AF959" s="17">
        <v>2</v>
      </c>
      <c r="AG959" s="17">
        <v>1</v>
      </c>
      <c r="AH959" s="17">
        <v>1</v>
      </c>
      <c r="AI959" s="27">
        <f t="shared" si="49"/>
        <v>5000</v>
      </c>
      <c r="AJ959" s="16"/>
      <c r="AK959" s="16"/>
      <c r="AL959" s="16"/>
      <c r="AM959" s="16"/>
      <c r="AN959" s="16"/>
      <c r="AO959" s="16"/>
      <c r="AP959" s="16"/>
      <c r="AQ959" s="16"/>
      <c r="AR959" s="16">
        <f t="shared" si="50"/>
        <v>5000</v>
      </c>
      <c r="AS959" s="16"/>
      <c r="AT959" s="16"/>
      <c r="AU959" s="16"/>
      <c r="AV959" s="17" t="s">
        <v>1372</v>
      </c>
      <c r="AW959" s="336" t="s">
        <v>1095</v>
      </c>
      <c r="AX959" s="337" t="s">
        <v>1348</v>
      </c>
      <c r="AY959" s="14" t="s">
        <v>1413</v>
      </c>
      <c r="AZ959" s="14" t="s">
        <v>587</v>
      </c>
      <c r="BA959" s="14" t="s">
        <v>714</v>
      </c>
      <c r="BB959" s="14">
        <v>5000</v>
      </c>
      <c r="BC959" s="14">
        <v>4500</v>
      </c>
      <c r="BD959" s="14" t="s">
        <v>395</v>
      </c>
      <c r="BE959" s="14" t="s">
        <v>794</v>
      </c>
      <c r="BF959" s="14" t="s">
        <v>1415</v>
      </c>
      <c r="BG959" s="61" t="s">
        <v>1352</v>
      </c>
      <c r="BH959" s="58">
        <f t="shared" si="48"/>
        <v>5000</v>
      </c>
      <c r="BI959" s="62">
        <f t="shared" si="47"/>
        <v>0</v>
      </c>
    </row>
    <row r="960" spans="1:61" s="4" customFormat="1" ht="28.5">
      <c r="A960" s="11">
        <v>10</v>
      </c>
      <c r="B960" s="6" t="s">
        <v>1</v>
      </c>
      <c r="C960" s="11">
        <v>1007</v>
      </c>
      <c r="D960" s="6" t="s">
        <v>395</v>
      </c>
      <c r="E960" s="12">
        <v>2</v>
      </c>
      <c r="F960" s="13" t="str">
        <f>IFERROR((VLOOKUP(E960,[13]แหล่งเงิน!$A$2:$B$3,2,)),"")</f>
        <v>เงินรายได้</v>
      </c>
      <c r="G960" s="12" t="s">
        <v>12</v>
      </c>
      <c r="H960" s="12">
        <v>8</v>
      </c>
      <c r="I960" s="13" t="str">
        <f>IFERROR((VLOOKUP(H960,[13]กองทุน!$A$2:$B$14,2,)),"")</f>
        <v>กองทุนกิจการนักศึกษา</v>
      </c>
      <c r="J960" s="12">
        <v>412</v>
      </c>
      <c r="K960" s="13" t="str">
        <f>IFERROR((VLOOKUP(J960,'[13]งาน-โครงการ'!$A$1:$B$57,2,FALSE)),"")</f>
        <v>งานกิจการนักศึกษาด้านสังคมศาสตร์</v>
      </c>
      <c r="L960" s="11">
        <f>IFERROR((VLOOKUP(M960,[13]โครงการย่อย!$B$2:$C$84,2,FALSE)),"")</f>
        <v>4010001</v>
      </c>
      <c r="M960" s="6" t="s">
        <v>671</v>
      </c>
      <c r="N960" s="110">
        <v>40100010005</v>
      </c>
      <c r="O960" s="6" t="s">
        <v>427</v>
      </c>
      <c r="P960" s="356" t="s">
        <v>426</v>
      </c>
      <c r="Q960" s="11">
        <v>1</v>
      </c>
      <c r="R960" s="6" t="s">
        <v>520</v>
      </c>
      <c r="S960" s="11">
        <f>IFERROR((VLOOKUP(T960,[1]ความเชื่อมโยง!$A$29:$B$37,2,FALSE)),"")</f>
        <v>1.2</v>
      </c>
      <c r="T960" s="6" t="s">
        <v>521</v>
      </c>
      <c r="U960" s="13" t="str">
        <f>IFERROR((VLOOKUP(Q960,[1]ความเชื่อมโยง!$A$1:$F$10,6,FALSE)),"")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60" s="13" t="str">
        <f>IFERROR((VLOOKUP(Q960,ความเชื่อมโยง!$A$1:$G$10,7,1)),"")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60" s="15" t="s">
        <v>685</v>
      </c>
      <c r="X960" s="6" t="s">
        <v>133</v>
      </c>
      <c r="Y960" s="6" t="s">
        <v>16</v>
      </c>
      <c r="Z960" s="6" t="s">
        <v>20</v>
      </c>
      <c r="AA960" s="6"/>
      <c r="AB960" s="6"/>
      <c r="AC960" s="14"/>
      <c r="AD960" s="14" t="s">
        <v>1689</v>
      </c>
      <c r="AE960" s="16">
        <v>5000</v>
      </c>
      <c r="AF960" s="17">
        <v>2</v>
      </c>
      <c r="AG960" s="17">
        <v>1</v>
      </c>
      <c r="AH960" s="17">
        <v>1</v>
      </c>
      <c r="AI960" s="27">
        <f t="shared" si="49"/>
        <v>10000</v>
      </c>
      <c r="AJ960" s="16"/>
      <c r="AK960" s="16"/>
      <c r="AL960" s="16"/>
      <c r="AM960" s="16"/>
      <c r="AN960" s="16"/>
      <c r="AO960" s="16"/>
      <c r="AP960" s="16"/>
      <c r="AQ960" s="16"/>
      <c r="AR960" s="16">
        <f t="shared" si="50"/>
        <v>10000</v>
      </c>
      <c r="AS960" s="16"/>
      <c r="AT960" s="16"/>
      <c r="AU960" s="16"/>
      <c r="AV960" s="17" t="s">
        <v>1372</v>
      </c>
      <c r="AW960" s="336" t="s">
        <v>1095</v>
      </c>
      <c r="AX960" s="337" t="s">
        <v>1348</v>
      </c>
      <c r="AY960" s="14" t="s">
        <v>1413</v>
      </c>
      <c r="AZ960" s="14" t="s">
        <v>587</v>
      </c>
      <c r="BA960" s="14" t="s">
        <v>714</v>
      </c>
      <c r="BB960" s="14">
        <v>5000</v>
      </c>
      <c r="BC960" s="14">
        <v>4500</v>
      </c>
      <c r="BD960" s="14" t="s">
        <v>395</v>
      </c>
      <c r="BE960" s="14" t="s">
        <v>794</v>
      </c>
      <c r="BF960" s="14" t="s">
        <v>1415</v>
      </c>
      <c r="BG960" s="61" t="s">
        <v>1352</v>
      </c>
      <c r="BH960" s="58">
        <f t="shared" si="48"/>
        <v>10000</v>
      </c>
      <c r="BI960" s="62">
        <f t="shared" si="47"/>
        <v>0</v>
      </c>
    </row>
    <row r="961" spans="1:61" s="4" customFormat="1" ht="28.5">
      <c r="A961" s="11">
        <v>10</v>
      </c>
      <c r="B961" s="6" t="s">
        <v>1</v>
      </c>
      <c r="C961" s="11">
        <v>1007</v>
      </c>
      <c r="D961" s="6" t="s">
        <v>395</v>
      </c>
      <c r="E961" s="12">
        <v>2</v>
      </c>
      <c r="F961" s="13" t="str">
        <f>IFERROR((VLOOKUP(E961,[13]แหล่งเงิน!$A$2:$B$3,2,)),"")</f>
        <v>เงินรายได้</v>
      </c>
      <c r="G961" s="12" t="s">
        <v>12</v>
      </c>
      <c r="H961" s="12">
        <v>8</v>
      </c>
      <c r="I961" s="13" t="str">
        <f>IFERROR((VLOOKUP(H961,[13]กองทุน!$A$2:$B$14,2,)),"")</f>
        <v>กองทุนกิจการนักศึกษา</v>
      </c>
      <c r="J961" s="12">
        <v>412</v>
      </c>
      <c r="K961" s="13" t="str">
        <f>IFERROR((VLOOKUP(J961,'[13]งาน-โครงการ'!$A$1:$B$57,2,FALSE)),"")</f>
        <v>งานกิจการนักศึกษาด้านสังคมศาสตร์</v>
      </c>
      <c r="L961" s="11">
        <f>IFERROR((VLOOKUP(M961,[13]โครงการย่อย!$B$2:$C$84,2,FALSE)),"")</f>
        <v>4010001</v>
      </c>
      <c r="M961" s="6" t="s">
        <v>671</v>
      </c>
      <c r="N961" s="110">
        <v>40100010005</v>
      </c>
      <c r="O961" s="6" t="s">
        <v>427</v>
      </c>
      <c r="P961" s="356" t="s">
        <v>426</v>
      </c>
      <c r="Q961" s="11">
        <v>1</v>
      </c>
      <c r="R961" s="6" t="s">
        <v>520</v>
      </c>
      <c r="S961" s="11">
        <f>IFERROR((VLOOKUP(T961,[1]ความเชื่อมโยง!$A$29:$B$37,2,FALSE)),"")</f>
        <v>1.2</v>
      </c>
      <c r="T961" s="6" t="s">
        <v>521</v>
      </c>
      <c r="U961" s="13" t="str">
        <f>IFERROR((VLOOKUP(Q961,[1]ความเชื่อมโยง!$A$1:$F$10,6,FALSE)),"")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61" s="13" t="str">
        <f>IFERROR((VLOOKUP(Q961,ความเชื่อมโยง!$A$1:$G$10,7,1)),"")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61" s="15" t="s">
        <v>685</v>
      </c>
      <c r="X961" s="6" t="s">
        <v>133</v>
      </c>
      <c r="Y961" s="6" t="s">
        <v>16</v>
      </c>
      <c r="Z961" s="6" t="s">
        <v>20</v>
      </c>
      <c r="AA961" s="6"/>
      <c r="AB961" s="6"/>
      <c r="AC961" s="14"/>
      <c r="AD961" s="14" t="s">
        <v>1746</v>
      </c>
      <c r="AE961" s="16">
        <v>1500</v>
      </c>
      <c r="AF961" s="17">
        <v>1</v>
      </c>
      <c r="AG961" s="17">
        <v>1</v>
      </c>
      <c r="AH961" s="17">
        <v>1</v>
      </c>
      <c r="AI961" s="27">
        <f t="shared" si="49"/>
        <v>1500</v>
      </c>
      <c r="AJ961" s="16"/>
      <c r="AK961" s="16"/>
      <c r="AL961" s="16"/>
      <c r="AM961" s="16"/>
      <c r="AN961" s="16"/>
      <c r="AO961" s="16"/>
      <c r="AP961" s="16"/>
      <c r="AQ961" s="16"/>
      <c r="AR961" s="16">
        <f t="shared" si="50"/>
        <v>1500</v>
      </c>
      <c r="AS961" s="16"/>
      <c r="AT961" s="16"/>
      <c r="AU961" s="16"/>
      <c r="AV961" s="17" t="s">
        <v>1372</v>
      </c>
      <c r="AW961" s="336" t="s">
        <v>1095</v>
      </c>
      <c r="AX961" s="337" t="s">
        <v>1348</v>
      </c>
      <c r="AY961" s="14" t="s">
        <v>1413</v>
      </c>
      <c r="AZ961" s="14" t="s">
        <v>587</v>
      </c>
      <c r="BA961" s="14" t="s">
        <v>714</v>
      </c>
      <c r="BB961" s="14">
        <v>5000</v>
      </c>
      <c r="BC961" s="14">
        <v>4500</v>
      </c>
      <c r="BD961" s="14" t="s">
        <v>395</v>
      </c>
      <c r="BE961" s="14" t="s">
        <v>794</v>
      </c>
      <c r="BF961" s="14" t="s">
        <v>1415</v>
      </c>
      <c r="BG961" s="61" t="s">
        <v>1352</v>
      </c>
      <c r="BH961" s="58">
        <f t="shared" si="48"/>
        <v>1500</v>
      </c>
      <c r="BI961" s="62">
        <f t="shared" si="47"/>
        <v>0</v>
      </c>
    </row>
    <row r="962" spans="1:61" s="4" customFormat="1" ht="28.5">
      <c r="A962" s="11">
        <v>10</v>
      </c>
      <c r="B962" s="6" t="s">
        <v>1</v>
      </c>
      <c r="C962" s="11">
        <v>1007</v>
      </c>
      <c r="D962" s="6" t="s">
        <v>395</v>
      </c>
      <c r="E962" s="12">
        <v>2</v>
      </c>
      <c r="F962" s="13" t="str">
        <f>IFERROR((VLOOKUP(E962,[13]แหล่งเงิน!$A$2:$B$3,2,)),"")</f>
        <v>เงินรายได้</v>
      </c>
      <c r="G962" s="12" t="s">
        <v>12</v>
      </c>
      <c r="H962" s="12">
        <v>8</v>
      </c>
      <c r="I962" s="13" t="str">
        <f>IFERROR((VLOOKUP(H962,[13]กองทุน!$A$2:$B$14,2,)),"")</f>
        <v>กองทุนกิจการนักศึกษา</v>
      </c>
      <c r="J962" s="12">
        <v>412</v>
      </c>
      <c r="K962" s="13" t="str">
        <f>IFERROR((VLOOKUP(J962,'[13]งาน-โครงการ'!$A$1:$B$57,2,FALSE)),"")</f>
        <v>งานกิจการนักศึกษาด้านสังคมศาสตร์</v>
      </c>
      <c r="L962" s="11">
        <f>IFERROR((VLOOKUP(M962,[13]โครงการย่อย!$B$2:$C$84,2,FALSE)),"")</f>
        <v>4010001</v>
      </c>
      <c r="M962" s="6" t="s">
        <v>671</v>
      </c>
      <c r="N962" s="110">
        <v>40100010005</v>
      </c>
      <c r="O962" s="6" t="s">
        <v>427</v>
      </c>
      <c r="P962" s="356" t="s">
        <v>426</v>
      </c>
      <c r="Q962" s="11">
        <v>1</v>
      </c>
      <c r="R962" s="6" t="s">
        <v>520</v>
      </c>
      <c r="S962" s="11">
        <f>IFERROR((VLOOKUP(T962,[1]ความเชื่อมโยง!$A$29:$B$37,2,FALSE)),"")</f>
        <v>1.2</v>
      </c>
      <c r="T962" s="6" t="s">
        <v>521</v>
      </c>
      <c r="U962" s="13" t="str">
        <f>IFERROR((VLOOKUP(Q962,[1]ความเชื่อมโยง!$A$1:$F$10,6,FALSE)),"")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62" s="13" t="str">
        <f>IFERROR((VLOOKUP(Q962,ความเชื่อมโยง!$A$1:$G$10,7,1)),"")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62" s="15" t="s">
        <v>685</v>
      </c>
      <c r="X962" s="6" t="s">
        <v>133</v>
      </c>
      <c r="Y962" s="6" t="s">
        <v>16</v>
      </c>
      <c r="Z962" s="6" t="s">
        <v>20</v>
      </c>
      <c r="AA962" s="6"/>
      <c r="AB962" s="6"/>
      <c r="AC962" s="14"/>
      <c r="AD962" s="14" t="s">
        <v>172</v>
      </c>
      <c r="AE962" s="16">
        <v>5000</v>
      </c>
      <c r="AF962" s="17">
        <v>1</v>
      </c>
      <c r="AG962" s="17">
        <v>1</v>
      </c>
      <c r="AH962" s="17">
        <v>1</v>
      </c>
      <c r="AI962" s="27">
        <f t="shared" si="49"/>
        <v>5000</v>
      </c>
      <c r="AJ962" s="16"/>
      <c r="AK962" s="16"/>
      <c r="AL962" s="16"/>
      <c r="AM962" s="16"/>
      <c r="AN962" s="16"/>
      <c r="AO962" s="16"/>
      <c r="AP962" s="16"/>
      <c r="AQ962" s="16"/>
      <c r="AR962" s="16">
        <f t="shared" si="50"/>
        <v>5000</v>
      </c>
      <c r="AS962" s="16"/>
      <c r="AT962" s="16"/>
      <c r="AU962" s="16"/>
      <c r="AV962" s="17" t="s">
        <v>1372</v>
      </c>
      <c r="AW962" s="336" t="s">
        <v>1095</v>
      </c>
      <c r="AX962" s="337" t="s">
        <v>1348</v>
      </c>
      <c r="AY962" s="14" t="s">
        <v>1413</v>
      </c>
      <c r="AZ962" s="14" t="s">
        <v>587</v>
      </c>
      <c r="BA962" s="14" t="s">
        <v>714</v>
      </c>
      <c r="BB962" s="14">
        <v>5000</v>
      </c>
      <c r="BC962" s="14">
        <v>4500</v>
      </c>
      <c r="BD962" s="14" t="s">
        <v>395</v>
      </c>
      <c r="BE962" s="14" t="s">
        <v>794</v>
      </c>
      <c r="BF962" s="14" t="s">
        <v>1415</v>
      </c>
      <c r="BG962" s="61" t="s">
        <v>1352</v>
      </c>
      <c r="BH962" s="58">
        <f t="shared" si="48"/>
        <v>5000</v>
      </c>
      <c r="BI962" s="62">
        <f t="shared" si="47"/>
        <v>0</v>
      </c>
    </row>
    <row r="963" spans="1:61" s="4" customFormat="1" ht="28.5">
      <c r="A963" s="11">
        <v>10</v>
      </c>
      <c r="B963" s="6" t="s">
        <v>1</v>
      </c>
      <c r="C963" s="11">
        <v>1007</v>
      </c>
      <c r="D963" s="6" t="s">
        <v>395</v>
      </c>
      <c r="E963" s="12">
        <v>2</v>
      </c>
      <c r="F963" s="13" t="str">
        <f>IFERROR((VLOOKUP(E963,[13]แหล่งเงิน!$A$2:$B$3,2,)),"")</f>
        <v>เงินรายได้</v>
      </c>
      <c r="G963" s="12" t="s">
        <v>12</v>
      </c>
      <c r="H963" s="12">
        <v>8</v>
      </c>
      <c r="I963" s="13" t="str">
        <f>IFERROR((VLOOKUP(H963,[13]กองทุน!$A$2:$B$14,2,)),"")</f>
        <v>กองทุนกิจการนักศึกษา</v>
      </c>
      <c r="J963" s="12">
        <v>412</v>
      </c>
      <c r="K963" s="13" t="str">
        <f>IFERROR((VLOOKUP(J963,'[13]งาน-โครงการ'!$A$1:$B$57,2,FALSE)),"")</f>
        <v>งานกิจการนักศึกษาด้านสังคมศาสตร์</v>
      </c>
      <c r="L963" s="11">
        <f>IFERROR((VLOOKUP(M963,[13]โครงการย่อย!$B$2:$C$84,2,FALSE)),"")</f>
        <v>4010001</v>
      </c>
      <c r="M963" s="6" t="s">
        <v>671</v>
      </c>
      <c r="N963" s="110">
        <v>40100010005</v>
      </c>
      <c r="O963" s="6" t="s">
        <v>427</v>
      </c>
      <c r="P963" s="356" t="s">
        <v>426</v>
      </c>
      <c r="Q963" s="11">
        <v>1</v>
      </c>
      <c r="R963" s="6" t="s">
        <v>520</v>
      </c>
      <c r="S963" s="11">
        <f>IFERROR((VLOOKUP(T963,[1]ความเชื่อมโยง!$A$29:$B$37,2,FALSE)),"")</f>
        <v>1.2</v>
      </c>
      <c r="T963" s="6" t="s">
        <v>521</v>
      </c>
      <c r="U963" s="13" t="str">
        <f>IFERROR((VLOOKUP(Q963,[1]ความเชื่อมโยง!$A$1:$F$10,6,FALSE)),"")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63" s="13" t="str">
        <f>IFERROR((VLOOKUP(Q963,ความเชื่อมโยง!$A$1:$G$10,7,1)),"")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63" s="15" t="s">
        <v>685</v>
      </c>
      <c r="X963" s="6" t="s">
        <v>133</v>
      </c>
      <c r="Y963" s="6" t="s">
        <v>16</v>
      </c>
      <c r="Z963" s="6" t="s">
        <v>23</v>
      </c>
      <c r="AA963" s="6"/>
      <c r="AB963" s="6"/>
      <c r="AC963" s="14"/>
      <c r="AD963" s="14" t="s">
        <v>171</v>
      </c>
      <c r="AE963" s="16">
        <v>15000</v>
      </c>
      <c r="AF963" s="17">
        <v>1</v>
      </c>
      <c r="AG963" s="17">
        <v>1</v>
      </c>
      <c r="AH963" s="17">
        <v>1</v>
      </c>
      <c r="AI963" s="27">
        <f t="shared" si="49"/>
        <v>15000</v>
      </c>
      <c r="AJ963" s="16"/>
      <c r="AK963" s="16"/>
      <c r="AL963" s="16"/>
      <c r="AM963" s="16"/>
      <c r="AN963" s="16"/>
      <c r="AO963" s="16"/>
      <c r="AP963" s="16"/>
      <c r="AQ963" s="16"/>
      <c r="AR963" s="16">
        <f t="shared" si="50"/>
        <v>15000</v>
      </c>
      <c r="AS963" s="16"/>
      <c r="AT963" s="16"/>
      <c r="AU963" s="16"/>
      <c r="AV963" s="17" t="s">
        <v>1372</v>
      </c>
      <c r="AW963" s="336" t="s">
        <v>1095</v>
      </c>
      <c r="AX963" s="337" t="s">
        <v>1348</v>
      </c>
      <c r="AY963" s="14" t="s">
        <v>1413</v>
      </c>
      <c r="AZ963" s="14" t="s">
        <v>587</v>
      </c>
      <c r="BA963" s="14" t="s">
        <v>714</v>
      </c>
      <c r="BB963" s="14">
        <v>5000</v>
      </c>
      <c r="BC963" s="14">
        <v>4500</v>
      </c>
      <c r="BD963" s="14" t="s">
        <v>395</v>
      </c>
      <c r="BE963" s="14" t="s">
        <v>794</v>
      </c>
      <c r="BF963" s="14" t="s">
        <v>1415</v>
      </c>
      <c r="BG963" s="61" t="s">
        <v>1352</v>
      </c>
      <c r="BH963" s="58">
        <f t="shared" si="48"/>
        <v>15000</v>
      </c>
      <c r="BI963" s="62">
        <f t="shared" si="47"/>
        <v>0</v>
      </c>
    </row>
    <row r="964" spans="1:61" ht="18.75">
      <c r="A964" s="11">
        <v>10</v>
      </c>
      <c r="B964" s="6" t="s">
        <v>1</v>
      </c>
      <c r="C964" s="11">
        <v>1019</v>
      </c>
      <c r="D964" s="6" t="s">
        <v>371</v>
      </c>
      <c r="E964" s="12">
        <v>2</v>
      </c>
      <c r="F964" s="13" t="s">
        <v>12</v>
      </c>
      <c r="G964" s="6" t="s">
        <v>12</v>
      </c>
      <c r="H964" s="12">
        <v>1</v>
      </c>
      <c r="I964" s="13" t="s">
        <v>734</v>
      </c>
      <c r="J964" s="12">
        <v>120</v>
      </c>
      <c r="K964" s="13" t="s">
        <v>717</v>
      </c>
      <c r="L964" s="11">
        <v>1000003</v>
      </c>
      <c r="M964" s="6" t="s">
        <v>229</v>
      </c>
      <c r="N964" s="11">
        <v>10000030036</v>
      </c>
      <c r="O964" s="6" t="s">
        <v>21</v>
      </c>
      <c r="P964" s="14" t="s">
        <v>372</v>
      </c>
      <c r="Q964" s="11">
        <v>5</v>
      </c>
      <c r="R964" s="6" t="s">
        <v>635</v>
      </c>
      <c r="S964" s="11">
        <v>5</v>
      </c>
      <c r="T964" s="6" t="s">
        <v>635</v>
      </c>
      <c r="U964" s="13" t="str">
        <f>IFERROR((VLOOKUP(Q964,[1]ความเชื่อมโยง!$A$1:$F$10,6,FALSE)),"")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64" s="13" t="str">
        <f>IFERROR((VLOOKUP(Q964,ความเชื่อมโยง!$A$1:$G$10,7,1)),"")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64" s="15" t="s">
        <v>636</v>
      </c>
      <c r="X964" s="6" t="s">
        <v>637</v>
      </c>
      <c r="Y964" s="6" t="s">
        <v>16</v>
      </c>
      <c r="Z964" s="6" t="s">
        <v>23</v>
      </c>
      <c r="AA964" s="6"/>
      <c r="AB964" s="6"/>
      <c r="AC964" s="14"/>
      <c r="AD964" s="14" t="s">
        <v>1421</v>
      </c>
      <c r="AE964" s="16">
        <v>1000</v>
      </c>
      <c r="AF964" s="17">
        <v>7</v>
      </c>
      <c r="AG964" s="17" t="s">
        <v>581</v>
      </c>
      <c r="AH964" s="17">
        <v>12</v>
      </c>
      <c r="AI964" s="27">
        <v>84000</v>
      </c>
      <c r="AJ964" s="16">
        <v>7000</v>
      </c>
      <c r="AK964" s="16">
        <v>7000</v>
      </c>
      <c r="AL964" s="16">
        <v>7000</v>
      </c>
      <c r="AM964" s="16">
        <v>7000</v>
      </c>
      <c r="AN964" s="16">
        <v>7000</v>
      </c>
      <c r="AO964" s="16">
        <v>7000</v>
      </c>
      <c r="AP964" s="16">
        <v>7000</v>
      </c>
      <c r="AQ964" s="16">
        <v>7000</v>
      </c>
      <c r="AR964" s="16">
        <v>7000</v>
      </c>
      <c r="AS964" s="16">
        <v>7000</v>
      </c>
      <c r="AT964" s="16">
        <v>7000</v>
      </c>
      <c r="AU964" s="16">
        <v>7000</v>
      </c>
      <c r="AV964" s="14" t="s">
        <v>1422</v>
      </c>
      <c r="AW964" s="14" t="s">
        <v>1423</v>
      </c>
      <c r="AX964" s="14" t="s">
        <v>1424</v>
      </c>
      <c r="AY964" s="14" t="s">
        <v>1425</v>
      </c>
      <c r="AZ964" s="14" t="s">
        <v>587</v>
      </c>
      <c r="BA964" s="14" t="s">
        <v>742</v>
      </c>
      <c r="BB964" s="14" t="s">
        <v>661</v>
      </c>
      <c r="BC964" s="14">
        <v>3.75</v>
      </c>
      <c r="BD964" s="14" t="s">
        <v>1426</v>
      </c>
      <c r="BE964" s="14" t="s">
        <v>706</v>
      </c>
      <c r="BF964" s="14" t="s">
        <v>1427</v>
      </c>
      <c r="BG964" s="61" t="s">
        <v>1132</v>
      </c>
      <c r="BH964" s="58">
        <f t="shared" si="48"/>
        <v>84000</v>
      </c>
      <c r="BI964" s="62">
        <f t="shared" si="47"/>
        <v>0</v>
      </c>
    </row>
    <row r="965" spans="1:61" ht="18.75">
      <c r="A965" s="11">
        <v>10</v>
      </c>
      <c r="B965" s="6" t="s">
        <v>1</v>
      </c>
      <c r="C965" s="11">
        <v>1019</v>
      </c>
      <c r="D965" s="6" t="s">
        <v>371</v>
      </c>
      <c r="E965" s="12">
        <v>2</v>
      </c>
      <c r="F965" s="13" t="s">
        <v>12</v>
      </c>
      <c r="G965" s="6" t="s">
        <v>12</v>
      </c>
      <c r="H965" s="12">
        <v>1</v>
      </c>
      <c r="I965" s="13" t="s">
        <v>734</v>
      </c>
      <c r="J965" s="12">
        <v>120</v>
      </c>
      <c r="K965" s="13" t="s">
        <v>717</v>
      </c>
      <c r="L965" s="11">
        <v>1000003</v>
      </c>
      <c r="M965" s="6" t="s">
        <v>229</v>
      </c>
      <c r="N965" s="11">
        <v>10000030036</v>
      </c>
      <c r="O965" s="6" t="s">
        <v>21</v>
      </c>
      <c r="P965" s="14" t="s">
        <v>373</v>
      </c>
      <c r="Q965" s="11">
        <v>5</v>
      </c>
      <c r="R965" s="6" t="s">
        <v>635</v>
      </c>
      <c r="S965" s="11">
        <v>5</v>
      </c>
      <c r="T965" s="6" t="s">
        <v>635</v>
      </c>
      <c r="U965" s="13" t="str">
        <f>IFERROR((VLOOKUP(Q965,[1]ความเชื่อมโยง!$A$1:$F$10,6,FALSE)),"")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65" s="13" t="str">
        <f>IFERROR((VLOOKUP(Q965,ความเชื่อมโยง!$A$1:$G$10,7,1)),"")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65" s="15" t="s">
        <v>636</v>
      </c>
      <c r="X965" s="6" t="s">
        <v>133</v>
      </c>
      <c r="Y965" s="6" t="s">
        <v>16</v>
      </c>
      <c r="Z965" s="6" t="s">
        <v>20</v>
      </c>
      <c r="AA965" s="6"/>
      <c r="AB965" s="6"/>
      <c r="AC965" s="14"/>
      <c r="AD965" s="14" t="s">
        <v>1747</v>
      </c>
      <c r="AE965" s="16">
        <v>3200</v>
      </c>
      <c r="AF965" s="17">
        <v>7</v>
      </c>
      <c r="AG965" s="17" t="s">
        <v>581</v>
      </c>
      <c r="AH965" s="17">
        <v>3</v>
      </c>
      <c r="AI965" s="27">
        <v>67200</v>
      </c>
      <c r="AJ965" s="16">
        <v>22400</v>
      </c>
      <c r="AK965" s="16"/>
      <c r="AL965" s="16"/>
      <c r="AM965" s="16">
        <v>22400</v>
      </c>
      <c r="AN965" s="16"/>
      <c r="AO965" s="16"/>
      <c r="AP965" s="16">
        <v>22400</v>
      </c>
      <c r="AQ965" s="16"/>
      <c r="AR965" s="16"/>
      <c r="AS965" s="16"/>
      <c r="AT965" s="16"/>
      <c r="AU965" s="16"/>
      <c r="AV965" s="14" t="s">
        <v>1422</v>
      </c>
      <c r="AW965" s="14" t="s">
        <v>1423</v>
      </c>
      <c r="AX965" s="14" t="s">
        <v>1424</v>
      </c>
      <c r="AY965" s="14" t="s">
        <v>1425</v>
      </c>
      <c r="AZ965" s="14" t="s">
        <v>661</v>
      </c>
      <c r="BA965" s="14" t="s">
        <v>1428</v>
      </c>
      <c r="BB965" s="14" t="s">
        <v>593</v>
      </c>
      <c r="BC965" s="14">
        <v>3.75</v>
      </c>
      <c r="BD965" s="14" t="s">
        <v>1429</v>
      </c>
      <c r="BE965" s="14" t="s">
        <v>706</v>
      </c>
      <c r="BF965" s="14" t="s">
        <v>1427</v>
      </c>
      <c r="BG965" s="61" t="s">
        <v>1430</v>
      </c>
      <c r="BH965" s="58">
        <f t="shared" si="48"/>
        <v>67200</v>
      </c>
      <c r="BI965" s="62">
        <f t="shared" si="47"/>
        <v>0</v>
      </c>
    </row>
    <row r="966" spans="1:61" ht="18.75">
      <c r="A966" s="11">
        <v>10</v>
      </c>
      <c r="B966" s="6" t="s">
        <v>1</v>
      </c>
      <c r="C966" s="11">
        <v>1019</v>
      </c>
      <c r="D966" s="6" t="s">
        <v>371</v>
      </c>
      <c r="E966" s="12">
        <v>2</v>
      </c>
      <c r="F966" s="13" t="s">
        <v>12</v>
      </c>
      <c r="G966" s="6" t="s">
        <v>12</v>
      </c>
      <c r="H966" s="12">
        <v>1</v>
      </c>
      <c r="I966" s="13" t="s">
        <v>734</v>
      </c>
      <c r="J966" s="12">
        <v>120</v>
      </c>
      <c r="K966" s="13" t="s">
        <v>717</v>
      </c>
      <c r="L966" s="11">
        <v>1000003</v>
      </c>
      <c r="M966" s="6" t="s">
        <v>229</v>
      </c>
      <c r="N966" s="11">
        <v>10000030036</v>
      </c>
      <c r="O966" s="6" t="s">
        <v>21</v>
      </c>
      <c r="P966" s="14" t="s">
        <v>374</v>
      </c>
      <c r="Q966" s="11">
        <v>5</v>
      </c>
      <c r="R966" s="6" t="s">
        <v>635</v>
      </c>
      <c r="S966" s="11">
        <v>5</v>
      </c>
      <c r="T966" s="6" t="s">
        <v>635</v>
      </c>
      <c r="U966" s="13" t="str">
        <f>IFERROR((VLOOKUP(Q966,[1]ความเชื่อมโยง!$A$1:$F$10,6,FALSE)),"")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66" s="13" t="str">
        <f>IFERROR((VLOOKUP(Q966,ความเชื่อมโยง!$A$1:$G$10,7,1)),"")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66" s="15" t="s">
        <v>636</v>
      </c>
      <c r="X966" s="6" t="s">
        <v>133</v>
      </c>
      <c r="Y966" s="6" t="s">
        <v>16</v>
      </c>
      <c r="Z966" s="6" t="s">
        <v>20</v>
      </c>
      <c r="AA966" s="6"/>
      <c r="AB966" s="6"/>
      <c r="AC966" s="14"/>
      <c r="AD966" s="14" t="s">
        <v>1635</v>
      </c>
      <c r="AE966" s="16">
        <v>30</v>
      </c>
      <c r="AF966" s="17">
        <v>7</v>
      </c>
      <c r="AG966" s="17" t="s">
        <v>581</v>
      </c>
      <c r="AH966" s="17">
        <v>5</v>
      </c>
      <c r="AI966" s="27">
        <v>1100</v>
      </c>
      <c r="AJ966" s="16">
        <v>210</v>
      </c>
      <c r="AK966" s="16"/>
      <c r="AL966" s="16">
        <v>210</v>
      </c>
      <c r="AM966" s="16"/>
      <c r="AN966" s="16">
        <v>210</v>
      </c>
      <c r="AO966" s="16"/>
      <c r="AP966" s="16">
        <v>210</v>
      </c>
      <c r="AQ966" s="16"/>
      <c r="AR966" s="16">
        <v>210</v>
      </c>
      <c r="AS966" s="16"/>
      <c r="AT966" s="16">
        <v>210</v>
      </c>
      <c r="AU966" s="16">
        <v>210</v>
      </c>
      <c r="AV966" s="14" t="s">
        <v>1422</v>
      </c>
      <c r="AW966" s="14" t="s">
        <v>1423</v>
      </c>
      <c r="AX966" s="14" t="s">
        <v>1424</v>
      </c>
      <c r="AY966" s="14" t="s">
        <v>1425</v>
      </c>
      <c r="AZ966" s="14" t="s">
        <v>577</v>
      </c>
      <c r="BA966" s="14" t="s">
        <v>1431</v>
      </c>
      <c r="BB966" s="14" t="s">
        <v>577</v>
      </c>
      <c r="BC966" s="14">
        <v>100</v>
      </c>
      <c r="BD966" s="14" t="s">
        <v>1429</v>
      </c>
      <c r="BE966" s="14" t="s">
        <v>706</v>
      </c>
      <c r="BF966" s="14" t="s">
        <v>1427</v>
      </c>
      <c r="BG966" s="61" t="s">
        <v>1432</v>
      </c>
      <c r="BH966" s="58">
        <f t="shared" si="48"/>
        <v>1100</v>
      </c>
      <c r="BI966" s="62">
        <f t="shared" ref="BI966:BI1029" si="51">AI966-BH966</f>
        <v>0</v>
      </c>
    </row>
    <row r="967" spans="1:61" ht="18.75">
      <c r="A967" s="11">
        <v>10</v>
      </c>
      <c r="B967" s="6" t="s">
        <v>1</v>
      </c>
      <c r="C967" s="11">
        <v>1019</v>
      </c>
      <c r="D967" s="6" t="s">
        <v>371</v>
      </c>
      <c r="E967" s="12">
        <v>2</v>
      </c>
      <c r="F967" s="13" t="s">
        <v>12</v>
      </c>
      <c r="G967" s="6" t="s">
        <v>12</v>
      </c>
      <c r="H967" s="12">
        <v>1</v>
      </c>
      <c r="I967" s="13" t="s">
        <v>734</v>
      </c>
      <c r="J967" s="12">
        <v>120</v>
      </c>
      <c r="K967" s="13" t="s">
        <v>717</v>
      </c>
      <c r="L967" s="11">
        <v>1000003</v>
      </c>
      <c r="M967" s="6" t="s">
        <v>229</v>
      </c>
      <c r="N967" s="11">
        <v>10000030071</v>
      </c>
      <c r="O967" s="6" t="s">
        <v>36</v>
      </c>
      <c r="P967" s="14" t="s">
        <v>375</v>
      </c>
      <c r="Q967" s="11">
        <v>5</v>
      </c>
      <c r="R967" s="6" t="s">
        <v>635</v>
      </c>
      <c r="S967" s="11">
        <v>5</v>
      </c>
      <c r="T967" s="6" t="s">
        <v>635</v>
      </c>
      <c r="U967" s="13" t="str">
        <f>IFERROR((VLOOKUP(Q967,[1]ความเชื่อมโยง!$A$1:$F$10,6,FALSE)),"")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67" s="13" t="str">
        <f>IFERROR((VLOOKUP(Q967,ความเชื่อมโยง!$A$1:$G$10,7,1)),"")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67" s="15" t="s">
        <v>636</v>
      </c>
      <c r="X967" s="6" t="s">
        <v>133</v>
      </c>
      <c r="Y967" s="6" t="s">
        <v>16</v>
      </c>
      <c r="Z967" s="6" t="s">
        <v>28</v>
      </c>
      <c r="AA967" s="6"/>
      <c r="AB967" s="6"/>
      <c r="AC967" s="14"/>
      <c r="AD967" s="14" t="s">
        <v>648</v>
      </c>
      <c r="AE967" s="16">
        <v>11500</v>
      </c>
      <c r="AF967" s="17">
        <v>1</v>
      </c>
      <c r="AG967" s="17" t="s">
        <v>583</v>
      </c>
      <c r="AH967" s="17">
        <v>2</v>
      </c>
      <c r="AI967" s="27">
        <v>23000</v>
      </c>
      <c r="AJ967" s="16"/>
      <c r="AK967" s="16"/>
      <c r="AL967" s="16"/>
      <c r="AM967" s="16"/>
      <c r="AN967" s="16"/>
      <c r="AO967" s="16"/>
      <c r="AP967" s="16"/>
      <c r="AQ967" s="16"/>
      <c r="AR967" s="16">
        <v>11500</v>
      </c>
      <c r="AS967" s="16"/>
      <c r="AT967" s="16"/>
      <c r="AU967" s="16">
        <v>11500</v>
      </c>
      <c r="AV967" s="14" t="s">
        <v>1422</v>
      </c>
      <c r="AW967" s="14" t="s">
        <v>1433</v>
      </c>
      <c r="AX967" s="14" t="s">
        <v>1424</v>
      </c>
      <c r="AY967" s="14" t="s">
        <v>1434</v>
      </c>
      <c r="AZ967" s="14" t="s">
        <v>714</v>
      </c>
      <c r="BA967" s="14" t="s">
        <v>1435</v>
      </c>
      <c r="BB967" s="14" t="s">
        <v>581</v>
      </c>
      <c r="BC967" s="14" t="s">
        <v>1436</v>
      </c>
      <c r="BD967" s="14" t="s">
        <v>1429</v>
      </c>
      <c r="BE967" s="14" t="s">
        <v>706</v>
      </c>
      <c r="BF967" s="14" t="s">
        <v>1437</v>
      </c>
      <c r="BG967" s="61" t="s">
        <v>1438</v>
      </c>
      <c r="BH967" s="58">
        <f t="shared" si="48"/>
        <v>23000</v>
      </c>
      <c r="BI967" s="62">
        <f t="shared" si="51"/>
        <v>0</v>
      </c>
    </row>
    <row r="968" spans="1:61" ht="18.75">
      <c r="A968" s="11">
        <v>10</v>
      </c>
      <c r="B968" s="6" t="s">
        <v>1</v>
      </c>
      <c r="C968" s="11">
        <v>1019</v>
      </c>
      <c r="D968" s="6" t="s">
        <v>371</v>
      </c>
      <c r="E968" s="12">
        <v>2</v>
      </c>
      <c r="F968" s="13" t="s">
        <v>12</v>
      </c>
      <c r="G968" s="6" t="s">
        <v>12</v>
      </c>
      <c r="H968" s="12">
        <v>1</v>
      </c>
      <c r="I968" s="13" t="s">
        <v>734</v>
      </c>
      <c r="J968" s="12">
        <v>120</v>
      </c>
      <c r="K968" s="13" t="s">
        <v>717</v>
      </c>
      <c r="L968" s="11">
        <v>1000003</v>
      </c>
      <c r="M968" s="6" t="s">
        <v>229</v>
      </c>
      <c r="N968" s="11">
        <v>10000030071</v>
      </c>
      <c r="O968" s="6" t="s">
        <v>36</v>
      </c>
      <c r="P968" s="14" t="s">
        <v>375</v>
      </c>
      <c r="Q968" s="11">
        <v>5</v>
      </c>
      <c r="R968" s="6" t="s">
        <v>635</v>
      </c>
      <c r="S968" s="11">
        <v>5</v>
      </c>
      <c r="T968" s="6" t="s">
        <v>635</v>
      </c>
      <c r="U968" s="13" t="str">
        <f>IFERROR((VLOOKUP(Q968,[1]ความเชื่อมโยง!$A$1:$F$10,6,FALSE)),"")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68" s="13" t="str">
        <f>IFERROR((VLOOKUP(Q968,ความเชื่อมโยง!$A$1:$G$10,7,1)),"")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68" s="15" t="s">
        <v>636</v>
      </c>
      <c r="X968" s="6" t="s">
        <v>133</v>
      </c>
      <c r="Y968" s="6" t="s">
        <v>16</v>
      </c>
      <c r="Z968" s="6" t="s">
        <v>20</v>
      </c>
      <c r="AA968" s="6"/>
      <c r="AB968" s="6"/>
      <c r="AC968" s="14"/>
      <c r="AD968" s="14" t="s">
        <v>1748</v>
      </c>
      <c r="AE968" s="16">
        <v>5000</v>
      </c>
      <c r="AF968" s="17">
        <v>5</v>
      </c>
      <c r="AG968" s="17" t="s">
        <v>581</v>
      </c>
      <c r="AH968" s="17">
        <v>2</v>
      </c>
      <c r="AI968" s="27">
        <v>50000</v>
      </c>
      <c r="AJ968" s="16"/>
      <c r="AK968" s="16"/>
      <c r="AL968" s="16"/>
      <c r="AM968" s="16"/>
      <c r="AN968" s="16"/>
      <c r="AO968" s="16"/>
      <c r="AP968" s="16"/>
      <c r="AQ968" s="16"/>
      <c r="AR968" s="16">
        <v>25000</v>
      </c>
      <c r="AS968" s="16"/>
      <c r="AT968" s="16"/>
      <c r="AU968" s="16">
        <v>25000</v>
      </c>
      <c r="AV968" s="14" t="s">
        <v>1422</v>
      </c>
      <c r="AW968" s="14" t="s">
        <v>1433</v>
      </c>
      <c r="AX968" s="14" t="s">
        <v>1424</v>
      </c>
      <c r="AY968" s="14" t="s">
        <v>1434</v>
      </c>
      <c r="AZ968" s="14" t="s">
        <v>714</v>
      </c>
      <c r="BA968" s="14" t="s">
        <v>1435</v>
      </c>
      <c r="BB968" s="14" t="s">
        <v>581</v>
      </c>
      <c r="BC968" s="14" t="s">
        <v>1436</v>
      </c>
      <c r="BD968" s="14" t="s">
        <v>1429</v>
      </c>
      <c r="BE968" s="14" t="s">
        <v>706</v>
      </c>
      <c r="BF968" s="14" t="s">
        <v>1437</v>
      </c>
      <c r="BG968" s="61" t="s">
        <v>1438</v>
      </c>
      <c r="BH968" s="58">
        <f t="shared" si="48"/>
        <v>50000</v>
      </c>
      <c r="BI968" s="62">
        <f t="shared" si="51"/>
        <v>0</v>
      </c>
    </row>
    <row r="969" spans="1:61" ht="18.75">
      <c r="A969" s="11">
        <v>10</v>
      </c>
      <c r="B969" s="6" t="s">
        <v>1</v>
      </c>
      <c r="C969" s="11">
        <v>1019</v>
      </c>
      <c r="D969" s="6" t="s">
        <v>371</v>
      </c>
      <c r="E969" s="12">
        <v>2</v>
      </c>
      <c r="F969" s="13" t="s">
        <v>12</v>
      </c>
      <c r="G969" s="6" t="s">
        <v>12</v>
      </c>
      <c r="H969" s="12">
        <v>1</v>
      </c>
      <c r="I969" s="13" t="s">
        <v>734</v>
      </c>
      <c r="J969" s="12">
        <v>120</v>
      </c>
      <c r="K969" s="13" t="s">
        <v>717</v>
      </c>
      <c r="L969" s="11">
        <v>1000003</v>
      </c>
      <c r="M969" s="6" t="s">
        <v>229</v>
      </c>
      <c r="N969" s="11">
        <v>10000030071</v>
      </c>
      <c r="O969" s="6" t="s">
        <v>36</v>
      </c>
      <c r="P969" s="14" t="s">
        <v>375</v>
      </c>
      <c r="Q969" s="11">
        <v>5</v>
      </c>
      <c r="R969" s="6" t="s">
        <v>635</v>
      </c>
      <c r="S969" s="11">
        <v>5</v>
      </c>
      <c r="T969" s="6" t="s">
        <v>635</v>
      </c>
      <c r="U969" s="13" t="str">
        <f>IFERROR((VLOOKUP(Q969,[1]ความเชื่อมโยง!$A$1:$F$10,6,FALSE)),"")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69" s="13" t="str">
        <f>IFERROR((VLOOKUP(Q969,ความเชื่อมโยง!$A$1:$G$10,7,1)),"")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69" s="15" t="s">
        <v>636</v>
      </c>
      <c r="X969" s="6" t="s">
        <v>133</v>
      </c>
      <c r="Y969" s="6" t="s">
        <v>16</v>
      </c>
      <c r="Z969" s="6" t="s">
        <v>20</v>
      </c>
      <c r="AA969" s="6"/>
      <c r="AB969" s="6"/>
      <c r="AC969" s="14"/>
      <c r="AD969" s="14" t="s">
        <v>1635</v>
      </c>
      <c r="AE969" s="16">
        <v>50</v>
      </c>
      <c r="AF969" s="17">
        <v>20</v>
      </c>
      <c r="AG969" s="17" t="s">
        <v>581</v>
      </c>
      <c r="AH969" s="17">
        <v>4</v>
      </c>
      <c r="AI969" s="27">
        <v>4000</v>
      </c>
      <c r="AJ969" s="16"/>
      <c r="AK969" s="16"/>
      <c r="AL969" s="16"/>
      <c r="AM969" s="16"/>
      <c r="AN969" s="16"/>
      <c r="AO969" s="16"/>
      <c r="AP969" s="16"/>
      <c r="AQ969" s="16"/>
      <c r="AR969" s="16">
        <v>2000</v>
      </c>
      <c r="AS969" s="16"/>
      <c r="AT969" s="16"/>
      <c r="AU969" s="16">
        <v>2000</v>
      </c>
      <c r="AV969" s="14" t="s">
        <v>1422</v>
      </c>
      <c r="AW969" s="14" t="s">
        <v>1433</v>
      </c>
      <c r="AX969" s="14" t="s">
        <v>1424</v>
      </c>
      <c r="AY969" s="14" t="s">
        <v>1434</v>
      </c>
      <c r="AZ969" s="14" t="s">
        <v>714</v>
      </c>
      <c r="BA969" s="14" t="s">
        <v>1435</v>
      </c>
      <c r="BB969" s="14" t="s">
        <v>581</v>
      </c>
      <c r="BC969" s="14" t="s">
        <v>1436</v>
      </c>
      <c r="BD969" s="14" t="s">
        <v>1429</v>
      </c>
      <c r="BE969" s="14" t="s">
        <v>706</v>
      </c>
      <c r="BF969" s="14" t="s">
        <v>1437</v>
      </c>
      <c r="BG969" s="61" t="s">
        <v>1438</v>
      </c>
      <c r="BH969" s="58">
        <f t="shared" si="48"/>
        <v>4000</v>
      </c>
      <c r="BI969" s="62">
        <f t="shared" si="51"/>
        <v>0</v>
      </c>
    </row>
    <row r="970" spans="1:61" ht="18.75">
      <c r="A970" s="11">
        <v>10</v>
      </c>
      <c r="B970" s="6" t="s">
        <v>1</v>
      </c>
      <c r="C970" s="11">
        <v>1019</v>
      </c>
      <c r="D970" s="6" t="s">
        <v>371</v>
      </c>
      <c r="E970" s="12">
        <v>2</v>
      </c>
      <c r="F970" s="13" t="s">
        <v>12</v>
      </c>
      <c r="G970" s="6" t="s">
        <v>12</v>
      </c>
      <c r="H970" s="12">
        <v>1</v>
      </c>
      <c r="I970" s="13" t="s">
        <v>734</v>
      </c>
      <c r="J970" s="12">
        <v>120</v>
      </c>
      <c r="K970" s="13" t="s">
        <v>717</v>
      </c>
      <c r="L970" s="11">
        <v>1000003</v>
      </c>
      <c r="M970" s="6" t="s">
        <v>229</v>
      </c>
      <c r="N970" s="11">
        <v>10000030071</v>
      </c>
      <c r="O970" s="6" t="s">
        <v>36</v>
      </c>
      <c r="P970" s="14" t="s">
        <v>375</v>
      </c>
      <c r="Q970" s="11">
        <v>5</v>
      </c>
      <c r="R970" s="6" t="s">
        <v>635</v>
      </c>
      <c r="S970" s="11">
        <v>5</v>
      </c>
      <c r="T970" s="6" t="s">
        <v>635</v>
      </c>
      <c r="U970" s="13" t="str">
        <f>IFERROR((VLOOKUP(Q970,[1]ความเชื่อมโยง!$A$1:$F$10,6,FALSE)),"")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70" s="13" t="str">
        <f>IFERROR((VLOOKUP(Q970,ความเชื่อมโยง!$A$1:$G$10,7,1)),"")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70" s="15" t="s">
        <v>636</v>
      </c>
      <c r="X970" s="6" t="s">
        <v>133</v>
      </c>
      <c r="Y970" s="6" t="s">
        <v>16</v>
      </c>
      <c r="Z970" s="6" t="s">
        <v>20</v>
      </c>
      <c r="AA970" s="6"/>
      <c r="AB970" s="6"/>
      <c r="AC970" s="14"/>
      <c r="AD970" s="14" t="s">
        <v>612</v>
      </c>
      <c r="AE970" s="16">
        <v>200</v>
      </c>
      <c r="AF970" s="17">
        <v>20</v>
      </c>
      <c r="AG970" s="17" t="s">
        <v>581</v>
      </c>
      <c r="AH970" s="17">
        <v>2</v>
      </c>
      <c r="AI970" s="27">
        <v>8000</v>
      </c>
      <c r="AJ970" s="16"/>
      <c r="AK970" s="16"/>
      <c r="AL970" s="16"/>
      <c r="AM970" s="16"/>
      <c r="AN970" s="16"/>
      <c r="AO970" s="16"/>
      <c r="AP970" s="16"/>
      <c r="AQ970" s="16"/>
      <c r="AR970" s="16">
        <v>4000</v>
      </c>
      <c r="AS970" s="16"/>
      <c r="AT970" s="16"/>
      <c r="AU970" s="16">
        <v>4000</v>
      </c>
      <c r="AV970" s="14" t="s">
        <v>1422</v>
      </c>
      <c r="AW970" s="14" t="s">
        <v>1433</v>
      </c>
      <c r="AX970" s="14" t="s">
        <v>1424</v>
      </c>
      <c r="AY970" s="14" t="s">
        <v>1434</v>
      </c>
      <c r="AZ970" s="14" t="s">
        <v>714</v>
      </c>
      <c r="BA970" s="14" t="s">
        <v>1435</v>
      </c>
      <c r="BB970" s="14" t="s">
        <v>581</v>
      </c>
      <c r="BC970" s="14" t="s">
        <v>1436</v>
      </c>
      <c r="BD970" s="14" t="s">
        <v>1429</v>
      </c>
      <c r="BE970" s="14" t="s">
        <v>706</v>
      </c>
      <c r="BF970" s="14" t="s">
        <v>1437</v>
      </c>
      <c r="BG970" s="61" t="s">
        <v>1438</v>
      </c>
      <c r="BH970" s="58">
        <f t="shared" si="48"/>
        <v>8000</v>
      </c>
      <c r="BI970" s="62">
        <f t="shared" si="51"/>
        <v>0</v>
      </c>
    </row>
    <row r="971" spans="1:61" ht="18.75">
      <c r="A971" s="11">
        <v>10</v>
      </c>
      <c r="B971" s="6" t="s">
        <v>1</v>
      </c>
      <c r="C971" s="11">
        <v>1019</v>
      </c>
      <c r="D971" s="6" t="s">
        <v>371</v>
      </c>
      <c r="E971" s="12">
        <v>2</v>
      </c>
      <c r="F971" s="13" t="s">
        <v>12</v>
      </c>
      <c r="G971" s="6" t="s">
        <v>12</v>
      </c>
      <c r="H971" s="12">
        <v>1</v>
      </c>
      <c r="I971" s="13" t="s">
        <v>734</v>
      </c>
      <c r="J971" s="12">
        <v>120</v>
      </c>
      <c r="K971" s="13" t="s">
        <v>717</v>
      </c>
      <c r="L971" s="11">
        <v>1000003</v>
      </c>
      <c r="M971" s="6" t="s">
        <v>229</v>
      </c>
      <c r="N971" s="11">
        <v>10000030071</v>
      </c>
      <c r="O971" s="6" t="s">
        <v>36</v>
      </c>
      <c r="P971" s="14" t="s">
        <v>375</v>
      </c>
      <c r="Q971" s="11">
        <v>5</v>
      </c>
      <c r="R971" s="6" t="s">
        <v>635</v>
      </c>
      <c r="S971" s="11">
        <v>5</v>
      </c>
      <c r="T971" s="6" t="s">
        <v>635</v>
      </c>
      <c r="U971" s="13" t="str">
        <f>IFERROR((VLOOKUP(Q971,[1]ความเชื่อมโยง!$A$1:$F$10,6,FALSE)),"")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71" s="13" t="str">
        <f>IFERROR((VLOOKUP(Q971,ความเชื่อมโยง!$A$1:$G$10,7,1)),"")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71" s="15" t="s">
        <v>636</v>
      </c>
      <c r="X971" s="6" t="s">
        <v>133</v>
      </c>
      <c r="Y971" s="6" t="s">
        <v>16</v>
      </c>
      <c r="Z971" s="6" t="s">
        <v>20</v>
      </c>
      <c r="AA971" s="6"/>
      <c r="AB971" s="6"/>
      <c r="AC971" s="14"/>
      <c r="AD971" s="14" t="s">
        <v>1634</v>
      </c>
      <c r="AE971" s="16">
        <v>0.4</v>
      </c>
      <c r="AF971" s="17">
        <v>1000</v>
      </c>
      <c r="AG971" s="17" t="s">
        <v>584</v>
      </c>
      <c r="AH971" s="17">
        <v>2</v>
      </c>
      <c r="AI971" s="27">
        <v>800</v>
      </c>
      <c r="AJ971" s="16"/>
      <c r="AK971" s="16"/>
      <c r="AL971" s="16"/>
      <c r="AM971" s="16"/>
      <c r="AN971" s="16"/>
      <c r="AO971" s="16"/>
      <c r="AP971" s="16"/>
      <c r="AQ971" s="16"/>
      <c r="AR971" s="16">
        <v>400</v>
      </c>
      <c r="AS971" s="16"/>
      <c r="AT971" s="16"/>
      <c r="AU971" s="16">
        <v>400</v>
      </c>
      <c r="AV971" s="14" t="s">
        <v>1422</v>
      </c>
      <c r="AW971" s="14" t="s">
        <v>1433</v>
      </c>
      <c r="AX971" s="14" t="s">
        <v>1424</v>
      </c>
      <c r="AY971" s="14" t="s">
        <v>1434</v>
      </c>
      <c r="AZ971" s="14" t="s">
        <v>714</v>
      </c>
      <c r="BA971" s="14" t="s">
        <v>1435</v>
      </c>
      <c r="BB971" s="14" t="s">
        <v>581</v>
      </c>
      <c r="BC971" s="14" t="s">
        <v>1436</v>
      </c>
      <c r="BD971" s="14" t="s">
        <v>1429</v>
      </c>
      <c r="BE971" s="14" t="s">
        <v>706</v>
      </c>
      <c r="BF971" s="14" t="s">
        <v>1437</v>
      </c>
      <c r="BG971" s="61" t="s">
        <v>1438</v>
      </c>
      <c r="BH971" s="58">
        <f t="shared" ref="BH971:BH1034" si="52">ROUND(AE971*AF971*AH971,-2)</f>
        <v>800</v>
      </c>
      <c r="BI971" s="62">
        <f t="shared" si="51"/>
        <v>0</v>
      </c>
    </row>
    <row r="972" spans="1:61" ht="18.75">
      <c r="A972" s="11">
        <v>10</v>
      </c>
      <c r="B972" s="6" t="s">
        <v>1</v>
      </c>
      <c r="C972" s="11">
        <v>1019</v>
      </c>
      <c r="D972" s="6" t="s">
        <v>371</v>
      </c>
      <c r="E972" s="12">
        <v>2</v>
      </c>
      <c r="F972" s="13" t="s">
        <v>12</v>
      </c>
      <c r="G972" s="6" t="s">
        <v>12</v>
      </c>
      <c r="H972" s="12">
        <v>1</v>
      </c>
      <c r="I972" s="13" t="s">
        <v>734</v>
      </c>
      <c r="J972" s="12">
        <v>120</v>
      </c>
      <c r="K972" s="13" t="s">
        <v>717</v>
      </c>
      <c r="L972" s="11">
        <v>1000003</v>
      </c>
      <c r="M972" s="6" t="s">
        <v>229</v>
      </c>
      <c r="N972" s="11">
        <v>10000030071</v>
      </c>
      <c r="O972" s="6" t="s">
        <v>36</v>
      </c>
      <c r="P972" s="14" t="s">
        <v>376</v>
      </c>
      <c r="Q972" s="11">
        <v>5</v>
      </c>
      <c r="R972" s="6" t="s">
        <v>635</v>
      </c>
      <c r="S972" s="11">
        <v>5</v>
      </c>
      <c r="T972" s="6" t="s">
        <v>635</v>
      </c>
      <c r="U972" s="13" t="str">
        <f>IFERROR((VLOOKUP(Q972,[1]ความเชื่อมโยง!$A$1:$F$10,6,FALSE)),"")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72" s="13" t="str">
        <f>IFERROR((VLOOKUP(Q972,ความเชื่อมโยง!$A$1:$G$10,7,1)),"")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72" s="15" t="s">
        <v>650</v>
      </c>
      <c r="X972" s="6" t="s">
        <v>133</v>
      </c>
      <c r="Y972" s="6" t="s">
        <v>16</v>
      </c>
      <c r="Z972" s="6" t="s">
        <v>28</v>
      </c>
      <c r="AA972" s="6"/>
      <c r="AB972" s="6"/>
      <c r="AC972" s="14"/>
      <c r="AD972" s="14" t="s">
        <v>1439</v>
      </c>
      <c r="AE972" s="16">
        <v>3000</v>
      </c>
      <c r="AF972" s="17">
        <v>10</v>
      </c>
      <c r="AG972" s="17" t="s">
        <v>581</v>
      </c>
      <c r="AH972" s="17">
        <v>4</v>
      </c>
      <c r="AI972" s="27">
        <v>120000</v>
      </c>
      <c r="AJ972" s="16"/>
      <c r="AK972" s="16">
        <v>30000</v>
      </c>
      <c r="AL972" s="16"/>
      <c r="AM972" s="16"/>
      <c r="AN972" s="16">
        <v>30000</v>
      </c>
      <c r="AO972" s="16"/>
      <c r="AP972" s="16"/>
      <c r="AQ972" s="16"/>
      <c r="AR972" s="16">
        <v>30000</v>
      </c>
      <c r="AS972" s="16"/>
      <c r="AT972" s="16"/>
      <c r="AU972" s="16">
        <v>30000</v>
      </c>
      <c r="AV972" s="14" t="s">
        <v>1440</v>
      </c>
      <c r="AW972" s="14" t="s">
        <v>1441</v>
      </c>
      <c r="AX972" s="14" t="s">
        <v>1441</v>
      </c>
      <c r="AY972" s="14" t="s">
        <v>1442</v>
      </c>
      <c r="AZ972" s="14" t="s">
        <v>714</v>
      </c>
      <c r="BA972" s="14" t="s">
        <v>1443</v>
      </c>
      <c r="BB972" s="14" t="s">
        <v>583</v>
      </c>
      <c r="BC972" s="14">
        <v>6</v>
      </c>
      <c r="BD972" s="14" t="s">
        <v>1444</v>
      </c>
      <c r="BE972" s="14" t="s">
        <v>1429</v>
      </c>
      <c r="BF972" s="14" t="s">
        <v>1427</v>
      </c>
      <c r="BG972" s="61" t="s">
        <v>1445</v>
      </c>
      <c r="BH972" s="58">
        <f t="shared" si="52"/>
        <v>120000</v>
      </c>
      <c r="BI972" s="62">
        <f t="shared" si="51"/>
        <v>0</v>
      </c>
    </row>
    <row r="973" spans="1:61" ht="18.75">
      <c r="A973" s="11">
        <v>10</v>
      </c>
      <c r="B973" s="6" t="s">
        <v>1</v>
      </c>
      <c r="C973" s="11">
        <v>1019</v>
      </c>
      <c r="D973" s="6" t="s">
        <v>371</v>
      </c>
      <c r="E973" s="12">
        <v>2</v>
      </c>
      <c r="F973" s="13" t="s">
        <v>12</v>
      </c>
      <c r="G973" s="6" t="s">
        <v>12</v>
      </c>
      <c r="H973" s="12">
        <v>1</v>
      </c>
      <c r="I973" s="13" t="s">
        <v>734</v>
      </c>
      <c r="J973" s="12">
        <v>120</v>
      </c>
      <c r="K973" s="13" t="s">
        <v>717</v>
      </c>
      <c r="L973" s="11">
        <v>1000003</v>
      </c>
      <c r="M973" s="6" t="s">
        <v>229</v>
      </c>
      <c r="N973" s="11">
        <v>10000030071</v>
      </c>
      <c r="O973" s="6" t="s">
        <v>36</v>
      </c>
      <c r="P973" s="14" t="s">
        <v>376</v>
      </c>
      <c r="Q973" s="11">
        <v>5</v>
      </c>
      <c r="R973" s="6" t="s">
        <v>635</v>
      </c>
      <c r="S973" s="11">
        <v>5</v>
      </c>
      <c r="T973" s="6" t="s">
        <v>635</v>
      </c>
      <c r="U973" s="13" t="str">
        <f>IFERROR((VLOOKUP(Q973,[1]ความเชื่อมโยง!$A$1:$F$10,6,FALSE)),"")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73" s="13" t="str">
        <f>IFERROR((VLOOKUP(Q973,ความเชื่อมโยง!$A$1:$G$10,7,1)),"")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73" s="15" t="s">
        <v>650</v>
      </c>
      <c r="X973" s="6" t="s">
        <v>133</v>
      </c>
      <c r="Y973" s="6" t="s">
        <v>16</v>
      </c>
      <c r="Z973" s="6" t="s">
        <v>28</v>
      </c>
      <c r="AA973" s="6"/>
      <c r="AB973" s="6"/>
      <c r="AC973" s="14"/>
      <c r="AD973" s="14" t="s">
        <v>1446</v>
      </c>
      <c r="AE973" s="16">
        <v>1500</v>
      </c>
      <c r="AF973" s="17">
        <v>3</v>
      </c>
      <c r="AG973" s="17" t="s">
        <v>581</v>
      </c>
      <c r="AH973" s="17">
        <v>4</v>
      </c>
      <c r="AI973" s="27">
        <v>18000</v>
      </c>
      <c r="AJ973" s="16"/>
      <c r="AK973" s="16">
        <v>4500</v>
      </c>
      <c r="AL973" s="16"/>
      <c r="AM973" s="16"/>
      <c r="AN973" s="16">
        <v>4500</v>
      </c>
      <c r="AO973" s="16"/>
      <c r="AP973" s="16"/>
      <c r="AQ973" s="16"/>
      <c r="AR973" s="16">
        <v>4500</v>
      </c>
      <c r="AS973" s="16"/>
      <c r="AT973" s="16"/>
      <c r="AU973" s="16">
        <v>4500</v>
      </c>
      <c r="AV973" s="14" t="s">
        <v>1440</v>
      </c>
      <c r="AW973" s="14" t="s">
        <v>1441</v>
      </c>
      <c r="AX973" s="14" t="s">
        <v>1441</v>
      </c>
      <c r="AY973" s="14" t="s">
        <v>1442</v>
      </c>
      <c r="AZ973" s="14" t="s">
        <v>714</v>
      </c>
      <c r="BA973" s="14" t="s">
        <v>1443</v>
      </c>
      <c r="BB973" s="14" t="s">
        <v>583</v>
      </c>
      <c r="BC973" s="14">
        <v>6</v>
      </c>
      <c r="BD973" s="14" t="s">
        <v>1444</v>
      </c>
      <c r="BE973" s="14" t="s">
        <v>1429</v>
      </c>
      <c r="BF973" s="14" t="s">
        <v>1427</v>
      </c>
      <c r="BG973" s="61" t="s">
        <v>1445</v>
      </c>
      <c r="BH973" s="58">
        <f t="shared" si="52"/>
        <v>18000</v>
      </c>
      <c r="BI973" s="62">
        <f t="shared" si="51"/>
        <v>0</v>
      </c>
    </row>
    <row r="974" spans="1:61" ht="18.75">
      <c r="A974" s="11">
        <v>10</v>
      </c>
      <c r="B974" s="6" t="s">
        <v>1</v>
      </c>
      <c r="C974" s="11">
        <v>1019</v>
      </c>
      <c r="D974" s="6" t="s">
        <v>371</v>
      </c>
      <c r="E974" s="12">
        <v>2</v>
      </c>
      <c r="F974" s="13" t="s">
        <v>12</v>
      </c>
      <c r="G974" s="6" t="s">
        <v>12</v>
      </c>
      <c r="H974" s="12">
        <v>1</v>
      </c>
      <c r="I974" s="13" t="s">
        <v>734</v>
      </c>
      <c r="J974" s="12">
        <v>120</v>
      </c>
      <c r="K974" s="13" t="s">
        <v>717</v>
      </c>
      <c r="L974" s="11">
        <v>1000003</v>
      </c>
      <c r="M974" s="6" t="s">
        <v>229</v>
      </c>
      <c r="N974" s="11">
        <v>10000030071</v>
      </c>
      <c r="O974" s="6" t="s">
        <v>36</v>
      </c>
      <c r="P974" s="14" t="s">
        <v>376</v>
      </c>
      <c r="Q974" s="11">
        <v>5</v>
      </c>
      <c r="R974" s="6" t="s">
        <v>635</v>
      </c>
      <c r="S974" s="11">
        <v>5</v>
      </c>
      <c r="T974" s="6" t="s">
        <v>635</v>
      </c>
      <c r="U974" s="13" t="str">
        <f>IFERROR((VLOOKUP(Q974,[1]ความเชื่อมโยง!$A$1:$F$10,6,FALSE)),"")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74" s="13" t="str">
        <f>IFERROR((VLOOKUP(Q974,ความเชื่อมโยง!$A$1:$G$10,7,1)),"")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74" s="15" t="s">
        <v>650</v>
      </c>
      <c r="X974" s="6" t="s">
        <v>133</v>
      </c>
      <c r="Y974" s="6" t="s">
        <v>16</v>
      </c>
      <c r="Z974" s="6" t="s">
        <v>28</v>
      </c>
      <c r="AA974" s="6"/>
      <c r="AB974" s="6"/>
      <c r="AC974" s="14"/>
      <c r="AD974" s="14" t="s">
        <v>1447</v>
      </c>
      <c r="AE974" s="16">
        <v>1000</v>
      </c>
      <c r="AF974" s="17">
        <v>2</v>
      </c>
      <c r="AG974" s="17" t="s">
        <v>581</v>
      </c>
      <c r="AH974" s="17">
        <v>4</v>
      </c>
      <c r="AI974" s="27">
        <v>8000</v>
      </c>
      <c r="AJ974" s="16"/>
      <c r="AK974" s="16">
        <v>2000</v>
      </c>
      <c r="AL974" s="16"/>
      <c r="AM974" s="16"/>
      <c r="AN974" s="16">
        <v>2000</v>
      </c>
      <c r="AO974" s="16"/>
      <c r="AP974" s="16"/>
      <c r="AQ974" s="16"/>
      <c r="AR974" s="16">
        <v>2000</v>
      </c>
      <c r="AS974" s="16"/>
      <c r="AT974" s="16"/>
      <c r="AU974" s="16">
        <v>2000</v>
      </c>
      <c r="AV974" s="14" t="s">
        <v>1440</v>
      </c>
      <c r="AW974" s="14" t="s">
        <v>1441</v>
      </c>
      <c r="AX974" s="14" t="s">
        <v>1441</v>
      </c>
      <c r="AY974" s="14" t="s">
        <v>1442</v>
      </c>
      <c r="AZ974" s="14" t="s">
        <v>714</v>
      </c>
      <c r="BA974" s="14" t="s">
        <v>1443</v>
      </c>
      <c r="BB974" s="14" t="s">
        <v>583</v>
      </c>
      <c r="BC974" s="14">
        <v>6</v>
      </c>
      <c r="BD974" s="14" t="s">
        <v>1444</v>
      </c>
      <c r="BE974" s="14" t="s">
        <v>1429</v>
      </c>
      <c r="BF974" s="14" t="s">
        <v>1427</v>
      </c>
      <c r="BG974" s="61" t="s">
        <v>1445</v>
      </c>
      <c r="BH974" s="58">
        <f t="shared" si="52"/>
        <v>8000</v>
      </c>
      <c r="BI974" s="62">
        <f t="shared" si="51"/>
        <v>0</v>
      </c>
    </row>
    <row r="975" spans="1:61" ht="18.75">
      <c r="A975" s="11">
        <v>10</v>
      </c>
      <c r="B975" s="6" t="s">
        <v>1</v>
      </c>
      <c r="C975" s="11">
        <v>1019</v>
      </c>
      <c r="D975" s="6" t="s">
        <v>371</v>
      </c>
      <c r="E975" s="12">
        <v>2</v>
      </c>
      <c r="F975" s="13" t="s">
        <v>12</v>
      </c>
      <c r="G975" s="6" t="s">
        <v>12</v>
      </c>
      <c r="H975" s="12">
        <v>1</v>
      </c>
      <c r="I975" s="13" t="s">
        <v>734</v>
      </c>
      <c r="J975" s="12">
        <v>120</v>
      </c>
      <c r="K975" s="13" t="s">
        <v>717</v>
      </c>
      <c r="L975" s="11">
        <v>1000003</v>
      </c>
      <c r="M975" s="6" t="s">
        <v>229</v>
      </c>
      <c r="N975" s="11">
        <v>10000030071</v>
      </c>
      <c r="O975" s="6" t="s">
        <v>36</v>
      </c>
      <c r="P975" s="14" t="s">
        <v>376</v>
      </c>
      <c r="Q975" s="11">
        <v>5</v>
      </c>
      <c r="R975" s="6" t="s">
        <v>635</v>
      </c>
      <c r="S975" s="11">
        <v>5</v>
      </c>
      <c r="T975" s="6" t="s">
        <v>635</v>
      </c>
      <c r="U975" s="13" t="str">
        <f>IFERROR((VLOOKUP(Q975,[1]ความเชื่อมโยง!$A$1:$F$10,6,FALSE)),"")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75" s="13" t="str">
        <f>IFERROR((VLOOKUP(Q975,ความเชื่อมโยง!$A$1:$G$10,7,1)),"")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75" s="15" t="s">
        <v>650</v>
      </c>
      <c r="X975" s="6" t="s">
        <v>133</v>
      </c>
      <c r="Y975" s="6" t="s">
        <v>16</v>
      </c>
      <c r="Z975" s="6" t="s">
        <v>20</v>
      </c>
      <c r="AA975" s="6"/>
      <c r="AB975" s="6"/>
      <c r="AC975" s="14"/>
      <c r="AD975" s="14" t="s">
        <v>1749</v>
      </c>
      <c r="AE975" s="16">
        <v>6000</v>
      </c>
      <c r="AF975" s="17">
        <v>15</v>
      </c>
      <c r="AG975" s="17" t="s">
        <v>581</v>
      </c>
      <c r="AH975" s="17">
        <v>4</v>
      </c>
      <c r="AI975" s="27">
        <v>360000</v>
      </c>
      <c r="AJ975" s="16"/>
      <c r="AK975" s="16">
        <v>90000</v>
      </c>
      <c r="AL975" s="16"/>
      <c r="AM975" s="16"/>
      <c r="AN975" s="16">
        <v>90000</v>
      </c>
      <c r="AO975" s="16"/>
      <c r="AP975" s="16"/>
      <c r="AQ975" s="16"/>
      <c r="AR975" s="16">
        <v>90000</v>
      </c>
      <c r="AS975" s="16"/>
      <c r="AT975" s="16"/>
      <c r="AU975" s="16">
        <v>96000</v>
      </c>
      <c r="AV975" s="14" t="s">
        <v>1440</v>
      </c>
      <c r="AW975" s="14" t="s">
        <v>1441</v>
      </c>
      <c r="AX975" s="14" t="s">
        <v>1441</v>
      </c>
      <c r="AY975" s="14" t="s">
        <v>1442</v>
      </c>
      <c r="AZ975" s="14" t="s">
        <v>714</v>
      </c>
      <c r="BA975" s="14" t="s">
        <v>1443</v>
      </c>
      <c r="BB975" s="14" t="s">
        <v>583</v>
      </c>
      <c r="BC975" s="14">
        <v>6</v>
      </c>
      <c r="BD975" s="14" t="s">
        <v>1444</v>
      </c>
      <c r="BE975" s="14" t="s">
        <v>1429</v>
      </c>
      <c r="BF975" s="14" t="s">
        <v>1427</v>
      </c>
      <c r="BG975" s="61" t="s">
        <v>1445</v>
      </c>
      <c r="BH975" s="58">
        <f t="shared" si="52"/>
        <v>360000</v>
      </c>
      <c r="BI975" s="62">
        <f t="shared" si="51"/>
        <v>0</v>
      </c>
    </row>
    <row r="976" spans="1:61" ht="18.75">
      <c r="A976" s="11">
        <v>10</v>
      </c>
      <c r="B976" s="6" t="s">
        <v>1</v>
      </c>
      <c r="C976" s="11">
        <v>1019</v>
      </c>
      <c r="D976" s="6" t="s">
        <v>371</v>
      </c>
      <c r="E976" s="12">
        <v>2</v>
      </c>
      <c r="F976" s="13" t="s">
        <v>12</v>
      </c>
      <c r="G976" s="6" t="s">
        <v>12</v>
      </c>
      <c r="H976" s="12">
        <v>1</v>
      </c>
      <c r="I976" s="13" t="s">
        <v>734</v>
      </c>
      <c r="J976" s="12">
        <v>120</v>
      </c>
      <c r="K976" s="13" t="s">
        <v>717</v>
      </c>
      <c r="L976" s="11">
        <v>1000003</v>
      </c>
      <c r="M976" s="6" t="s">
        <v>229</v>
      </c>
      <c r="N976" s="11">
        <v>10000030071</v>
      </c>
      <c r="O976" s="6" t="s">
        <v>36</v>
      </c>
      <c r="P976" s="14" t="s">
        <v>376</v>
      </c>
      <c r="Q976" s="11">
        <v>5</v>
      </c>
      <c r="R976" s="6" t="s">
        <v>635</v>
      </c>
      <c r="S976" s="11">
        <v>5</v>
      </c>
      <c r="T976" s="6" t="s">
        <v>635</v>
      </c>
      <c r="U976" s="13" t="str">
        <f>IFERROR((VLOOKUP(Q976,[1]ความเชื่อมโยง!$A$1:$F$10,6,FALSE)),"")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76" s="13" t="str">
        <f>IFERROR((VLOOKUP(Q976,ความเชื่อมโยง!$A$1:$G$10,7,1)),"")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76" s="15" t="s">
        <v>650</v>
      </c>
      <c r="X976" s="6" t="s">
        <v>133</v>
      </c>
      <c r="Y976" s="6" t="s">
        <v>16</v>
      </c>
      <c r="Z976" s="6" t="s">
        <v>20</v>
      </c>
      <c r="AA976" s="6"/>
      <c r="AB976" s="6"/>
      <c r="AC976" s="14"/>
      <c r="AD976" s="14" t="s">
        <v>1635</v>
      </c>
      <c r="AE976" s="16">
        <v>30</v>
      </c>
      <c r="AF976" s="17">
        <v>80</v>
      </c>
      <c r="AG976" s="17" t="s">
        <v>581</v>
      </c>
      <c r="AH976" s="17">
        <v>4</v>
      </c>
      <c r="AI976" s="27">
        <v>9600</v>
      </c>
      <c r="AJ976" s="16"/>
      <c r="AK976" s="16">
        <v>2400</v>
      </c>
      <c r="AL976" s="16"/>
      <c r="AM976" s="16"/>
      <c r="AN976" s="16">
        <v>2400</v>
      </c>
      <c r="AO976" s="16"/>
      <c r="AP976" s="16"/>
      <c r="AQ976" s="16"/>
      <c r="AR976" s="16">
        <v>2400</v>
      </c>
      <c r="AS976" s="16"/>
      <c r="AT976" s="16"/>
      <c r="AU976" s="16">
        <v>4800</v>
      </c>
      <c r="AV976" s="14" t="s">
        <v>1440</v>
      </c>
      <c r="AW976" s="14" t="s">
        <v>1441</v>
      </c>
      <c r="AX976" s="14" t="s">
        <v>1441</v>
      </c>
      <c r="AY976" s="14" t="s">
        <v>1442</v>
      </c>
      <c r="AZ976" s="14" t="s">
        <v>714</v>
      </c>
      <c r="BA976" s="14" t="s">
        <v>1443</v>
      </c>
      <c r="BB976" s="14" t="s">
        <v>583</v>
      </c>
      <c r="BC976" s="14">
        <v>6</v>
      </c>
      <c r="BD976" s="14" t="s">
        <v>1444</v>
      </c>
      <c r="BE976" s="14" t="s">
        <v>1429</v>
      </c>
      <c r="BF976" s="14" t="s">
        <v>1427</v>
      </c>
      <c r="BG976" s="61" t="s">
        <v>1445</v>
      </c>
      <c r="BH976" s="58">
        <f t="shared" si="52"/>
        <v>9600</v>
      </c>
      <c r="BI976" s="62">
        <f t="shared" si="51"/>
        <v>0</v>
      </c>
    </row>
    <row r="977" spans="1:61" ht="18.75">
      <c r="A977" s="11">
        <v>10</v>
      </c>
      <c r="B977" s="6" t="s">
        <v>1</v>
      </c>
      <c r="C977" s="11">
        <v>1019</v>
      </c>
      <c r="D977" s="6" t="s">
        <v>371</v>
      </c>
      <c r="E977" s="12">
        <v>2</v>
      </c>
      <c r="F977" s="13" t="s">
        <v>12</v>
      </c>
      <c r="G977" s="6" t="s">
        <v>12</v>
      </c>
      <c r="H977" s="12">
        <v>1</v>
      </c>
      <c r="I977" s="13" t="s">
        <v>734</v>
      </c>
      <c r="J977" s="12">
        <v>120</v>
      </c>
      <c r="K977" s="13" t="s">
        <v>717</v>
      </c>
      <c r="L977" s="11">
        <v>1000003</v>
      </c>
      <c r="M977" s="6" t="s">
        <v>229</v>
      </c>
      <c r="N977" s="11">
        <v>10000030071</v>
      </c>
      <c r="O977" s="6" t="s">
        <v>36</v>
      </c>
      <c r="P977" s="14" t="s">
        <v>376</v>
      </c>
      <c r="Q977" s="11">
        <v>5</v>
      </c>
      <c r="R977" s="6" t="s">
        <v>635</v>
      </c>
      <c r="S977" s="11">
        <v>5</v>
      </c>
      <c r="T977" s="6" t="s">
        <v>635</v>
      </c>
      <c r="U977" s="13" t="str">
        <f>IFERROR((VLOOKUP(Q977,[1]ความเชื่อมโยง!$A$1:$F$10,6,FALSE)),"")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77" s="13" t="str">
        <f>IFERROR((VLOOKUP(Q977,ความเชื่อมโยง!$A$1:$G$10,7,1)),"")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77" s="15" t="s">
        <v>650</v>
      </c>
      <c r="X977" s="6" t="s">
        <v>133</v>
      </c>
      <c r="Y977" s="6" t="s">
        <v>16</v>
      </c>
      <c r="Z977" s="6" t="s">
        <v>20</v>
      </c>
      <c r="AA977" s="6"/>
      <c r="AB977" s="6"/>
      <c r="AC977" s="14"/>
      <c r="AD977" s="14" t="s">
        <v>612</v>
      </c>
      <c r="AE977" s="16">
        <v>200</v>
      </c>
      <c r="AF977" s="17">
        <v>40</v>
      </c>
      <c r="AG977" s="17" t="s">
        <v>581</v>
      </c>
      <c r="AH977" s="17">
        <v>4</v>
      </c>
      <c r="AI977" s="27">
        <v>32000</v>
      </c>
      <c r="AJ977" s="16"/>
      <c r="AK977" s="16">
        <v>8000</v>
      </c>
      <c r="AL977" s="16"/>
      <c r="AM977" s="16"/>
      <c r="AN977" s="16">
        <v>8000</v>
      </c>
      <c r="AO977" s="16"/>
      <c r="AP977" s="16"/>
      <c r="AQ977" s="16"/>
      <c r="AR977" s="16">
        <v>8000</v>
      </c>
      <c r="AS977" s="16"/>
      <c r="AT977" s="16"/>
      <c r="AU977" s="16">
        <v>8000</v>
      </c>
      <c r="AV977" s="14" t="s">
        <v>1440</v>
      </c>
      <c r="AW977" s="14" t="s">
        <v>1441</v>
      </c>
      <c r="AX977" s="14" t="s">
        <v>1441</v>
      </c>
      <c r="AY977" s="14" t="s">
        <v>1442</v>
      </c>
      <c r="AZ977" s="14" t="s">
        <v>714</v>
      </c>
      <c r="BA977" s="14" t="s">
        <v>1443</v>
      </c>
      <c r="BB977" s="14" t="s">
        <v>583</v>
      </c>
      <c r="BC977" s="14">
        <v>6</v>
      </c>
      <c r="BD977" s="14" t="s">
        <v>1444</v>
      </c>
      <c r="BE977" s="14" t="s">
        <v>1429</v>
      </c>
      <c r="BF977" s="14" t="s">
        <v>1427</v>
      </c>
      <c r="BG977" s="61" t="s">
        <v>1445</v>
      </c>
      <c r="BH977" s="58">
        <f t="shared" si="52"/>
        <v>32000</v>
      </c>
      <c r="BI977" s="62">
        <f t="shared" si="51"/>
        <v>0</v>
      </c>
    </row>
    <row r="978" spans="1:61" ht="18.75">
      <c r="A978" s="11">
        <v>10</v>
      </c>
      <c r="B978" s="6" t="s">
        <v>1</v>
      </c>
      <c r="C978" s="11">
        <v>1019</v>
      </c>
      <c r="D978" s="6" t="s">
        <v>371</v>
      </c>
      <c r="E978" s="12">
        <v>2</v>
      </c>
      <c r="F978" s="13" t="s">
        <v>12</v>
      </c>
      <c r="G978" s="6" t="s">
        <v>12</v>
      </c>
      <c r="H978" s="12">
        <v>1</v>
      </c>
      <c r="I978" s="13" t="s">
        <v>734</v>
      </c>
      <c r="J978" s="12">
        <v>120</v>
      </c>
      <c r="K978" s="13" t="s">
        <v>717</v>
      </c>
      <c r="L978" s="11">
        <v>1000003</v>
      </c>
      <c r="M978" s="6" t="s">
        <v>229</v>
      </c>
      <c r="N978" s="11">
        <v>10000030071</v>
      </c>
      <c r="O978" s="6" t="s">
        <v>36</v>
      </c>
      <c r="P978" s="14" t="s">
        <v>376</v>
      </c>
      <c r="Q978" s="11">
        <v>5</v>
      </c>
      <c r="R978" s="6" t="s">
        <v>635</v>
      </c>
      <c r="S978" s="11">
        <v>5</v>
      </c>
      <c r="T978" s="6" t="s">
        <v>635</v>
      </c>
      <c r="U978" s="13" t="str">
        <f>IFERROR((VLOOKUP(Q978,[1]ความเชื่อมโยง!$A$1:$F$10,6,FALSE)),"")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78" s="13" t="str">
        <f>IFERROR((VLOOKUP(Q978,ความเชื่อมโยง!$A$1:$G$10,7,1)),"")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78" s="15" t="s">
        <v>650</v>
      </c>
      <c r="X978" s="6" t="s">
        <v>133</v>
      </c>
      <c r="Y978" s="6" t="s">
        <v>16</v>
      </c>
      <c r="Z978" s="6" t="s">
        <v>20</v>
      </c>
      <c r="AA978" s="6"/>
      <c r="AB978" s="6"/>
      <c r="AC978" s="14"/>
      <c r="AD978" s="14" t="s">
        <v>1634</v>
      </c>
      <c r="AE978" s="16">
        <v>0.4</v>
      </c>
      <c r="AF978" s="17">
        <v>5000</v>
      </c>
      <c r="AG978" s="17" t="s">
        <v>584</v>
      </c>
      <c r="AH978" s="17">
        <v>4</v>
      </c>
      <c r="AI978" s="27">
        <v>8000</v>
      </c>
      <c r="AJ978" s="16"/>
      <c r="AK978" s="16">
        <v>2000</v>
      </c>
      <c r="AL978" s="16"/>
      <c r="AM978" s="16"/>
      <c r="AN978" s="16">
        <v>2000</v>
      </c>
      <c r="AO978" s="16"/>
      <c r="AP978" s="16"/>
      <c r="AQ978" s="16"/>
      <c r="AR978" s="16">
        <v>2000</v>
      </c>
      <c r="AS978" s="16"/>
      <c r="AT978" s="16"/>
      <c r="AU978" s="16">
        <v>2000</v>
      </c>
      <c r="AV978" s="14" t="s">
        <v>1440</v>
      </c>
      <c r="AW978" s="14" t="s">
        <v>1441</v>
      </c>
      <c r="AX978" s="14" t="s">
        <v>1441</v>
      </c>
      <c r="AY978" s="14" t="s">
        <v>1442</v>
      </c>
      <c r="AZ978" s="14" t="s">
        <v>714</v>
      </c>
      <c r="BA978" s="14" t="s">
        <v>1443</v>
      </c>
      <c r="BB978" s="14" t="s">
        <v>583</v>
      </c>
      <c r="BC978" s="14">
        <v>6</v>
      </c>
      <c r="BD978" s="14" t="s">
        <v>1444</v>
      </c>
      <c r="BE978" s="14" t="s">
        <v>1429</v>
      </c>
      <c r="BF978" s="14" t="s">
        <v>1427</v>
      </c>
      <c r="BG978" s="61" t="s">
        <v>1445</v>
      </c>
      <c r="BH978" s="58">
        <f t="shared" si="52"/>
        <v>8000</v>
      </c>
      <c r="BI978" s="62">
        <f t="shared" si="51"/>
        <v>0</v>
      </c>
    </row>
    <row r="979" spans="1:61" ht="18.75">
      <c r="A979" s="11">
        <v>10</v>
      </c>
      <c r="B979" s="6" t="s">
        <v>1</v>
      </c>
      <c r="C979" s="11">
        <v>1019</v>
      </c>
      <c r="D979" s="6" t="s">
        <v>371</v>
      </c>
      <c r="E979" s="12">
        <v>2</v>
      </c>
      <c r="F979" s="13" t="s">
        <v>12</v>
      </c>
      <c r="G979" s="6" t="s">
        <v>12</v>
      </c>
      <c r="H979" s="12">
        <v>1</v>
      </c>
      <c r="I979" s="13" t="s">
        <v>734</v>
      </c>
      <c r="J979" s="12">
        <v>120</v>
      </c>
      <c r="K979" s="13" t="s">
        <v>717</v>
      </c>
      <c r="L979" s="11">
        <v>1000003</v>
      </c>
      <c r="M979" s="6" t="s">
        <v>229</v>
      </c>
      <c r="N979" s="11">
        <v>10000030071</v>
      </c>
      <c r="O979" s="6" t="s">
        <v>36</v>
      </c>
      <c r="P979" s="14" t="s">
        <v>376</v>
      </c>
      <c r="Q979" s="11">
        <v>5</v>
      </c>
      <c r="R979" s="6" t="s">
        <v>635</v>
      </c>
      <c r="S979" s="11">
        <v>5</v>
      </c>
      <c r="T979" s="6" t="s">
        <v>635</v>
      </c>
      <c r="U979" s="13" t="str">
        <f>IFERROR((VLOOKUP(Q979,[1]ความเชื่อมโยง!$A$1:$F$10,6,FALSE)),"")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79" s="13" t="str">
        <f>IFERROR((VLOOKUP(Q979,ความเชื่อมโยง!$A$1:$G$10,7,1)),"")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79" s="15" t="s">
        <v>650</v>
      </c>
      <c r="X979" s="6" t="s">
        <v>133</v>
      </c>
      <c r="Y979" s="6" t="s">
        <v>16</v>
      </c>
      <c r="Z979" s="6" t="s">
        <v>28</v>
      </c>
      <c r="AA979" s="6"/>
      <c r="AB979" s="6"/>
      <c r="AC979" s="14"/>
      <c r="AD979" s="14" t="s">
        <v>730</v>
      </c>
      <c r="AE979" s="16">
        <v>500</v>
      </c>
      <c r="AF979" s="17">
        <v>2</v>
      </c>
      <c r="AG979" s="17" t="s">
        <v>581</v>
      </c>
      <c r="AH979" s="17">
        <v>4</v>
      </c>
      <c r="AI979" s="27">
        <v>4000</v>
      </c>
      <c r="AJ979" s="16"/>
      <c r="AK979" s="16">
        <v>1000</v>
      </c>
      <c r="AL979" s="16"/>
      <c r="AM979" s="16"/>
      <c r="AN979" s="16">
        <v>1000</v>
      </c>
      <c r="AO979" s="16"/>
      <c r="AP979" s="16"/>
      <c r="AQ979" s="16"/>
      <c r="AR979" s="16">
        <v>1000</v>
      </c>
      <c r="AS979" s="16"/>
      <c r="AT979" s="16"/>
      <c r="AU979" s="16">
        <v>1000</v>
      </c>
      <c r="AV979" s="14" t="s">
        <v>1440</v>
      </c>
      <c r="AW979" s="14" t="s">
        <v>1441</v>
      </c>
      <c r="AX979" s="14" t="s">
        <v>1441</v>
      </c>
      <c r="AY979" s="14" t="s">
        <v>1442</v>
      </c>
      <c r="AZ979" s="14" t="s">
        <v>714</v>
      </c>
      <c r="BA979" s="14" t="s">
        <v>1443</v>
      </c>
      <c r="BB979" s="14" t="s">
        <v>583</v>
      </c>
      <c r="BC979" s="14">
        <v>6</v>
      </c>
      <c r="BD979" s="14" t="s">
        <v>1444</v>
      </c>
      <c r="BE979" s="14" t="s">
        <v>1429</v>
      </c>
      <c r="BF979" s="14" t="s">
        <v>1427</v>
      </c>
      <c r="BG979" s="61" t="s">
        <v>1445</v>
      </c>
      <c r="BH979" s="58">
        <f t="shared" si="52"/>
        <v>4000</v>
      </c>
      <c r="BI979" s="62">
        <f t="shared" si="51"/>
        <v>0</v>
      </c>
    </row>
    <row r="980" spans="1:61" s="4" customFormat="1" ht="18.75">
      <c r="A980" s="11">
        <v>10</v>
      </c>
      <c r="B980" s="6" t="s">
        <v>1</v>
      </c>
      <c r="C980" s="11">
        <v>1019</v>
      </c>
      <c r="D980" s="6" t="s">
        <v>371</v>
      </c>
      <c r="E980" s="12">
        <v>2</v>
      </c>
      <c r="F980" s="13" t="s">
        <v>12</v>
      </c>
      <c r="G980" s="6" t="s">
        <v>12</v>
      </c>
      <c r="H980" s="12">
        <v>1</v>
      </c>
      <c r="I980" s="13" t="s">
        <v>734</v>
      </c>
      <c r="J980" s="12">
        <v>120</v>
      </c>
      <c r="K980" s="13" t="s">
        <v>717</v>
      </c>
      <c r="L980" s="11">
        <v>1000012</v>
      </c>
      <c r="M980" s="6" t="s">
        <v>634</v>
      </c>
      <c r="N980" s="11">
        <v>10000120026</v>
      </c>
      <c r="O980" s="6" t="s">
        <v>377</v>
      </c>
      <c r="P980" s="14" t="s">
        <v>378</v>
      </c>
      <c r="Q980" s="11">
        <v>1</v>
      </c>
      <c r="R980" s="6" t="s">
        <v>520</v>
      </c>
      <c r="S980" s="11">
        <f>IFERROR((VLOOKUP(T980,[1]ความเชื่อมโยง!$A$29:$B$37,2,FALSE)),"")</f>
        <v>1.3</v>
      </c>
      <c r="T980" s="6" t="s">
        <v>594</v>
      </c>
      <c r="U980" s="13" t="str">
        <f>IFERROR((VLOOKUP(Q980,[1]ความเชื่อมโยง!$A$1:$F$10,6,FALSE)),"")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80" s="13" t="str">
        <f>IFERROR((VLOOKUP(Q980,ความเชื่อมโยง!$A$1:$G$10,7,1)),"")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80" s="15" t="s">
        <v>685</v>
      </c>
      <c r="X980" s="6" t="s">
        <v>133</v>
      </c>
      <c r="Y980" s="6" t="s">
        <v>16</v>
      </c>
      <c r="Z980" s="6" t="s">
        <v>23</v>
      </c>
      <c r="AA980" s="6"/>
      <c r="AB980" s="6"/>
      <c r="AC980" s="14"/>
      <c r="AD980" s="14" t="s">
        <v>1448</v>
      </c>
      <c r="AE980" s="16">
        <v>205608</v>
      </c>
      <c r="AF980" s="17">
        <v>1</v>
      </c>
      <c r="AG980" s="17" t="s">
        <v>710</v>
      </c>
      <c r="AH980" s="17">
        <v>1</v>
      </c>
      <c r="AI980" s="27">
        <v>205600</v>
      </c>
      <c r="AJ980" s="16">
        <v>205600</v>
      </c>
      <c r="AK980" s="16"/>
      <c r="AL980" s="16">
        <v>245600</v>
      </c>
      <c r="AM980" s="16"/>
      <c r="AN980" s="16"/>
      <c r="AO980" s="16"/>
      <c r="AP980" s="16"/>
      <c r="AQ980" s="16"/>
      <c r="AR980" s="16"/>
      <c r="AS980" s="16"/>
      <c r="AT980" s="16"/>
      <c r="AU980" s="16"/>
      <c r="AV980" s="14" t="s">
        <v>1440</v>
      </c>
      <c r="AW980" s="14" t="s">
        <v>1441</v>
      </c>
      <c r="AX980" s="14" t="s">
        <v>1449</v>
      </c>
      <c r="AY980" s="14" t="s">
        <v>1442</v>
      </c>
      <c r="AZ980" s="14" t="s">
        <v>577</v>
      </c>
      <c r="BA980" s="14" t="s">
        <v>1450</v>
      </c>
      <c r="BB980" s="14" t="s">
        <v>577</v>
      </c>
      <c r="BC980" s="14">
        <v>80</v>
      </c>
      <c r="BD980" s="14" t="s">
        <v>1429</v>
      </c>
      <c r="BE980" s="14" t="s">
        <v>706</v>
      </c>
      <c r="BF980" s="14" t="s">
        <v>1451</v>
      </c>
      <c r="BG980" s="19" t="s">
        <v>703</v>
      </c>
      <c r="BH980" s="58">
        <f t="shared" si="52"/>
        <v>205600</v>
      </c>
      <c r="BI980" s="62">
        <f t="shared" si="51"/>
        <v>0</v>
      </c>
    </row>
    <row r="981" spans="1:61" s="4" customFormat="1" ht="18.75">
      <c r="A981" s="11">
        <v>10</v>
      </c>
      <c r="B981" s="6" t="s">
        <v>1</v>
      </c>
      <c r="C981" s="11">
        <v>1019</v>
      </c>
      <c r="D981" s="6" t="s">
        <v>371</v>
      </c>
      <c r="E981" s="12">
        <v>2</v>
      </c>
      <c r="F981" s="13" t="s">
        <v>12</v>
      </c>
      <c r="G981" s="6" t="s">
        <v>12</v>
      </c>
      <c r="H981" s="12">
        <v>1</v>
      </c>
      <c r="I981" s="13" t="s">
        <v>734</v>
      </c>
      <c r="J981" s="12">
        <v>120</v>
      </c>
      <c r="K981" s="13" t="s">
        <v>717</v>
      </c>
      <c r="L981" s="11">
        <v>1000012</v>
      </c>
      <c r="M981" s="6" t="s">
        <v>634</v>
      </c>
      <c r="N981" s="11">
        <v>10000120026</v>
      </c>
      <c r="O981" s="6" t="s">
        <v>377</v>
      </c>
      <c r="P981" s="14" t="s">
        <v>378</v>
      </c>
      <c r="Q981" s="11">
        <v>1</v>
      </c>
      <c r="R981" s="6" t="s">
        <v>520</v>
      </c>
      <c r="S981" s="11">
        <f>IFERROR((VLOOKUP(T981,[1]ความเชื่อมโยง!$A$29:$B$37,2,FALSE)),"")</f>
        <v>1.3</v>
      </c>
      <c r="T981" s="6" t="s">
        <v>594</v>
      </c>
      <c r="U981" s="13" t="str">
        <f>IFERROR((VLOOKUP(Q981,[1]ความเชื่อมโยง!$A$1:$F$10,6,FALSE)),"")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81" s="13" t="str">
        <f>IFERROR((VLOOKUP(Q981,ความเชื่อมโยง!$A$1:$G$10,7,1)),"")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81" s="15" t="s">
        <v>685</v>
      </c>
      <c r="X981" s="6" t="s">
        <v>133</v>
      </c>
      <c r="Y981" s="6" t="s">
        <v>16</v>
      </c>
      <c r="Z981" s="6" t="s">
        <v>23</v>
      </c>
      <c r="AA981" s="6"/>
      <c r="AB981" s="6"/>
      <c r="AC981" s="14"/>
      <c r="AD981" s="14" t="s">
        <v>1452</v>
      </c>
      <c r="AE981" s="16">
        <v>4000</v>
      </c>
      <c r="AF981" s="17">
        <v>10</v>
      </c>
      <c r="AG981" s="17" t="s">
        <v>1453</v>
      </c>
      <c r="AH981" s="17">
        <v>1</v>
      </c>
      <c r="AI981" s="27">
        <v>40000</v>
      </c>
      <c r="AJ981" s="16">
        <v>40000</v>
      </c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4" t="s">
        <v>1440</v>
      </c>
      <c r="AW981" s="14" t="s">
        <v>1441</v>
      </c>
      <c r="AX981" s="14" t="s">
        <v>1449</v>
      </c>
      <c r="AY981" s="14" t="s">
        <v>1442</v>
      </c>
      <c r="AZ981" s="14" t="s">
        <v>577</v>
      </c>
      <c r="BA981" s="14" t="s">
        <v>1450</v>
      </c>
      <c r="BB981" s="14" t="s">
        <v>577</v>
      </c>
      <c r="BC981" s="14">
        <v>80</v>
      </c>
      <c r="BD981" s="14" t="s">
        <v>1429</v>
      </c>
      <c r="BE981" s="14" t="s">
        <v>706</v>
      </c>
      <c r="BF981" s="14" t="s">
        <v>1451</v>
      </c>
      <c r="BG981" s="19" t="s">
        <v>703</v>
      </c>
      <c r="BH981" s="58">
        <f t="shared" si="52"/>
        <v>40000</v>
      </c>
      <c r="BI981" s="62">
        <f t="shared" si="51"/>
        <v>0</v>
      </c>
    </row>
    <row r="982" spans="1:61" s="4" customFormat="1" ht="18.75">
      <c r="A982" s="11">
        <v>10</v>
      </c>
      <c r="B982" s="6" t="s">
        <v>1</v>
      </c>
      <c r="C982" s="11">
        <v>1019</v>
      </c>
      <c r="D982" s="6" t="s">
        <v>371</v>
      </c>
      <c r="E982" s="12">
        <v>2</v>
      </c>
      <c r="F982" s="13" t="s">
        <v>12</v>
      </c>
      <c r="G982" s="6" t="s">
        <v>12</v>
      </c>
      <c r="H982" s="12">
        <v>1</v>
      </c>
      <c r="I982" s="13" t="s">
        <v>734</v>
      </c>
      <c r="J982" s="12">
        <v>120</v>
      </c>
      <c r="K982" s="13" t="s">
        <v>717</v>
      </c>
      <c r="L982" s="11">
        <v>3010003</v>
      </c>
      <c r="M982" s="6" t="s">
        <v>711</v>
      </c>
      <c r="N982" s="11">
        <v>30100030006</v>
      </c>
      <c r="O982" s="6" t="s">
        <v>381</v>
      </c>
      <c r="P982" s="14" t="s">
        <v>382</v>
      </c>
      <c r="Q982" s="11">
        <v>1</v>
      </c>
      <c r="R982" s="6" t="s">
        <v>520</v>
      </c>
      <c r="S982" s="11">
        <f>IFERROR((VLOOKUP(T982,[1]ความเชื่อมโยง!$A$29:$B$37,2,FALSE)),"")</f>
        <v>1.3</v>
      </c>
      <c r="T982" s="6" t="s">
        <v>594</v>
      </c>
      <c r="U982" s="13" t="str">
        <f>IFERROR((VLOOKUP(Q982,[1]ความเชื่อมโยง!$A$1:$F$10,6,FALSE)),"")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82" s="13" t="str">
        <f>IFERROR((VLOOKUP(Q982,ความเชื่อมโยง!$A$1:$G$10,7,1)),"")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82" s="15" t="s">
        <v>684</v>
      </c>
      <c r="X982" s="6" t="s">
        <v>646</v>
      </c>
      <c r="Y982" s="6" t="s">
        <v>16</v>
      </c>
      <c r="Z982" s="6" t="s">
        <v>28</v>
      </c>
      <c r="AA982" s="6"/>
      <c r="AB982" s="6"/>
      <c r="AC982" s="14"/>
      <c r="AD982" s="14" t="s">
        <v>1439</v>
      </c>
      <c r="AE982" s="16">
        <v>1200</v>
      </c>
      <c r="AF982" s="17">
        <v>7</v>
      </c>
      <c r="AG982" s="17" t="s">
        <v>576</v>
      </c>
      <c r="AH982" s="17">
        <v>2</v>
      </c>
      <c r="AI982" s="27">
        <v>16800</v>
      </c>
      <c r="AJ982" s="16"/>
      <c r="AK982" s="16"/>
      <c r="AL982" s="16">
        <v>16800</v>
      </c>
      <c r="AM982" s="16"/>
      <c r="AN982" s="16"/>
      <c r="AO982" s="16"/>
      <c r="AP982" s="16"/>
      <c r="AQ982" s="16"/>
      <c r="AR982" s="16"/>
      <c r="AS982" s="16"/>
      <c r="AT982" s="16"/>
      <c r="AU982" s="16"/>
      <c r="AV982" s="14" t="s">
        <v>1440</v>
      </c>
      <c r="AW982" s="14" t="s">
        <v>1454</v>
      </c>
      <c r="AX982" s="14" t="s">
        <v>1455</v>
      </c>
      <c r="AY982" s="14" t="s">
        <v>1456</v>
      </c>
      <c r="AZ982" s="14" t="s">
        <v>661</v>
      </c>
      <c r="BA982" s="14" t="s">
        <v>669</v>
      </c>
      <c r="BB982" s="14" t="s">
        <v>593</v>
      </c>
      <c r="BC982" s="14">
        <v>3.75</v>
      </c>
      <c r="BD982" s="14" t="s">
        <v>1457</v>
      </c>
      <c r="BE982" s="14" t="s">
        <v>1429</v>
      </c>
      <c r="BF982" s="14" t="s">
        <v>1458</v>
      </c>
      <c r="BG982" s="61" t="s">
        <v>1459</v>
      </c>
      <c r="BH982" s="58">
        <f t="shared" si="52"/>
        <v>16800</v>
      </c>
      <c r="BI982" s="62">
        <f t="shared" si="51"/>
        <v>0</v>
      </c>
    </row>
    <row r="983" spans="1:61" s="4" customFormat="1" ht="18.75">
      <c r="A983" s="11">
        <v>10</v>
      </c>
      <c r="B983" s="6" t="s">
        <v>1</v>
      </c>
      <c r="C983" s="11">
        <v>1019</v>
      </c>
      <c r="D983" s="6" t="s">
        <v>371</v>
      </c>
      <c r="E983" s="12">
        <v>2</v>
      </c>
      <c r="F983" s="13" t="s">
        <v>12</v>
      </c>
      <c r="G983" s="6" t="s">
        <v>12</v>
      </c>
      <c r="H983" s="12">
        <v>1</v>
      </c>
      <c r="I983" s="13" t="s">
        <v>734</v>
      </c>
      <c r="J983" s="12">
        <v>120</v>
      </c>
      <c r="K983" s="13" t="s">
        <v>717</v>
      </c>
      <c r="L983" s="11">
        <v>3010003</v>
      </c>
      <c r="M983" s="6" t="s">
        <v>711</v>
      </c>
      <c r="N983" s="11">
        <v>30100030006</v>
      </c>
      <c r="O983" s="6" t="s">
        <v>381</v>
      </c>
      <c r="P983" s="14" t="s">
        <v>382</v>
      </c>
      <c r="Q983" s="11">
        <v>1</v>
      </c>
      <c r="R983" s="6" t="s">
        <v>520</v>
      </c>
      <c r="S983" s="11">
        <f>IFERROR((VLOOKUP(T983,[1]ความเชื่อมโยง!$A$29:$B$37,2,FALSE)),"")</f>
        <v>1.3</v>
      </c>
      <c r="T983" s="6" t="s">
        <v>594</v>
      </c>
      <c r="U983" s="13" t="str">
        <f>IFERROR((VLOOKUP(Q983,[1]ความเชื่อมโยง!$A$1:$F$10,6,FALSE)),"")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83" s="13" t="str">
        <f>IFERROR((VLOOKUP(Q983,ความเชื่อมโยง!$A$1:$G$10,7,1)),"")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83" s="15" t="s">
        <v>684</v>
      </c>
      <c r="X983" s="6" t="s">
        <v>646</v>
      </c>
      <c r="Y983" s="6" t="s">
        <v>16</v>
      </c>
      <c r="Z983" s="6" t="s">
        <v>20</v>
      </c>
      <c r="AA983" s="6"/>
      <c r="AB983" s="6"/>
      <c r="AC983" s="14"/>
      <c r="AD983" s="14" t="s">
        <v>1750</v>
      </c>
      <c r="AE983" s="16">
        <v>6000</v>
      </c>
      <c r="AF983" s="17">
        <v>1</v>
      </c>
      <c r="AG983" s="17" t="s">
        <v>581</v>
      </c>
      <c r="AH983" s="17">
        <v>2</v>
      </c>
      <c r="AI983" s="27">
        <v>12000</v>
      </c>
      <c r="AJ983" s="16"/>
      <c r="AK983" s="16"/>
      <c r="AL983" s="16">
        <v>12000</v>
      </c>
      <c r="AM983" s="16"/>
      <c r="AN983" s="16"/>
      <c r="AO983" s="16"/>
      <c r="AP983" s="16"/>
      <c r="AQ983" s="16"/>
      <c r="AR983" s="16"/>
      <c r="AS983" s="16"/>
      <c r="AT983" s="16"/>
      <c r="AU983" s="16"/>
      <c r="AV983" s="14" t="s">
        <v>1440</v>
      </c>
      <c r="AW983" s="14" t="s">
        <v>1454</v>
      </c>
      <c r="AX983" s="14" t="s">
        <v>1455</v>
      </c>
      <c r="AY983" s="14" t="s">
        <v>1456</v>
      </c>
      <c r="AZ983" s="14" t="s">
        <v>661</v>
      </c>
      <c r="BA983" s="14" t="s">
        <v>669</v>
      </c>
      <c r="BB983" s="14" t="s">
        <v>593</v>
      </c>
      <c r="BC983" s="14">
        <v>3.75</v>
      </c>
      <c r="BD983" s="14" t="s">
        <v>1457</v>
      </c>
      <c r="BE983" s="14" t="s">
        <v>1429</v>
      </c>
      <c r="BF983" s="14" t="s">
        <v>1458</v>
      </c>
      <c r="BG983" s="19" t="s">
        <v>647</v>
      </c>
      <c r="BH983" s="58">
        <f t="shared" si="52"/>
        <v>12000</v>
      </c>
      <c r="BI983" s="62">
        <f t="shared" si="51"/>
        <v>0</v>
      </c>
    </row>
    <row r="984" spans="1:61" s="4" customFormat="1" ht="18.75">
      <c r="A984" s="11">
        <v>10</v>
      </c>
      <c r="B984" s="6" t="s">
        <v>1</v>
      </c>
      <c r="C984" s="11">
        <v>1019</v>
      </c>
      <c r="D984" s="6" t="s">
        <v>371</v>
      </c>
      <c r="E984" s="12">
        <v>2</v>
      </c>
      <c r="F984" s="13" t="s">
        <v>12</v>
      </c>
      <c r="G984" s="6" t="s">
        <v>12</v>
      </c>
      <c r="H984" s="12">
        <v>1</v>
      </c>
      <c r="I984" s="13" t="s">
        <v>734</v>
      </c>
      <c r="J984" s="12">
        <v>120</v>
      </c>
      <c r="K984" s="13" t="s">
        <v>717</v>
      </c>
      <c r="L984" s="11">
        <v>3010003</v>
      </c>
      <c r="M984" s="6" t="s">
        <v>711</v>
      </c>
      <c r="N984" s="11">
        <v>30100030006</v>
      </c>
      <c r="O984" s="6" t="s">
        <v>381</v>
      </c>
      <c r="P984" s="14" t="s">
        <v>382</v>
      </c>
      <c r="Q984" s="11">
        <v>1</v>
      </c>
      <c r="R984" s="6" t="s">
        <v>520</v>
      </c>
      <c r="S984" s="11">
        <f>IFERROR((VLOOKUP(T984,[1]ความเชื่อมโยง!$A$29:$B$37,2,FALSE)),"")</f>
        <v>1.3</v>
      </c>
      <c r="T984" s="6" t="s">
        <v>594</v>
      </c>
      <c r="U984" s="13" t="str">
        <f>IFERROR((VLOOKUP(Q984,[1]ความเชื่อมโยง!$A$1:$F$10,6,FALSE)),"")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84" s="13" t="str">
        <f>IFERROR((VLOOKUP(Q984,ความเชื่อมโยง!$A$1:$G$10,7,1)),"")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84" s="15" t="s">
        <v>684</v>
      </c>
      <c r="X984" s="6" t="s">
        <v>646</v>
      </c>
      <c r="Y984" s="6" t="s">
        <v>16</v>
      </c>
      <c r="Z984" s="6" t="s">
        <v>20</v>
      </c>
      <c r="AA984" s="6"/>
      <c r="AB984" s="6"/>
      <c r="AC984" s="14"/>
      <c r="AD984" s="14" t="s">
        <v>1635</v>
      </c>
      <c r="AE984" s="16">
        <v>30</v>
      </c>
      <c r="AF984" s="17">
        <v>150</v>
      </c>
      <c r="AG984" s="17" t="s">
        <v>581</v>
      </c>
      <c r="AH984" s="17">
        <v>4</v>
      </c>
      <c r="AI984" s="27">
        <v>18000</v>
      </c>
      <c r="AJ984" s="16"/>
      <c r="AK984" s="16"/>
      <c r="AL984" s="16">
        <v>18000</v>
      </c>
      <c r="AM984" s="16"/>
      <c r="AN984" s="16"/>
      <c r="AO984" s="16"/>
      <c r="AP984" s="16"/>
      <c r="AQ984" s="16"/>
      <c r="AR984" s="16"/>
      <c r="AS984" s="16"/>
      <c r="AT984" s="16"/>
      <c r="AU984" s="16"/>
      <c r="AV984" s="14" t="s">
        <v>1440</v>
      </c>
      <c r="AW984" s="14" t="s">
        <v>1454</v>
      </c>
      <c r="AX984" s="14" t="s">
        <v>1455</v>
      </c>
      <c r="AY984" s="14" t="s">
        <v>1456</v>
      </c>
      <c r="AZ984" s="14" t="s">
        <v>661</v>
      </c>
      <c r="BA984" s="14" t="s">
        <v>669</v>
      </c>
      <c r="BB984" s="14" t="s">
        <v>593</v>
      </c>
      <c r="BC984" s="14">
        <v>3.75</v>
      </c>
      <c r="BD984" s="14" t="s">
        <v>1457</v>
      </c>
      <c r="BE984" s="14" t="s">
        <v>1429</v>
      </c>
      <c r="BF984" s="14" t="s">
        <v>1458</v>
      </c>
      <c r="BG984" s="19" t="s">
        <v>647</v>
      </c>
      <c r="BH984" s="58">
        <f t="shared" si="52"/>
        <v>18000</v>
      </c>
      <c r="BI984" s="62">
        <f t="shared" si="51"/>
        <v>0</v>
      </c>
    </row>
    <row r="985" spans="1:61" s="4" customFormat="1" ht="18.75">
      <c r="A985" s="11">
        <v>10</v>
      </c>
      <c r="B985" s="6" t="s">
        <v>1</v>
      </c>
      <c r="C985" s="11">
        <v>1019</v>
      </c>
      <c r="D985" s="6" t="s">
        <v>371</v>
      </c>
      <c r="E985" s="12">
        <v>2</v>
      </c>
      <c r="F985" s="13" t="s">
        <v>12</v>
      </c>
      <c r="G985" s="6" t="s">
        <v>12</v>
      </c>
      <c r="H985" s="12">
        <v>1</v>
      </c>
      <c r="I985" s="13" t="s">
        <v>734</v>
      </c>
      <c r="J985" s="12">
        <v>120</v>
      </c>
      <c r="K985" s="13" t="s">
        <v>717</v>
      </c>
      <c r="L985" s="11">
        <v>3010003</v>
      </c>
      <c r="M985" s="6" t="s">
        <v>711</v>
      </c>
      <c r="N985" s="11">
        <v>30100030006</v>
      </c>
      <c r="O985" s="6" t="s">
        <v>381</v>
      </c>
      <c r="P985" s="14" t="s">
        <v>382</v>
      </c>
      <c r="Q985" s="11">
        <v>1</v>
      </c>
      <c r="R985" s="6" t="s">
        <v>520</v>
      </c>
      <c r="S985" s="11">
        <f>IFERROR((VLOOKUP(T985,[1]ความเชื่อมโยง!$A$29:$B$37,2,FALSE)),"")</f>
        <v>1.3</v>
      </c>
      <c r="T985" s="6" t="s">
        <v>594</v>
      </c>
      <c r="U985" s="13" t="str">
        <f>IFERROR((VLOOKUP(Q985,[1]ความเชื่อมโยง!$A$1:$F$10,6,FALSE)),"")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85" s="13" t="str">
        <f>IFERROR((VLOOKUP(Q985,ความเชื่อมโยง!$A$1:$G$10,7,1)),"")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85" s="15" t="s">
        <v>685</v>
      </c>
      <c r="X985" s="6" t="s">
        <v>646</v>
      </c>
      <c r="Y985" s="6" t="s">
        <v>16</v>
      </c>
      <c r="Z985" s="6" t="s">
        <v>20</v>
      </c>
      <c r="AA985" s="6"/>
      <c r="AB985" s="6"/>
      <c r="AC985" s="14"/>
      <c r="AD985" s="14" t="s">
        <v>612</v>
      </c>
      <c r="AE985" s="16">
        <v>100</v>
      </c>
      <c r="AF985" s="17">
        <v>150</v>
      </c>
      <c r="AG985" s="17" t="s">
        <v>581</v>
      </c>
      <c r="AH985" s="17">
        <v>2</v>
      </c>
      <c r="AI985" s="27">
        <v>30000</v>
      </c>
      <c r="AJ985" s="16"/>
      <c r="AK985" s="16"/>
      <c r="AL985" s="16">
        <v>30000</v>
      </c>
      <c r="AM985" s="16"/>
      <c r="AN985" s="16"/>
      <c r="AO985" s="16"/>
      <c r="AP985" s="16"/>
      <c r="AQ985" s="16"/>
      <c r="AR985" s="16"/>
      <c r="AS985" s="16"/>
      <c r="AT985" s="16"/>
      <c r="AU985" s="16"/>
      <c r="AV985" s="14" t="s">
        <v>1440</v>
      </c>
      <c r="AW985" s="14" t="s">
        <v>1454</v>
      </c>
      <c r="AX985" s="14" t="s">
        <v>1455</v>
      </c>
      <c r="AY985" s="14" t="s">
        <v>1456</v>
      </c>
      <c r="AZ985" s="14" t="s">
        <v>661</v>
      </c>
      <c r="BA985" s="14" t="s">
        <v>669</v>
      </c>
      <c r="BB985" s="14" t="s">
        <v>593</v>
      </c>
      <c r="BC985" s="14">
        <v>3.75</v>
      </c>
      <c r="BD985" s="14" t="s">
        <v>1457</v>
      </c>
      <c r="BE985" s="14" t="s">
        <v>1429</v>
      </c>
      <c r="BF985" s="14" t="s">
        <v>1460</v>
      </c>
      <c r="BG985" s="19" t="s">
        <v>647</v>
      </c>
      <c r="BH985" s="58">
        <f t="shared" si="52"/>
        <v>30000</v>
      </c>
      <c r="BI985" s="62">
        <f t="shared" si="51"/>
        <v>0</v>
      </c>
    </row>
    <row r="986" spans="1:61" s="4" customFormat="1" ht="18.75">
      <c r="A986" s="11">
        <v>10</v>
      </c>
      <c r="B986" s="6" t="s">
        <v>1</v>
      </c>
      <c r="C986" s="11">
        <v>1019</v>
      </c>
      <c r="D986" s="6" t="s">
        <v>371</v>
      </c>
      <c r="E986" s="12">
        <v>2</v>
      </c>
      <c r="F986" s="13" t="s">
        <v>12</v>
      </c>
      <c r="G986" s="6" t="s">
        <v>12</v>
      </c>
      <c r="H986" s="12">
        <v>1</v>
      </c>
      <c r="I986" s="13" t="s">
        <v>734</v>
      </c>
      <c r="J986" s="12">
        <v>120</v>
      </c>
      <c r="K986" s="13" t="s">
        <v>717</v>
      </c>
      <c r="L986" s="11">
        <v>3010003</v>
      </c>
      <c r="M986" s="6" t="s">
        <v>711</v>
      </c>
      <c r="N986" s="11">
        <v>30100030006</v>
      </c>
      <c r="O986" s="6" t="s">
        <v>381</v>
      </c>
      <c r="P986" s="14" t="s">
        <v>382</v>
      </c>
      <c r="Q986" s="11">
        <v>1</v>
      </c>
      <c r="R986" s="6" t="s">
        <v>520</v>
      </c>
      <c r="S986" s="11">
        <f>IFERROR((VLOOKUP(T986,[1]ความเชื่อมโยง!$A$29:$B$37,2,FALSE)),"")</f>
        <v>1.3</v>
      </c>
      <c r="T986" s="6" t="s">
        <v>594</v>
      </c>
      <c r="U986" s="13" t="str">
        <f>IFERROR((VLOOKUP(Q986,[1]ความเชื่อมโยง!$A$1:$F$10,6,FALSE)),"")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86" s="13" t="str">
        <f>IFERROR((VLOOKUP(Q986,ความเชื่อมโยง!$A$1:$G$10,7,1)),"")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986" s="15" t="s">
        <v>685</v>
      </c>
      <c r="X986" s="6" t="s">
        <v>646</v>
      </c>
      <c r="Y986" s="6" t="s">
        <v>16</v>
      </c>
      <c r="Z986" s="6" t="s">
        <v>20</v>
      </c>
      <c r="AA986" s="6"/>
      <c r="AB986" s="6"/>
      <c r="AC986" s="14"/>
      <c r="AD986" s="14" t="s">
        <v>1634</v>
      </c>
      <c r="AE986" s="16">
        <v>0.4</v>
      </c>
      <c r="AF986" s="17">
        <v>9000</v>
      </c>
      <c r="AG986" s="17" t="s">
        <v>584</v>
      </c>
      <c r="AH986" s="17">
        <v>1</v>
      </c>
      <c r="AI986" s="27">
        <v>3600</v>
      </c>
      <c r="AJ986" s="16"/>
      <c r="AK986" s="16"/>
      <c r="AL986" s="16">
        <v>3600</v>
      </c>
      <c r="AM986" s="16"/>
      <c r="AN986" s="16"/>
      <c r="AO986" s="16"/>
      <c r="AP986" s="16"/>
      <c r="AQ986" s="16"/>
      <c r="AR986" s="16"/>
      <c r="AS986" s="16"/>
      <c r="AT986" s="16"/>
      <c r="AU986" s="16"/>
      <c r="AV986" s="14" t="s">
        <v>1440</v>
      </c>
      <c r="AW986" s="14" t="s">
        <v>1454</v>
      </c>
      <c r="AX986" s="14" t="s">
        <v>1455</v>
      </c>
      <c r="AY986" s="14" t="s">
        <v>1456</v>
      </c>
      <c r="AZ986" s="14" t="s">
        <v>661</v>
      </c>
      <c r="BA986" s="14" t="s">
        <v>669</v>
      </c>
      <c r="BB986" s="14" t="s">
        <v>593</v>
      </c>
      <c r="BC986" s="14">
        <v>3.75</v>
      </c>
      <c r="BD986" s="14" t="s">
        <v>1457</v>
      </c>
      <c r="BE986" s="14" t="s">
        <v>1429</v>
      </c>
      <c r="BF986" s="14" t="s">
        <v>1458</v>
      </c>
      <c r="BG986" s="19" t="s">
        <v>647</v>
      </c>
      <c r="BH986" s="58">
        <f t="shared" si="52"/>
        <v>3600</v>
      </c>
      <c r="BI986" s="62">
        <f t="shared" si="51"/>
        <v>0</v>
      </c>
    </row>
    <row r="987" spans="1:61" s="4" customFormat="1" ht="18.75">
      <c r="A987" s="11">
        <v>10</v>
      </c>
      <c r="B987" s="6" t="s">
        <v>1</v>
      </c>
      <c r="C987" s="11">
        <v>1019</v>
      </c>
      <c r="D987" s="6" t="s">
        <v>371</v>
      </c>
      <c r="E987" s="12">
        <v>2</v>
      </c>
      <c r="F987" s="13" t="s">
        <v>12</v>
      </c>
      <c r="G987" s="6" t="s">
        <v>12</v>
      </c>
      <c r="H987" s="12">
        <v>1</v>
      </c>
      <c r="I987" s="13" t="s">
        <v>734</v>
      </c>
      <c r="J987" s="12">
        <v>120</v>
      </c>
      <c r="K987" s="13" t="s">
        <v>717</v>
      </c>
      <c r="L987" s="11">
        <v>1000009</v>
      </c>
      <c r="M987" s="6" t="s">
        <v>682</v>
      </c>
      <c r="N987" s="11">
        <v>10000110015</v>
      </c>
      <c r="O987" s="6" t="s">
        <v>383</v>
      </c>
      <c r="P987" s="14" t="s">
        <v>384</v>
      </c>
      <c r="Q987" s="11">
        <f>IFERROR((VLOOKUP(R987,[1]ความเชื่อมโยง!$A$20:$B$26,2,FALSE)),"")</f>
        <v>6</v>
      </c>
      <c r="R987" s="6" t="s">
        <v>644</v>
      </c>
      <c r="S987" s="11">
        <f>IFERROR((VLOOKUP(T987,[1]ความเชื่อมโยง!$A$29:$B$37,2,FALSE)),"")</f>
        <v>6</v>
      </c>
      <c r="T987" s="6" t="s">
        <v>644</v>
      </c>
      <c r="U987" s="13" t="str">
        <f>IFERROR((VLOOKUP(Q987,[1]ความเชื่อมโยง!$A$1:$F$10,6,FALSE)),"")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87" s="13" t="str">
        <f>IFERROR((VLOOKUP(Q987,ความเชื่อมโยง!$A$1:$G$10,7,1)),"")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87" s="15" t="s">
        <v>685</v>
      </c>
      <c r="X987" s="6" t="s">
        <v>646</v>
      </c>
      <c r="Y987" s="6" t="s">
        <v>16</v>
      </c>
      <c r="Z987" s="6" t="s">
        <v>28</v>
      </c>
      <c r="AA987" s="6"/>
      <c r="AB987" s="6"/>
      <c r="AC987" s="14"/>
      <c r="AD987" s="14" t="s">
        <v>1439</v>
      </c>
      <c r="AE987" s="16">
        <v>1200</v>
      </c>
      <c r="AF987" s="17">
        <v>7</v>
      </c>
      <c r="AG987" s="17" t="s">
        <v>576</v>
      </c>
      <c r="AH987" s="17">
        <v>4</v>
      </c>
      <c r="AI987" s="27">
        <v>33600</v>
      </c>
      <c r="AJ987" s="16"/>
      <c r="AK987" s="16"/>
      <c r="AL987" s="16"/>
      <c r="AM987" s="16"/>
      <c r="AN987" s="16"/>
      <c r="AO987" s="16"/>
      <c r="AP987" s="16">
        <v>16800</v>
      </c>
      <c r="AQ987" s="16"/>
      <c r="AR987" s="16">
        <v>16800</v>
      </c>
      <c r="AS987" s="16"/>
      <c r="AT987" s="16"/>
      <c r="AU987" s="16"/>
      <c r="AV987" s="14" t="s">
        <v>1422</v>
      </c>
      <c r="AW987" s="14" t="s">
        <v>1461</v>
      </c>
      <c r="AX987" s="14" t="s">
        <v>1424</v>
      </c>
      <c r="AY987" s="14" t="s">
        <v>1462</v>
      </c>
      <c r="AZ987" s="14" t="s">
        <v>661</v>
      </c>
      <c r="BA987" s="14" t="s">
        <v>1428</v>
      </c>
      <c r="BB987" s="14" t="s">
        <v>593</v>
      </c>
      <c r="BC987" s="14">
        <v>3.75</v>
      </c>
      <c r="BD987" s="14" t="s">
        <v>1429</v>
      </c>
      <c r="BE987" s="14" t="s">
        <v>706</v>
      </c>
      <c r="BF987" s="14" t="s">
        <v>1458</v>
      </c>
      <c r="BG987" s="61" t="s">
        <v>1463</v>
      </c>
      <c r="BH987" s="58">
        <f t="shared" si="52"/>
        <v>33600</v>
      </c>
      <c r="BI987" s="62">
        <f t="shared" si="51"/>
        <v>0</v>
      </c>
    </row>
    <row r="988" spans="1:61" s="4" customFormat="1" ht="18.75">
      <c r="A988" s="11">
        <v>10</v>
      </c>
      <c r="B988" s="6" t="s">
        <v>1</v>
      </c>
      <c r="C988" s="11">
        <v>1019</v>
      </c>
      <c r="D988" s="6" t="s">
        <v>371</v>
      </c>
      <c r="E988" s="12">
        <v>2</v>
      </c>
      <c r="F988" s="13" t="s">
        <v>12</v>
      </c>
      <c r="G988" s="6" t="s">
        <v>12</v>
      </c>
      <c r="H988" s="12">
        <v>1</v>
      </c>
      <c r="I988" s="13" t="s">
        <v>734</v>
      </c>
      <c r="J988" s="12">
        <v>120</v>
      </c>
      <c r="K988" s="13" t="s">
        <v>717</v>
      </c>
      <c r="L988" s="11">
        <v>1000009</v>
      </c>
      <c r="M988" s="6" t="s">
        <v>682</v>
      </c>
      <c r="N988" s="11">
        <v>10000110015</v>
      </c>
      <c r="O988" s="6" t="s">
        <v>383</v>
      </c>
      <c r="P988" s="14" t="s">
        <v>384</v>
      </c>
      <c r="Q988" s="11">
        <f>IFERROR((VLOOKUP(R988,[1]ความเชื่อมโยง!$A$20:$B$26,2,FALSE)),"")</f>
        <v>6</v>
      </c>
      <c r="R988" s="6" t="s">
        <v>644</v>
      </c>
      <c r="S988" s="11">
        <f>IFERROR((VLOOKUP(T988,[1]ความเชื่อมโยง!$A$29:$B$37,2,FALSE)),"")</f>
        <v>6</v>
      </c>
      <c r="T988" s="6" t="s">
        <v>644</v>
      </c>
      <c r="U988" s="13" t="str">
        <f>IFERROR((VLOOKUP(Q988,[1]ความเชื่อมโยง!$A$1:$F$10,6,FALSE)),"")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88" s="13" t="str">
        <f>IFERROR((VLOOKUP(Q988,ความเชื่อมโยง!$A$1:$G$10,7,1)),"")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88" s="15" t="s">
        <v>685</v>
      </c>
      <c r="X988" s="6" t="s">
        <v>646</v>
      </c>
      <c r="Y988" s="6" t="s">
        <v>16</v>
      </c>
      <c r="Z988" s="6" t="s">
        <v>20</v>
      </c>
      <c r="AA988" s="6"/>
      <c r="AB988" s="6"/>
      <c r="AC988" s="14"/>
      <c r="AD988" s="14" t="s">
        <v>1750</v>
      </c>
      <c r="AE988" s="16">
        <v>6000</v>
      </c>
      <c r="AF988" s="17">
        <v>1</v>
      </c>
      <c r="AG988" s="17" t="s">
        <v>581</v>
      </c>
      <c r="AH988" s="17">
        <v>4</v>
      </c>
      <c r="AI988" s="27">
        <v>24000</v>
      </c>
      <c r="AJ988" s="16"/>
      <c r="AK988" s="16"/>
      <c r="AL988" s="16"/>
      <c r="AM988" s="16"/>
      <c r="AN988" s="16"/>
      <c r="AO988" s="16"/>
      <c r="AP988" s="16">
        <v>12000</v>
      </c>
      <c r="AQ988" s="16"/>
      <c r="AR988" s="16">
        <v>12000</v>
      </c>
      <c r="AS988" s="16"/>
      <c r="AT988" s="16"/>
      <c r="AU988" s="16"/>
      <c r="AV988" s="14" t="s">
        <v>1422</v>
      </c>
      <c r="AW988" s="14" t="s">
        <v>1461</v>
      </c>
      <c r="AX988" s="14" t="s">
        <v>1424</v>
      </c>
      <c r="AY988" s="14" t="s">
        <v>1462</v>
      </c>
      <c r="AZ988" s="14" t="s">
        <v>661</v>
      </c>
      <c r="BA988" s="14" t="s">
        <v>1428</v>
      </c>
      <c r="BB988" s="14" t="s">
        <v>593</v>
      </c>
      <c r="BC988" s="14">
        <v>3.75</v>
      </c>
      <c r="BD988" s="14" t="s">
        <v>1429</v>
      </c>
      <c r="BE988" s="14" t="s">
        <v>706</v>
      </c>
      <c r="BF988" s="14" t="s">
        <v>1458</v>
      </c>
      <c r="BG988" s="61" t="s">
        <v>1463</v>
      </c>
      <c r="BH988" s="58">
        <f t="shared" si="52"/>
        <v>24000</v>
      </c>
      <c r="BI988" s="62">
        <f t="shared" si="51"/>
        <v>0</v>
      </c>
    </row>
    <row r="989" spans="1:61" s="4" customFormat="1" ht="18.75">
      <c r="A989" s="11">
        <v>10</v>
      </c>
      <c r="B989" s="6" t="s">
        <v>1</v>
      </c>
      <c r="C989" s="11">
        <v>1019</v>
      </c>
      <c r="D989" s="6" t="s">
        <v>371</v>
      </c>
      <c r="E989" s="12">
        <v>2</v>
      </c>
      <c r="F989" s="13" t="s">
        <v>12</v>
      </c>
      <c r="G989" s="6" t="s">
        <v>12</v>
      </c>
      <c r="H989" s="12">
        <v>1</v>
      </c>
      <c r="I989" s="13" t="s">
        <v>734</v>
      </c>
      <c r="J989" s="12">
        <v>120</v>
      </c>
      <c r="K989" s="13" t="s">
        <v>717</v>
      </c>
      <c r="L989" s="11">
        <v>1000009</v>
      </c>
      <c r="M989" s="6" t="s">
        <v>682</v>
      </c>
      <c r="N989" s="11">
        <v>10000110015</v>
      </c>
      <c r="O989" s="6" t="s">
        <v>383</v>
      </c>
      <c r="P989" s="14" t="s">
        <v>384</v>
      </c>
      <c r="Q989" s="11">
        <f>IFERROR((VLOOKUP(R989,[1]ความเชื่อมโยง!$A$20:$B$26,2,FALSE)),"")</f>
        <v>6</v>
      </c>
      <c r="R989" s="6" t="s">
        <v>644</v>
      </c>
      <c r="S989" s="11">
        <f>IFERROR((VLOOKUP(T989,[1]ความเชื่อมโยง!$A$29:$B$37,2,FALSE)),"")</f>
        <v>6</v>
      </c>
      <c r="T989" s="6" t="s">
        <v>644</v>
      </c>
      <c r="U989" s="13" t="str">
        <f>IFERROR((VLOOKUP(Q989,[1]ความเชื่อมโยง!$A$1:$F$10,6,FALSE)),"")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89" s="13" t="str">
        <f>IFERROR((VLOOKUP(Q989,ความเชื่อมโยง!$A$1:$G$10,7,1)),"")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89" s="15" t="s">
        <v>685</v>
      </c>
      <c r="X989" s="6" t="s">
        <v>646</v>
      </c>
      <c r="Y989" s="6" t="s">
        <v>16</v>
      </c>
      <c r="Z989" s="6" t="s">
        <v>20</v>
      </c>
      <c r="AA989" s="6"/>
      <c r="AB989" s="6"/>
      <c r="AC989" s="14"/>
      <c r="AD989" s="14" t="s">
        <v>612</v>
      </c>
      <c r="AE989" s="16">
        <v>100</v>
      </c>
      <c r="AF989" s="17">
        <v>100</v>
      </c>
      <c r="AG989" s="17" t="s">
        <v>581</v>
      </c>
      <c r="AH989" s="17">
        <v>4</v>
      </c>
      <c r="AI989" s="27">
        <v>40000</v>
      </c>
      <c r="AJ989" s="16"/>
      <c r="AK989" s="16"/>
      <c r="AL989" s="16"/>
      <c r="AM989" s="16"/>
      <c r="AN989" s="16"/>
      <c r="AO989" s="16"/>
      <c r="AP989" s="16">
        <v>40000</v>
      </c>
      <c r="AQ989" s="16"/>
      <c r="AR989" s="16">
        <v>40000</v>
      </c>
      <c r="AS989" s="16"/>
      <c r="AT989" s="16"/>
      <c r="AU989" s="16"/>
      <c r="AV989" s="14" t="s">
        <v>1422</v>
      </c>
      <c r="AW989" s="14" t="s">
        <v>1461</v>
      </c>
      <c r="AX989" s="14" t="s">
        <v>1424</v>
      </c>
      <c r="AY989" s="14" t="s">
        <v>1462</v>
      </c>
      <c r="AZ989" s="14" t="s">
        <v>661</v>
      </c>
      <c r="BA989" s="14" t="s">
        <v>1428</v>
      </c>
      <c r="BB989" s="14" t="s">
        <v>593</v>
      </c>
      <c r="BC989" s="14">
        <v>3.75</v>
      </c>
      <c r="BD989" s="14" t="s">
        <v>1429</v>
      </c>
      <c r="BE989" s="14" t="s">
        <v>706</v>
      </c>
      <c r="BF989" s="14" t="s">
        <v>1458</v>
      </c>
      <c r="BG989" s="61" t="s">
        <v>1463</v>
      </c>
      <c r="BH989" s="58">
        <f t="shared" si="52"/>
        <v>40000</v>
      </c>
      <c r="BI989" s="62">
        <f t="shared" si="51"/>
        <v>0</v>
      </c>
    </row>
    <row r="990" spans="1:61" s="4" customFormat="1" ht="18.75">
      <c r="A990" s="11">
        <v>10</v>
      </c>
      <c r="B990" s="6" t="s">
        <v>1</v>
      </c>
      <c r="C990" s="11">
        <v>1019</v>
      </c>
      <c r="D990" s="6" t="s">
        <v>371</v>
      </c>
      <c r="E990" s="12">
        <v>2</v>
      </c>
      <c r="F990" s="13" t="s">
        <v>12</v>
      </c>
      <c r="G990" s="6" t="s">
        <v>12</v>
      </c>
      <c r="H990" s="12">
        <v>1</v>
      </c>
      <c r="I990" s="13" t="s">
        <v>734</v>
      </c>
      <c r="J990" s="12">
        <v>120</v>
      </c>
      <c r="K990" s="13" t="s">
        <v>717</v>
      </c>
      <c r="L990" s="11">
        <v>1000009</v>
      </c>
      <c r="M990" s="6" t="s">
        <v>682</v>
      </c>
      <c r="N990" s="11">
        <v>10000110015</v>
      </c>
      <c r="O990" s="6" t="s">
        <v>383</v>
      </c>
      <c r="P990" s="14" t="s">
        <v>384</v>
      </c>
      <c r="Q990" s="11">
        <f>IFERROR((VLOOKUP(R990,[1]ความเชื่อมโยง!$A$20:$B$26,2,FALSE)),"")</f>
        <v>6</v>
      </c>
      <c r="R990" s="6" t="s">
        <v>644</v>
      </c>
      <c r="S990" s="11">
        <f>IFERROR((VLOOKUP(T990,[1]ความเชื่อมโยง!$A$29:$B$37,2,FALSE)),"")</f>
        <v>6</v>
      </c>
      <c r="T990" s="6" t="s">
        <v>644</v>
      </c>
      <c r="U990" s="13" t="str">
        <f>IFERROR((VLOOKUP(Q990,[1]ความเชื่อมโยง!$A$1:$F$10,6,FALSE)),"")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90" s="13" t="str">
        <f>IFERROR((VLOOKUP(Q990,ความเชื่อมโยง!$A$1:$G$10,7,1)),"")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90" s="15" t="s">
        <v>685</v>
      </c>
      <c r="X990" s="6" t="s">
        <v>646</v>
      </c>
      <c r="Y990" s="6" t="s">
        <v>16</v>
      </c>
      <c r="Z990" s="6" t="s">
        <v>20</v>
      </c>
      <c r="AA990" s="6"/>
      <c r="AB990" s="6"/>
      <c r="AC990" s="14"/>
      <c r="AD990" s="14" t="s">
        <v>1635</v>
      </c>
      <c r="AE990" s="16">
        <v>30</v>
      </c>
      <c r="AF990" s="17">
        <v>100</v>
      </c>
      <c r="AG990" s="17" t="s">
        <v>581</v>
      </c>
      <c r="AH990" s="17">
        <v>8</v>
      </c>
      <c r="AI990" s="27">
        <v>24000</v>
      </c>
      <c r="AJ990" s="16"/>
      <c r="AK990" s="16"/>
      <c r="AL990" s="16"/>
      <c r="AM990" s="16"/>
      <c r="AN990" s="16"/>
      <c r="AO990" s="16"/>
      <c r="AP990" s="16">
        <v>24000</v>
      </c>
      <c r="AQ990" s="16"/>
      <c r="AR990" s="16">
        <v>24000</v>
      </c>
      <c r="AS990" s="16"/>
      <c r="AT990" s="16"/>
      <c r="AU990" s="16"/>
      <c r="AV990" s="14" t="s">
        <v>1422</v>
      </c>
      <c r="AW990" s="14" t="s">
        <v>1461</v>
      </c>
      <c r="AX990" s="14" t="s">
        <v>1424</v>
      </c>
      <c r="AY990" s="14" t="s">
        <v>1462</v>
      </c>
      <c r="AZ990" s="14" t="s">
        <v>661</v>
      </c>
      <c r="BA990" s="14" t="s">
        <v>1428</v>
      </c>
      <c r="BB990" s="14" t="s">
        <v>593</v>
      </c>
      <c r="BC990" s="14">
        <v>3.75</v>
      </c>
      <c r="BD990" s="14" t="s">
        <v>1429</v>
      </c>
      <c r="BE990" s="14" t="s">
        <v>706</v>
      </c>
      <c r="BF990" s="14" t="s">
        <v>1458</v>
      </c>
      <c r="BG990" s="61" t="s">
        <v>1463</v>
      </c>
      <c r="BH990" s="58">
        <f t="shared" si="52"/>
        <v>24000</v>
      </c>
      <c r="BI990" s="62">
        <f t="shared" si="51"/>
        <v>0</v>
      </c>
    </row>
    <row r="991" spans="1:61" s="4" customFormat="1" ht="18.75">
      <c r="A991" s="11">
        <v>10</v>
      </c>
      <c r="B991" s="6" t="s">
        <v>1</v>
      </c>
      <c r="C991" s="11">
        <v>1019</v>
      </c>
      <c r="D991" s="6" t="s">
        <v>371</v>
      </c>
      <c r="E991" s="12">
        <v>2</v>
      </c>
      <c r="F991" s="13" t="s">
        <v>12</v>
      </c>
      <c r="G991" s="6" t="s">
        <v>12</v>
      </c>
      <c r="H991" s="12">
        <v>1</v>
      </c>
      <c r="I991" s="13" t="s">
        <v>734</v>
      </c>
      <c r="J991" s="12">
        <v>120</v>
      </c>
      <c r="K991" s="13" t="s">
        <v>717</v>
      </c>
      <c r="L991" s="11">
        <v>1000009</v>
      </c>
      <c r="M991" s="6" t="s">
        <v>682</v>
      </c>
      <c r="N991" s="11">
        <v>10000110015</v>
      </c>
      <c r="O991" s="6" t="s">
        <v>383</v>
      </c>
      <c r="P991" s="14" t="s">
        <v>384</v>
      </c>
      <c r="Q991" s="11">
        <f>IFERROR((VLOOKUP(R991,[1]ความเชื่อมโยง!$A$20:$B$26,2,FALSE)),"")</f>
        <v>6</v>
      </c>
      <c r="R991" s="6" t="s">
        <v>644</v>
      </c>
      <c r="S991" s="11">
        <f>IFERROR((VLOOKUP(T991,[1]ความเชื่อมโยง!$A$29:$B$37,2,FALSE)),"")</f>
        <v>6</v>
      </c>
      <c r="T991" s="6" t="s">
        <v>644</v>
      </c>
      <c r="U991" s="13" t="str">
        <f>IFERROR((VLOOKUP(Q991,[1]ความเชื่อมโยง!$A$1:$F$10,6,FALSE)),"")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91" s="13" t="str">
        <f>IFERROR((VLOOKUP(Q991,ความเชื่อมโยง!$A$1:$G$10,7,1)),"")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91" s="15" t="s">
        <v>685</v>
      </c>
      <c r="X991" s="6" t="s">
        <v>646</v>
      </c>
      <c r="Y991" s="6" t="s">
        <v>16</v>
      </c>
      <c r="Z991" s="6" t="s">
        <v>20</v>
      </c>
      <c r="AA991" s="6"/>
      <c r="AB991" s="6"/>
      <c r="AC991" s="14"/>
      <c r="AD991" s="14" t="s">
        <v>1634</v>
      </c>
      <c r="AE991" s="16">
        <v>0.4</v>
      </c>
      <c r="AF991" s="17">
        <v>5000</v>
      </c>
      <c r="AG991" s="17" t="s">
        <v>584</v>
      </c>
      <c r="AH991" s="17">
        <v>4</v>
      </c>
      <c r="AI991" s="27">
        <v>8000</v>
      </c>
      <c r="AJ991" s="16"/>
      <c r="AK991" s="16"/>
      <c r="AL991" s="16"/>
      <c r="AM991" s="16"/>
      <c r="AN991" s="16"/>
      <c r="AO991" s="16"/>
      <c r="AP991" s="16">
        <v>4000</v>
      </c>
      <c r="AQ991" s="16"/>
      <c r="AR991" s="16">
        <v>4000</v>
      </c>
      <c r="AS991" s="16"/>
      <c r="AT991" s="16"/>
      <c r="AU991" s="16"/>
      <c r="AV991" s="14" t="s">
        <v>1422</v>
      </c>
      <c r="AW991" s="14" t="s">
        <v>1461</v>
      </c>
      <c r="AX991" s="14" t="s">
        <v>1424</v>
      </c>
      <c r="AY991" s="14" t="s">
        <v>1462</v>
      </c>
      <c r="AZ991" s="14" t="s">
        <v>661</v>
      </c>
      <c r="BA991" s="14" t="s">
        <v>1428</v>
      </c>
      <c r="BB991" s="14" t="s">
        <v>593</v>
      </c>
      <c r="BC991" s="14">
        <v>3.75</v>
      </c>
      <c r="BD991" s="14" t="s">
        <v>1429</v>
      </c>
      <c r="BE991" s="14" t="s">
        <v>706</v>
      </c>
      <c r="BF991" s="14" t="s">
        <v>1458</v>
      </c>
      <c r="BG991" s="61" t="s">
        <v>1463</v>
      </c>
      <c r="BH991" s="58">
        <f t="shared" si="52"/>
        <v>8000</v>
      </c>
      <c r="BI991" s="62">
        <f t="shared" si="51"/>
        <v>0</v>
      </c>
    </row>
    <row r="992" spans="1:61" s="4" customFormat="1" ht="18.75">
      <c r="A992" s="11">
        <v>10</v>
      </c>
      <c r="B992" s="6" t="s">
        <v>1</v>
      </c>
      <c r="C992" s="11">
        <v>1019</v>
      </c>
      <c r="D992" s="6" t="s">
        <v>371</v>
      </c>
      <c r="E992" s="12">
        <v>2</v>
      </c>
      <c r="F992" s="13" t="s">
        <v>12</v>
      </c>
      <c r="G992" s="6" t="s">
        <v>12</v>
      </c>
      <c r="H992" s="12">
        <v>1</v>
      </c>
      <c r="I992" s="13" t="s">
        <v>734</v>
      </c>
      <c r="J992" s="12">
        <v>120</v>
      </c>
      <c r="K992" s="13" t="s">
        <v>717</v>
      </c>
      <c r="L992" s="11">
        <v>1000012</v>
      </c>
      <c r="M992" s="6" t="s">
        <v>634</v>
      </c>
      <c r="N992" s="11">
        <v>10000120026</v>
      </c>
      <c r="O992" s="6" t="s">
        <v>377</v>
      </c>
      <c r="P992" s="14" t="s">
        <v>379</v>
      </c>
      <c r="Q992" s="11">
        <f>IFERROR((VLOOKUP(R992,[1]ความเชื่อมโยง!$A$20:$B$26,2,FALSE)),"")</f>
        <v>6</v>
      </c>
      <c r="R992" s="6" t="s">
        <v>644</v>
      </c>
      <c r="S992" s="11">
        <f>IFERROR((VLOOKUP(T992,[1]ความเชื่อมโยง!$A$29:$B$37,2,FALSE)),"")</f>
        <v>6</v>
      </c>
      <c r="T992" s="6" t="s">
        <v>644</v>
      </c>
      <c r="U992" s="13" t="str">
        <f>IFERROR((VLOOKUP(Q992,[1]ความเชื่อมโยง!$A$1:$F$10,6,FALSE)),"")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92" s="13" t="str">
        <f>IFERROR((VLOOKUP(Q992,ความเชื่อมโยง!$A$1:$G$10,7,1)),"")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92" s="15" t="s">
        <v>685</v>
      </c>
      <c r="X992" s="6" t="s">
        <v>646</v>
      </c>
      <c r="Y992" s="6" t="s">
        <v>16</v>
      </c>
      <c r="Z992" s="6" t="s">
        <v>20</v>
      </c>
      <c r="AA992" s="6"/>
      <c r="AB992" s="6"/>
      <c r="AC992" s="14"/>
      <c r="AD992" s="14" t="s">
        <v>612</v>
      </c>
      <c r="AE992" s="16">
        <v>100</v>
      </c>
      <c r="AF992" s="17">
        <v>60</v>
      </c>
      <c r="AG992" s="17" t="s">
        <v>581</v>
      </c>
      <c r="AH992" s="17">
        <v>2</v>
      </c>
      <c r="AI992" s="27">
        <v>12000</v>
      </c>
      <c r="AJ992" s="16"/>
      <c r="AK992" s="16"/>
      <c r="AL992" s="16"/>
      <c r="AM992" s="16"/>
      <c r="AN992" s="16"/>
      <c r="AO992" s="16">
        <v>20000</v>
      </c>
      <c r="AP992" s="16"/>
      <c r="AQ992" s="16">
        <v>20000</v>
      </c>
      <c r="AR992" s="16"/>
      <c r="AS992" s="16"/>
      <c r="AT992" s="16"/>
      <c r="AU992" s="16"/>
      <c r="AV992" s="14" t="s">
        <v>1422</v>
      </c>
      <c r="AW992" s="14" t="s">
        <v>1461</v>
      </c>
      <c r="AX992" s="14" t="s">
        <v>1424</v>
      </c>
      <c r="AY992" s="14" t="s">
        <v>1462</v>
      </c>
      <c r="AZ992" s="14" t="s">
        <v>661</v>
      </c>
      <c r="BA992" s="14" t="s">
        <v>1428</v>
      </c>
      <c r="BB992" s="14" t="s">
        <v>593</v>
      </c>
      <c r="BC992" s="14">
        <v>3.75</v>
      </c>
      <c r="BD992" s="14" t="s">
        <v>1429</v>
      </c>
      <c r="BE992" s="14" t="s">
        <v>706</v>
      </c>
      <c r="BF992" s="14" t="s">
        <v>1458</v>
      </c>
      <c r="BG992" s="61" t="s">
        <v>1464</v>
      </c>
      <c r="BH992" s="58">
        <f t="shared" si="52"/>
        <v>12000</v>
      </c>
      <c r="BI992" s="62">
        <f t="shared" si="51"/>
        <v>0</v>
      </c>
    </row>
    <row r="993" spans="1:61" s="4" customFormat="1" ht="18.75">
      <c r="A993" s="11">
        <v>10</v>
      </c>
      <c r="B993" s="6" t="s">
        <v>1</v>
      </c>
      <c r="C993" s="11">
        <v>1019</v>
      </c>
      <c r="D993" s="6" t="s">
        <v>371</v>
      </c>
      <c r="E993" s="12">
        <v>2</v>
      </c>
      <c r="F993" s="13" t="s">
        <v>12</v>
      </c>
      <c r="G993" s="6" t="s">
        <v>12</v>
      </c>
      <c r="H993" s="12">
        <v>1</v>
      </c>
      <c r="I993" s="13" t="s">
        <v>734</v>
      </c>
      <c r="J993" s="12">
        <v>120</v>
      </c>
      <c r="K993" s="13" t="s">
        <v>717</v>
      </c>
      <c r="L993" s="11">
        <v>1000012</v>
      </c>
      <c r="M993" s="6" t="s">
        <v>634</v>
      </c>
      <c r="N993" s="11">
        <v>10000120026</v>
      </c>
      <c r="O993" s="6" t="s">
        <v>377</v>
      </c>
      <c r="P993" s="14" t="s">
        <v>379</v>
      </c>
      <c r="Q993" s="11">
        <f>IFERROR((VLOOKUP(R993,[1]ความเชื่อมโยง!$A$20:$B$26,2,FALSE)),"")</f>
        <v>6</v>
      </c>
      <c r="R993" s="6" t="s">
        <v>644</v>
      </c>
      <c r="S993" s="11">
        <f>IFERROR((VLOOKUP(T993,[1]ความเชื่อมโยง!$A$29:$B$37,2,FALSE)),"")</f>
        <v>6</v>
      </c>
      <c r="T993" s="6" t="s">
        <v>644</v>
      </c>
      <c r="U993" s="13" t="str">
        <f>IFERROR((VLOOKUP(Q993,[1]ความเชื่อมโยง!$A$1:$F$10,6,FALSE)),"")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93" s="13" t="str">
        <f>IFERROR((VLOOKUP(Q993,ความเชื่อมโยง!$A$1:$G$10,7,1)),"")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93" s="15" t="s">
        <v>685</v>
      </c>
      <c r="X993" s="6" t="s">
        <v>646</v>
      </c>
      <c r="Y993" s="6" t="s">
        <v>16</v>
      </c>
      <c r="Z993" s="6" t="s">
        <v>20</v>
      </c>
      <c r="AA993" s="6"/>
      <c r="AB993" s="6"/>
      <c r="AC993" s="14"/>
      <c r="AD993" s="14" t="s">
        <v>1635</v>
      </c>
      <c r="AE993" s="16">
        <v>30</v>
      </c>
      <c r="AF993" s="17">
        <v>60</v>
      </c>
      <c r="AG993" s="17" t="s">
        <v>581</v>
      </c>
      <c r="AH993" s="17">
        <v>4</v>
      </c>
      <c r="AI993" s="27">
        <v>7200</v>
      </c>
      <c r="AJ993" s="16"/>
      <c r="AK993" s="16"/>
      <c r="AL993" s="16"/>
      <c r="AM993" s="16"/>
      <c r="AN993" s="16"/>
      <c r="AO993" s="16">
        <v>12000</v>
      </c>
      <c r="AP993" s="16"/>
      <c r="AQ993" s="16">
        <v>12000</v>
      </c>
      <c r="AR993" s="16"/>
      <c r="AS993" s="16"/>
      <c r="AT993" s="16"/>
      <c r="AU993" s="16"/>
      <c r="AV993" s="14" t="s">
        <v>1422</v>
      </c>
      <c r="AW993" s="14" t="s">
        <v>1461</v>
      </c>
      <c r="AX993" s="14" t="s">
        <v>1424</v>
      </c>
      <c r="AY993" s="14" t="s">
        <v>1462</v>
      </c>
      <c r="AZ993" s="14" t="s">
        <v>661</v>
      </c>
      <c r="BA993" s="14" t="s">
        <v>1428</v>
      </c>
      <c r="BB993" s="14" t="s">
        <v>593</v>
      </c>
      <c r="BC993" s="14">
        <v>3.75</v>
      </c>
      <c r="BD993" s="14" t="s">
        <v>1429</v>
      </c>
      <c r="BE993" s="14" t="s">
        <v>706</v>
      </c>
      <c r="BF993" s="14" t="s">
        <v>1458</v>
      </c>
      <c r="BG993" s="61" t="s">
        <v>1464</v>
      </c>
      <c r="BH993" s="58">
        <f t="shared" si="52"/>
        <v>7200</v>
      </c>
      <c r="BI993" s="62">
        <f t="shared" si="51"/>
        <v>0</v>
      </c>
    </row>
    <row r="994" spans="1:61" s="4" customFormat="1" ht="18.75">
      <c r="A994" s="11">
        <v>10</v>
      </c>
      <c r="B994" s="6" t="s">
        <v>1</v>
      </c>
      <c r="C994" s="11">
        <v>1019</v>
      </c>
      <c r="D994" s="6" t="s">
        <v>371</v>
      </c>
      <c r="E994" s="12">
        <v>2</v>
      </c>
      <c r="F994" s="13" t="s">
        <v>12</v>
      </c>
      <c r="G994" s="6" t="s">
        <v>12</v>
      </c>
      <c r="H994" s="12">
        <v>1</v>
      </c>
      <c r="I994" s="13" t="s">
        <v>734</v>
      </c>
      <c r="J994" s="12">
        <v>120</v>
      </c>
      <c r="K994" s="13" t="s">
        <v>717</v>
      </c>
      <c r="L994" s="11">
        <v>1000012</v>
      </c>
      <c r="M994" s="6" t="s">
        <v>634</v>
      </c>
      <c r="N994" s="11">
        <v>10000120026</v>
      </c>
      <c r="O994" s="6" t="s">
        <v>377</v>
      </c>
      <c r="P994" s="14" t="s">
        <v>379</v>
      </c>
      <c r="Q994" s="11">
        <f>IFERROR((VLOOKUP(R994,[1]ความเชื่อมโยง!$A$20:$B$26,2,FALSE)),"")</f>
        <v>6</v>
      </c>
      <c r="R994" s="6" t="s">
        <v>644</v>
      </c>
      <c r="S994" s="11">
        <f>IFERROR((VLOOKUP(T994,[1]ความเชื่อมโยง!$A$29:$B$37,2,FALSE)),"")</f>
        <v>6</v>
      </c>
      <c r="T994" s="6" t="s">
        <v>644</v>
      </c>
      <c r="U994" s="13" t="str">
        <f>IFERROR((VLOOKUP(Q994,[1]ความเชื่อมโยง!$A$1:$F$10,6,FALSE)),"")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94" s="13" t="str">
        <f>IFERROR((VLOOKUP(Q994,ความเชื่อมโยง!$A$1:$G$10,7,1)),"")</f>
        <v>6. บริหารและพัฒนาทรัพยากรมนุษย์อย่างเป็นระบบและต่อเนื่องให้สอดรับกับบริบทที่เปลี่ยนแปลงไป</v>
      </c>
      <c r="W994" s="15" t="s">
        <v>685</v>
      </c>
      <c r="X994" s="6" t="s">
        <v>646</v>
      </c>
      <c r="Y994" s="6" t="s">
        <v>16</v>
      </c>
      <c r="Z994" s="6" t="s">
        <v>20</v>
      </c>
      <c r="AA994" s="6"/>
      <c r="AB994" s="6"/>
      <c r="AC994" s="14"/>
      <c r="AD994" s="14" t="s">
        <v>1634</v>
      </c>
      <c r="AE994" s="16">
        <v>0.4</v>
      </c>
      <c r="AF994" s="17">
        <v>1000</v>
      </c>
      <c r="AG994" s="17" t="s">
        <v>584</v>
      </c>
      <c r="AH994" s="17">
        <v>1</v>
      </c>
      <c r="AI994" s="27">
        <v>400</v>
      </c>
      <c r="AJ994" s="16"/>
      <c r="AK994" s="16"/>
      <c r="AL994" s="16"/>
      <c r="AM994" s="16"/>
      <c r="AN994" s="16"/>
      <c r="AO994" s="16">
        <v>1000</v>
      </c>
      <c r="AP994" s="16"/>
      <c r="AQ994" s="16">
        <v>1000</v>
      </c>
      <c r="AR994" s="16"/>
      <c r="AS994" s="16"/>
      <c r="AT994" s="16"/>
      <c r="AU994" s="16"/>
      <c r="AV994" s="14" t="s">
        <v>1422</v>
      </c>
      <c r="AW994" s="14" t="s">
        <v>1461</v>
      </c>
      <c r="AX994" s="14" t="s">
        <v>1424</v>
      </c>
      <c r="AY994" s="14" t="s">
        <v>1462</v>
      </c>
      <c r="AZ994" s="14" t="s">
        <v>661</v>
      </c>
      <c r="BA994" s="14" t="s">
        <v>1428</v>
      </c>
      <c r="BB994" s="14" t="s">
        <v>593</v>
      </c>
      <c r="BC994" s="14">
        <v>3.75</v>
      </c>
      <c r="BD994" s="14" t="s">
        <v>1429</v>
      </c>
      <c r="BE994" s="14" t="s">
        <v>706</v>
      </c>
      <c r="BF994" s="14" t="s">
        <v>1458</v>
      </c>
      <c r="BG994" s="61" t="s">
        <v>1464</v>
      </c>
      <c r="BH994" s="58">
        <f t="shared" si="52"/>
        <v>400</v>
      </c>
      <c r="BI994" s="62">
        <f t="shared" si="51"/>
        <v>0</v>
      </c>
    </row>
    <row r="995" spans="1:61" s="4" customFormat="1" ht="18.75">
      <c r="A995" s="11">
        <v>10</v>
      </c>
      <c r="B995" s="6" t="s">
        <v>1</v>
      </c>
      <c r="C995" s="11">
        <v>1019</v>
      </c>
      <c r="D995" s="6" t="s">
        <v>371</v>
      </c>
      <c r="E995" s="12">
        <v>2</v>
      </c>
      <c r="F995" s="13" t="s">
        <v>12</v>
      </c>
      <c r="G995" s="6" t="s">
        <v>12</v>
      </c>
      <c r="H995" s="12">
        <v>1</v>
      </c>
      <c r="I995" s="13" t="s">
        <v>734</v>
      </c>
      <c r="J995" s="12">
        <v>120</v>
      </c>
      <c r="K995" s="13" t="s">
        <v>717</v>
      </c>
      <c r="L995" s="11">
        <v>1000012</v>
      </c>
      <c r="M995" s="6" t="s">
        <v>634</v>
      </c>
      <c r="N995" s="11">
        <v>10000120026</v>
      </c>
      <c r="O995" s="6" t="s">
        <v>377</v>
      </c>
      <c r="P995" s="14" t="s">
        <v>380</v>
      </c>
      <c r="Q995" s="11">
        <f>IFERROR((VLOOKUP(R995,[1]ความเชื่อมโยง!$A$20:$B$26,2,FALSE)),"")</f>
        <v>5</v>
      </c>
      <c r="R995" s="6" t="s">
        <v>635</v>
      </c>
      <c r="S995" s="11">
        <f>IFERROR((VLOOKUP(T995,[1]ความเชื่อมโยง!$A$29:$B$37,2,FALSE)),"")</f>
        <v>5</v>
      </c>
      <c r="T995" s="6" t="s">
        <v>635</v>
      </c>
      <c r="U995" s="13" t="str">
        <f>IFERROR((VLOOKUP(Q995,[1]ความเชื่อมโยง!$A$1:$F$10,6,FALSE)),"")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95" s="13" t="str">
        <f>IFERROR((VLOOKUP(Q995,ความเชื่อมโยง!$A$1:$G$10,7,1)),"")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95" s="15" t="s">
        <v>685</v>
      </c>
      <c r="X995" s="6" t="s">
        <v>133</v>
      </c>
      <c r="Y995" s="6" t="s">
        <v>16</v>
      </c>
      <c r="Z995" s="6" t="s">
        <v>20</v>
      </c>
      <c r="AA995" s="6"/>
      <c r="AB995" s="6"/>
      <c r="AC995" s="14"/>
      <c r="AD995" s="14" t="s">
        <v>1635</v>
      </c>
      <c r="AE995" s="16">
        <v>30</v>
      </c>
      <c r="AF995" s="17">
        <v>15</v>
      </c>
      <c r="AG995" s="17" t="s">
        <v>581</v>
      </c>
      <c r="AH995" s="17">
        <v>2</v>
      </c>
      <c r="AI995" s="27">
        <v>900</v>
      </c>
      <c r="AJ995" s="16"/>
      <c r="AK995" s="16"/>
      <c r="AL995" s="16"/>
      <c r="AM995" s="16"/>
      <c r="AN995" s="16">
        <v>900</v>
      </c>
      <c r="AO995" s="16"/>
      <c r="AP995" s="16"/>
      <c r="AQ995" s="16"/>
      <c r="AR995" s="16"/>
      <c r="AS995" s="16"/>
      <c r="AT995" s="16"/>
      <c r="AU995" s="16"/>
      <c r="AV995" s="14" t="s">
        <v>1422</v>
      </c>
      <c r="AW995" s="14" t="s">
        <v>1423</v>
      </c>
      <c r="AX995" s="14" t="s">
        <v>1424</v>
      </c>
      <c r="AY995" s="14" t="s">
        <v>1462</v>
      </c>
      <c r="AZ995" s="14" t="s">
        <v>661</v>
      </c>
      <c r="BA995" s="14" t="s">
        <v>1428</v>
      </c>
      <c r="BB995" s="14" t="s">
        <v>593</v>
      </c>
      <c r="BC995" s="14">
        <v>3.75</v>
      </c>
      <c r="BD995" s="14" t="s">
        <v>1429</v>
      </c>
      <c r="BE995" s="14" t="s">
        <v>706</v>
      </c>
      <c r="BF995" s="14" t="s">
        <v>1458</v>
      </c>
      <c r="BG995" s="19" t="s">
        <v>1465</v>
      </c>
      <c r="BH995" s="58">
        <f t="shared" si="52"/>
        <v>900</v>
      </c>
      <c r="BI995" s="62">
        <f t="shared" si="51"/>
        <v>0</v>
      </c>
    </row>
    <row r="996" spans="1:61" s="4" customFormat="1" ht="18.75">
      <c r="A996" s="11">
        <v>10</v>
      </c>
      <c r="B996" s="6" t="s">
        <v>1</v>
      </c>
      <c r="C996" s="11">
        <v>1019</v>
      </c>
      <c r="D996" s="6" t="s">
        <v>371</v>
      </c>
      <c r="E996" s="12">
        <v>2</v>
      </c>
      <c r="F996" s="13" t="s">
        <v>12</v>
      </c>
      <c r="G996" s="6" t="s">
        <v>12</v>
      </c>
      <c r="H996" s="12">
        <v>1</v>
      </c>
      <c r="I996" s="13" t="s">
        <v>734</v>
      </c>
      <c r="J996" s="12">
        <v>120</v>
      </c>
      <c r="K996" s="13" t="s">
        <v>717</v>
      </c>
      <c r="L996" s="11">
        <v>1000012</v>
      </c>
      <c r="M996" s="6" t="s">
        <v>634</v>
      </c>
      <c r="N996" s="11">
        <v>10000120026</v>
      </c>
      <c r="O996" s="6" t="s">
        <v>377</v>
      </c>
      <c r="P996" s="14" t="s">
        <v>380</v>
      </c>
      <c r="Q996" s="11">
        <f>IFERROR((VLOOKUP(R996,[1]ความเชื่อมโยง!$A$20:$B$26,2,FALSE)),"")</f>
        <v>5</v>
      </c>
      <c r="R996" s="6" t="s">
        <v>635</v>
      </c>
      <c r="S996" s="11">
        <f>IFERROR((VLOOKUP(T996,[1]ความเชื่อมโยง!$A$29:$B$37,2,FALSE)),"")</f>
        <v>5</v>
      </c>
      <c r="T996" s="6" t="s">
        <v>635</v>
      </c>
      <c r="U996" s="13" t="str">
        <f>IFERROR((VLOOKUP(Q996,[1]ความเชื่อมโยง!$A$1:$F$10,6,FALSE)),"")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96" s="13" t="str">
        <f>IFERROR((VLOOKUP(Q996,ความเชื่อมโยง!$A$1:$G$10,7,1)),"")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96" s="15" t="s">
        <v>685</v>
      </c>
      <c r="X996" s="6" t="s">
        <v>133</v>
      </c>
      <c r="Y996" s="6" t="s">
        <v>16</v>
      </c>
      <c r="Z996" s="6" t="s">
        <v>20</v>
      </c>
      <c r="AA996" s="6"/>
      <c r="AB996" s="6"/>
      <c r="AC996" s="14"/>
      <c r="AD996" s="14" t="s">
        <v>612</v>
      </c>
      <c r="AE996" s="16">
        <v>150</v>
      </c>
      <c r="AF996" s="17">
        <v>15</v>
      </c>
      <c r="AG996" s="17" t="s">
        <v>581</v>
      </c>
      <c r="AH996" s="17">
        <v>2</v>
      </c>
      <c r="AI996" s="27">
        <v>4500</v>
      </c>
      <c r="AJ996" s="16"/>
      <c r="AK996" s="16"/>
      <c r="AL996" s="16"/>
      <c r="AM996" s="16"/>
      <c r="AN996" s="16">
        <v>4500</v>
      </c>
      <c r="AO996" s="16"/>
      <c r="AP996" s="16"/>
      <c r="AQ996" s="16"/>
      <c r="AR996" s="16"/>
      <c r="AS996" s="16"/>
      <c r="AT996" s="16"/>
      <c r="AU996" s="16"/>
      <c r="AV996" s="14" t="s">
        <v>1422</v>
      </c>
      <c r="AW996" s="14" t="s">
        <v>1423</v>
      </c>
      <c r="AX996" s="14" t="s">
        <v>1424</v>
      </c>
      <c r="AY996" s="14" t="s">
        <v>1462</v>
      </c>
      <c r="AZ996" s="14" t="s">
        <v>661</v>
      </c>
      <c r="BA996" s="14" t="s">
        <v>1428</v>
      </c>
      <c r="BB996" s="14" t="s">
        <v>593</v>
      </c>
      <c r="BC996" s="14">
        <v>3.75</v>
      </c>
      <c r="BD996" s="14" t="s">
        <v>1429</v>
      </c>
      <c r="BE996" s="14" t="s">
        <v>706</v>
      </c>
      <c r="BF996" s="14" t="s">
        <v>1458</v>
      </c>
      <c r="BG996" s="19" t="s">
        <v>1465</v>
      </c>
      <c r="BH996" s="58">
        <f t="shared" si="52"/>
        <v>4500</v>
      </c>
      <c r="BI996" s="62">
        <f t="shared" si="51"/>
        <v>0</v>
      </c>
    </row>
    <row r="997" spans="1:61" s="4" customFormat="1" ht="18.75">
      <c r="A997" s="11">
        <v>10</v>
      </c>
      <c r="B997" s="6" t="s">
        <v>1</v>
      </c>
      <c r="C997" s="11">
        <v>1019</v>
      </c>
      <c r="D997" s="6" t="s">
        <v>371</v>
      </c>
      <c r="E997" s="12">
        <v>2</v>
      </c>
      <c r="F997" s="13" t="s">
        <v>12</v>
      </c>
      <c r="G997" s="6" t="s">
        <v>12</v>
      </c>
      <c r="H997" s="12">
        <v>1</v>
      </c>
      <c r="I997" s="13" t="s">
        <v>734</v>
      </c>
      <c r="J997" s="12">
        <v>120</v>
      </c>
      <c r="K997" s="13" t="s">
        <v>717</v>
      </c>
      <c r="L997" s="11">
        <v>3010005</v>
      </c>
      <c r="M997" s="6" t="s">
        <v>672</v>
      </c>
      <c r="N997" s="11">
        <v>30100050019</v>
      </c>
      <c r="O997" s="6" t="s">
        <v>385</v>
      </c>
      <c r="P997" s="14" t="s">
        <v>386</v>
      </c>
      <c r="Q997" s="11">
        <f>IFERROR((VLOOKUP(R997,[1]ความเชื่อมโยง!$A$20:$B$26,2,FALSE)),"")</f>
        <v>5</v>
      </c>
      <c r="R997" s="6" t="s">
        <v>635</v>
      </c>
      <c r="S997" s="11">
        <f>IFERROR((VLOOKUP(T997,[1]ความเชื่อมโยง!$A$29:$B$37,2,FALSE)),"")</f>
        <v>5</v>
      </c>
      <c r="T997" s="6" t="s">
        <v>635</v>
      </c>
      <c r="U997" s="13" t="str">
        <f>IFERROR((VLOOKUP(Q997,[1]ความเชื่อมโยง!$A$1:$F$10,6,FALSE)),"")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97" s="13" t="str">
        <f>IFERROR((VLOOKUP(Q997,ความเชื่อมโยง!$A$1:$G$10,7,1)),"")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97" s="15" t="s">
        <v>685</v>
      </c>
      <c r="X997" s="6" t="s">
        <v>133</v>
      </c>
      <c r="Y997" s="6" t="s">
        <v>16</v>
      </c>
      <c r="Z997" s="6" t="s">
        <v>20</v>
      </c>
      <c r="AA997" s="6"/>
      <c r="AB997" s="6"/>
      <c r="AC997" s="14"/>
      <c r="AD997" s="14" t="s">
        <v>1751</v>
      </c>
      <c r="AE997" s="16">
        <v>10000</v>
      </c>
      <c r="AF997" s="17">
        <v>2</v>
      </c>
      <c r="AG997" s="17" t="s">
        <v>1466</v>
      </c>
      <c r="AH997" s="17">
        <v>1</v>
      </c>
      <c r="AI997" s="27">
        <v>20000</v>
      </c>
      <c r="AJ997" s="16">
        <v>20000</v>
      </c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4" t="s">
        <v>1467</v>
      </c>
      <c r="AW997" s="14" t="s">
        <v>1468</v>
      </c>
      <c r="AX997" s="14" t="s">
        <v>1469</v>
      </c>
      <c r="AY997" s="14" t="s">
        <v>1470</v>
      </c>
      <c r="AZ997" s="14" t="s">
        <v>661</v>
      </c>
      <c r="BA997" s="14" t="s">
        <v>669</v>
      </c>
      <c r="BB997" s="14" t="s">
        <v>593</v>
      </c>
      <c r="BC997" s="14">
        <v>3.75</v>
      </c>
      <c r="BD997" s="14" t="s">
        <v>1471</v>
      </c>
      <c r="BE997" s="14" t="s">
        <v>706</v>
      </c>
      <c r="BF997" s="14" t="s">
        <v>1472</v>
      </c>
      <c r="BG997" s="19" t="s">
        <v>703</v>
      </c>
      <c r="BH997" s="58">
        <f t="shared" si="52"/>
        <v>20000</v>
      </c>
      <c r="BI997" s="62">
        <f t="shared" si="51"/>
        <v>0</v>
      </c>
    </row>
    <row r="998" spans="1:61" s="4" customFormat="1" ht="18.75">
      <c r="A998" s="11">
        <v>10</v>
      </c>
      <c r="B998" s="6" t="s">
        <v>1</v>
      </c>
      <c r="C998" s="11">
        <v>1019</v>
      </c>
      <c r="D998" s="6" t="s">
        <v>371</v>
      </c>
      <c r="E998" s="12">
        <v>2</v>
      </c>
      <c r="F998" s="13" t="s">
        <v>12</v>
      </c>
      <c r="G998" s="6" t="s">
        <v>12</v>
      </c>
      <c r="H998" s="12">
        <v>1</v>
      </c>
      <c r="I998" s="13" t="s">
        <v>734</v>
      </c>
      <c r="J998" s="12">
        <v>120</v>
      </c>
      <c r="K998" s="13" t="s">
        <v>717</v>
      </c>
      <c r="L998" s="11">
        <v>1000003</v>
      </c>
      <c r="M998" s="6" t="s">
        <v>229</v>
      </c>
      <c r="N998" s="11">
        <v>30100030007</v>
      </c>
      <c r="O998" s="6" t="s">
        <v>387</v>
      </c>
      <c r="P998" s="14" t="s">
        <v>388</v>
      </c>
      <c r="Q998" s="11">
        <f>IFERROR((VLOOKUP(R998,[1]ความเชื่อมโยง!$A$20:$B$26,2,FALSE)),"")</f>
        <v>5</v>
      </c>
      <c r="R998" s="6" t="s">
        <v>635</v>
      </c>
      <c r="S998" s="11">
        <f>IFERROR((VLOOKUP(T998,[1]ความเชื่อมโยง!$A$29:$B$37,2,FALSE)),"")</f>
        <v>5</v>
      </c>
      <c r="T998" s="6" t="s">
        <v>635</v>
      </c>
      <c r="U998" s="13" t="str">
        <f>IFERROR((VLOOKUP(Q998,[1]ความเชื่อมโยง!$A$1:$F$10,6,FALSE)),"")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98" s="13" t="str">
        <f>IFERROR((VLOOKUP(Q998,ความเชื่อมโยง!$A$1:$G$10,7,1)),"")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98" s="15" t="s">
        <v>685</v>
      </c>
      <c r="X998" s="6" t="s">
        <v>133</v>
      </c>
      <c r="Y998" s="6" t="s">
        <v>16</v>
      </c>
      <c r="Z998" s="6" t="s">
        <v>20</v>
      </c>
      <c r="AA998" s="6"/>
      <c r="AB998" s="6"/>
      <c r="AC998" s="14"/>
      <c r="AD998" s="14" t="s">
        <v>1635</v>
      </c>
      <c r="AE998" s="16">
        <v>50</v>
      </c>
      <c r="AF998" s="17">
        <v>30</v>
      </c>
      <c r="AG998" s="17" t="s">
        <v>581</v>
      </c>
      <c r="AH998" s="17">
        <v>4</v>
      </c>
      <c r="AI998" s="27">
        <v>6000</v>
      </c>
      <c r="AJ998" s="16"/>
      <c r="AK998" s="16"/>
      <c r="AL998" s="16"/>
      <c r="AM998" s="16"/>
      <c r="AN998" s="16"/>
      <c r="AO998" s="16"/>
      <c r="AP998" s="16">
        <v>6000</v>
      </c>
      <c r="AQ998" s="16"/>
      <c r="AR998" s="16"/>
      <c r="AS998" s="16"/>
      <c r="AT998" s="16"/>
      <c r="AU998" s="16"/>
      <c r="AV998" s="14" t="s">
        <v>1473</v>
      </c>
      <c r="AW998" s="14" t="s">
        <v>1474</v>
      </c>
      <c r="AX998" s="14" t="s">
        <v>1455</v>
      </c>
      <c r="AY998" s="14" t="s">
        <v>1475</v>
      </c>
      <c r="AZ998" s="14" t="s">
        <v>714</v>
      </c>
      <c r="BA998" s="14" t="s">
        <v>1476</v>
      </c>
      <c r="BB998" s="14" t="s">
        <v>583</v>
      </c>
      <c r="BC998" s="14">
        <v>4</v>
      </c>
      <c r="BD998" s="14" t="s">
        <v>1457</v>
      </c>
      <c r="BE998" s="14" t="s">
        <v>706</v>
      </c>
      <c r="BF998" s="14" t="s">
        <v>1477</v>
      </c>
      <c r="BG998" s="61" t="s">
        <v>1478</v>
      </c>
      <c r="BH998" s="58">
        <f t="shared" si="52"/>
        <v>6000</v>
      </c>
      <c r="BI998" s="62">
        <f t="shared" si="51"/>
        <v>0</v>
      </c>
    </row>
    <row r="999" spans="1:61" s="4" customFormat="1" ht="18.75">
      <c r="A999" s="11">
        <v>10</v>
      </c>
      <c r="B999" s="6" t="s">
        <v>1</v>
      </c>
      <c r="C999" s="11">
        <v>1019</v>
      </c>
      <c r="D999" s="6" t="s">
        <v>371</v>
      </c>
      <c r="E999" s="12">
        <v>2</v>
      </c>
      <c r="F999" s="13" t="s">
        <v>12</v>
      </c>
      <c r="G999" s="6" t="s">
        <v>12</v>
      </c>
      <c r="H999" s="12">
        <v>1</v>
      </c>
      <c r="I999" s="13" t="s">
        <v>734</v>
      </c>
      <c r="J999" s="12">
        <v>120</v>
      </c>
      <c r="K999" s="13" t="s">
        <v>717</v>
      </c>
      <c r="L999" s="11">
        <v>1000003</v>
      </c>
      <c r="M999" s="6" t="s">
        <v>229</v>
      </c>
      <c r="N999" s="11">
        <v>30100030007</v>
      </c>
      <c r="O999" s="6" t="s">
        <v>387</v>
      </c>
      <c r="P999" s="14" t="s">
        <v>388</v>
      </c>
      <c r="Q999" s="11">
        <f>IFERROR((VLOOKUP(R999,[1]ความเชื่อมโยง!$A$20:$B$26,2,FALSE)),"")</f>
        <v>5</v>
      </c>
      <c r="R999" s="6" t="s">
        <v>635</v>
      </c>
      <c r="S999" s="11">
        <f>IFERROR((VLOOKUP(T999,[1]ความเชื่อมโยง!$A$29:$B$37,2,FALSE)),"")</f>
        <v>5</v>
      </c>
      <c r="T999" s="6" t="s">
        <v>635</v>
      </c>
      <c r="U999" s="13" t="str">
        <f>IFERROR((VLOOKUP(Q999,[1]ความเชื่อมโยง!$A$1:$F$10,6,FALSE)),"")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999" s="13" t="str">
        <f>IFERROR((VLOOKUP(Q999,ความเชื่อมโยง!$A$1:$G$10,7,1)),"")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999" s="15" t="s">
        <v>685</v>
      </c>
      <c r="X999" s="6" t="s">
        <v>133</v>
      </c>
      <c r="Y999" s="6" t="s">
        <v>16</v>
      </c>
      <c r="Z999" s="6" t="s">
        <v>20</v>
      </c>
      <c r="AA999" s="6"/>
      <c r="AB999" s="6"/>
      <c r="AC999" s="14"/>
      <c r="AD999" s="14" t="s">
        <v>612</v>
      </c>
      <c r="AE999" s="16">
        <v>150</v>
      </c>
      <c r="AF999" s="17">
        <v>30</v>
      </c>
      <c r="AG999" s="17" t="s">
        <v>581</v>
      </c>
      <c r="AH999" s="17">
        <v>2</v>
      </c>
      <c r="AI999" s="27">
        <v>9000</v>
      </c>
      <c r="AJ999" s="16"/>
      <c r="AK999" s="16"/>
      <c r="AL999" s="16"/>
      <c r="AM999" s="16"/>
      <c r="AN999" s="16"/>
      <c r="AO999" s="16"/>
      <c r="AP999" s="16">
        <v>9000</v>
      </c>
      <c r="AQ999" s="16"/>
      <c r="AR999" s="16"/>
      <c r="AS999" s="16"/>
      <c r="AT999" s="16"/>
      <c r="AU999" s="16"/>
      <c r="AV999" s="14" t="s">
        <v>1473</v>
      </c>
      <c r="AW999" s="14" t="s">
        <v>1474</v>
      </c>
      <c r="AX999" s="14" t="s">
        <v>1455</v>
      </c>
      <c r="AY999" s="14" t="s">
        <v>1475</v>
      </c>
      <c r="AZ999" s="14" t="s">
        <v>714</v>
      </c>
      <c r="BA999" s="14" t="s">
        <v>1476</v>
      </c>
      <c r="BB999" s="14" t="s">
        <v>583</v>
      </c>
      <c r="BC999" s="14">
        <v>4</v>
      </c>
      <c r="BD999" s="14" t="s">
        <v>1457</v>
      </c>
      <c r="BE999" s="14" t="s">
        <v>706</v>
      </c>
      <c r="BF999" s="14" t="s">
        <v>1477</v>
      </c>
      <c r="BG999" s="61" t="s">
        <v>1478</v>
      </c>
      <c r="BH999" s="58">
        <f t="shared" si="52"/>
        <v>9000</v>
      </c>
      <c r="BI999" s="62">
        <f t="shared" si="51"/>
        <v>0</v>
      </c>
    </row>
    <row r="1000" spans="1:61" s="4" customFormat="1" ht="18.75">
      <c r="A1000" s="11">
        <v>10</v>
      </c>
      <c r="B1000" s="6" t="s">
        <v>1</v>
      </c>
      <c r="C1000" s="11">
        <v>1019</v>
      </c>
      <c r="D1000" s="6" t="s">
        <v>371</v>
      </c>
      <c r="E1000" s="12">
        <v>2</v>
      </c>
      <c r="F1000" s="13" t="s">
        <v>12</v>
      </c>
      <c r="G1000" s="6" t="s">
        <v>12</v>
      </c>
      <c r="H1000" s="12">
        <v>1</v>
      </c>
      <c r="I1000" s="13" t="s">
        <v>734</v>
      </c>
      <c r="J1000" s="12">
        <v>120</v>
      </c>
      <c r="K1000" s="13" t="s">
        <v>717</v>
      </c>
      <c r="L1000" s="11">
        <v>1000003</v>
      </c>
      <c r="M1000" s="6" t="s">
        <v>229</v>
      </c>
      <c r="N1000" s="11">
        <v>30100030007</v>
      </c>
      <c r="O1000" s="6" t="s">
        <v>387</v>
      </c>
      <c r="P1000" s="14" t="s">
        <v>388</v>
      </c>
      <c r="Q1000" s="11">
        <f>IFERROR((VLOOKUP(R1000,[1]ความเชื่อมโยง!$A$20:$B$26,2,FALSE)),"")</f>
        <v>5</v>
      </c>
      <c r="R1000" s="6" t="s">
        <v>635</v>
      </c>
      <c r="S1000" s="11">
        <f>IFERROR((VLOOKUP(T1000,[1]ความเชื่อมโยง!$A$29:$B$37,2,FALSE)),"")</f>
        <v>5</v>
      </c>
      <c r="T1000" s="6" t="s">
        <v>635</v>
      </c>
      <c r="U1000" s="13" t="str">
        <f>IFERROR((VLOOKUP(Q1000,[1]ความเชื่อมโยง!$A$1:$F$10,6,FALSE)),"")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00" s="13" t="str">
        <f>IFERROR((VLOOKUP(Q1000,ความเชื่อมโยง!$A$1:$G$10,7,1)),"")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00" s="15" t="s">
        <v>685</v>
      </c>
      <c r="X1000" s="6" t="s">
        <v>133</v>
      </c>
      <c r="Y1000" s="6" t="s">
        <v>16</v>
      </c>
      <c r="Z1000" s="6" t="s">
        <v>20</v>
      </c>
      <c r="AA1000" s="6"/>
      <c r="AB1000" s="6"/>
      <c r="AC1000" s="14"/>
      <c r="AD1000" s="14" t="s">
        <v>1634</v>
      </c>
      <c r="AE1000" s="16">
        <v>0.4</v>
      </c>
      <c r="AF1000" s="17">
        <v>1800</v>
      </c>
      <c r="AG1000" s="17" t="s">
        <v>584</v>
      </c>
      <c r="AH1000" s="17">
        <v>2</v>
      </c>
      <c r="AI1000" s="27">
        <v>1400</v>
      </c>
      <c r="AJ1000" s="16"/>
      <c r="AK1000" s="16"/>
      <c r="AL1000" s="16"/>
      <c r="AM1000" s="16"/>
      <c r="AN1000" s="16"/>
      <c r="AO1000" s="16"/>
      <c r="AP1000" s="16">
        <v>1400</v>
      </c>
      <c r="AQ1000" s="16"/>
      <c r="AR1000" s="16"/>
      <c r="AS1000" s="16"/>
      <c r="AT1000" s="16"/>
      <c r="AU1000" s="16"/>
      <c r="AV1000" s="14" t="s">
        <v>1473</v>
      </c>
      <c r="AW1000" s="14" t="s">
        <v>1474</v>
      </c>
      <c r="AX1000" s="14" t="s">
        <v>1455</v>
      </c>
      <c r="AY1000" s="14" t="s">
        <v>1475</v>
      </c>
      <c r="AZ1000" s="14" t="s">
        <v>714</v>
      </c>
      <c r="BA1000" s="14" t="s">
        <v>1476</v>
      </c>
      <c r="BB1000" s="14" t="s">
        <v>583</v>
      </c>
      <c r="BC1000" s="14">
        <v>4</v>
      </c>
      <c r="BD1000" s="14" t="s">
        <v>1457</v>
      </c>
      <c r="BE1000" s="14" t="s">
        <v>706</v>
      </c>
      <c r="BF1000" s="14" t="s">
        <v>1477</v>
      </c>
      <c r="BG1000" s="61" t="s">
        <v>1478</v>
      </c>
      <c r="BH1000" s="58">
        <f t="shared" si="52"/>
        <v>1400</v>
      </c>
      <c r="BI1000" s="62">
        <f t="shared" si="51"/>
        <v>0</v>
      </c>
    </row>
    <row r="1001" spans="1:61" s="4" customFormat="1" ht="18.75">
      <c r="A1001" s="11">
        <v>10</v>
      </c>
      <c r="B1001" s="6" t="s">
        <v>1</v>
      </c>
      <c r="C1001" s="11">
        <v>1019</v>
      </c>
      <c r="D1001" s="6" t="s">
        <v>371</v>
      </c>
      <c r="E1001" s="12">
        <v>2</v>
      </c>
      <c r="F1001" s="13" t="s">
        <v>12</v>
      </c>
      <c r="G1001" s="6" t="s">
        <v>12</v>
      </c>
      <c r="H1001" s="12">
        <v>1</v>
      </c>
      <c r="I1001" s="13" t="s">
        <v>734</v>
      </c>
      <c r="J1001" s="12">
        <v>120</v>
      </c>
      <c r="K1001" s="13" t="s">
        <v>717</v>
      </c>
      <c r="L1001" s="11">
        <v>1000003</v>
      </c>
      <c r="M1001" s="6" t="s">
        <v>229</v>
      </c>
      <c r="N1001" s="11">
        <v>30100030007</v>
      </c>
      <c r="O1001" s="6" t="s">
        <v>387</v>
      </c>
      <c r="P1001" s="14" t="s">
        <v>389</v>
      </c>
      <c r="Q1001" s="11">
        <f>IFERROR((VLOOKUP(R1001,[1]ความเชื่อมโยง!$A$20:$B$26,2,FALSE)),"")</f>
        <v>5</v>
      </c>
      <c r="R1001" s="6" t="s">
        <v>635</v>
      </c>
      <c r="S1001" s="11">
        <f>IFERROR((VLOOKUP(T1001,[1]ความเชื่อมโยง!$A$29:$B$37,2,FALSE)),"")</f>
        <v>5</v>
      </c>
      <c r="T1001" s="6" t="s">
        <v>635</v>
      </c>
      <c r="U1001" s="13" t="str">
        <f>IFERROR((VLOOKUP(Q1001,[1]ความเชื่อมโยง!$A$1:$F$10,6,FALSE)),"")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01" s="13" t="str">
        <f>IFERROR((VLOOKUP(Q1001,ความเชื่อมโยง!$A$1:$G$10,7,1)),"")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01" s="15" t="s">
        <v>685</v>
      </c>
      <c r="X1001" s="6" t="s">
        <v>133</v>
      </c>
      <c r="Y1001" s="6" t="s">
        <v>16</v>
      </c>
      <c r="Z1001" s="6" t="s">
        <v>20</v>
      </c>
      <c r="AA1001" s="6"/>
      <c r="AB1001" s="6"/>
      <c r="AC1001" s="14"/>
      <c r="AD1001" s="14" t="s">
        <v>1635</v>
      </c>
      <c r="AE1001" s="16">
        <v>30</v>
      </c>
      <c r="AF1001" s="17">
        <v>100</v>
      </c>
      <c r="AG1001" s="17" t="s">
        <v>581</v>
      </c>
      <c r="AH1001" s="17">
        <v>4</v>
      </c>
      <c r="AI1001" s="27">
        <v>12000</v>
      </c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>
        <v>12000</v>
      </c>
      <c r="AT1001" s="16"/>
      <c r="AU1001" s="16"/>
      <c r="AV1001" s="14" t="s">
        <v>1473</v>
      </c>
      <c r="AW1001" s="14" t="s">
        <v>1479</v>
      </c>
      <c r="AX1001" s="14" t="s">
        <v>1455</v>
      </c>
      <c r="AY1001" s="14" t="s">
        <v>1475</v>
      </c>
      <c r="AZ1001" s="14" t="s">
        <v>661</v>
      </c>
      <c r="BA1001" s="14" t="s">
        <v>669</v>
      </c>
      <c r="BB1001" s="14" t="s">
        <v>593</v>
      </c>
      <c r="BC1001" s="14">
        <v>3.75</v>
      </c>
      <c r="BD1001" s="14" t="s">
        <v>1471</v>
      </c>
      <c r="BE1001" s="14" t="s">
        <v>706</v>
      </c>
      <c r="BF1001" s="14" t="s">
        <v>1477</v>
      </c>
      <c r="BG1001" s="61" t="s">
        <v>1480</v>
      </c>
      <c r="BH1001" s="58">
        <f t="shared" si="52"/>
        <v>12000</v>
      </c>
      <c r="BI1001" s="62">
        <f t="shared" si="51"/>
        <v>0</v>
      </c>
    </row>
    <row r="1002" spans="1:61" s="4" customFormat="1" ht="18.75">
      <c r="A1002" s="11">
        <v>10</v>
      </c>
      <c r="B1002" s="6" t="s">
        <v>1</v>
      </c>
      <c r="C1002" s="11">
        <v>1019</v>
      </c>
      <c r="D1002" s="6" t="s">
        <v>371</v>
      </c>
      <c r="E1002" s="12">
        <v>2</v>
      </c>
      <c r="F1002" s="13" t="s">
        <v>12</v>
      </c>
      <c r="G1002" s="6" t="s">
        <v>12</v>
      </c>
      <c r="H1002" s="12">
        <v>1</v>
      </c>
      <c r="I1002" s="13" t="s">
        <v>734</v>
      </c>
      <c r="J1002" s="12">
        <v>120</v>
      </c>
      <c r="K1002" s="13" t="s">
        <v>717</v>
      </c>
      <c r="L1002" s="11">
        <v>1000003</v>
      </c>
      <c r="M1002" s="6" t="s">
        <v>229</v>
      </c>
      <c r="N1002" s="11">
        <v>30100030007</v>
      </c>
      <c r="O1002" s="6" t="s">
        <v>387</v>
      </c>
      <c r="P1002" s="14" t="s">
        <v>389</v>
      </c>
      <c r="Q1002" s="11">
        <f>IFERROR((VLOOKUP(R1002,[1]ความเชื่อมโยง!$A$20:$B$26,2,FALSE)),"")</f>
        <v>5</v>
      </c>
      <c r="R1002" s="6" t="s">
        <v>635</v>
      </c>
      <c r="S1002" s="11">
        <f>IFERROR((VLOOKUP(T1002,[1]ความเชื่อมโยง!$A$29:$B$37,2,FALSE)),"")</f>
        <v>5</v>
      </c>
      <c r="T1002" s="6" t="s">
        <v>635</v>
      </c>
      <c r="U1002" s="13" t="str">
        <f>IFERROR((VLOOKUP(Q1002,[1]ความเชื่อมโยง!$A$1:$F$10,6,FALSE)),"")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02" s="13" t="str">
        <f>IFERROR((VLOOKUP(Q1002,ความเชื่อมโยง!$A$1:$G$10,7,1)),"")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02" s="15" t="s">
        <v>685</v>
      </c>
      <c r="X1002" s="6" t="s">
        <v>133</v>
      </c>
      <c r="Y1002" s="6" t="s">
        <v>16</v>
      </c>
      <c r="Z1002" s="6" t="s">
        <v>20</v>
      </c>
      <c r="AA1002" s="6"/>
      <c r="AB1002" s="6"/>
      <c r="AC1002" s="14"/>
      <c r="AD1002" s="14" t="s">
        <v>612</v>
      </c>
      <c r="AE1002" s="16">
        <v>100</v>
      </c>
      <c r="AF1002" s="17">
        <v>100</v>
      </c>
      <c r="AG1002" s="17" t="s">
        <v>581</v>
      </c>
      <c r="AH1002" s="17">
        <v>2</v>
      </c>
      <c r="AI1002" s="27">
        <v>20000</v>
      </c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>
        <v>20000</v>
      </c>
      <c r="AT1002" s="16"/>
      <c r="AU1002" s="16"/>
      <c r="AV1002" s="14" t="s">
        <v>1473</v>
      </c>
      <c r="AW1002" s="14" t="s">
        <v>1479</v>
      </c>
      <c r="AX1002" s="14" t="s">
        <v>1455</v>
      </c>
      <c r="AY1002" s="14" t="s">
        <v>1475</v>
      </c>
      <c r="AZ1002" s="14" t="s">
        <v>661</v>
      </c>
      <c r="BA1002" s="14" t="s">
        <v>669</v>
      </c>
      <c r="BB1002" s="14" t="s">
        <v>593</v>
      </c>
      <c r="BC1002" s="14">
        <v>3.75</v>
      </c>
      <c r="BD1002" s="14" t="s">
        <v>1471</v>
      </c>
      <c r="BE1002" s="14" t="s">
        <v>706</v>
      </c>
      <c r="BF1002" s="14" t="s">
        <v>1477</v>
      </c>
      <c r="BG1002" s="61" t="s">
        <v>1480</v>
      </c>
      <c r="BH1002" s="58">
        <f t="shared" si="52"/>
        <v>20000</v>
      </c>
      <c r="BI1002" s="62">
        <f t="shared" si="51"/>
        <v>0</v>
      </c>
    </row>
    <row r="1003" spans="1:61" s="4" customFormat="1" ht="18.75">
      <c r="A1003" s="11">
        <v>10</v>
      </c>
      <c r="B1003" s="6" t="s">
        <v>1</v>
      </c>
      <c r="C1003" s="11">
        <v>1019</v>
      </c>
      <c r="D1003" s="6" t="s">
        <v>371</v>
      </c>
      <c r="E1003" s="12">
        <v>2</v>
      </c>
      <c r="F1003" s="13" t="s">
        <v>12</v>
      </c>
      <c r="G1003" s="6" t="s">
        <v>12</v>
      </c>
      <c r="H1003" s="12">
        <v>1</v>
      </c>
      <c r="I1003" s="13" t="s">
        <v>734</v>
      </c>
      <c r="J1003" s="12">
        <v>120</v>
      </c>
      <c r="K1003" s="13" t="s">
        <v>717</v>
      </c>
      <c r="L1003" s="11">
        <v>1000003</v>
      </c>
      <c r="M1003" s="6" t="s">
        <v>229</v>
      </c>
      <c r="N1003" s="11">
        <v>30100030007</v>
      </c>
      <c r="O1003" s="6" t="s">
        <v>387</v>
      </c>
      <c r="P1003" s="14" t="s">
        <v>389</v>
      </c>
      <c r="Q1003" s="11">
        <f>IFERROR((VLOOKUP(R1003,[1]ความเชื่อมโยง!$A$20:$B$26,2,FALSE)),"")</f>
        <v>5</v>
      </c>
      <c r="R1003" s="6" t="s">
        <v>635</v>
      </c>
      <c r="S1003" s="11">
        <f>IFERROR((VLOOKUP(T1003,[1]ความเชื่อมโยง!$A$29:$B$37,2,FALSE)),"")</f>
        <v>5</v>
      </c>
      <c r="T1003" s="6" t="s">
        <v>635</v>
      </c>
      <c r="U1003" s="13" t="str">
        <f>IFERROR((VLOOKUP(Q1003,[1]ความเชื่อมโยง!$A$1:$F$10,6,FALSE)),"")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03" s="13" t="str">
        <f>IFERROR((VLOOKUP(Q1003,ความเชื่อมโยง!$A$1:$G$10,7,1)),"")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03" s="15" t="s">
        <v>685</v>
      </c>
      <c r="X1003" s="6" t="s">
        <v>133</v>
      </c>
      <c r="Y1003" s="6" t="s">
        <v>16</v>
      </c>
      <c r="Z1003" s="6" t="s">
        <v>20</v>
      </c>
      <c r="AA1003" s="6"/>
      <c r="AB1003" s="6"/>
      <c r="AC1003" s="14"/>
      <c r="AD1003" s="14" t="s">
        <v>1634</v>
      </c>
      <c r="AE1003" s="16">
        <v>0.4</v>
      </c>
      <c r="AF1003" s="17">
        <v>15000</v>
      </c>
      <c r="AG1003" s="17" t="s">
        <v>584</v>
      </c>
      <c r="AH1003" s="17">
        <v>1</v>
      </c>
      <c r="AI1003" s="27">
        <v>6000</v>
      </c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>
        <v>6000</v>
      </c>
      <c r="AT1003" s="16"/>
      <c r="AU1003" s="16"/>
      <c r="AV1003" s="14" t="s">
        <v>1473</v>
      </c>
      <c r="AW1003" s="14" t="s">
        <v>1479</v>
      </c>
      <c r="AX1003" s="14" t="s">
        <v>1455</v>
      </c>
      <c r="AY1003" s="14" t="s">
        <v>1475</v>
      </c>
      <c r="AZ1003" s="14" t="s">
        <v>661</v>
      </c>
      <c r="BA1003" s="14" t="s">
        <v>669</v>
      </c>
      <c r="BB1003" s="14" t="s">
        <v>593</v>
      </c>
      <c r="BC1003" s="14">
        <v>3.75</v>
      </c>
      <c r="BD1003" s="14" t="s">
        <v>1471</v>
      </c>
      <c r="BE1003" s="14" t="s">
        <v>706</v>
      </c>
      <c r="BF1003" s="14" t="s">
        <v>1477</v>
      </c>
      <c r="BG1003" s="61" t="s">
        <v>1480</v>
      </c>
      <c r="BH1003" s="58">
        <f t="shared" si="52"/>
        <v>6000</v>
      </c>
      <c r="BI1003" s="62">
        <f t="shared" si="51"/>
        <v>0</v>
      </c>
    </row>
    <row r="1004" spans="1:61" s="4" customFormat="1" ht="18.75">
      <c r="A1004" s="11">
        <v>10</v>
      </c>
      <c r="B1004" s="6" t="s">
        <v>1</v>
      </c>
      <c r="C1004" s="11">
        <v>1019</v>
      </c>
      <c r="D1004" s="6" t="s">
        <v>371</v>
      </c>
      <c r="E1004" s="12">
        <v>2</v>
      </c>
      <c r="F1004" s="13" t="s">
        <v>12</v>
      </c>
      <c r="G1004" s="6" t="s">
        <v>12</v>
      </c>
      <c r="H1004" s="12">
        <v>1</v>
      </c>
      <c r="I1004" s="13" t="s">
        <v>734</v>
      </c>
      <c r="J1004" s="12">
        <v>120</v>
      </c>
      <c r="K1004" s="13" t="s">
        <v>717</v>
      </c>
      <c r="L1004" s="11">
        <v>3010001</v>
      </c>
      <c r="M1004" s="6" t="s">
        <v>1481</v>
      </c>
      <c r="N1004" s="11">
        <v>30100010008</v>
      </c>
      <c r="O1004" s="6" t="s">
        <v>390</v>
      </c>
      <c r="P1004" s="14" t="s">
        <v>391</v>
      </c>
      <c r="Q1004" s="11">
        <v>1</v>
      </c>
      <c r="R1004" s="6" t="s">
        <v>520</v>
      </c>
      <c r="S1004" s="11">
        <f>IFERROR((VLOOKUP(T1004,[1]ความเชื่อมโยง!$A$29:$B$37,2,FALSE)),"")</f>
        <v>1.2</v>
      </c>
      <c r="T1004" s="6" t="s">
        <v>521</v>
      </c>
      <c r="U1004" s="13" t="str">
        <f>IFERROR((VLOOKUP(Q1004,[1]ความเชื่อมโยง!$A$1:$F$10,6,FALSE)),"")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04" s="13" t="str">
        <f>IFERROR((VLOOKUP(Q1004,ความเชื่อมโยง!$A$1:$G$10,7,1)),"")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04" s="15" t="s">
        <v>685</v>
      </c>
      <c r="X1004" s="6" t="s">
        <v>133</v>
      </c>
      <c r="Y1004" s="6" t="s">
        <v>16</v>
      </c>
      <c r="Z1004" s="6" t="s">
        <v>20</v>
      </c>
      <c r="AA1004" s="6"/>
      <c r="AB1004" s="6"/>
      <c r="AC1004" s="14"/>
      <c r="AD1004" s="14" t="s">
        <v>1651</v>
      </c>
      <c r="AE1004" s="16">
        <v>800</v>
      </c>
      <c r="AF1004" s="17">
        <v>16</v>
      </c>
      <c r="AG1004" s="17" t="s">
        <v>581</v>
      </c>
      <c r="AH1004" s="17">
        <v>3</v>
      </c>
      <c r="AI1004" s="27">
        <v>38400</v>
      </c>
      <c r="AJ1004" s="16"/>
      <c r="AK1004" s="16"/>
      <c r="AL1004" s="16"/>
      <c r="AM1004" s="16"/>
      <c r="AN1004" s="16"/>
      <c r="AO1004" s="16">
        <v>38400</v>
      </c>
      <c r="AP1004" s="16"/>
      <c r="AQ1004" s="16"/>
      <c r="AR1004" s="16"/>
      <c r="AS1004" s="16"/>
      <c r="AT1004" s="16"/>
      <c r="AU1004" s="16"/>
      <c r="AV1004" s="14" t="s">
        <v>1482</v>
      </c>
      <c r="AW1004" s="14" t="s">
        <v>1483</v>
      </c>
      <c r="AX1004" s="14" t="s">
        <v>1484</v>
      </c>
      <c r="AY1004" s="14" t="s">
        <v>1485</v>
      </c>
      <c r="AZ1004" s="14" t="s">
        <v>661</v>
      </c>
      <c r="BA1004" s="14" t="s">
        <v>669</v>
      </c>
      <c r="BB1004" s="14" t="s">
        <v>593</v>
      </c>
      <c r="BC1004" s="14">
        <v>3.75</v>
      </c>
      <c r="BD1004" s="14" t="s">
        <v>1471</v>
      </c>
      <c r="BE1004" s="14" t="s">
        <v>706</v>
      </c>
      <c r="BF1004" s="14" t="s">
        <v>1472</v>
      </c>
      <c r="BG1004" s="61" t="s">
        <v>1486</v>
      </c>
      <c r="BH1004" s="58">
        <f t="shared" si="52"/>
        <v>38400</v>
      </c>
      <c r="BI1004" s="62">
        <f t="shared" si="51"/>
        <v>0</v>
      </c>
    </row>
    <row r="1005" spans="1:61" s="4" customFormat="1" ht="18.75">
      <c r="A1005" s="11">
        <v>10</v>
      </c>
      <c r="B1005" s="6" t="s">
        <v>1</v>
      </c>
      <c r="C1005" s="11">
        <v>1019</v>
      </c>
      <c r="D1005" s="6" t="s">
        <v>371</v>
      </c>
      <c r="E1005" s="12">
        <v>2</v>
      </c>
      <c r="F1005" s="13" t="s">
        <v>12</v>
      </c>
      <c r="G1005" s="6" t="s">
        <v>12</v>
      </c>
      <c r="H1005" s="12">
        <v>1</v>
      </c>
      <c r="I1005" s="13" t="s">
        <v>734</v>
      </c>
      <c r="J1005" s="12">
        <v>120</v>
      </c>
      <c r="K1005" s="13" t="s">
        <v>717</v>
      </c>
      <c r="L1005" s="11">
        <v>3010001</v>
      </c>
      <c r="M1005" s="6" t="s">
        <v>1481</v>
      </c>
      <c r="N1005" s="11">
        <v>30100010008</v>
      </c>
      <c r="O1005" s="6" t="s">
        <v>390</v>
      </c>
      <c r="P1005" s="14" t="s">
        <v>391</v>
      </c>
      <c r="Q1005" s="11">
        <v>1</v>
      </c>
      <c r="R1005" s="6" t="s">
        <v>520</v>
      </c>
      <c r="S1005" s="11">
        <f>IFERROR((VLOOKUP(T1005,[1]ความเชื่อมโยง!$A$29:$B$37,2,FALSE)),"")</f>
        <v>1.2</v>
      </c>
      <c r="T1005" s="6" t="s">
        <v>521</v>
      </c>
      <c r="U1005" s="13" t="str">
        <f>IFERROR((VLOOKUP(Q1005,[1]ความเชื่อมโยง!$A$1:$F$10,6,FALSE)),"")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05" s="13" t="str">
        <f>IFERROR((VLOOKUP(Q1005,ความเชื่อมโยง!$A$1:$G$10,7,1)),"")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05" s="15" t="s">
        <v>685</v>
      </c>
      <c r="X1005" s="6" t="s">
        <v>133</v>
      </c>
      <c r="Y1005" s="6" t="s">
        <v>16</v>
      </c>
      <c r="Z1005" s="6" t="s">
        <v>20</v>
      </c>
      <c r="AA1005" s="6"/>
      <c r="AB1005" s="6"/>
      <c r="AC1005" s="14"/>
      <c r="AD1005" s="14" t="s">
        <v>1752</v>
      </c>
      <c r="AE1005" s="16">
        <v>5000</v>
      </c>
      <c r="AF1005" s="17">
        <v>1</v>
      </c>
      <c r="AG1005" s="17" t="s">
        <v>583</v>
      </c>
      <c r="AH1005" s="17">
        <v>2</v>
      </c>
      <c r="AI1005" s="27">
        <v>10000</v>
      </c>
      <c r="AJ1005" s="16"/>
      <c r="AK1005" s="16"/>
      <c r="AL1005" s="16"/>
      <c r="AM1005" s="16"/>
      <c r="AN1005" s="16"/>
      <c r="AO1005" s="16">
        <v>10000</v>
      </c>
      <c r="AP1005" s="16"/>
      <c r="AQ1005" s="16"/>
      <c r="AR1005" s="16"/>
      <c r="AS1005" s="16"/>
      <c r="AT1005" s="16"/>
      <c r="AU1005" s="16"/>
      <c r="AV1005" s="14" t="s">
        <v>1482</v>
      </c>
      <c r="AW1005" s="14" t="s">
        <v>1483</v>
      </c>
      <c r="AX1005" s="14" t="s">
        <v>1484</v>
      </c>
      <c r="AY1005" s="14" t="s">
        <v>1485</v>
      </c>
      <c r="AZ1005" s="14" t="s">
        <v>661</v>
      </c>
      <c r="BA1005" s="14" t="s">
        <v>669</v>
      </c>
      <c r="BB1005" s="14" t="s">
        <v>593</v>
      </c>
      <c r="BC1005" s="14">
        <v>3.75</v>
      </c>
      <c r="BD1005" s="14" t="s">
        <v>1471</v>
      </c>
      <c r="BE1005" s="14" t="s">
        <v>706</v>
      </c>
      <c r="BF1005" s="14" t="s">
        <v>1472</v>
      </c>
      <c r="BG1005" s="61" t="s">
        <v>1486</v>
      </c>
      <c r="BH1005" s="58">
        <f t="shared" si="52"/>
        <v>10000</v>
      </c>
      <c r="BI1005" s="62">
        <f t="shared" si="51"/>
        <v>0</v>
      </c>
    </row>
    <row r="1006" spans="1:61" s="4" customFormat="1" ht="18.75">
      <c r="A1006" s="11">
        <v>10</v>
      </c>
      <c r="B1006" s="6" t="s">
        <v>1</v>
      </c>
      <c r="C1006" s="11">
        <v>1019</v>
      </c>
      <c r="D1006" s="6" t="s">
        <v>371</v>
      </c>
      <c r="E1006" s="12">
        <v>2</v>
      </c>
      <c r="F1006" s="13" t="s">
        <v>12</v>
      </c>
      <c r="G1006" s="6" t="s">
        <v>12</v>
      </c>
      <c r="H1006" s="12">
        <v>1</v>
      </c>
      <c r="I1006" s="13" t="s">
        <v>734</v>
      </c>
      <c r="J1006" s="12">
        <v>120</v>
      </c>
      <c r="K1006" s="13" t="s">
        <v>717</v>
      </c>
      <c r="L1006" s="11">
        <v>3010001</v>
      </c>
      <c r="M1006" s="6" t="s">
        <v>1481</v>
      </c>
      <c r="N1006" s="11">
        <v>30100010008</v>
      </c>
      <c r="O1006" s="6" t="s">
        <v>390</v>
      </c>
      <c r="P1006" s="14" t="s">
        <v>391</v>
      </c>
      <c r="Q1006" s="11">
        <v>1</v>
      </c>
      <c r="R1006" s="6" t="s">
        <v>520</v>
      </c>
      <c r="S1006" s="11">
        <f>IFERROR((VLOOKUP(T1006,[1]ความเชื่อมโยง!$A$29:$B$37,2,FALSE)),"")</f>
        <v>1.2</v>
      </c>
      <c r="T1006" s="6" t="s">
        <v>521</v>
      </c>
      <c r="U1006" s="13" t="str">
        <f>IFERROR((VLOOKUP(Q1006,[1]ความเชื่อมโยง!$A$1:$F$10,6,FALSE)),"")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06" s="13" t="str">
        <f>IFERROR((VLOOKUP(Q1006,ความเชื่อมโยง!$A$1:$G$10,7,1)),"")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06" s="15" t="s">
        <v>685</v>
      </c>
      <c r="X1006" s="6" t="s">
        <v>133</v>
      </c>
      <c r="Y1006" s="6" t="s">
        <v>16</v>
      </c>
      <c r="Z1006" s="6" t="s">
        <v>23</v>
      </c>
      <c r="AA1006" s="6"/>
      <c r="AB1006" s="6"/>
      <c r="AC1006" s="14"/>
      <c r="AD1006" s="14" t="s">
        <v>1487</v>
      </c>
      <c r="AE1006" s="16">
        <v>2500</v>
      </c>
      <c r="AF1006" s="17">
        <v>10</v>
      </c>
      <c r="AG1006" s="17" t="s">
        <v>611</v>
      </c>
      <c r="AH1006" s="17">
        <v>1</v>
      </c>
      <c r="AI1006" s="27">
        <v>25000</v>
      </c>
      <c r="AJ1006" s="16"/>
      <c r="AK1006" s="16"/>
      <c r="AL1006" s="16"/>
      <c r="AM1006" s="16"/>
      <c r="AN1006" s="16"/>
      <c r="AO1006" s="16">
        <v>25000</v>
      </c>
      <c r="AP1006" s="16"/>
      <c r="AQ1006" s="16"/>
      <c r="AR1006" s="16"/>
      <c r="AS1006" s="16"/>
      <c r="AT1006" s="16"/>
      <c r="AU1006" s="16"/>
      <c r="AV1006" s="14" t="s">
        <v>1482</v>
      </c>
      <c r="AW1006" s="14" t="s">
        <v>1483</v>
      </c>
      <c r="AX1006" s="14" t="s">
        <v>1484</v>
      </c>
      <c r="AY1006" s="14" t="s">
        <v>1485</v>
      </c>
      <c r="AZ1006" s="14" t="s">
        <v>661</v>
      </c>
      <c r="BA1006" s="14" t="s">
        <v>669</v>
      </c>
      <c r="BB1006" s="14" t="s">
        <v>593</v>
      </c>
      <c r="BC1006" s="14">
        <v>3.75</v>
      </c>
      <c r="BD1006" s="14" t="s">
        <v>1471</v>
      </c>
      <c r="BE1006" s="14" t="s">
        <v>706</v>
      </c>
      <c r="BF1006" s="14" t="s">
        <v>1472</v>
      </c>
      <c r="BG1006" s="61" t="s">
        <v>1486</v>
      </c>
      <c r="BH1006" s="58">
        <f t="shared" si="52"/>
        <v>25000</v>
      </c>
      <c r="BI1006" s="62">
        <f t="shared" si="51"/>
        <v>0</v>
      </c>
    </row>
    <row r="1007" spans="1:61" s="4" customFormat="1" ht="18.75">
      <c r="A1007" s="11">
        <v>10</v>
      </c>
      <c r="B1007" s="6" t="s">
        <v>1</v>
      </c>
      <c r="C1007" s="11">
        <v>1019</v>
      </c>
      <c r="D1007" s="6" t="s">
        <v>371</v>
      </c>
      <c r="E1007" s="12">
        <v>2</v>
      </c>
      <c r="F1007" s="13" t="s">
        <v>12</v>
      </c>
      <c r="G1007" s="6" t="s">
        <v>12</v>
      </c>
      <c r="H1007" s="12">
        <v>1</v>
      </c>
      <c r="I1007" s="13" t="s">
        <v>734</v>
      </c>
      <c r="J1007" s="12">
        <v>120</v>
      </c>
      <c r="K1007" s="13" t="s">
        <v>717</v>
      </c>
      <c r="L1007" s="11">
        <v>3010001</v>
      </c>
      <c r="M1007" s="6" t="s">
        <v>1481</v>
      </c>
      <c r="N1007" s="11">
        <v>30100010008</v>
      </c>
      <c r="O1007" s="6" t="s">
        <v>390</v>
      </c>
      <c r="P1007" s="14" t="s">
        <v>391</v>
      </c>
      <c r="Q1007" s="11">
        <v>1</v>
      </c>
      <c r="R1007" s="6" t="s">
        <v>520</v>
      </c>
      <c r="S1007" s="11">
        <f>IFERROR((VLOOKUP(T1007,[1]ความเชื่อมโยง!$A$29:$B$37,2,FALSE)),"")</f>
        <v>1.2</v>
      </c>
      <c r="T1007" s="6" t="s">
        <v>521</v>
      </c>
      <c r="U1007" s="13" t="str">
        <f>IFERROR((VLOOKUP(Q1007,[1]ความเชื่อมโยง!$A$1:$F$10,6,FALSE)),"")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07" s="13" t="str">
        <f>IFERROR((VLOOKUP(Q1007,ความเชื่อมโยง!$A$1:$G$10,7,1)),"")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07" s="15" t="s">
        <v>685</v>
      </c>
      <c r="X1007" s="6" t="s">
        <v>133</v>
      </c>
      <c r="Y1007" s="6" t="s">
        <v>16</v>
      </c>
      <c r="Z1007" s="6" t="s">
        <v>28</v>
      </c>
      <c r="AA1007" s="6"/>
      <c r="AB1007" s="6"/>
      <c r="AC1007" s="14"/>
      <c r="AD1007" s="14" t="s">
        <v>1488</v>
      </c>
      <c r="AE1007" s="16">
        <v>200</v>
      </c>
      <c r="AF1007" s="17">
        <v>10</v>
      </c>
      <c r="AG1007" s="17" t="s">
        <v>581</v>
      </c>
      <c r="AH1007" s="17">
        <v>4</v>
      </c>
      <c r="AI1007" s="27">
        <v>8000</v>
      </c>
      <c r="AJ1007" s="16"/>
      <c r="AK1007" s="16"/>
      <c r="AL1007" s="16"/>
      <c r="AM1007" s="16"/>
      <c r="AN1007" s="16"/>
      <c r="AO1007" s="16">
        <v>8000</v>
      </c>
      <c r="AP1007" s="16"/>
      <c r="AQ1007" s="16"/>
      <c r="AR1007" s="16"/>
      <c r="AS1007" s="16"/>
      <c r="AT1007" s="16"/>
      <c r="AU1007" s="16"/>
      <c r="AV1007" s="14" t="s">
        <v>1482</v>
      </c>
      <c r="AW1007" s="14" t="s">
        <v>1483</v>
      </c>
      <c r="AX1007" s="14" t="s">
        <v>1484</v>
      </c>
      <c r="AY1007" s="14" t="s">
        <v>1485</v>
      </c>
      <c r="AZ1007" s="14" t="s">
        <v>661</v>
      </c>
      <c r="BA1007" s="14" t="s">
        <v>669</v>
      </c>
      <c r="BB1007" s="14" t="s">
        <v>593</v>
      </c>
      <c r="BC1007" s="14">
        <v>3.75</v>
      </c>
      <c r="BD1007" s="14" t="s">
        <v>1471</v>
      </c>
      <c r="BE1007" s="14" t="s">
        <v>706</v>
      </c>
      <c r="BF1007" s="14" t="s">
        <v>1472</v>
      </c>
      <c r="BG1007" s="61" t="s">
        <v>1486</v>
      </c>
      <c r="BH1007" s="58">
        <f t="shared" si="52"/>
        <v>8000</v>
      </c>
      <c r="BI1007" s="62">
        <f t="shared" si="51"/>
        <v>0</v>
      </c>
    </row>
    <row r="1008" spans="1:61" s="4" customFormat="1" ht="18.75">
      <c r="A1008" s="11">
        <v>10</v>
      </c>
      <c r="B1008" s="6" t="s">
        <v>1</v>
      </c>
      <c r="C1008" s="11">
        <v>1019</v>
      </c>
      <c r="D1008" s="6" t="s">
        <v>371</v>
      </c>
      <c r="E1008" s="12">
        <v>2</v>
      </c>
      <c r="F1008" s="13" t="s">
        <v>12</v>
      </c>
      <c r="G1008" s="6" t="s">
        <v>12</v>
      </c>
      <c r="H1008" s="12">
        <v>1</v>
      </c>
      <c r="I1008" s="13" t="s">
        <v>734</v>
      </c>
      <c r="J1008" s="12">
        <v>120</v>
      </c>
      <c r="K1008" s="13" t="s">
        <v>717</v>
      </c>
      <c r="L1008" s="11">
        <v>3010001</v>
      </c>
      <c r="M1008" s="6" t="s">
        <v>1481</v>
      </c>
      <c r="N1008" s="11">
        <v>30100010008</v>
      </c>
      <c r="O1008" s="6" t="s">
        <v>390</v>
      </c>
      <c r="P1008" s="14" t="s">
        <v>391</v>
      </c>
      <c r="Q1008" s="11">
        <v>1</v>
      </c>
      <c r="R1008" s="6" t="s">
        <v>520</v>
      </c>
      <c r="S1008" s="11">
        <f>IFERROR((VLOOKUP(T1008,[1]ความเชื่อมโยง!$A$29:$B$37,2,FALSE)),"")</f>
        <v>1.2</v>
      </c>
      <c r="T1008" s="6" t="s">
        <v>521</v>
      </c>
      <c r="U1008" s="13" t="str">
        <f>IFERROR((VLOOKUP(Q1008,[1]ความเชื่อมโยง!$A$1:$F$10,6,FALSE)),"")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08" s="13" t="str">
        <f>IFERROR((VLOOKUP(Q1008,ความเชื่อมโยง!$A$1:$G$10,7,1)),"")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08" s="15" t="s">
        <v>685</v>
      </c>
      <c r="X1008" s="6" t="s">
        <v>133</v>
      </c>
      <c r="Y1008" s="6" t="s">
        <v>16</v>
      </c>
      <c r="Z1008" s="6" t="s">
        <v>28</v>
      </c>
      <c r="AA1008" s="6"/>
      <c r="AB1008" s="6"/>
      <c r="AC1008" s="14"/>
      <c r="AD1008" s="14" t="s">
        <v>1489</v>
      </c>
      <c r="AE1008" s="16">
        <v>420</v>
      </c>
      <c r="AF1008" s="17">
        <v>7</v>
      </c>
      <c r="AG1008" s="17" t="s">
        <v>581</v>
      </c>
      <c r="AH1008" s="17">
        <v>4</v>
      </c>
      <c r="AI1008" s="27">
        <v>11800</v>
      </c>
      <c r="AJ1008" s="16"/>
      <c r="AK1008" s="16"/>
      <c r="AL1008" s="16"/>
      <c r="AM1008" s="16"/>
      <c r="AN1008" s="16"/>
      <c r="AO1008" s="16">
        <v>10080</v>
      </c>
      <c r="AP1008" s="16"/>
      <c r="AQ1008" s="16"/>
      <c r="AR1008" s="16"/>
      <c r="AS1008" s="16"/>
      <c r="AT1008" s="16"/>
      <c r="AU1008" s="16"/>
      <c r="AV1008" s="14" t="s">
        <v>1482</v>
      </c>
      <c r="AW1008" s="14" t="s">
        <v>1483</v>
      </c>
      <c r="AX1008" s="14" t="s">
        <v>1484</v>
      </c>
      <c r="AY1008" s="14" t="s">
        <v>1485</v>
      </c>
      <c r="AZ1008" s="14" t="s">
        <v>661</v>
      </c>
      <c r="BA1008" s="14" t="s">
        <v>669</v>
      </c>
      <c r="BB1008" s="14" t="s">
        <v>593</v>
      </c>
      <c r="BC1008" s="14">
        <v>3.75</v>
      </c>
      <c r="BD1008" s="14" t="s">
        <v>1471</v>
      </c>
      <c r="BE1008" s="14" t="s">
        <v>706</v>
      </c>
      <c r="BF1008" s="14" t="s">
        <v>1472</v>
      </c>
      <c r="BG1008" s="61" t="s">
        <v>1486</v>
      </c>
      <c r="BH1008" s="58">
        <f t="shared" si="52"/>
        <v>11800</v>
      </c>
      <c r="BI1008" s="62">
        <f t="shared" si="51"/>
        <v>0</v>
      </c>
    </row>
    <row r="1009" spans="1:61" s="4" customFormat="1" ht="18.75">
      <c r="A1009" s="11">
        <v>10</v>
      </c>
      <c r="B1009" s="6" t="s">
        <v>1</v>
      </c>
      <c r="C1009" s="11">
        <v>1019</v>
      </c>
      <c r="D1009" s="6" t="s">
        <v>371</v>
      </c>
      <c r="E1009" s="12">
        <v>2</v>
      </c>
      <c r="F1009" s="13" t="s">
        <v>12</v>
      </c>
      <c r="G1009" s="6" t="s">
        <v>12</v>
      </c>
      <c r="H1009" s="12">
        <v>1</v>
      </c>
      <c r="I1009" s="13" t="s">
        <v>734</v>
      </c>
      <c r="J1009" s="12">
        <v>120</v>
      </c>
      <c r="K1009" s="13" t="s">
        <v>717</v>
      </c>
      <c r="L1009" s="11">
        <v>3010001</v>
      </c>
      <c r="M1009" s="6" t="s">
        <v>1481</v>
      </c>
      <c r="N1009" s="11">
        <v>30100010008</v>
      </c>
      <c r="O1009" s="6" t="s">
        <v>390</v>
      </c>
      <c r="P1009" s="14" t="s">
        <v>392</v>
      </c>
      <c r="Q1009" s="11">
        <v>1</v>
      </c>
      <c r="R1009" s="6" t="s">
        <v>520</v>
      </c>
      <c r="S1009" s="11">
        <f>IFERROR((VLOOKUP(T1009,[1]ความเชื่อมโยง!$A$29:$B$37,2,FALSE)),"")</f>
        <v>1.2</v>
      </c>
      <c r="T1009" s="6" t="s">
        <v>521</v>
      </c>
      <c r="U1009" s="13" t="str">
        <f>IFERROR((VLOOKUP(Q1009,[1]ความเชื่อมโยง!$A$1:$F$10,6,FALSE)),"")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09" s="13" t="str">
        <f>IFERROR((VLOOKUP(Q1009,ความเชื่อมโยง!$A$1:$G$10,7,1)),"")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09" s="15" t="s">
        <v>684</v>
      </c>
      <c r="X1009" s="6" t="s">
        <v>133</v>
      </c>
      <c r="Y1009" s="6" t="s">
        <v>16</v>
      </c>
      <c r="Z1009" s="6" t="s">
        <v>28</v>
      </c>
      <c r="AA1009" s="6"/>
      <c r="AB1009" s="6"/>
      <c r="AC1009" s="14"/>
      <c r="AD1009" s="14" t="s">
        <v>1439</v>
      </c>
      <c r="AE1009" s="16">
        <v>1200</v>
      </c>
      <c r="AF1009" s="17">
        <v>7</v>
      </c>
      <c r="AG1009" s="17" t="s">
        <v>576</v>
      </c>
      <c r="AH1009" s="17">
        <v>2</v>
      </c>
      <c r="AI1009" s="27">
        <v>16800</v>
      </c>
      <c r="AJ1009" s="16"/>
      <c r="AK1009" s="16"/>
      <c r="AL1009" s="16"/>
      <c r="AM1009" s="16"/>
      <c r="AN1009" s="16"/>
      <c r="AO1009" s="16"/>
      <c r="AP1009" s="16">
        <v>51000</v>
      </c>
      <c r="AQ1009" s="16"/>
      <c r="AR1009" s="16"/>
      <c r="AS1009" s="16"/>
      <c r="AT1009" s="16"/>
      <c r="AU1009" s="16"/>
      <c r="AV1009" s="14" t="s">
        <v>1482</v>
      </c>
      <c r="AW1009" s="14" t="s">
        <v>1483</v>
      </c>
      <c r="AX1009" s="14" t="s">
        <v>1490</v>
      </c>
      <c r="AY1009" s="14" t="s">
        <v>1491</v>
      </c>
      <c r="AZ1009" s="14" t="s">
        <v>661</v>
      </c>
      <c r="BA1009" s="14" t="s">
        <v>669</v>
      </c>
      <c r="BB1009" s="14" t="s">
        <v>593</v>
      </c>
      <c r="BC1009" s="14">
        <v>3.75</v>
      </c>
      <c r="BD1009" s="14" t="s">
        <v>1471</v>
      </c>
      <c r="BE1009" s="14" t="s">
        <v>706</v>
      </c>
      <c r="BF1009" s="14" t="s">
        <v>1472</v>
      </c>
      <c r="BG1009" s="61" t="s">
        <v>1492</v>
      </c>
      <c r="BH1009" s="58">
        <f t="shared" si="52"/>
        <v>16800</v>
      </c>
      <c r="BI1009" s="62">
        <f t="shared" si="51"/>
        <v>0</v>
      </c>
    </row>
    <row r="1010" spans="1:61" s="4" customFormat="1" ht="18.75">
      <c r="A1010" s="11">
        <v>10</v>
      </c>
      <c r="B1010" s="6" t="s">
        <v>1</v>
      </c>
      <c r="C1010" s="11">
        <v>1019</v>
      </c>
      <c r="D1010" s="6" t="s">
        <v>371</v>
      </c>
      <c r="E1010" s="12">
        <v>2</v>
      </c>
      <c r="F1010" s="13" t="s">
        <v>12</v>
      </c>
      <c r="G1010" s="6" t="s">
        <v>12</v>
      </c>
      <c r="H1010" s="12">
        <v>1</v>
      </c>
      <c r="I1010" s="13" t="s">
        <v>734</v>
      </c>
      <c r="J1010" s="12">
        <v>120</v>
      </c>
      <c r="K1010" s="13" t="s">
        <v>717</v>
      </c>
      <c r="L1010" s="11">
        <v>3010001</v>
      </c>
      <c r="M1010" s="6" t="s">
        <v>1481</v>
      </c>
      <c r="N1010" s="11">
        <v>30100010008</v>
      </c>
      <c r="O1010" s="6" t="s">
        <v>390</v>
      </c>
      <c r="P1010" s="14" t="s">
        <v>392</v>
      </c>
      <c r="Q1010" s="11">
        <v>1</v>
      </c>
      <c r="R1010" s="6" t="s">
        <v>520</v>
      </c>
      <c r="S1010" s="11">
        <f>IFERROR((VLOOKUP(T1010,[1]ความเชื่อมโยง!$A$29:$B$37,2,FALSE)),"")</f>
        <v>1.2</v>
      </c>
      <c r="T1010" s="6" t="s">
        <v>521</v>
      </c>
      <c r="U1010" s="13" t="str">
        <f>IFERROR((VLOOKUP(Q1010,[1]ความเชื่อมโยง!$A$1:$F$10,6,FALSE)),"")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10" s="13" t="str">
        <f>IFERROR((VLOOKUP(Q1010,ความเชื่อมโยง!$A$1:$G$10,7,1)),"")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10" s="15" t="s">
        <v>684</v>
      </c>
      <c r="X1010" s="6" t="s">
        <v>133</v>
      </c>
      <c r="Y1010" s="6" t="s">
        <v>16</v>
      </c>
      <c r="Z1010" s="6" t="s">
        <v>20</v>
      </c>
      <c r="AA1010" s="6"/>
      <c r="AB1010" s="6"/>
      <c r="AC1010" s="14"/>
      <c r="AD1010" s="14" t="s">
        <v>1753</v>
      </c>
      <c r="AE1010" s="16">
        <v>9500</v>
      </c>
      <c r="AF1010" s="17">
        <v>1</v>
      </c>
      <c r="AG1010" s="17" t="s">
        <v>581</v>
      </c>
      <c r="AH1010" s="17">
        <v>1</v>
      </c>
      <c r="AI1010" s="27">
        <v>9500</v>
      </c>
      <c r="AJ1010" s="16"/>
      <c r="AK1010" s="16"/>
      <c r="AL1010" s="16"/>
      <c r="AM1010" s="16"/>
      <c r="AN1010" s="16"/>
      <c r="AO1010" s="16"/>
      <c r="AP1010" s="16">
        <v>16800</v>
      </c>
      <c r="AQ1010" s="16"/>
      <c r="AR1010" s="16"/>
      <c r="AS1010" s="16"/>
      <c r="AT1010" s="16"/>
      <c r="AU1010" s="16"/>
      <c r="AV1010" s="14" t="s">
        <v>1482</v>
      </c>
      <c r="AW1010" s="14" t="s">
        <v>1483</v>
      </c>
      <c r="AX1010" s="14" t="s">
        <v>1490</v>
      </c>
      <c r="AY1010" s="14" t="s">
        <v>1491</v>
      </c>
      <c r="AZ1010" s="14" t="s">
        <v>661</v>
      </c>
      <c r="BA1010" s="14" t="s">
        <v>669</v>
      </c>
      <c r="BB1010" s="14" t="s">
        <v>593</v>
      </c>
      <c r="BC1010" s="14">
        <v>3.75</v>
      </c>
      <c r="BD1010" s="14" t="s">
        <v>1471</v>
      </c>
      <c r="BE1010" s="14" t="s">
        <v>706</v>
      </c>
      <c r="BF1010" s="14" t="s">
        <v>1472</v>
      </c>
      <c r="BG1010" s="61" t="s">
        <v>1492</v>
      </c>
      <c r="BH1010" s="58">
        <f t="shared" si="52"/>
        <v>9500</v>
      </c>
      <c r="BI1010" s="62">
        <f t="shared" si="51"/>
        <v>0</v>
      </c>
    </row>
    <row r="1011" spans="1:61" s="4" customFormat="1" ht="18.75">
      <c r="A1011" s="11">
        <v>10</v>
      </c>
      <c r="B1011" s="6" t="s">
        <v>1</v>
      </c>
      <c r="C1011" s="11">
        <v>1019</v>
      </c>
      <c r="D1011" s="6" t="s">
        <v>371</v>
      </c>
      <c r="E1011" s="12">
        <v>2</v>
      </c>
      <c r="F1011" s="13" t="s">
        <v>12</v>
      </c>
      <c r="G1011" s="6" t="s">
        <v>12</v>
      </c>
      <c r="H1011" s="12">
        <v>1</v>
      </c>
      <c r="I1011" s="13" t="s">
        <v>734</v>
      </c>
      <c r="J1011" s="12">
        <v>120</v>
      </c>
      <c r="K1011" s="13" t="s">
        <v>717</v>
      </c>
      <c r="L1011" s="11">
        <v>3010001</v>
      </c>
      <c r="M1011" s="6" t="s">
        <v>1481</v>
      </c>
      <c r="N1011" s="11">
        <v>30100010008</v>
      </c>
      <c r="O1011" s="6" t="s">
        <v>390</v>
      </c>
      <c r="P1011" s="14" t="s">
        <v>392</v>
      </c>
      <c r="Q1011" s="11">
        <v>1</v>
      </c>
      <c r="R1011" s="6" t="s">
        <v>520</v>
      </c>
      <c r="S1011" s="11">
        <f>IFERROR((VLOOKUP(T1011,[1]ความเชื่อมโยง!$A$29:$B$37,2,FALSE)),"")</f>
        <v>1.2</v>
      </c>
      <c r="T1011" s="6" t="s">
        <v>521</v>
      </c>
      <c r="U1011" s="13" t="str">
        <f>IFERROR((VLOOKUP(Q1011,[1]ความเชื่อมโยง!$A$1:$F$10,6,FALSE)),"")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11" s="13" t="str">
        <f>IFERROR((VLOOKUP(Q1011,ความเชื่อมโยง!$A$1:$G$10,7,1)),"")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11" s="15" t="s">
        <v>684</v>
      </c>
      <c r="X1011" s="6" t="s">
        <v>133</v>
      </c>
      <c r="Y1011" s="6" t="s">
        <v>16</v>
      </c>
      <c r="Z1011" s="6" t="s">
        <v>20</v>
      </c>
      <c r="AA1011" s="6"/>
      <c r="AB1011" s="6"/>
      <c r="AC1011" s="14"/>
      <c r="AD1011" s="14" t="s">
        <v>1635</v>
      </c>
      <c r="AE1011" s="16">
        <v>30</v>
      </c>
      <c r="AF1011" s="17">
        <v>150</v>
      </c>
      <c r="AG1011" s="17" t="s">
        <v>581</v>
      </c>
      <c r="AH1011" s="17">
        <v>4</v>
      </c>
      <c r="AI1011" s="27">
        <v>18000</v>
      </c>
      <c r="AJ1011" s="16"/>
      <c r="AK1011" s="16"/>
      <c r="AL1011" s="16"/>
      <c r="AM1011" s="16"/>
      <c r="AN1011" s="16"/>
      <c r="AO1011" s="16"/>
      <c r="AP1011" s="16">
        <v>9500</v>
      </c>
      <c r="AQ1011" s="16"/>
      <c r="AR1011" s="16"/>
      <c r="AS1011" s="16"/>
      <c r="AT1011" s="16"/>
      <c r="AU1011" s="16"/>
      <c r="AV1011" s="14" t="s">
        <v>1482</v>
      </c>
      <c r="AW1011" s="14" t="s">
        <v>1483</v>
      </c>
      <c r="AX1011" s="14" t="s">
        <v>1490</v>
      </c>
      <c r="AY1011" s="14" t="s">
        <v>1491</v>
      </c>
      <c r="AZ1011" s="14" t="s">
        <v>661</v>
      </c>
      <c r="BA1011" s="14" t="s">
        <v>669</v>
      </c>
      <c r="BB1011" s="14" t="s">
        <v>593</v>
      </c>
      <c r="BC1011" s="14">
        <v>3.75</v>
      </c>
      <c r="BD1011" s="14" t="s">
        <v>1471</v>
      </c>
      <c r="BE1011" s="14" t="s">
        <v>706</v>
      </c>
      <c r="BF1011" s="14" t="s">
        <v>1472</v>
      </c>
      <c r="BG1011" s="61" t="s">
        <v>1493</v>
      </c>
      <c r="BH1011" s="58">
        <f t="shared" si="52"/>
        <v>18000</v>
      </c>
      <c r="BI1011" s="62">
        <f t="shared" si="51"/>
        <v>0</v>
      </c>
    </row>
    <row r="1012" spans="1:61" s="4" customFormat="1" ht="18.75">
      <c r="A1012" s="11">
        <v>10</v>
      </c>
      <c r="B1012" s="6" t="s">
        <v>1</v>
      </c>
      <c r="C1012" s="11">
        <v>1019</v>
      </c>
      <c r="D1012" s="6" t="s">
        <v>371</v>
      </c>
      <c r="E1012" s="12">
        <v>2</v>
      </c>
      <c r="F1012" s="13" t="s">
        <v>12</v>
      </c>
      <c r="G1012" s="6" t="s">
        <v>12</v>
      </c>
      <c r="H1012" s="12">
        <v>1</v>
      </c>
      <c r="I1012" s="13" t="s">
        <v>734</v>
      </c>
      <c r="J1012" s="12">
        <v>120</v>
      </c>
      <c r="K1012" s="13" t="s">
        <v>717</v>
      </c>
      <c r="L1012" s="11">
        <v>3010001</v>
      </c>
      <c r="M1012" s="6" t="s">
        <v>1481</v>
      </c>
      <c r="N1012" s="11">
        <v>30100010008</v>
      </c>
      <c r="O1012" s="6" t="s">
        <v>390</v>
      </c>
      <c r="P1012" s="14" t="s">
        <v>392</v>
      </c>
      <c r="Q1012" s="11">
        <v>1</v>
      </c>
      <c r="R1012" s="6" t="s">
        <v>520</v>
      </c>
      <c r="S1012" s="11">
        <f>IFERROR((VLOOKUP(T1012,[1]ความเชื่อมโยง!$A$29:$B$37,2,FALSE)),"")</f>
        <v>1.2</v>
      </c>
      <c r="T1012" s="6" t="s">
        <v>521</v>
      </c>
      <c r="U1012" s="13" t="str">
        <f>IFERROR((VLOOKUP(Q1012,[1]ความเชื่อมโยง!$A$1:$F$10,6,FALSE)),"")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12" s="13" t="str">
        <f>IFERROR((VLOOKUP(Q1012,ความเชื่อมโยง!$A$1:$G$10,7,1)),"")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12" s="15" t="s">
        <v>684</v>
      </c>
      <c r="X1012" s="6" t="s">
        <v>133</v>
      </c>
      <c r="Y1012" s="6" t="s">
        <v>16</v>
      </c>
      <c r="Z1012" s="6" t="s">
        <v>20</v>
      </c>
      <c r="AA1012" s="6"/>
      <c r="AB1012" s="6"/>
      <c r="AC1012" s="14"/>
      <c r="AD1012" s="14" t="s">
        <v>612</v>
      </c>
      <c r="AE1012" s="16">
        <v>50</v>
      </c>
      <c r="AF1012" s="17">
        <v>150</v>
      </c>
      <c r="AG1012" s="17" t="s">
        <v>581</v>
      </c>
      <c r="AH1012" s="17">
        <v>2</v>
      </c>
      <c r="AI1012" s="27">
        <v>15000</v>
      </c>
      <c r="AJ1012" s="16"/>
      <c r="AK1012" s="16"/>
      <c r="AL1012" s="16"/>
      <c r="AM1012" s="16"/>
      <c r="AN1012" s="16"/>
      <c r="AO1012" s="16"/>
      <c r="AP1012" s="16">
        <v>18000</v>
      </c>
      <c r="AQ1012" s="16"/>
      <c r="AR1012" s="16"/>
      <c r="AS1012" s="16"/>
      <c r="AT1012" s="16"/>
      <c r="AU1012" s="16"/>
      <c r="AV1012" s="14" t="s">
        <v>1482</v>
      </c>
      <c r="AW1012" s="14" t="s">
        <v>1483</v>
      </c>
      <c r="AX1012" s="14" t="s">
        <v>1490</v>
      </c>
      <c r="AY1012" s="14" t="s">
        <v>1491</v>
      </c>
      <c r="AZ1012" s="14" t="s">
        <v>661</v>
      </c>
      <c r="BA1012" s="14" t="s">
        <v>669</v>
      </c>
      <c r="BB1012" s="14" t="s">
        <v>593</v>
      </c>
      <c r="BC1012" s="14">
        <v>3.75</v>
      </c>
      <c r="BD1012" s="14" t="s">
        <v>1471</v>
      </c>
      <c r="BE1012" s="14" t="s">
        <v>706</v>
      </c>
      <c r="BF1012" s="14" t="s">
        <v>1472</v>
      </c>
      <c r="BG1012" s="61" t="s">
        <v>1493</v>
      </c>
      <c r="BH1012" s="58">
        <f t="shared" si="52"/>
        <v>15000</v>
      </c>
      <c r="BI1012" s="62">
        <f t="shared" si="51"/>
        <v>0</v>
      </c>
    </row>
    <row r="1013" spans="1:61" s="4" customFormat="1" ht="18.75">
      <c r="A1013" s="11">
        <v>10</v>
      </c>
      <c r="B1013" s="6" t="s">
        <v>1</v>
      </c>
      <c r="C1013" s="11">
        <v>1019</v>
      </c>
      <c r="D1013" s="6" t="s">
        <v>371</v>
      </c>
      <c r="E1013" s="12">
        <v>2</v>
      </c>
      <c r="F1013" s="13" t="s">
        <v>12</v>
      </c>
      <c r="G1013" s="6" t="s">
        <v>12</v>
      </c>
      <c r="H1013" s="12">
        <v>1</v>
      </c>
      <c r="I1013" s="13" t="s">
        <v>734</v>
      </c>
      <c r="J1013" s="12">
        <v>120</v>
      </c>
      <c r="K1013" s="13" t="s">
        <v>717</v>
      </c>
      <c r="L1013" s="11">
        <v>3010001</v>
      </c>
      <c r="M1013" s="6" t="s">
        <v>1481</v>
      </c>
      <c r="N1013" s="11">
        <v>30100010008</v>
      </c>
      <c r="O1013" s="6" t="s">
        <v>390</v>
      </c>
      <c r="P1013" s="14" t="s">
        <v>392</v>
      </c>
      <c r="Q1013" s="11">
        <v>1</v>
      </c>
      <c r="R1013" s="6" t="s">
        <v>520</v>
      </c>
      <c r="S1013" s="11">
        <f>IFERROR((VLOOKUP(T1013,[1]ความเชื่อมโยง!$A$29:$B$37,2,FALSE)),"")</f>
        <v>1.2</v>
      </c>
      <c r="T1013" s="6" t="s">
        <v>521</v>
      </c>
      <c r="U1013" s="13" t="str">
        <f>IFERROR((VLOOKUP(Q1013,[1]ความเชื่อมโยง!$A$1:$F$10,6,FALSE)),"")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13" s="13" t="str">
        <f>IFERROR((VLOOKUP(Q1013,ความเชื่อมโยง!$A$1:$G$10,7,1)),"")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13" s="15" t="s">
        <v>684</v>
      </c>
      <c r="X1013" s="6" t="s">
        <v>133</v>
      </c>
      <c r="Y1013" s="6" t="s">
        <v>16</v>
      </c>
      <c r="Z1013" s="6" t="s">
        <v>20</v>
      </c>
      <c r="AA1013" s="6"/>
      <c r="AB1013" s="6"/>
      <c r="AC1013" s="14"/>
      <c r="AD1013" s="14" t="s">
        <v>1634</v>
      </c>
      <c r="AE1013" s="16">
        <v>0.4</v>
      </c>
      <c r="AF1013" s="17">
        <v>22700</v>
      </c>
      <c r="AG1013" s="17" t="s">
        <v>584</v>
      </c>
      <c r="AH1013" s="17">
        <v>1</v>
      </c>
      <c r="AI1013" s="27">
        <v>9100</v>
      </c>
      <c r="AJ1013" s="16"/>
      <c r="AK1013" s="16"/>
      <c r="AL1013" s="16"/>
      <c r="AM1013" s="16"/>
      <c r="AN1013" s="16"/>
      <c r="AO1013" s="16"/>
      <c r="AP1013" s="16">
        <v>15000</v>
      </c>
      <c r="AQ1013" s="16"/>
      <c r="AR1013" s="16"/>
      <c r="AS1013" s="16"/>
      <c r="AT1013" s="16"/>
      <c r="AU1013" s="16"/>
      <c r="AV1013" s="14" t="s">
        <v>1482</v>
      </c>
      <c r="AW1013" s="14" t="s">
        <v>1483</v>
      </c>
      <c r="AX1013" s="14" t="s">
        <v>1490</v>
      </c>
      <c r="AY1013" s="14" t="s">
        <v>1491</v>
      </c>
      <c r="AZ1013" s="14" t="s">
        <v>661</v>
      </c>
      <c r="BA1013" s="14" t="s">
        <v>669</v>
      </c>
      <c r="BB1013" s="14" t="s">
        <v>593</v>
      </c>
      <c r="BC1013" s="14">
        <v>3.75</v>
      </c>
      <c r="BD1013" s="14" t="s">
        <v>1471</v>
      </c>
      <c r="BE1013" s="14" t="s">
        <v>706</v>
      </c>
      <c r="BF1013" s="14" t="s">
        <v>1472</v>
      </c>
      <c r="BG1013" s="61" t="s">
        <v>1493</v>
      </c>
      <c r="BH1013" s="58">
        <f t="shared" si="52"/>
        <v>9100</v>
      </c>
      <c r="BI1013" s="62">
        <f t="shared" si="51"/>
        <v>0</v>
      </c>
    </row>
    <row r="1014" spans="1:61" s="4" customFormat="1" ht="18.75">
      <c r="A1014" s="11">
        <v>10</v>
      </c>
      <c r="B1014" s="6" t="s">
        <v>1</v>
      </c>
      <c r="C1014" s="11">
        <v>1019</v>
      </c>
      <c r="D1014" s="6" t="s">
        <v>371</v>
      </c>
      <c r="E1014" s="12">
        <v>2</v>
      </c>
      <c r="F1014" s="13" t="s">
        <v>12</v>
      </c>
      <c r="G1014" s="6" t="s">
        <v>12</v>
      </c>
      <c r="H1014" s="12">
        <v>1</v>
      </c>
      <c r="I1014" s="13" t="s">
        <v>734</v>
      </c>
      <c r="J1014" s="12">
        <v>120</v>
      </c>
      <c r="K1014" s="13" t="s">
        <v>717</v>
      </c>
      <c r="L1014" s="11">
        <v>3010001</v>
      </c>
      <c r="M1014" s="6" t="s">
        <v>1481</v>
      </c>
      <c r="N1014" s="11">
        <v>30100010008</v>
      </c>
      <c r="O1014" s="6" t="s">
        <v>390</v>
      </c>
      <c r="P1014" s="14" t="s">
        <v>392</v>
      </c>
      <c r="Q1014" s="11">
        <v>1</v>
      </c>
      <c r="R1014" s="6" t="s">
        <v>520</v>
      </c>
      <c r="S1014" s="11">
        <f>IFERROR((VLOOKUP(T1014,[1]ความเชื่อมโยง!$A$29:$B$37,2,FALSE)),"")</f>
        <v>1.2</v>
      </c>
      <c r="T1014" s="6" t="s">
        <v>521</v>
      </c>
      <c r="U1014" s="13" t="str">
        <f>IFERROR((VLOOKUP(Q1014,[1]ความเชื่อมโยง!$A$1:$F$10,6,FALSE)),"")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14" s="13" t="str">
        <f>IFERROR((VLOOKUP(Q1014,ความเชื่อมโยง!$A$1:$G$10,7,1)),"")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14" s="15" t="s">
        <v>684</v>
      </c>
      <c r="X1014" s="6" t="s">
        <v>133</v>
      </c>
      <c r="Y1014" s="6" t="s">
        <v>16</v>
      </c>
      <c r="Z1014" s="6" t="s">
        <v>23</v>
      </c>
      <c r="AA1014" s="6"/>
      <c r="AB1014" s="6"/>
      <c r="AC1014" s="14"/>
      <c r="AD1014" s="14" t="s">
        <v>1494</v>
      </c>
      <c r="AE1014" s="16">
        <v>10</v>
      </c>
      <c r="AF1014" s="17">
        <v>150</v>
      </c>
      <c r="AG1014" s="17" t="s">
        <v>581</v>
      </c>
      <c r="AH1014" s="17">
        <v>1</v>
      </c>
      <c r="AI1014" s="27">
        <v>1500</v>
      </c>
      <c r="AJ1014" s="16"/>
      <c r="AK1014" s="16"/>
      <c r="AL1014" s="16"/>
      <c r="AM1014" s="16"/>
      <c r="AN1014" s="16"/>
      <c r="AO1014" s="16"/>
      <c r="AP1014" s="16">
        <v>9100</v>
      </c>
      <c r="AQ1014" s="16"/>
      <c r="AR1014" s="16"/>
      <c r="AS1014" s="16"/>
      <c r="AT1014" s="16"/>
      <c r="AU1014" s="16"/>
      <c r="AV1014" s="14" t="s">
        <v>1482</v>
      </c>
      <c r="AW1014" s="14" t="s">
        <v>1483</v>
      </c>
      <c r="AX1014" s="14" t="s">
        <v>1490</v>
      </c>
      <c r="AY1014" s="14" t="s">
        <v>1491</v>
      </c>
      <c r="AZ1014" s="14" t="s">
        <v>661</v>
      </c>
      <c r="BA1014" s="14" t="s">
        <v>669</v>
      </c>
      <c r="BB1014" s="14" t="s">
        <v>593</v>
      </c>
      <c r="BC1014" s="14">
        <v>3.75</v>
      </c>
      <c r="BD1014" s="14" t="s">
        <v>1471</v>
      </c>
      <c r="BE1014" s="14" t="s">
        <v>706</v>
      </c>
      <c r="BF1014" s="14" t="s">
        <v>1472</v>
      </c>
      <c r="BG1014" s="61" t="s">
        <v>1493</v>
      </c>
      <c r="BH1014" s="58">
        <f t="shared" si="52"/>
        <v>1500</v>
      </c>
      <c r="BI1014" s="62">
        <f t="shared" si="51"/>
        <v>0</v>
      </c>
    </row>
    <row r="1015" spans="1:61" s="4" customFormat="1" ht="18.75">
      <c r="A1015" s="11">
        <v>10</v>
      </c>
      <c r="B1015" s="6" t="s">
        <v>1</v>
      </c>
      <c r="C1015" s="11">
        <v>1019</v>
      </c>
      <c r="D1015" s="6" t="s">
        <v>371</v>
      </c>
      <c r="E1015" s="12">
        <v>2</v>
      </c>
      <c r="F1015" s="13" t="s">
        <v>12</v>
      </c>
      <c r="G1015" s="6" t="s">
        <v>12</v>
      </c>
      <c r="H1015" s="12">
        <v>1</v>
      </c>
      <c r="I1015" s="13" t="s">
        <v>734</v>
      </c>
      <c r="J1015" s="12">
        <v>120</v>
      </c>
      <c r="K1015" s="13" t="s">
        <v>717</v>
      </c>
      <c r="L1015" s="11">
        <v>3010001</v>
      </c>
      <c r="M1015" s="6" t="s">
        <v>1481</v>
      </c>
      <c r="N1015" s="11">
        <v>30100010008</v>
      </c>
      <c r="O1015" s="6" t="s">
        <v>390</v>
      </c>
      <c r="P1015" s="14" t="s">
        <v>392</v>
      </c>
      <c r="Q1015" s="11">
        <v>1</v>
      </c>
      <c r="R1015" s="6" t="s">
        <v>520</v>
      </c>
      <c r="S1015" s="11">
        <f>IFERROR((VLOOKUP(T1015,[1]ความเชื่อมโยง!$A$29:$B$37,2,FALSE)),"")</f>
        <v>1.2</v>
      </c>
      <c r="T1015" s="6" t="s">
        <v>521</v>
      </c>
      <c r="U1015" s="13" t="str">
        <f>IFERROR((VLOOKUP(Q1015,[1]ความเชื่อมโยง!$A$1:$F$10,6,FALSE)),"")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15" s="13" t="str">
        <f>IFERROR((VLOOKUP(Q1015,ความเชื่อมโยง!$A$1:$G$10,7,1)),"")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15" s="15" t="s">
        <v>684</v>
      </c>
      <c r="X1015" s="6" t="s">
        <v>133</v>
      </c>
      <c r="Y1015" s="6" t="s">
        <v>16</v>
      </c>
      <c r="Z1015" s="6" t="s">
        <v>20</v>
      </c>
      <c r="AA1015" s="6"/>
      <c r="AB1015" s="6"/>
      <c r="AC1015" s="14"/>
      <c r="AD1015" s="14" t="s">
        <v>612</v>
      </c>
      <c r="AE1015" s="16">
        <v>300</v>
      </c>
      <c r="AF1015" s="17">
        <v>7</v>
      </c>
      <c r="AG1015" s="17" t="s">
        <v>581</v>
      </c>
      <c r="AH1015" s="17">
        <v>1</v>
      </c>
      <c r="AI1015" s="27">
        <v>2100</v>
      </c>
      <c r="AJ1015" s="16"/>
      <c r="AK1015" s="16"/>
      <c r="AL1015" s="16"/>
      <c r="AM1015" s="16"/>
      <c r="AN1015" s="16"/>
      <c r="AO1015" s="16"/>
      <c r="AP1015" s="16">
        <v>1500</v>
      </c>
      <c r="AQ1015" s="16"/>
      <c r="AR1015" s="16"/>
      <c r="AS1015" s="16"/>
      <c r="AT1015" s="16"/>
      <c r="AU1015" s="16"/>
      <c r="AV1015" s="14" t="s">
        <v>1482</v>
      </c>
      <c r="AW1015" s="14" t="s">
        <v>1483</v>
      </c>
      <c r="AX1015" s="14" t="s">
        <v>1490</v>
      </c>
      <c r="AY1015" s="14" t="s">
        <v>1491</v>
      </c>
      <c r="AZ1015" s="14" t="s">
        <v>661</v>
      </c>
      <c r="BA1015" s="14" t="s">
        <v>669</v>
      </c>
      <c r="BB1015" s="14" t="s">
        <v>593</v>
      </c>
      <c r="BC1015" s="14">
        <v>3.75</v>
      </c>
      <c r="BD1015" s="14" t="s">
        <v>1471</v>
      </c>
      <c r="BE1015" s="14" t="s">
        <v>706</v>
      </c>
      <c r="BF1015" s="14" t="s">
        <v>1472</v>
      </c>
      <c r="BG1015" s="61" t="s">
        <v>1493</v>
      </c>
      <c r="BH1015" s="58">
        <f t="shared" si="52"/>
        <v>2100</v>
      </c>
      <c r="BI1015" s="62">
        <f t="shared" si="51"/>
        <v>0</v>
      </c>
    </row>
    <row r="1016" spans="1:61" s="4" customFormat="1" ht="18.75">
      <c r="A1016" s="11">
        <v>10</v>
      </c>
      <c r="B1016" s="6" t="s">
        <v>1</v>
      </c>
      <c r="C1016" s="11">
        <v>1019</v>
      </c>
      <c r="D1016" s="6" t="s">
        <v>371</v>
      </c>
      <c r="E1016" s="12">
        <v>2</v>
      </c>
      <c r="F1016" s="13" t="s">
        <v>12</v>
      </c>
      <c r="G1016" s="6" t="s">
        <v>12</v>
      </c>
      <c r="H1016" s="12">
        <v>1</v>
      </c>
      <c r="I1016" s="13" t="s">
        <v>734</v>
      </c>
      <c r="J1016" s="12">
        <v>120</v>
      </c>
      <c r="K1016" s="13" t="s">
        <v>717</v>
      </c>
      <c r="L1016" s="11">
        <v>3010001</v>
      </c>
      <c r="M1016" s="6" t="s">
        <v>1481</v>
      </c>
      <c r="N1016" s="11">
        <v>30100010008</v>
      </c>
      <c r="O1016" s="6" t="s">
        <v>390</v>
      </c>
      <c r="P1016" s="14" t="s">
        <v>392</v>
      </c>
      <c r="Q1016" s="11">
        <v>1</v>
      </c>
      <c r="R1016" s="6" t="s">
        <v>520</v>
      </c>
      <c r="S1016" s="11">
        <f>IFERROR((VLOOKUP(T1016,[1]ความเชื่อมโยง!$A$29:$B$37,2,FALSE)),"")</f>
        <v>1.2</v>
      </c>
      <c r="T1016" s="6" t="s">
        <v>521</v>
      </c>
      <c r="U1016" s="13" t="str">
        <f>IFERROR((VLOOKUP(Q1016,[1]ความเชื่อมโยง!$A$1:$F$10,6,FALSE)),"")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16" s="13" t="str">
        <f>IFERROR((VLOOKUP(Q1016,ความเชื่อมโยง!$A$1:$G$10,7,1)),"")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16" s="15" t="s">
        <v>684</v>
      </c>
      <c r="X1016" s="6" t="s">
        <v>133</v>
      </c>
      <c r="Y1016" s="6" t="s">
        <v>16</v>
      </c>
      <c r="Z1016" s="6" t="s">
        <v>28</v>
      </c>
      <c r="AA1016" s="6"/>
      <c r="AB1016" s="6"/>
      <c r="AC1016" s="14"/>
      <c r="AD1016" s="14" t="s">
        <v>860</v>
      </c>
      <c r="AE1016" s="16">
        <v>420</v>
      </c>
      <c r="AF1016" s="17">
        <v>6</v>
      </c>
      <c r="AG1016" s="17" t="s">
        <v>581</v>
      </c>
      <c r="AH1016" s="17">
        <v>2</v>
      </c>
      <c r="AI1016" s="27">
        <v>5000</v>
      </c>
      <c r="AJ1016" s="16"/>
      <c r="AK1016" s="16"/>
      <c r="AL1016" s="16"/>
      <c r="AM1016" s="16"/>
      <c r="AN1016" s="16"/>
      <c r="AO1016" s="16"/>
      <c r="AP1016" s="16">
        <v>2100</v>
      </c>
      <c r="AQ1016" s="16"/>
      <c r="AR1016" s="16"/>
      <c r="AS1016" s="16"/>
      <c r="AT1016" s="16"/>
      <c r="AU1016" s="16"/>
      <c r="AV1016" s="14" t="s">
        <v>1482</v>
      </c>
      <c r="AW1016" s="14" t="s">
        <v>1483</v>
      </c>
      <c r="AX1016" s="14" t="s">
        <v>1490</v>
      </c>
      <c r="AY1016" s="14" t="s">
        <v>1491</v>
      </c>
      <c r="AZ1016" s="14" t="s">
        <v>661</v>
      </c>
      <c r="BA1016" s="14" t="s">
        <v>669</v>
      </c>
      <c r="BB1016" s="14" t="s">
        <v>593</v>
      </c>
      <c r="BC1016" s="14">
        <v>3.75</v>
      </c>
      <c r="BD1016" s="14" t="s">
        <v>1471</v>
      </c>
      <c r="BE1016" s="14" t="s">
        <v>706</v>
      </c>
      <c r="BF1016" s="14" t="s">
        <v>1472</v>
      </c>
      <c r="BG1016" s="61" t="s">
        <v>1493</v>
      </c>
      <c r="BH1016" s="58">
        <f t="shared" si="52"/>
        <v>5000</v>
      </c>
      <c r="BI1016" s="62">
        <f t="shared" si="51"/>
        <v>0</v>
      </c>
    </row>
    <row r="1017" spans="1:61" s="4" customFormat="1" ht="18.75">
      <c r="A1017" s="11">
        <v>10</v>
      </c>
      <c r="B1017" s="6" t="s">
        <v>1</v>
      </c>
      <c r="C1017" s="11">
        <v>1019</v>
      </c>
      <c r="D1017" s="6" t="s">
        <v>371</v>
      </c>
      <c r="E1017" s="12">
        <v>2</v>
      </c>
      <c r="F1017" s="13" t="s">
        <v>12</v>
      </c>
      <c r="G1017" s="6" t="s">
        <v>12</v>
      </c>
      <c r="H1017" s="12">
        <v>1</v>
      </c>
      <c r="I1017" s="13" t="s">
        <v>734</v>
      </c>
      <c r="J1017" s="12">
        <v>120</v>
      </c>
      <c r="K1017" s="13" t="s">
        <v>717</v>
      </c>
      <c r="L1017" s="11">
        <v>3010001</v>
      </c>
      <c r="M1017" s="6" t="s">
        <v>1481</v>
      </c>
      <c r="N1017" s="11">
        <v>30100010008</v>
      </c>
      <c r="O1017" s="6" t="s">
        <v>390</v>
      </c>
      <c r="P1017" s="14" t="s">
        <v>393</v>
      </c>
      <c r="Q1017" s="11">
        <v>1</v>
      </c>
      <c r="R1017" s="6" t="s">
        <v>520</v>
      </c>
      <c r="S1017" s="11">
        <f>IFERROR((VLOOKUP(T1017,[1]ความเชื่อมโยง!$A$29:$B$37,2,FALSE)),"")</f>
        <v>1.2</v>
      </c>
      <c r="T1017" s="6" t="s">
        <v>521</v>
      </c>
      <c r="U1017" s="13" t="str">
        <f>IFERROR((VLOOKUP(Q1017,[1]ความเชื่อมโยง!$A$1:$F$10,6,FALSE)),"")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17" s="13" t="str">
        <f>IFERROR((VLOOKUP(Q1017,ความเชื่อมโยง!$A$1:$G$10,7,1)),"")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17" s="15" t="s">
        <v>684</v>
      </c>
      <c r="X1017" s="6" t="s">
        <v>133</v>
      </c>
      <c r="Y1017" s="6" t="s">
        <v>16</v>
      </c>
      <c r="Z1017" s="6" t="s">
        <v>28</v>
      </c>
      <c r="AA1017" s="6"/>
      <c r="AB1017" s="6"/>
      <c r="AC1017" s="14"/>
      <c r="AD1017" s="14" t="s">
        <v>580</v>
      </c>
      <c r="AE1017" s="16">
        <v>600</v>
      </c>
      <c r="AF1017" s="17">
        <v>7</v>
      </c>
      <c r="AG1017" s="17" t="s">
        <v>576</v>
      </c>
      <c r="AH1017" s="17">
        <v>4</v>
      </c>
      <c r="AI1017" s="27">
        <v>16800</v>
      </c>
      <c r="AJ1017" s="16"/>
      <c r="AK1017" s="16"/>
      <c r="AL1017" s="16"/>
      <c r="AM1017" s="16">
        <v>8400</v>
      </c>
      <c r="AN1017" s="16">
        <v>8400</v>
      </c>
      <c r="AO1017" s="16"/>
      <c r="AP1017" s="16"/>
      <c r="AQ1017" s="16"/>
      <c r="AR1017" s="16"/>
      <c r="AS1017" s="16"/>
      <c r="AT1017" s="16"/>
      <c r="AU1017" s="16"/>
      <c r="AV1017" s="14" t="s">
        <v>1482</v>
      </c>
      <c r="AW1017" s="14" t="s">
        <v>1483</v>
      </c>
      <c r="AX1017" s="14" t="s">
        <v>1490</v>
      </c>
      <c r="AY1017" s="14" t="s">
        <v>1491</v>
      </c>
      <c r="AZ1017" s="14" t="s">
        <v>661</v>
      </c>
      <c r="BA1017" s="14" t="s">
        <v>669</v>
      </c>
      <c r="BB1017" s="14" t="s">
        <v>593</v>
      </c>
      <c r="BC1017" s="14">
        <v>3.75</v>
      </c>
      <c r="BD1017" s="14" t="s">
        <v>1471</v>
      </c>
      <c r="BE1017" s="14" t="s">
        <v>706</v>
      </c>
      <c r="BF1017" s="14" t="s">
        <v>1472</v>
      </c>
      <c r="BG1017" s="61" t="s">
        <v>1495</v>
      </c>
      <c r="BH1017" s="58">
        <f t="shared" si="52"/>
        <v>16800</v>
      </c>
      <c r="BI1017" s="62">
        <f t="shared" si="51"/>
        <v>0</v>
      </c>
    </row>
    <row r="1018" spans="1:61" s="4" customFormat="1" ht="18.75">
      <c r="A1018" s="11">
        <v>10</v>
      </c>
      <c r="B1018" s="6" t="s">
        <v>1</v>
      </c>
      <c r="C1018" s="11">
        <v>1019</v>
      </c>
      <c r="D1018" s="6" t="s">
        <v>371</v>
      </c>
      <c r="E1018" s="12">
        <v>2</v>
      </c>
      <c r="F1018" s="13" t="s">
        <v>12</v>
      </c>
      <c r="G1018" s="6" t="s">
        <v>12</v>
      </c>
      <c r="H1018" s="12">
        <v>1</v>
      </c>
      <c r="I1018" s="13" t="s">
        <v>734</v>
      </c>
      <c r="J1018" s="12">
        <v>120</v>
      </c>
      <c r="K1018" s="13" t="s">
        <v>717</v>
      </c>
      <c r="L1018" s="11">
        <v>3010001</v>
      </c>
      <c r="M1018" s="6" t="s">
        <v>1481</v>
      </c>
      <c r="N1018" s="11">
        <v>30100010008</v>
      </c>
      <c r="O1018" s="6" t="s">
        <v>390</v>
      </c>
      <c r="P1018" s="14" t="s">
        <v>393</v>
      </c>
      <c r="Q1018" s="11">
        <v>1</v>
      </c>
      <c r="R1018" s="6" t="s">
        <v>520</v>
      </c>
      <c r="S1018" s="11">
        <f>IFERROR((VLOOKUP(T1018,[1]ความเชื่อมโยง!$A$29:$B$37,2,FALSE)),"")</f>
        <v>1.2</v>
      </c>
      <c r="T1018" s="6" t="s">
        <v>521</v>
      </c>
      <c r="U1018" s="13" t="str">
        <f>IFERROR((VLOOKUP(Q1018,[1]ความเชื่อมโยง!$A$1:$F$10,6,FALSE)),"")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18" s="13" t="str">
        <f>IFERROR((VLOOKUP(Q1018,ความเชื่อมโยง!$A$1:$G$10,7,1)),"")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18" s="15" t="s">
        <v>684</v>
      </c>
      <c r="X1018" s="6" t="s">
        <v>133</v>
      </c>
      <c r="Y1018" s="6" t="s">
        <v>16</v>
      </c>
      <c r="Z1018" s="6" t="s">
        <v>20</v>
      </c>
      <c r="AA1018" s="6"/>
      <c r="AB1018" s="6"/>
      <c r="AC1018" s="14"/>
      <c r="AD1018" s="14" t="s">
        <v>1635</v>
      </c>
      <c r="AE1018" s="16">
        <v>30</v>
      </c>
      <c r="AF1018" s="17">
        <v>60</v>
      </c>
      <c r="AG1018" s="17" t="s">
        <v>581</v>
      </c>
      <c r="AH1018" s="17">
        <v>8</v>
      </c>
      <c r="AI1018" s="27">
        <v>14400</v>
      </c>
      <c r="AJ1018" s="16"/>
      <c r="AK1018" s="16"/>
      <c r="AL1018" s="16"/>
      <c r="AM1018" s="16">
        <v>7200</v>
      </c>
      <c r="AN1018" s="16">
        <v>7200</v>
      </c>
      <c r="AO1018" s="16"/>
      <c r="AP1018" s="16"/>
      <c r="AQ1018" s="16"/>
      <c r="AR1018" s="16"/>
      <c r="AS1018" s="16"/>
      <c r="AT1018" s="16"/>
      <c r="AU1018" s="16"/>
      <c r="AV1018" s="14" t="s">
        <v>1482</v>
      </c>
      <c r="AW1018" s="14" t="s">
        <v>1483</v>
      </c>
      <c r="AX1018" s="14" t="s">
        <v>1490</v>
      </c>
      <c r="AY1018" s="14" t="s">
        <v>1491</v>
      </c>
      <c r="AZ1018" s="14" t="s">
        <v>661</v>
      </c>
      <c r="BA1018" s="14" t="s">
        <v>669</v>
      </c>
      <c r="BB1018" s="14" t="s">
        <v>593</v>
      </c>
      <c r="BC1018" s="14">
        <v>3.75</v>
      </c>
      <c r="BD1018" s="14" t="s">
        <v>1471</v>
      </c>
      <c r="BE1018" s="14" t="s">
        <v>706</v>
      </c>
      <c r="BF1018" s="14" t="s">
        <v>1472</v>
      </c>
      <c r="BG1018" s="61" t="s">
        <v>1495</v>
      </c>
      <c r="BH1018" s="58">
        <f t="shared" si="52"/>
        <v>14400</v>
      </c>
      <c r="BI1018" s="62">
        <f t="shared" si="51"/>
        <v>0</v>
      </c>
    </row>
    <row r="1019" spans="1:61" s="4" customFormat="1" ht="18.75">
      <c r="A1019" s="11">
        <v>10</v>
      </c>
      <c r="B1019" s="6" t="s">
        <v>1</v>
      </c>
      <c r="C1019" s="11">
        <v>1019</v>
      </c>
      <c r="D1019" s="6" t="s">
        <v>371</v>
      </c>
      <c r="E1019" s="12">
        <v>2</v>
      </c>
      <c r="F1019" s="13" t="s">
        <v>12</v>
      </c>
      <c r="G1019" s="6" t="s">
        <v>12</v>
      </c>
      <c r="H1019" s="12">
        <v>1</v>
      </c>
      <c r="I1019" s="13" t="s">
        <v>734</v>
      </c>
      <c r="J1019" s="12">
        <v>120</v>
      </c>
      <c r="K1019" s="13" t="s">
        <v>717</v>
      </c>
      <c r="L1019" s="11">
        <v>3010001</v>
      </c>
      <c r="M1019" s="6" t="s">
        <v>1481</v>
      </c>
      <c r="N1019" s="11">
        <v>30100010008</v>
      </c>
      <c r="O1019" s="6" t="s">
        <v>390</v>
      </c>
      <c r="P1019" s="14" t="s">
        <v>393</v>
      </c>
      <c r="Q1019" s="11">
        <v>1</v>
      </c>
      <c r="R1019" s="6" t="s">
        <v>520</v>
      </c>
      <c r="S1019" s="11">
        <f>IFERROR((VLOOKUP(T1019,[1]ความเชื่อมโยง!$A$29:$B$37,2,FALSE)),"")</f>
        <v>1.2</v>
      </c>
      <c r="T1019" s="6" t="s">
        <v>521</v>
      </c>
      <c r="U1019" s="13" t="str">
        <f>IFERROR((VLOOKUP(Q1019,[1]ความเชื่อมโยง!$A$1:$F$10,6,FALSE)),"")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19" s="13" t="str">
        <f>IFERROR((VLOOKUP(Q1019,ความเชื่อมโยง!$A$1:$G$10,7,1)),"")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19" s="15" t="s">
        <v>684</v>
      </c>
      <c r="X1019" s="6" t="s">
        <v>133</v>
      </c>
      <c r="Y1019" s="6" t="s">
        <v>16</v>
      </c>
      <c r="Z1019" s="6" t="s">
        <v>20</v>
      </c>
      <c r="AA1019" s="6"/>
      <c r="AB1019" s="6"/>
      <c r="AC1019" s="14"/>
      <c r="AD1019" s="14" t="s">
        <v>612</v>
      </c>
      <c r="AE1019" s="16">
        <v>50</v>
      </c>
      <c r="AF1019" s="17">
        <v>60</v>
      </c>
      <c r="AG1019" s="17" t="s">
        <v>581</v>
      </c>
      <c r="AH1019" s="17">
        <v>4</v>
      </c>
      <c r="AI1019" s="27">
        <v>12000</v>
      </c>
      <c r="AJ1019" s="16"/>
      <c r="AK1019" s="16"/>
      <c r="AL1019" s="16"/>
      <c r="AM1019" s="16">
        <v>6000</v>
      </c>
      <c r="AN1019" s="16">
        <v>6000</v>
      </c>
      <c r="AO1019" s="16"/>
      <c r="AP1019" s="16"/>
      <c r="AQ1019" s="16"/>
      <c r="AR1019" s="16"/>
      <c r="AS1019" s="16"/>
      <c r="AT1019" s="16"/>
      <c r="AU1019" s="16"/>
      <c r="AV1019" s="14" t="s">
        <v>1482</v>
      </c>
      <c r="AW1019" s="14" t="s">
        <v>1483</v>
      </c>
      <c r="AX1019" s="14" t="s">
        <v>1490</v>
      </c>
      <c r="AY1019" s="14" t="s">
        <v>1491</v>
      </c>
      <c r="AZ1019" s="14" t="s">
        <v>661</v>
      </c>
      <c r="BA1019" s="14" t="s">
        <v>669</v>
      </c>
      <c r="BB1019" s="14" t="s">
        <v>593</v>
      </c>
      <c r="BC1019" s="14">
        <v>3.75</v>
      </c>
      <c r="BD1019" s="14" t="s">
        <v>1471</v>
      </c>
      <c r="BE1019" s="14" t="s">
        <v>706</v>
      </c>
      <c r="BF1019" s="14" t="s">
        <v>1472</v>
      </c>
      <c r="BG1019" s="61" t="s">
        <v>1495</v>
      </c>
      <c r="BH1019" s="58">
        <f t="shared" si="52"/>
        <v>12000</v>
      </c>
      <c r="BI1019" s="62">
        <f t="shared" si="51"/>
        <v>0</v>
      </c>
    </row>
    <row r="1020" spans="1:61" s="4" customFormat="1" ht="18.75">
      <c r="A1020" s="11">
        <v>10</v>
      </c>
      <c r="B1020" s="6" t="s">
        <v>1</v>
      </c>
      <c r="C1020" s="11">
        <v>1019</v>
      </c>
      <c r="D1020" s="6" t="s">
        <v>371</v>
      </c>
      <c r="E1020" s="12">
        <v>2</v>
      </c>
      <c r="F1020" s="13" t="s">
        <v>12</v>
      </c>
      <c r="G1020" s="6" t="s">
        <v>12</v>
      </c>
      <c r="H1020" s="12">
        <v>1</v>
      </c>
      <c r="I1020" s="13" t="s">
        <v>734</v>
      </c>
      <c r="J1020" s="12">
        <v>120</v>
      </c>
      <c r="K1020" s="13" t="s">
        <v>717</v>
      </c>
      <c r="L1020" s="11">
        <v>3010001</v>
      </c>
      <c r="M1020" s="6" t="s">
        <v>1481</v>
      </c>
      <c r="N1020" s="11">
        <v>30100010008</v>
      </c>
      <c r="O1020" s="6" t="s">
        <v>390</v>
      </c>
      <c r="P1020" s="14" t="s">
        <v>393</v>
      </c>
      <c r="Q1020" s="11">
        <v>1</v>
      </c>
      <c r="R1020" s="6" t="s">
        <v>520</v>
      </c>
      <c r="S1020" s="11">
        <f>IFERROR((VLOOKUP(T1020,[1]ความเชื่อมโยง!$A$29:$B$37,2,FALSE)),"")</f>
        <v>1.2</v>
      </c>
      <c r="T1020" s="6" t="s">
        <v>521</v>
      </c>
      <c r="U1020" s="13" t="str">
        <f>IFERROR((VLOOKUP(Q1020,[1]ความเชื่อมโยง!$A$1:$F$10,6,FALSE)),"")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20" s="13" t="str">
        <f>IFERROR((VLOOKUP(Q1020,ความเชื่อมโยง!$A$1:$G$10,7,1)),"")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20" s="15" t="s">
        <v>684</v>
      </c>
      <c r="X1020" s="6" t="s">
        <v>133</v>
      </c>
      <c r="Y1020" s="6" t="s">
        <v>16</v>
      </c>
      <c r="Z1020" s="6" t="s">
        <v>20</v>
      </c>
      <c r="AA1020" s="6"/>
      <c r="AB1020" s="6"/>
      <c r="AC1020" s="14"/>
      <c r="AD1020" s="14" t="s">
        <v>1634</v>
      </c>
      <c r="AE1020" s="16">
        <v>0.4</v>
      </c>
      <c r="AF1020" s="17">
        <v>5000</v>
      </c>
      <c r="AG1020" s="17" t="s">
        <v>584</v>
      </c>
      <c r="AH1020" s="17">
        <v>2</v>
      </c>
      <c r="AI1020" s="27">
        <v>4000</v>
      </c>
      <c r="AJ1020" s="16"/>
      <c r="AK1020" s="16"/>
      <c r="AL1020" s="16"/>
      <c r="AM1020" s="16">
        <v>2000</v>
      </c>
      <c r="AN1020" s="16">
        <v>2000</v>
      </c>
      <c r="AO1020" s="16"/>
      <c r="AP1020" s="16"/>
      <c r="AQ1020" s="16"/>
      <c r="AR1020" s="16"/>
      <c r="AS1020" s="16"/>
      <c r="AT1020" s="16"/>
      <c r="AU1020" s="16"/>
      <c r="AV1020" s="14" t="s">
        <v>1482</v>
      </c>
      <c r="AW1020" s="14" t="s">
        <v>1483</v>
      </c>
      <c r="AX1020" s="14" t="s">
        <v>1490</v>
      </c>
      <c r="AY1020" s="14" t="s">
        <v>1491</v>
      </c>
      <c r="AZ1020" s="14" t="s">
        <v>661</v>
      </c>
      <c r="BA1020" s="14" t="s">
        <v>669</v>
      </c>
      <c r="BB1020" s="14" t="s">
        <v>593</v>
      </c>
      <c r="BC1020" s="14">
        <v>3.75</v>
      </c>
      <c r="BD1020" s="14" t="s">
        <v>1471</v>
      </c>
      <c r="BE1020" s="14" t="s">
        <v>706</v>
      </c>
      <c r="BF1020" s="14" t="s">
        <v>1472</v>
      </c>
      <c r="BG1020" s="61" t="s">
        <v>1495</v>
      </c>
      <c r="BH1020" s="58">
        <f t="shared" si="52"/>
        <v>4000</v>
      </c>
      <c r="BI1020" s="62">
        <f t="shared" si="51"/>
        <v>0</v>
      </c>
    </row>
    <row r="1021" spans="1:61" s="4" customFormat="1" ht="18.75">
      <c r="A1021" s="11">
        <v>10</v>
      </c>
      <c r="B1021" s="6" t="s">
        <v>1</v>
      </c>
      <c r="C1021" s="11">
        <v>1019</v>
      </c>
      <c r="D1021" s="6" t="s">
        <v>371</v>
      </c>
      <c r="E1021" s="12">
        <v>2</v>
      </c>
      <c r="F1021" s="13" t="s">
        <v>12</v>
      </c>
      <c r="G1021" s="6" t="s">
        <v>12</v>
      </c>
      <c r="H1021" s="12">
        <v>1</v>
      </c>
      <c r="I1021" s="13" t="s">
        <v>734</v>
      </c>
      <c r="J1021" s="12">
        <v>120</v>
      </c>
      <c r="K1021" s="13" t="s">
        <v>717</v>
      </c>
      <c r="L1021" s="11">
        <v>3010001</v>
      </c>
      <c r="M1021" s="6" t="s">
        <v>1481</v>
      </c>
      <c r="N1021" s="11">
        <v>30100010008</v>
      </c>
      <c r="O1021" s="6" t="s">
        <v>390</v>
      </c>
      <c r="P1021" s="14" t="s">
        <v>393</v>
      </c>
      <c r="Q1021" s="11">
        <v>1</v>
      </c>
      <c r="R1021" s="6" t="s">
        <v>520</v>
      </c>
      <c r="S1021" s="11">
        <f>IFERROR((VLOOKUP(T1021,[1]ความเชื่อมโยง!$A$29:$B$37,2,FALSE)),"")</f>
        <v>1.2</v>
      </c>
      <c r="T1021" s="6" t="s">
        <v>521</v>
      </c>
      <c r="U1021" s="13" t="str">
        <f>IFERROR((VLOOKUP(Q1021,[1]ความเชื่อมโยง!$A$1:$F$10,6,FALSE)),"")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21" s="13" t="str">
        <f>IFERROR((VLOOKUP(Q1021,ความเชื่อมโยง!$A$1:$G$10,7,1)),"")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21" s="15" t="s">
        <v>684</v>
      </c>
      <c r="X1021" s="6" t="s">
        <v>133</v>
      </c>
      <c r="Y1021" s="6" t="s">
        <v>16</v>
      </c>
      <c r="Z1021" s="6" t="s">
        <v>28</v>
      </c>
      <c r="AA1021" s="6"/>
      <c r="AB1021" s="6"/>
      <c r="AC1021" s="14"/>
      <c r="AD1021" s="14" t="s">
        <v>860</v>
      </c>
      <c r="AE1021" s="16">
        <v>420</v>
      </c>
      <c r="AF1021" s="17">
        <v>6</v>
      </c>
      <c r="AG1021" s="17" t="s">
        <v>584</v>
      </c>
      <c r="AH1021" s="17">
        <v>4</v>
      </c>
      <c r="AI1021" s="27">
        <v>10100</v>
      </c>
      <c r="AJ1021" s="16"/>
      <c r="AK1021" s="16"/>
      <c r="AL1021" s="16"/>
      <c r="AM1021" s="16">
        <v>5040</v>
      </c>
      <c r="AN1021" s="16">
        <v>5040</v>
      </c>
      <c r="AO1021" s="16"/>
      <c r="AP1021" s="16"/>
      <c r="AQ1021" s="16"/>
      <c r="AR1021" s="16"/>
      <c r="AS1021" s="16"/>
      <c r="AT1021" s="16"/>
      <c r="AU1021" s="16"/>
      <c r="AV1021" s="14" t="s">
        <v>1482</v>
      </c>
      <c r="AW1021" s="14" t="s">
        <v>1483</v>
      </c>
      <c r="AX1021" s="14" t="s">
        <v>1490</v>
      </c>
      <c r="AY1021" s="14" t="s">
        <v>1491</v>
      </c>
      <c r="AZ1021" s="14" t="s">
        <v>661</v>
      </c>
      <c r="BA1021" s="14" t="s">
        <v>669</v>
      </c>
      <c r="BB1021" s="14" t="s">
        <v>593</v>
      </c>
      <c r="BC1021" s="14">
        <v>3.75</v>
      </c>
      <c r="BD1021" s="14" t="s">
        <v>1471</v>
      </c>
      <c r="BE1021" s="14" t="s">
        <v>706</v>
      </c>
      <c r="BF1021" s="14" t="s">
        <v>1472</v>
      </c>
      <c r="BG1021" s="61" t="s">
        <v>1495</v>
      </c>
      <c r="BH1021" s="58">
        <f t="shared" si="52"/>
        <v>10100</v>
      </c>
      <c r="BI1021" s="62">
        <f t="shared" si="51"/>
        <v>0</v>
      </c>
    </row>
    <row r="1022" spans="1:61" s="4" customFormat="1" ht="18.75">
      <c r="A1022" s="11">
        <v>10</v>
      </c>
      <c r="B1022" s="6" t="s">
        <v>1</v>
      </c>
      <c r="C1022" s="11">
        <v>1019</v>
      </c>
      <c r="D1022" s="6" t="s">
        <v>371</v>
      </c>
      <c r="E1022" s="12">
        <v>2</v>
      </c>
      <c r="F1022" s="13" t="s">
        <v>12</v>
      </c>
      <c r="G1022" s="6" t="s">
        <v>12</v>
      </c>
      <c r="H1022" s="12">
        <v>1</v>
      </c>
      <c r="I1022" s="13" t="s">
        <v>734</v>
      </c>
      <c r="J1022" s="12">
        <v>120</v>
      </c>
      <c r="K1022" s="13" t="s">
        <v>717</v>
      </c>
      <c r="L1022" s="11">
        <v>3010001</v>
      </c>
      <c r="M1022" s="6" t="s">
        <v>1481</v>
      </c>
      <c r="N1022" s="11">
        <v>30100010008</v>
      </c>
      <c r="O1022" s="6" t="s">
        <v>390</v>
      </c>
      <c r="P1022" s="14" t="s">
        <v>394</v>
      </c>
      <c r="Q1022" s="11">
        <v>1</v>
      </c>
      <c r="R1022" s="6" t="s">
        <v>520</v>
      </c>
      <c r="S1022" s="11">
        <f>IFERROR((VLOOKUP(T1022,[1]ความเชื่อมโยง!$A$29:$B$37,2,FALSE)),"")</f>
        <v>1.2</v>
      </c>
      <c r="T1022" s="6" t="s">
        <v>521</v>
      </c>
      <c r="U1022" s="13" t="str">
        <f>IFERROR((VLOOKUP(Q1022,[1]ความเชื่อมโยง!$A$1:$F$10,6,FALSE)),"")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22" s="13" t="str">
        <f>IFERROR((VLOOKUP(Q1022,ความเชื่อมโยง!$A$1:$G$10,7,1)),"")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22" s="15" t="s">
        <v>684</v>
      </c>
      <c r="X1022" s="6" t="s">
        <v>133</v>
      </c>
      <c r="Y1022" s="6" t="s">
        <v>16</v>
      </c>
      <c r="Z1022" s="6" t="s">
        <v>20</v>
      </c>
      <c r="AA1022" s="6"/>
      <c r="AB1022" s="6"/>
      <c r="AC1022" s="14"/>
      <c r="AD1022" s="14" t="s">
        <v>1635</v>
      </c>
      <c r="AE1022" s="16">
        <v>50</v>
      </c>
      <c r="AF1022" s="17">
        <v>15</v>
      </c>
      <c r="AG1022" s="17" t="s">
        <v>581</v>
      </c>
      <c r="AH1022" s="17">
        <v>6</v>
      </c>
      <c r="AI1022" s="27">
        <v>4500</v>
      </c>
      <c r="AJ1022" s="16"/>
      <c r="AK1022" s="16">
        <v>500</v>
      </c>
      <c r="AL1022" s="16"/>
      <c r="AM1022" s="16">
        <v>500</v>
      </c>
      <c r="AN1022" s="16">
        <v>500</v>
      </c>
      <c r="AO1022" s="16">
        <v>500</v>
      </c>
      <c r="AP1022" s="16"/>
      <c r="AQ1022" s="16">
        <v>500</v>
      </c>
      <c r="AR1022" s="16"/>
      <c r="AS1022" s="16">
        <v>500</v>
      </c>
      <c r="AT1022" s="16"/>
      <c r="AU1022" s="16"/>
      <c r="AV1022" s="14" t="s">
        <v>1467</v>
      </c>
      <c r="AW1022" s="14" t="s">
        <v>1496</v>
      </c>
      <c r="AX1022" s="14" t="s">
        <v>1469</v>
      </c>
      <c r="AY1022" s="14" t="s">
        <v>1470</v>
      </c>
      <c r="AZ1022" s="14" t="s">
        <v>714</v>
      </c>
      <c r="BA1022" s="14" t="s">
        <v>1497</v>
      </c>
      <c r="BB1022" s="14" t="s">
        <v>583</v>
      </c>
      <c r="BC1022" s="14">
        <v>6</v>
      </c>
      <c r="BD1022" s="14" t="s">
        <v>1471</v>
      </c>
      <c r="BE1022" s="14" t="s">
        <v>706</v>
      </c>
      <c r="BF1022" s="14" t="s">
        <v>1472</v>
      </c>
      <c r="BG1022" s="61" t="s">
        <v>1498</v>
      </c>
      <c r="BH1022" s="58">
        <f t="shared" si="52"/>
        <v>4500</v>
      </c>
      <c r="BI1022" s="62">
        <f t="shared" si="51"/>
        <v>0</v>
      </c>
    </row>
    <row r="1023" spans="1:61" s="4" customFormat="1" ht="18.75">
      <c r="A1023" s="11">
        <v>10</v>
      </c>
      <c r="B1023" s="6" t="s">
        <v>1</v>
      </c>
      <c r="C1023" s="11">
        <v>1019</v>
      </c>
      <c r="D1023" s="6" t="s">
        <v>371</v>
      </c>
      <c r="E1023" s="12">
        <v>2</v>
      </c>
      <c r="F1023" s="13" t="s">
        <v>12</v>
      </c>
      <c r="G1023" s="6" t="s">
        <v>12</v>
      </c>
      <c r="H1023" s="12">
        <v>1</v>
      </c>
      <c r="I1023" s="13" t="s">
        <v>734</v>
      </c>
      <c r="J1023" s="12">
        <v>120</v>
      </c>
      <c r="K1023" s="13" t="s">
        <v>717</v>
      </c>
      <c r="L1023" s="11">
        <v>3010001</v>
      </c>
      <c r="M1023" s="6" t="s">
        <v>1481</v>
      </c>
      <c r="N1023" s="11">
        <v>30100010008</v>
      </c>
      <c r="O1023" s="6" t="s">
        <v>390</v>
      </c>
      <c r="P1023" s="14" t="s">
        <v>394</v>
      </c>
      <c r="Q1023" s="11">
        <v>1</v>
      </c>
      <c r="R1023" s="6" t="s">
        <v>520</v>
      </c>
      <c r="S1023" s="11">
        <f>IFERROR((VLOOKUP(T1023,[1]ความเชื่อมโยง!$A$29:$B$37,2,FALSE)),"")</f>
        <v>1.2</v>
      </c>
      <c r="T1023" s="6" t="s">
        <v>521</v>
      </c>
      <c r="U1023" s="13" t="str">
        <f>IFERROR((VLOOKUP(Q1023,[1]ความเชื่อมโยง!$A$1:$F$10,6,FALSE)),"")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23" s="13" t="str">
        <f>IFERROR((VLOOKUP(Q1023,ความเชื่อมโยง!$A$1:$G$10,7,1)),"")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023" s="15" t="s">
        <v>684</v>
      </c>
      <c r="X1023" s="6" t="s">
        <v>133</v>
      </c>
      <c r="Y1023" s="6" t="s">
        <v>16</v>
      </c>
      <c r="Z1023" s="6" t="s">
        <v>20</v>
      </c>
      <c r="AA1023" s="6"/>
      <c r="AB1023" s="6"/>
      <c r="AC1023" s="14"/>
      <c r="AD1023" s="14" t="s">
        <v>1634</v>
      </c>
      <c r="AE1023" s="16">
        <v>0.4</v>
      </c>
      <c r="AF1023" s="17">
        <v>2000</v>
      </c>
      <c r="AG1023" s="17" t="s">
        <v>584</v>
      </c>
      <c r="AH1023" s="17">
        <v>6</v>
      </c>
      <c r="AI1023" s="27">
        <v>4800</v>
      </c>
      <c r="AJ1023" s="16"/>
      <c r="AK1023" s="16">
        <v>800</v>
      </c>
      <c r="AL1023" s="16"/>
      <c r="AM1023" s="16">
        <v>800</v>
      </c>
      <c r="AN1023" s="16">
        <v>800</v>
      </c>
      <c r="AO1023" s="16">
        <v>800</v>
      </c>
      <c r="AP1023" s="16"/>
      <c r="AQ1023" s="16">
        <v>800</v>
      </c>
      <c r="AR1023" s="16"/>
      <c r="AS1023" s="16">
        <v>800</v>
      </c>
      <c r="AT1023" s="16"/>
      <c r="AU1023" s="16"/>
      <c r="AV1023" s="14" t="s">
        <v>1467</v>
      </c>
      <c r="AW1023" s="14" t="s">
        <v>1496</v>
      </c>
      <c r="AX1023" s="14" t="s">
        <v>1469</v>
      </c>
      <c r="AY1023" s="14" t="s">
        <v>1470</v>
      </c>
      <c r="AZ1023" s="14" t="s">
        <v>714</v>
      </c>
      <c r="BA1023" s="14" t="s">
        <v>1497</v>
      </c>
      <c r="BB1023" s="14" t="s">
        <v>583</v>
      </c>
      <c r="BC1023" s="14">
        <v>6</v>
      </c>
      <c r="BD1023" s="14" t="s">
        <v>1471</v>
      </c>
      <c r="BE1023" s="14" t="s">
        <v>706</v>
      </c>
      <c r="BF1023" s="14" t="s">
        <v>1472</v>
      </c>
      <c r="BG1023" s="61" t="s">
        <v>1498</v>
      </c>
      <c r="BH1023" s="58">
        <f t="shared" si="52"/>
        <v>4800</v>
      </c>
      <c r="BI1023" s="62">
        <f t="shared" si="51"/>
        <v>0</v>
      </c>
    </row>
    <row r="1024" spans="1:61" ht="18.75">
      <c r="A1024" s="11">
        <v>10</v>
      </c>
      <c r="B1024" s="6" t="s">
        <v>1</v>
      </c>
      <c r="C1024" s="11">
        <v>1011</v>
      </c>
      <c r="D1024" s="6" t="s">
        <v>503</v>
      </c>
      <c r="E1024" s="12">
        <v>2</v>
      </c>
      <c r="F1024" s="13" t="s">
        <v>12</v>
      </c>
      <c r="G1024" s="6" t="s">
        <v>12</v>
      </c>
      <c r="H1024" s="12">
        <v>1</v>
      </c>
      <c r="I1024" s="13" t="s">
        <v>734</v>
      </c>
      <c r="J1024" s="12">
        <v>150</v>
      </c>
      <c r="K1024" s="13" t="s">
        <v>787</v>
      </c>
      <c r="L1024" s="11">
        <v>1000003</v>
      </c>
      <c r="M1024" s="6" t="s">
        <v>229</v>
      </c>
      <c r="N1024" s="11">
        <v>10000030071</v>
      </c>
      <c r="O1024" s="6" t="s">
        <v>36</v>
      </c>
      <c r="P1024" s="14" t="s">
        <v>504</v>
      </c>
      <c r="Q1024" s="11">
        <v>5</v>
      </c>
      <c r="R1024" s="6" t="s">
        <v>635</v>
      </c>
      <c r="S1024" s="11">
        <v>5</v>
      </c>
      <c r="T1024" s="6" t="s">
        <v>635</v>
      </c>
      <c r="U1024" s="13" t="str">
        <f>IFERROR((VLOOKUP(Q1024,[1]ความเชื่อมโยง!$A$1:$F$10,6,FALSE)),"")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24" s="13" t="str">
        <f>IFERROR((VLOOKUP(Q1024,ความเชื่อมโยง!$A$1:$G$10,7,1)),"")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24" s="15" t="s">
        <v>636</v>
      </c>
      <c r="X1024" s="6" t="s">
        <v>133</v>
      </c>
      <c r="Y1024" s="6" t="s">
        <v>16</v>
      </c>
      <c r="Z1024" s="357" t="s">
        <v>20</v>
      </c>
      <c r="AA1024" s="6"/>
      <c r="AB1024" s="6"/>
      <c r="AC1024" s="14"/>
      <c r="AD1024" s="151" t="s">
        <v>1499</v>
      </c>
      <c r="AE1024" s="358">
        <v>6000</v>
      </c>
      <c r="AF1024" s="17">
        <v>11</v>
      </c>
      <c r="AG1024" s="17" t="s">
        <v>581</v>
      </c>
      <c r="AH1024" s="17">
        <v>2</v>
      </c>
      <c r="AI1024" s="27">
        <v>132000</v>
      </c>
      <c r="AJ1024" s="16"/>
      <c r="AK1024" s="16">
        <v>66000</v>
      </c>
      <c r="AL1024" s="16"/>
      <c r="AM1024" s="16"/>
      <c r="AN1024" s="16">
        <v>66000</v>
      </c>
      <c r="AO1024" s="16"/>
      <c r="AP1024" s="16"/>
      <c r="AQ1024" s="16"/>
      <c r="AR1024" s="16"/>
      <c r="AS1024" s="16"/>
      <c r="AT1024" s="16"/>
      <c r="AU1024" s="16"/>
      <c r="AV1024" s="14" t="s">
        <v>1500</v>
      </c>
      <c r="AW1024" s="14" t="s">
        <v>1501</v>
      </c>
      <c r="AX1024" s="14" t="s">
        <v>1501</v>
      </c>
      <c r="AY1024" s="14" t="s">
        <v>1502</v>
      </c>
      <c r="AZ1024" s="14" t="s">
        <v>1503</v>
      </c>
      <c r="BA1024" s="14" t="s">
        <v>714</v>
      </c>
      <c r="BB1024" s="14" t="s">
        <v>583</v>
      </c>
      <c r="BC1024" s="14" t="s">
        <v>1504</v>
      </c>
      <c r="BD1024" s="14" t="s">
        <v>1505</v>
      </c>
      <c r="BE1024" s="14" t="s">
        <v>503</v>
      </c>
      <c r="BF1024" s="14" t="s">
        <v>1506</v>
      </c>
      <c r="BG1024" s="61" t="s">
        <v>735</v>
      </c>
      <c r="BH1024" s="58">
        <f t="shared" si="52"/>
        <v>132000</v>
      </c>
      <c r="BI1024" s="62">
        <f t="shared" si="51"/>
        <v>0</v>
      </c>
    </row>
    <row r="1025" spans="1:61" ht="18.75">
      <c r="A1025" s="11">
        <v>10</v>
      </c>
      <c r="B1025" s="6" t="s">
        <v>1</v>
      </c>
      <c r="C1025" s="11">
        <v>1011</v>
      </c>
      <c r="D1025" s="6" t="s">
        <v>503</v>
      </c>
      <c r="E1025" s="12">
        <v>2</v>
      </c>
      <c r="F1025" s="13" t="s">
        <v>12</v>
      </c>
      <c r="G1025" s="6" t="s">
        <v>12</v>
      </c>
      <c r="H1025" s="12">
        <v>1</v>
      </c>
      <c r="I1025" s="13" t="s">
        <v>734</v>
      </c>
      <c r="J1025" s="12">
        <v>150</v>
      </c>
      <c r="K1025" s="13" t="s">
        <v>787</v>
      </c>
      <c r="L1025" s="11">
        <v>1000003</v>
      </c>
      <c r="M1025" s="6" t="s">
        <v>229</v>
      </c>
      <c r="N1025" s="11">
        <v>10000030071</v>
      </c>
      <c r="O1025" s="6" t="s">
        <v>36</v>
      </c>
      <c r="P1025" s="14" t="s">
        <v>504</v>
      </c>
      <c r="Q1025" s="11">
        <v>5</v>
      </c>
      <c r="R1025" s="6" t="s">
        <v>635</v>
      </c>
      <c r="S1025" s="11">
        <v>5</v>
      </c>
      <c r="T1025" s="6" t="s">
        <v>635</v>
      </c>
      <c r="U1025" s="13" t="str">
        <f>IFERROR((VLOOKUP(Q1025,[1]ความเชื่อมโยง!$A$1:$F$10,6,FALSE)),"")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25" s="13" t="str">
        <f>IFERROR((VLOOKUP(Q1025,ความเชื่อมโยง!$A$1:$G$10,7,1)),"")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25" s="15" t="s">
        <v>636</v>
      </c>
      <c r="X1025" s="6" t="s">
        <v>133</v>
      </c>
      <c r="Y1025" s="6" t="s">
        <v>16</v>
      </c>
      <c r="Z1025" s="357" t="s">
        <v>20</v>
      </c>
      <c r="AA1025" s="6"/>
      <c r="AB1025" s="6"/>
      <c r="AC1025" s="14"/>
      <c r="AD1025" s="151" t="s">
        <v>1507</v>
      </c>
      <c r="AE1025" s="358">
        <v>3000</v>
      </c>
      <c r="AF1025" s="359">
        <v>9</v>
      </c>
      <c r="AG1025" s="151" t="s">
        <v>581</v>
      </c>
      <c r="AH1025" s="360">
        <v>8</v>
      </c>
      <c r="AI1025" s="27">
        <v>216000</v>
      </c>
      <c r="AJ1025" s="326">
        <v>27000</v>
      </c>
      <c r="AK1025" s="326"/>
      <c r="AL1025" s="326"/>
      <c r="AM1025" s="326">
        <v>27000</v>
      </c>
      <c r="AN1025" s="326"/>
      <c r="AO1025" s="326">
        <v>27000</v>
      </c>
      <c r="AP1025" s="326"/>
      <c r="AQ1025" s="326">
        <v>27000</v>
      </c>
      <c r="AR1025" s="326">
        <v>27000</v>
      </c>
      <c r="AS1025" s="326">
        <v>27000</v>
      </c>
      <c r="AT1025" s="326">
        <v>27000</v>
      </c>
      <c r="AU1025" s="326">
        <v>27000</v>
      </c>
      <c r="AV1025" s="14" t="s">
        <v>1500</v>
      </c>
      <c r="AW1025" s="14" t="s">
        <v>1501</v>
      </c>
      <c r="AX1025" s="14" t="s">
        <v>1501</v>
      </c>
      <c r="AY1025" s="14" t="s">
        <v>1502</v>
      </c>
      <c r="AZ1025" s="14" t="s">
        <v>1503</v>
      </c>
      <c r="BA1025" s="14" t="s">
        <v>714</v>
      </c>
      <c r="BB1025" s="14" t="s">
        <v>583</v>
      </c>
      <c r="BC1025" s="14" t="s">
        <v>1504</v>
      </c>
      <c r="BD1025" s="14" t="s">
        <v>1505</v>
      </c>
      <c r="BE1025" s="14" t="s">
        <v>503</v>
      </c>
      <c r="BF1025" s="14" t="s">
        <v>1506</v>
      </c>
      <c r="BG1025" s="61" t="s">
        <v>735</v>
      </c>
      <c r="BH1025" s="58">
        <f t="shared" si="52"/>
        <v>216000</v>
      </c>
      <c r="BI1025" s="62">
        <f t="shared" si="51"/>
        <v>0</v>
      </c>
    </row>
    <row r="1026" spans="1:61" ht="18.75">
      <c r="A1026" s="11">
        <v>10</v>
      </c>
      <c r="B1026" s="6" t="s">
        <v>1</v>
      </c>
      <c r="C1026" s="11">
        <v>1011</v>
      </c>
      <c r="D1026" s="6" t="s">
        <v>503</v>
      </c>
      <c r="E1026" s="12">
        <v>2</v>
      </c>
      <c r="F1026" s="13" t="s">
        <v>12</v>
      </c>
      <c r="G1026" s="6" t="s">
        <v>12</v>
      </c>
      <c r="H1026" s="12">
        <v>1</v>
      </c>
      <c r="I1026" s="13" t="s">
        <v>734</v>
      </c>
      <c r="J1026" s="12">
        <v>150</v>
      </c>
      <c r="K1026" s="13" t="s">
        <v>787</v>
      </c>
      <c r="L1026" s="11">
        <v>1000003</v>
      </c>
      <c r="M1026" s="6" t="s">
        <v>229</v>
      </c>
      <c r="N1026" s="11">
        <v>10000030071</v>
      </c>
      <c r="O1026" s="6" t="s">
        <v>36</v>
      </c>
      <c r="P1026" s="14" t="s">
        <v>504</v>
      </c>
      <c r="Q1026" s="11">
        <v>5</v>
      </c>
      <c r="R1026" s="6" t="s">
        <v>635</v>
      </c>
      <c r="S1026" s="11">
        <v>5</v>
      </c>
      <c r="T1026" s="6" t="s">
        <v>635</v>
      </c>
      <c r="U1026" s="13" t="str">
        <f>IFERROR((VLOOKUP(Q1026,[1]ความเชื่อมโยง!$A$1:$F$10,6,FALSE)),"")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26" s="13" t="str">
        <f>IFERROR((VLOOKUP(Q1026,ความเชื่อมโยง!$A$1:$G$10,7,1)),"")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26" s="15" t="s">
        <v>636</v>
      </c>
      <c r="X1026" s="6" t="s">
        <v>133</v>
      </c>
      <c r="Y1026" s="6" t="s">
        <v>16</v>
      </c>
      <c r="Z1026" s="361" t="s">
        <v>20</v>
      </c>
      <c r="AA1026" s="6"/>
      <c r="AB1026" s="6"/>
      <c r="AC1026" s="14"/>
      <c r="AD1026" s="151" t="s">
        <v>1651</v>
      </c>
      <c r="AE1026" s="358">
        <v>700</v>
      </c>
      <c r="AF1026" s="359">
        <v>15</v>
      </c>
      <c r="AG1026" s="151" t="s">
        <v>581</v>
      </c>
      <c r="AH1026" s="360">
        <v>10</v>
      </c>
      <c r="AI1026" s="27">
        <v>105000</v>
      </c>
      <c r="AJ1026" s="326">
        <v>10500</v>
      </c>
      <c r="AK1026" s="326">
        <v>10500</v>
      </c>
      <c r="AL1026" s="362"/>
      <c r="AM1026" s="362">
        <v>10500</v>
      </c>
      <c r="AN1026" s="362">
        <v>10500</v>
      </c>
      <c r="AO1026" s="362">
        <v>10500</v>
      </c>
      <c r="AP1026" s="362"/>
      <c r="AQ1026" s="362">
        <v>10500</v>
      </c>
      <c r="AR1026" s="362">
        <v>10500</v>
      </c>
      <c r="AS1026" s="362">
        <v>10500</v>
      </c>
      <c r="AT1026" s="362">
        <v>10500</v>
      </c>
      <c r="AU1026" s="362">
        <v>10500</v>
      </c>
      <c r="AV1026" s="14" t="s">
        <v>1500</v>
      </c>
      <c r="AW1026" s="14" t="s">
        <v>1501</v>
      </c>
      <c r="AX1026" s="14" t="s">
        <v>1501</v>
      </c>
      <c r="AY1026" s="14" t="s">
        <v>1502</v>
      </c>
      <c r="AZ1026" s="14" t="s">
        <v>1503</v>
      </c>
      <c r="BA1026" s="14" t="s">
        <v>714</v>
      </c>
      <c r="BB1026" s="14" t="s">
        <v>583</v>
      </c>
      <c r="BC1026" s="14" t="s">
        <v>1504</v>
      </c>
      <c r="BD1026" s="14" t="s">
        <v>1505</v>
      </c>
      <c r="BE1026" s="14" t="s">
        <v>503</v>
      </c>
      <c r="BF1026" s="14" t="s">
        <v>1506</v>
      </c>
      <c r="BG1026" s="61" t="s">
        <v>735</v>
      </c>
      <c r="BH1026" s="58">
        <f t="shared" si="52"/>
        <v>105000</v>
      </c>
      <c r="BI1026" s="62">
        <f t="shared" si="51"/>
        <v>0</v>
      </c>
    </row>
    <row r="1027" spans="1:61" ht="18.75">
      <c r="A1027" s="11">
        <v>10</v>
      </c>
      <c r="B1027" s="6" t="s">
        <v>1</v>
      </c>
      <c r="C1027" s="11">
        <v>1011</v>
      </c>
      <c r="D1027" s="6" t="s">
        <v>503</v>
      </c>
      <c r="E1027" s="12">
        <v>2</v>
      </c>
      <c r="F1027" s="13" t="s">
        <v>12</v>
      </c>
      <c r="G1027" s="6" t="s">
        <v>12</v>
      </c>
      <c r="H1027" s="12">
        <v>1</v>
      </c>
      <c r="I1027" s="13" t="s">
        <v>734</v>
      </c>
      <c r="J1027" s="12">
        <v>150</v>
      </c>
      <c r="K1027" s="13" t="s">
        <v>787</v>
      </c>
      <c r="L1027" s="11">
        <v>1000003</v>
      </c>
      <c r="M1027" s="6" t="s">
        <v>229</v>
      </c>
      <c r="N1027" s="11">
        <v>10000030071</v>
      </c>
      <c r="O1027" s="6" t="s">
        <v>36</v>
      </c>
      <c r="P1027" s="14" t="s">
        <v>504</v>
      </c>
      <c r="Q1027" s="11">
        <v>5</v>
      </c>
      <c r="R1027" s="6" t="s">
        <v>635</v>
      </c>
      <c r="S1027" s="11">
        <v>5</v>
      </c>
      <c r="T1027" s="6" t="s">
        <v>635</v>
      </c>
      <c r="U1027" s="13" t="str">
        <f>IFERROR((VLOOKUP(Q1027,[1]ความเชื่อมโยง!$A$1:$F$10,6,FALSE)),"")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27" s="13" t="str">
        <f>IFERROR((VLOOKUP(Q1027,ความเชื่อมโยง!$A$1:$G$10,7,1)),"")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27" s="15" t="s">
        <v>636</v>
      </c>
      <c r="X1027" s="6" t="s">
        <v>133</v>
      </c>
      <c r="Y1027" s="6" t="s">
        <v>16</v>
      </c>
      <c r="Z1027" s="363" t="s">
        <v>20</v>
      </c>
      <c r="AA1027" s="6"/>
      <c r="AB1027" s="6"/>
      <c r="AC1027" s="14"/>
      <c r="AD1027" s="151" t="s">
        <v>1650</v>
      </c>
      <c r="AE1027" s="358">
        <v>1000</v>
      </c>
      <c r="AF1027" s="359">
        <v>15</v>
      </c>
      <c r="AG1027" s="151" t="s">
        <v>581</v>
      </c>
      <c r="AH1027" s="360">
        <v>8</v>
      </c>
      <c r="AI1027" s="27">
        <v>120000</v>
      </c>
      <c r="AJ1027" s="326">
        <v>15000</v>
      </c>
      <c r="AK1027" s="326">
        <v>15000</v>
      </c>
      <c r="AL1027" s="326"/>
      <c r="AM1027" s="326">
        <v>15000</v>
      </c>
      <c r="AN1027" s="326">
        <v>15000</v>
      </c>
      <c r="AO1027" s="326">
        <v>15000</v>
      </c>
      <c r="AP1027" s="326"/>
      <c r="AQ1027" s="326">
        <v>15000</v>
      </c>
      <c r="AR1027" s="326">
        <v>15000</v>
      </c>
      <c r="AS1027" s="326">
        <v>15000</v>
      </c>
      <c r="AT1027" s="326">
        <v>15000</v>
      </c>
      <c r="AU1027" s="326">
        <v>15000</v>
      </c>
      <c r="AV1027" s="14" t="s">
        <v>1500</v>
      </c>
      <c r="AW1027" s="14" t="s">
        <v>1501</v>
      </c>
      <c r="AX1027" s="14" t="s">
        <v>1501</v>
      </c>
      <c r="AY1027" s="14" t="s">
        <v>1502</v>
      </c>
      <c r="AZ1027" s="14" t="s">
        <v>1503</v>
      </c>
      <c r="BA1027" s="14" t="s">
        <v>714</v>
      </c>
      <c r="BB1027" s="14" t="s">
        <v>583</v>
      </c>
      <c r="BC1027" s="14" t="s">
        <v>1504</v>
      </c>
      <c r="BD1027" s="14" t="s">
        <v>1505</v>
      </c>
      <c r="BE1027" s="14" t="s">
        <v>503</v>
      </c>
      <c r="BF1027" s="14" t="s">
        <v>1506</v>
      </c>
      <c r="BG1027" s="61" t="s">
        <v>735</v>
      </c>
      <c r="BH1027" s="58">
        <f t="shared" si="52"/>
        <v>120000</v>
      </c>
      <c r="BI1027" s="62">
        <f t="shared" si="51"/>
        <v>0</v>
      </c>
    </row>
    <row r="1028" spans="1:61" ht="18.75">
      <c r="A1028" s="11">
        <v>10</v>
      </c>
      <c r="B1028" s="6" t="s">
        <v>1</v>
      </c>
      <c r="C1028" s="11">
        <v>1011</v>
      </c>
      <c r="D1028" s="6" t="s">
        <v>503</v>
      </c>
      <c r="E1028" s="12">
        <v>2</v>
      </c>
      <c r="F1028" s="13" t="s">
        <v>12</v>
      </c>
      <c r="G1028" s="6" t="s">
        <v>12</v>
      </c>
      <c r="H1028" s="12">
        <v>1</v>
      </c>
      <c r="I1028" s="13" t="s">
        <v>734</v>
      </c>
      <c r="J1028" s="12">
        <v>150</v>
      </c>
      <c r="K1028" s="13" t="s">
        <v>787</v>
      </c>
      <c r="L1028" s="11">
        <v>1000003</v>
      </c>
      <c r="M1028" s="6" t="s">
        <v>229</v>
      </c>
      <c r="N1028" s="11">
        <v>10000030071</v>
      </c>
      <c r="O1028" s="6" t="s">
        <v>36</v>
      </c>
      <c r="P1028" s="14" t="s">
        <v>504</v>
      </c>
      <c r="Q1028" s="11">
        <v>5</v>
      </c>
      <c r="R1028" s="6" t="s">
        <v>635</v>
      </c>
      <c r="S1028" s="11">
        <v>5</v>
      </c>
      <c r="T1028" s="6" t="s">
        <v>635</v>
      </c>
      <c r="U1028" s="13" t="str">
        <f>IFERROR((VLOOKUP(Q1028,[1]ความเชื่อมโยง!$A$1:$F$10,6,FALSE)),"")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28" s="13" t="str">
        <f>IFERROR((VLOOKUP(Q1028,ความเชื่อมโยง!$A$1:$G$10,7,1)),"")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28" s="15" t="s">
        <v>636</v>
      </c>
      <c r="X1028" s="6" t="s">
        <v>133</v>
      </c>
      <c r="Y1028" s="6" t="s">
        <v>16</v>
      </c>
      <c r="Z1028" s="363" t="s">
        <v>20</v>
      </c>
      <c r="AA1028" s="6"/>
      <c r="AB1028" s="6"/>
      <c r="AC1028" s="14"/>
      <c r="AD1028" s="14" t="s">
        <v>1635</v>
      </c>
      <c r="AE1028" s="358">
        <v>100</v>
      </c>
      <c r="AF1028" s="359">
        <v>40</v>
      </c>
      <c r="AG1028" s="151" t="s">
        <v>581</v>
      </c>
      <c r="AH1028" s="360">
        <v>2</v>
      </c>
      <c r="AI1028" s="27">
        <v>8000</v>
      </c>
      <c r="AJ1028" s="326"/>
      <c r="AK1028" s="326">
        <v>4000</v>
      </c>
      <c r="AL1028" s="326"/>
      <c r="AM1028" s="326"/>
      <c r="AN1028" s="326">
        <v>4000</v>
      </c>
      <c r="AO1028" s="326"/>
      <c r="AP1028" s="326"/>
      <c r="AQ1028" s="326"/>
      <c r="AR1028" s="326"/>
      <c r="AS1028" s="326"/>
      <c r="AT1028" s="326"/>
      <c r="AU1028" s="326"/>
      <c r="AV1028" s="14" t="s">
        <v>1500</v>
      </c>
      <c r="AW1028" s="14" t="s">
        <v>1501</v>
      </c>
      <c r="AX1028" s="14" t="s">
        <v>1501</v>
      </c>
      <c r="AY1028" s="14" t="s">
        <v>1502</v>
      </c>
      <c r="AZ1028" s="14" t="s">
        <v>1503</v>
      </c>
      <c r="BA1028" s="14" t="s">
        <v>714</v>
      </c>
      <c r="BB1028" s="14" t="s">
        <v>583</v>
      </c>
      <c r="BC1028" s="14" t="s">
        <v>1504</v>
      </c>
      <c r="BD1028" s="14" t="s">
        <v>1505</v>
      </c>
      <c r="BE1028" s="14" t="s">
        <v>503</v>
      </c>
      <c r="BF1028" s="14" t="s">
        <v>1506</v>
      </c>
      <c r="BG1028" s="61" t="s">
        <v>735</v>
      </c>
      <c r="BH1028" s="58">
        <f t="shared" si="52"/>
        <v>8000</v>
      </c>
      <c r="BI1028" s="62">
        <f t="shared" si="51"/>
        <v>0</v>
      </c>
    </row>
    <row r="1029" spans="1:61" ht="18.75">
      <c r="A1029" s="11">
        <v>10</v>
      </c>
      <c r="B1029" s="6" t="s">
        <v>1</v>
      </c>
      <c r="C1029" s="11">
        <v>1011</v>
      </c>
      <c r="D1029" s="6" t="s">
        <v>503</v>
      </c>
      <c r="E1029" s="12">
        <v>2</v>
      </c>
      <c r="F1029" s="13" t="s">
        <v>12</v>
      </c>
      <c r="G1029" s="6" t="s">
        <v>12</v>
      </c>
      <c r="H1029" s="12">
        <v>1</v>
      </c>
      <c r="I1029" s="13" t="s">
        <v>734</v>
      </c>
      <c r="J1029" s="12">
        <v>150</v>
      </c>
      <c r="K1029" s="13" t="s">
        <v>787</v>
      </c>
      <c r="L1029" s="11">
        <v>1000003</v>
      </c>
      <c r="M1029" s="6" t="s">
        <v>229</v>
      </c>
      <c r="N1029" s="11">
        <v>10000030071</v>
      </c>
      <c r="O1029" s="6" t="s">
        <v>36</v>
      </c>
      <c r="P1029" s="14" t="s">
        <v>504</v>
      </c>
      <c r="Q1029" s="11">
        <v>5</v>
      </c>
      <c r="R1029" s="6" t="s">
        <v>635</v>
      </c>
      <c r="S1029" s="11">
        <v>5</v>
      </c>
      <c r="T1029" s="6" t="s">
        <v>635</v>
      </c>
      <c r="U1029" s="13" t="str">
        <f>IFERROR((VLOOKUP(Q1029,[1]ความเชื่อมโยง!$A$1:$F$10,6,FALSE)),"")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29" s="13" t="str">
        <f>IFERROR((VLOOKUP(Q1029,ความเชื่อมโยง!$A$1:$G$10,7,1)),"")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29" s="15" t="s">
        <v>636</v>
      </c>
      <c r="X1029" s="6" t="s">
        <v>133</v>
      </c>
      <c r="Y1029" s="6" t="s">
        <v>16</v>
      </c>
      <c r="Z1029" s="363" t="s">
        <v>20</v>
      </c>
      <c r="AA1029" s="6"/>
      <c r="AB1029" s="6"/>
      <c r="AC1029" s="14"/>
      <c r="AD1029" s="14" t="s">
        <v>612</v>
      </c>
      <c r="AE1029" s="358">
        <v>150</v>
      </c>
      <c r="AF1029" s="359">
        <v>40</v>
      </c>
      <c r="AG1029" s="151" t="s">
        <v>581</v>
      </c>
      <c r="AH1029" s="360">
        <v>2</v>
      </c>
      <c r="AI1029" s="27">
        <v>12000</v>
      </c>
      <c r="AJ1029" s="326"/>
      <c r="AK1029" s="326">
        <v>6000</v>
      </c>
      <c r="AL1029" s="326"/>
      <c r="AM1029" s="326"/>
      <c r="AN1029" s="326">
        <v>6000</v>
      </c>
      <c r="AO1029" s="326"/>
      <c r="AP1029" s="326"/>
      <c r="AQ1029" s="326"/>
      <c r="AR1029" s="326"/>
      <c r="AS1029" s="326"/>
      <c r="AT1029" s="326"/>
      <c r="AU1029" s="326"/>
      <c r="AV1029" s="14" t="s">
        <v>1500</v>
      </c>
      <c r="AW1029" s="14" t="s">
        <v>1501</v>
      </c>
      <c r="AX1029" s="14" t="s">
        <v>1501</v>
      </c>
      <c r="AY1029" s="14" t="s">
        <v>1502</v>
      </c>
      <c r="AZ1029" s="14" t="s">
        <v>1503</v>
      </c>
      <c r="BA1029" s="14" t="s">
        <v>714</v>
      </c>
      <c r="BB1029" s="14" t="s">
        <v>583</v>
      </c>
      <c r="BC1029" s="14" t="s">
        <v>1504</v>
      </c>
      <c r="BD1029" s="14" t="s">
        <v>1505</v>
      </c>
      <c r="BE1029" s="14" t="s">
        <v>503</v>
      </c>
      <c r="BF1029" s="14" t="s">
        <v>1506</v>
      </c>
      <c r="BG1029" s="61" t="s">
        <v>735</v>
      </c>
      <c r="BH1029" s="58">
        <f t="shared" si="52"/>
        <v>12000</v>
      </c>
      <c r="BI1029" s="62">
        <f t="shared" si="51"/>
        <v>0</v>
      </c>
    </row>
    <row r="1030" spans="1:61" ht="18.75">
      <c r="A1030" s="11">
        <v>10</v>
      </c>
      <c r="B1030" s="6" t="s">
        <v>1</v>
      </c>
      <c r="C1030" s="11">
        <v>1011</v>
      </c>
      <c r="D1030" s="6" t="s">
        <v>503</v>
      </c>
      <c r="E1030" s="12">
        <v>2</v>
      </c>
      <c r="F1030" s="13" t="s">
        <v>12</v>
      </c>
      <c r="G1030" s="6" t="s">
        <v>12</v>
      </c>
      <c r="H1030" s="12">
        <v>1</v>
      </c>
      <c r="I1030" s="13" t="s">
        <v>734</v>
      </c>
      <c r="J1030" s="12">
        <v>150</v>
      </c>
      <c r="K1030" s="13" t="s">
        <v>787</v>
      </c>
      <c r="L1030" s="11">
        <v>1000003</v>
      </c>
      <c r="M1030" s="6" t="s">
        <v>229</v>
      </c>
      <c r="N1030" s="11">
        <v>10000030071</v>
      </c>
      <c r="O1030" s="6" t="s">
        <v>36</v>
      </c>
      <c r="P1030" s="14" t="s">
        <v>504</v>
      </c>
      <c r="Q1030" s="11">
        <v>5</v>
      </c>
      <c r="R1030" s="6" t="s">
        <v>635</v>
      </c>
      <c r="S1030" s="11">
        <v>5</v>
      </c>
      <c r="T1030" s="6" t="s">
        <v>635</v>
      </c>
      <c r="U1030" s="13" t="str">
        <f>IFERROR((VLOOKUP(Q1030,[1]ความเชื่อมโยง!$A$1:$F$10,6,FALSE)),"")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30" s="13" t="str">
        <f>IFERROR((VLOOKUP(Q1030,ความเชื่อมโยง!$A$1:$G$10,7,1)),"")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30" s="15" t="s">
        <v>636</v>
      </c>
      <c r="X1030" s="6" t="s">
        <v>133</v>
      </c>
      <c r="Y1030" s="6" t="s">
        <v>16</v>
      </c>
      <c r="Z1030" s="363" t="s">
        <v>20</v>
      </c>
      <c r="AA1030" s="6"/>
      <c r="AB1030" s="6"/>
      <c r="AC1030" s="14"/>
      <c r="AD1030" s="151" t="s">
        <v>1635</v>
      </c>
      <c r="AE1030" s="358">
        <v>120</v>
      </c>
      <c r="AF1030" s="359">
        <v>30</v>
      </c>
      <c r="AG1030" s="151" t="s">
        <v>581</v>
      </c>
      <c r="AH1030" s="360">
        <v>10</v>
      </c>
      <c r="AI1030" s="27">
        <v>36000</v>
      </c>
      <c r="AJ1030" s="326">
        <v>3600</v>
      </c>
      <c r="AK1030" s="326"/>
      <c r="AL1030" s="326"/>
      <c r="AM1030" s="326">
        <v>3600</v>
      </c>
      <c r="AN1030" s="326"/>
      <c r="AO1030" s="326">
        <v>3600</v>
      </c>
      <c r="AP1030" s="326"/>
      <c r="AQ1030" s="326">
        <v>3600</v>
      </c>
      <c r="AR1030" s="326">
        <v>3600</v>
      </c>
      <c r="AS1030" s="326">
        <v>3600</v>
      </c>
      <c r="AT1030" s="326">
        <v>3600</v>
      </c>
      <c r="AU1030" s="326">
        <v>3600</v>
      </c>
      <c r="AV1030" s="14" t="s">
        <v>1500</v>
      </c>
      <c r="AW1030" s="14" t="s">
        <v>1501</v>
      </c>
      <c r="AX1030" s="14" t="s">
        <v>1501</v>
      </c>
      <c r="AY1030" s="14" t="s">
        <v>1502</v>
      </c>
      <c r="AZ1030" s="14" t="s">
        <v>1503</v>
      </c>
      <c r="BA1030" s="14" t="s">
        <v>714</v>
      </c>
      <c r="BB1030" s="14" t="s">
        <v>583</v>
      </c>
      <c r="BC1030" s="14" t="s">
        <v>1504</v>
      </c>
      <c r="BD1030" s="14" t="s">
        <v>1505</v>
      </c>
      <c r="BE1030" s="14" t="s">
        <v>503</v>
      </c>
      <c r="BF1030" s="14" t="s">
        <v>1506</v>
      </c>
      <c r="BG1030" s="61" t="s">
        <v>735</v>
      </c>
      <c r="BH1030" s="58">
        <f t="shared" si="52"/>
        <v>36000</v>
      </c>
      <c r="BI1030" s="62">
        <f t="shared" ref="BI1030:BI1093" si="53">AI1030-BH1030</f>
        <v>0</v>
      </c>
    </row>
    <row r="1031" spans="1:61" ht="18.75">
      <c r="A1031" s="11">
        <v>10</v>
      </c>
      <c r="B1031" s="6" t="s">
        <v>1</v>
      </c>
      <c r="C1031" s="11">
        <v>1011</v>
      </c>
      <c r="D1031" s="6" t="s">
        <v>503</v>
      </c>
      <c r="E1031" s="12">
        <v>2</v>
      </c>
      <c r="F1031" s="13" t="s">
        <v>12</v>
      </c>
      <c r="G1031" s="6" t="s">
        <v>12</v>
      </c>
      <c r="H1031" s="12">
        <v>1</v>
      </c>
      <c r="I1031" s="13" t="s">
        <v>734</v>
      </c>
      <c r="J1031" s="12">
        <v>150</v>
      </c>
      <c r="K1031" s="13" t="s">
        <v>787</v>
      </c>
      <c r="L1031" s="11">
        <v>1000003</v>
      </c>
      <c r="M1031" s="6" t="s">
        <v>229</v>
      </c>
      <c r="N1031" s="11">
        <v>10000030071</v>
      </c>
      <c r="O1031" s="6" t="s">
        <v>36</v>
      </c>
      <c r="P1031" s="14" t="s">
        <v>504</v>
      </c>
      <c r="Q1031" s="11">
        <v>5</v>
      </c>
      <c r="R1031" s="6" t="s">
        <v>635</v>
      </c>
      <c r="S1031" s="11">
        <v>5</v>
      </c>
      <c r="T1031" s="6" t="s">
        <v>635</v>
      </c>
      <c r="U1031" s="13" t="str">
        <f>IFERROR((VLOOKUP(Q1031,[1]ความเชื่อมโยง!$A$1:$F$10,6,FALSE)),"")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31" s="13" t="str">
        <f>IFERROR((VLOOKUP(Q1031,ความเชื่อมโยง!$A$1:$G$10,7,1)),"")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31" s="15" t="s">
        <v>636</v>
      </c>
      <c r="X1031" s="6" t="s">
        <v>133</v>
      </c>
      <c r="Y1031" s="6" t="s">
        <v>16</v>
      </c>
      <c r="Z1031" s="363" t="s">
        <v>20</v>
      </c>
      <c r="AA1031" s="6"/>
      <c r="AB1031" s="6"/>
      <c r="AC1031" s="14"/>
      <c r="AD1031" s="151" t="s">
        <v>1508</v>
      </c>
      <c r="AE1031" s="358">
        <v>220</v>
      </c>
      <c r="AF1031" s="359">
        <v>30</v>
      </c>
      <c r="AG1031" s="151" t="s">
        <v>581</v>
      </c>
      <c r="AH1031" s="360">
        <v>10</v>
      </c>
      <c r="AI1031" s="27">
        <v>66000</v>
      </c>
      <c r="AJ1031" s="326">
        <v>6600</v>
      </c>
      <c r="AK1031" s="326"/>
      <c r="AL1031" s="326"/>
      <c r="AM1031" s="326">
        <v>6600</v>
      </c>
      <c r="AN1031" s="326"/>
      <c r="AO1031" s="326">
        <v>6600</v>
      </c>
      <c r="AP1031" s="326"/>
      <c r="AQ1031" s="326">
        <v>6600</v>
      </c>
      <c r="AR1031" s="326">
        <v>6600</v>
      </c>
      <c r="AS1031" s="326">
        <v>6600</v>
      </c>
      <c r="AT1031" s="326">
        <v>6600</v>
      </c>
      <c r="AU1031" s="326">
        <v>6600</v>
      </c>
      <c r="AV1031" s="14" t="s">
        <v>1500</v>
      </c>
      <c r="AW1031" s="14" t="s">
        <v>1501</v>
      </c>
      <c r="AX1031" s="14" t="s">
        <v>1501</v>
      </c>
      <c r="AY1031" s="14" t="s">
        <v>1502</v>
      </c>
      <c r="AZ1031" s="14" t="s">
        <v>1503</v>
      </c>
      <c r="BA1031" s="14" t="s">
        <v>714</v>
      </c>
      <c r="BB1031" s="14" t="s">
        <v>583</v>
      </c>
      <c r="BC1031" s="14" t="s">
        <v>1504</v>
      </c>
      <c r="BD1031" s="14" t="s">
        <v>1505</v>
      </c>
      <c r="BE1031" s="14" t="s">
        <v>503</v>
      </c>
      <c r="BF1031" s="14" t="s">
        <v>1506</v>
      </c>
      <c r="BG1031" s="61" t="s">
        <v>735</v>
      </c>
      <c r="BH1031" s="58">
        <f t="shared" si="52"/>
        <v>66000</v>
      </c>
      <c r="BI1031" s="62">
        <f t="shared" si="53"/>
        <v>0</v>
      </c>
    </row>
    <row r="1032" spans="1:61" ht="18.75">
      <c r="A1032" s="11">
        <v>10</v>
      </c>
      <c r="B1032" s="6" t="s">
        <v>1</v>
      </c>
      <c r="C1032" s="11">
        <v>1011</v>
      </c>
      <c r="D1032" s="6" t="s">
        <v>503</v>
      </c>
      <c r="E1032" s="12">
        <v>2</v>
      </c>
      <c r="F1032" s="13" t="s">
        <v>12</v>
      </c>
      <c r="G1032" s="6" t="s">
        <v>12</v>
      </c>
      <c r="H1032" s="12">
        <v>1</v>
      </c>
      <c r="I1032" s="13" t="s">
        <v>734</v>
      </c>
      <c r="J1032" s="12">
        <v>150</v>
      </c>
      <c r="K1032" s="13" t="s">
        <v>787</v>
      </c>
      <c r="L1032" s="11">
        <v>1000003</v>
      </c>
      <c r="M1032" s="6" t="s">
        <v>229</v>
      </c>
      <c r="N1032" s="11">
        <v>10000030071</v>
      </c>
      <c r="O1032" s="6" t="s">
        <v>36</v>
      </c>
      <c r="P1032" s="14" t="s">
        <v>504</v>
      </c>
      <c r="Q1032" s="11">
        <v>5</v>
      </c>
      <c r="R1032" s="6" t="s">
        <v>635</v>
      </c>
      <c r="S1032" s="11">
        <v>5</v>
      </c>
      <c r="T1032" s="6" t="s">
        <v>635</v>
      </c>
      <c r="U1032" s="13" t="str">
        <f>IFERROR((VLOOKUP(Q1032,[1]ความเชื่อมโยง!$A$1:$F$10,6,FALSE)),"")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32" s="13" t="str">
        <f>IFERROR((VLOOKUP(Q1032,ความเชื่อมโยง!$A$1:$G$10,7,1)),"")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32" s="15" t="s">
        <v>636</v>
      </c>
      <c r="X1032" s="6" t="s">
        <v>133</v>
      </c>
      <c r="Y1032" s="6" t="s">
        <v>16</v>
      </c>
      <c r="Z1032" s="363" t="s">
        <v>28</v>
      </c>
      <c r="AA1032" s="6"/>
      <c r="AB1032" s="6"/>
      <c r="AC1032" s="14"/>
      <c r="AD1032" s="151" t="s">
        <v>673</v>
      </c>
      <c r="AE1032" s="358">
        <v>6000</v>
      </c>
      <c r="AF1032" s="359">
        <v>1</v>
      </c>
      <c r="AG1032" s="151" t="s">
        <v>581</v>
      </c>
      <c r="AH1032" s="360">
        <v>10</v>
      </c>
      <c r="AI1032" s="27">
        <v>60000</v>
      </c>
      <c r="AJ1032" s="326">
        <v>6000</v>
      </c>
      <c r="AK1032" s="362">
        <v>6000</v>
      </c>
      <c r="AL1032" s="326"/>
      <c r="AM1032" s="326">
        <v>6000</v>
      </c>
      <c r="AN1032" s="326">
        <v>6000</v>
      </c>
      <c r="AO1032" s="326">
        <v>6000</v>
      </c>
      <c r="AP1032" s="326"/>
      <c r="AQ1032" s="326">
        <v>6000</v>
      </c>
      <c r="AR1032" s="326">
        <v>6000</v>
      </c>
      <c r="AS1032" s="326">
        <v>6000</v>
      </c>
      <c r="AT1032" s="326">
        <v>6000</v>
      </c>
      <c r="AU1032" s="326">
        <v>6000</v>
      </c>
      <c r="AV1032" s="14" t="s">
        <v>1500</v>
      </c>
      <c r="AW1032" s="14" t="s">
        <v>1501</v>
      </c>
      <c r="AX1032" s="14" t="s">
        <v>1501</v>
      </c>
      <c r="AY1032" s="14" t="s">
        <v>1502</v>
      </c>
      <c r="AZ1032" s="14" t="s">
        <v>1503</v>
      </c>
      <c r="BA1032" s="14" t="s">
        <v>714</v>
      </c>
      <c r="BB1032" s="14" t="s">
        <v>583</v>
      </c>
      <c r="BC1032" s="14" t="s">
        <v>1504</v>
      </c>
      <c r="BD1032" s="14" t="s">
        <v>1505</v>
      </c>
      <c r="BE1032" s="14" t="s">
        <v>503</v>
      </c>
      <c r="BF1032" s="14" t="s">
        <v>1506</v>
      </c>
      <c r="BG1032" s="61" t="s">
        <v>735</v>
      </c>
      <c r="BH1032" s="58">
        <f t="shared" si="52"/>
        <v>60000</v>
      </c>
      <c r="BI1032" s="62">
        <f t="shared" si="53"/>
        <v>0</v>
      </c>
    </row>
    <row r="1033" spans="1:61" ht="18.75">
      <c r="A1033" s="11">
        <v>10</v>
      </c>
      <c r="B1033" s="6" t="s">
        <v>1</v>
      </c>
      <c r="C1033" s="11">
        <v>1011</v>
      </c>
      <c r="D1033" s="6" t="s">
        <v>503</v>
      </c>
      <c r="E1033" s="12">
        <v>2</v>
      </c>
      <c r="F1033" s="13" t="s">
        <v>12</v>
      </c>
      <c r="G1033" s="6" t="s">
        <v>12</v>
      </c>
      <c r="H1033" s="12">
        <v>1</v>
      </c>
      <c r="I1033" s="13" t="s">
        <v>734</v>
      </c>
      <c r="J1033" s="12">
        <v>150</v>
      </c>
      <c r="K1033" s="13" t="s">
        <v>787</v>
      </c>
      <c r="L1033" s="11">
        <v>1000003</v>
      </c>
      <c r="M1033" s="6" t="s">
        <v>229</v>
      </c>
      <c r="N1033" s="11">
        <v>10000030071</v>
      </c>
      <c r="O1033" s="6" t="s">
        <v>36</v>
      </c>
      <c r="P1033" s="14" t="s">
        <v>504</v>
      </c>
      <c r="Q1033" s="11">
        <v>5</v>
      </c>
      <c r="R1033" s="6" t="s">
        <v>635</v>
      </c>
      <c r="S1033" s="11">
        <v>5</v>
      </c>
      <c r="T1033" s="6" t="s">
        <v>635</v>
      </c>
      <c r="U1033" s="13" t="str">
        <f>IFERROR((VLOOKUP(Q1033,[1]ความเชื่อมโยง!$A$1:$F$10,6,FALSE)),"")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33" s="13" t="str">
        <f>IFERROR((VLOOKUP(Q1033,ความเชื่อมโยง!$A$1:$G$10,7,1)),"")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33" s="15" t="s">
        <v>636</v>
      </c>
      <c r="X1033" s="6" t="s">
        <v>133</v>
      </c>
      <c r="Y1033" s="6" t="s">
        <v>16</v>
      </c>
      <c r="Z1033" s="363" t="s">
        <v>28</v>
      </c>
      <c r="AA1033" s="6"/>
      <c r="AB1033" s="6"/>
      <c r="AC1033" s="14"/>
      <c r="AD1033" s="151" t="s">
        <v>673</v>
      </c>
      <c r="AE1033" s="358">
        <v>3000</v>
      </c>
      <c r="AF1033" s="359">
        <v>11</v>
      </c>
      <c r="AG1033" s="151" t="s">
        <v>581</v>
      </c>
      <c r="AH1033" s="360">
        <v>10</v>
      </c>
      <c r="AI1033" s="27">
        <v>330000</v>
      </c>
      <c r="AJ1033" s="326">
        <v>33000</v>
      </c>
      <c r="AK1033" s="362">
        <v>33000</v>
      </c>
      <c r="AL1033" s="326"/>
      <c r="AM1033" s="326">
        <v>33000</v>
      </c>
      <c r="AN1033" s="326">
        <v>33000</v>
      </c>
      <c r="AO1033" s="326">
        <v>33000</v>
      </c>
      <c r="AP1033" s="326"/>
      <c r="AQ1033" s="326">
        <v>33000</v>
      </c>
      <c r="AR1033" s="326">
        <v>33000</v>
      </c>
      <c r="AS1033" s="326">
        <v>33000</v>
      </c>
      <c r="AT1033" s="326">
        <v>33000</v>
      </c>
      <c r="AU1033" s="326">
        <v>33000</v>
      </c>
      <c r="AV1033" s="14" t="s">
        <v>1500</v>
      </c>
      <c r="AW1033" s="14" t="s">
        <v>1501</v>
      </c>
      <c r="AX1033" s="14" t="s">
        <v>1501</v>
      </c>
      <c r="AY1033" s="14" t="s">
        <v>1502</v>
      </c>
      <c r="AZ1033" s="14" t="s">
        <v>1503</v>
      </c>
      <c r="BA1033" s="14" t="s">
        <v>714</v>
      </c>
      <c r="BB1033" s="14" t="s">
        <v>583</v>
      </c>
      <c r="BC1033" s="14" t="s">
        <v>1504</v>
      </c>
      <c r="BD1033" s="14" t="s">
        <v>1505</v>
      </c>
      <c r="BE1033" s="14" t="s">
        <v>503</v>
      </c>
      <c r="BF1033" s="14" t="s">
        <v>1506</v>
      </c>
      <c r="BG1033" s="61" t="s">
        <v>735</v>
      </c>
      <c r="BH1033" s="58">
        <f t="shared" si="52"/>
        <v>330000</v>
      </c>
      <c r="BI1033" s="62">
        <f t="shared" si="53"/>
        <v>0</v>
      </c>
    </row>
    <row r="1034" spans="1:61" ht="18.75">
      <c r="A1034" s="11">
        <v>10</v>
      </c>
      <c r="B1034" s="6" t="s">
        <v>1</v>
      </c>
      <c r="C1034" s="11">
        <v>1011</v>
      </c>
      <c r="D1034" s="6" t="s">
        <v>503</v>
      </c>
      <c r="E1034" s="12">
        <v>2</v>
      </c>
      <c r="F1034" s="13" t="s">
        <v>12</v>
      </c>
      <c r="G1034" s="6" t="s">
        <v>12</v>
      </c>
      <c r="H1034" s="12">
        <v>1</v>
      </c>
      <c r="I1034" s="13" t="s">
        <v>734</v>
      </c>
      <c r="J1034" s="12">
        <v>150</v>
      </c>
      <c r="K1034" s="13" t="s">
        <v>787</v>
      </c>
      <c r="L1034" s="11">
        <v>1000003</v>
      </c>
      <c r="M1034" s="6" t="s">
        <v>229</v>
      </c>
      <c r="N1034" s="11">
        <v>10000030071</v>
      </c>
      <c r="O1034" s="6" t="s">
        <v>36</v>
      </c>
      <c r="P1034" s="14" t="s">
        <v>504</v>
      </c>
      <c r="Q1034" s="11">
        <v>5</v>
      </c>
      <c r="R1034" s="6" t="s">
        <v>635</v>
      </c>
      <c r="S1034" s="11">
        <v>5</v>
      </c>
      <c r="T1034" s="6" t="s">
        <v>635</v>
      </c>
      <c r="U1034" s="13" t="str">
        <f>IFERROR((VLOOKUP(Q1034,[1]ความเชื่อมโยง!$A$1:$F$10,6,FALSE)),"")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34" s="13" t="str">
        <f>IFERROR((VLOOKUP(Q1034,ความเชื่อมโยง!$A$1:$G$10,7,1)),"")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34" s="15" t="s">
        <v>636</v>
      </c>
      <c r="X1034" s="6" t="s">
        <v>133</v>
      </c>
      <c r="Y1034" s="6" t="s">
        <v>16</v>
      </c>
      <c r="Z1034" s="364" t="s">
        <v>28</v>
      </c>
      <c r="AA1034" s="6"/>
      <c r="AB1034" s="6"/>
      <c r="AC1034" s="14"/>
      <c r="AD1034" s="151" t="s">
        <v>673</v>
      </c>
      <c r="AE1034" s="358">
        <v>2000</v>
      </c>
      <c r="AF1034" s="359">
        <v>1</v>
      </c>
      <c r="AG1034" s="151" t="s">
        <v>581</v>
      </c>
      <c r="AH1034" s="360">
        <v>10</v>
      </c>
      <c r="AI1034" s="27">
        <v>20000</v>
      </c>
      <c r="AJ1034" s="326">
        <v>2000</v>
      </c>
      <c r="AK1034" s="362">
        <v>2000</v>
      </c>
      <c r="AL1034" s="326"/>
      <c r="AM1034" s="326">
        <v>2000</v>
      </c>
      <c r="AN1034" s="326">
        <v>2000</v>
      </c>
      <c r="AO1034" s="326">
        <v>2000</v>
      </c>
      <c r="AP1034" s="326"/>
      <c r="AQ1034" s="326">
        <v>2000</v>
      </c>
      <c r="AR1034" s="326">
        <v>2000</v>
      </c>
      <c r="AS1034" s="326">
        <v>2000</v>
      </c>
      <c r="AT1034" s="326">
        <v>2000</v>
      </c>
      <c r="AU1034" s="326">
        <v>2000</v>
      </c>
      <c r="AV1034" s="14" t="s">
        <v>1500</v>
      </c>
      <c r="AW1034" s="14" t="s">
        <v>1501</v>
      </c>
      <c r="AX1034" s="14" t="s">
        <v>1501</v>
      </c>
      <c r="AY1034" s="14" t="s">
        <v>1502</v>
      </c>
      <c r="AZ1034" s="14" t="s">
        <v>1503</v>
      </c>
      <c r="BA1034" s="14" t="s">
        <v>714</v>
      </c>
      <c r="BB1034" s="14" t="s">
        <v>583</v>
      </c>
      <c r="BC1034" s="14" t="s">
        <v>1504</v>
      </c>
      <c r="BD1034" s="14" t="s">
        <v>1505</v>
      </c>
      <c r="BE1034" s="14" t="s">
        <v>503</v>
      </c>
      <c r="BF1034" s="14" t="s">
        <v>1506</v>
      </c>
      <c r="BG1034" s="61" t="s">
        <v>735</v>
      </c>
      <c r="BH1034" s="58">
        <f t="shared" si="52"/>
        <v>20000</v>
      </c>
      <c r="BI1034" s="62">
        <f t="shared" si="53"/>
        <v>0</v>
      </c>
    </row>
    <row r="1035" spans="1:61" ht="18.75">
      <c r="A1035" s="11">
        <v>10</v>
      </c>
      <c r="B1035" s="6" t="s">
        <v>1</v>
      </c>
      <c r="C1035" s="11">
        <v>1011</v>
      </c>
      <c r="D1035" s="6" t="s">
        <v>503</v>
      </c>
      <c r="E1035" s="12">
        <v>2</v>
      </c>
      <c r="F1035" s="13" t="s">
        <v>12</v>
      </c>
      <c r="G1035" s="6" t="s">
        <v>12</v>
      </c>
      <c r="H1035" s="12">
        <v>1</v>
      </c>
      <c r="I1035" s="13" t="s">
        <v>734</v>
      </c>
      <c r="J1035" s="12">
        <v>150</v>
      </c>
      <c r="K1035" s="13" t="s">
        <v>787</v>
      </c>
      <c r="L1035" s="11">
        <v>1000003</v>
      </c>
      <c r="M1035" s="6" t="s">
        <v>229</v>
      </c>
      <c r="N1035" s="11">
        <v>10000030071</v>
      </c>
      <c r="O1035" s="6" t="s">
        <v>36</v>
      </c>
      <c r="P1035" s="14" t="s">
        <v>504</v>
      </c>
      <c r="Q1035" s="11">
        <v>5</v>
      </c>
      <c r="R1035" s="6" t="s">
        <v>635</v>
      </c>
      <c r="S1035" s="11">
        <v>5</v>
      </c>
      <c r="T1035" s="6" t="s">
        <v>635</v>
      </c>
      <c r="U1035" s="13" t="str">
        <f>IFERROR((VLOOKUP(Q1035,[1]ความเชื่อมโยง!$A$1:$F$10,6,FALSE)),"")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35" s="13" t="str">
        <f>IFERROR((VLOOKUP(Q1035,ความเชื่อมโยง!$A$1:$G$10,7,1)),"")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35" s="15" t="s">
        <v>636</v>
      </c>
      <c r="X1035" s="6" t="s">
        <v>133</v>
      </c>
      <c r="Y1035" s="6" t="s">
        <v>16</v>
      </c>
      <c r="Z1035" s="357" t="s">
        <v>28</v>
      </c>
      <c r="AA1035" s="6"/>
      <c r="AB1035" s="6"/>
      <c r="AC1035" s="14"/>
      <c r="AD1035" s="151" t="s">
        <v>673</v>
      </c>
      <c r="AE1035" s="358">
        <v>1000</v>
      </c>
      <c r="AF1035" s="359">
        <v>10</v>
      </c>
      <c r="AG1035" s="151" t="s">
        <v>581</v>
      </c>
      <c r="AH1035" s="360">
        <v>10</v>
      </c>
      <c r="AI1035" s="27">
        <v>100000</v>
      </c>
      <c r="AJ1035" s="326">
        <v>10000</v>
      </c>
      <c r="AK1035" s="362">
        <v>10000</v>
      </c>
      <c r="AL1035" s="326"/>
      <c r="AM1035" s="326">
        <v>10000</v>
      </c>
      <c r="AN1035" s="326">
        <v>10000</v>
      </c>
      <c r="AO1035" s="326">
        <v>10000</v>
      </c>
      <c r="AP1035" s="326"/>
      <c r="AQ1035" s="326">
        <v>10000</v>
      </c>
      <c r="AR1035" s="326">
        <v>10000</v>
      </c>
      <c r="AS1035" s="326">
        <v>10000</v>
      </c>
      <c r="AT1035" s="326">
        <v>10000</v>
      </c>
      <c r="AU1035" s="326">
        <v>10000</v>
      </c>
      <c r="AV1035" s="14" t="s">
        <v>1500</v>
      </c>
      <c r="AW1035" s="14" t="s">
        <v>1501</v>
      </c>
      <c r="AX1035" s="14" t="s">
        <v>1501</v>
      </c>
      <c r="AY1035" s="14" t="s">
        <v>1502</v>
      </c>
      <c r="AZ1035" s="14" t="s">
        <v>1503</v>
      </c>
      <c r="BA1035" s="14" t="s">
        <v>714</v>
      </c>
      <c r="BB1035" s="14" t="s">
        <v>583</v>
      </c>
      <c r="BC1035" s="14" t="s">
        <v>1504</v>
      </c>
      <c r="BD1035" s="14" t="s">
        <v>1505</v>
      </c>
      <c r="BE1035" s="14" t="s">
        <v>503</v>
      </c>
      <c r="BF1035" s="14" t="s">
        <v>1506</v>
      </c>
      <c r="BG1035" s="61" t="s">
        <v>735</v>
      </c>
      <c r="BH1035" s="58">
        <f t="shared" ref="BH1035:BH1098" si="54">ROUND(AE1035*AF1035*AH1035,-2)</f>
        <v>100000</v>
      </c>
      <c r="BI1035" s="62">
        <f t="shared" si="53"/>
        <v>0</v>
      </c>
    </row>
    <row r="1036" spans="1:61" ht="18.75">
      <c r="A1036" s="11">
        <v>10</v>
      </c>
      <c r="B1036" s="6" t="s">
        <v>1</v>
      </c>
      <c r="C1036" s="11">
        <v>1011</v>
      </c>
      <c r="D1036" s="6" t="s">
        <v>503</v>
      </c>
      <c r="E1036" s="12">
        <v>2</v>
      </c>
      <c r="F1036" s="13" t="s">
        <v>12</v>
      </c>
      <c r="G1036" s="6" t="s">
        <v>12</v>
      </c>
      <c r="H1036" s="12">
        <v>1</v>
      </c>
      <c r="I1036" s="13" t="s">
        <v>734</v>
      </c>
      <c r="J1036" s="12">
        <v>150</v>
      </c>
      <c r="K1036" s="13" t="s">
        <v>787</v>
      </c>
      <c r="L1036" s="11">
        <v>1000003</v>
      </c>
      <c r="M1036" s="6" t="s">
        <v>229</v>
      </c>
      <c r="N1036" s="11">
        <v>10000030071</v>
      </c>
      <c r="O1036" s="6" t="s">
        <v>36</v>
      </c>
      <c r="P1036" s="14" t="s">
        <v>504</v>
      </c>
      <c r="Q1036" s="11">
        <v>5</v>
      </c>
      <c r="R1036" s="6" t="s">
        <v>635</v>
      </c>
      <c r="S1036" s="11">
        <v>5</v>
      </c>
      <c r="T1036" s="6" t="s">
        <v>635</v>
      </c>
      <c r="U1036" s="13" t="str">
        <f>IFERROR((VLOOKUP(Q1036,[1]ความเชื่อมโยง!$A$1:$F$10,6,FALSE)),"")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36" s="13" t="str">
        <f>IFERROR((VLOOKUP(Q1036,ความเชื่อมโยง!$A$1:$G$10,7,1)),"")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36" s="15" t="s">
        <v>636</v>
      </c>
      <c r="X1036" s="6" t="s">
        <v>133</v>
      </c>
      <c r="Y1036" s="6" t="s">
        <v>16</v>
      </c>
      <c r="Z1036" s="357" t="s">
        <v>28</v>
      </c>
      <c r="AA1036" s="6"/>
      <c r="AB1036" s="6"/>
      <c r="AC1036" s="14"/>
      <c r="AD1036" s="151" t="s">
        <v>673</v>
      </c>
      <c r="AE1036" s="358">
        <v>300</v>
      </c>
      <c r="AF1036" s="359">
        <v>2</v>
      </c>
      <c r="AG1036" s="151" t="s">
        <v>581</v>
      </c>
      <c r="AH1036" s="360">
        <v>10</v>
      </c>
      <c r="AI1036" s="27">
        <v>6000</v>
      </c>
      <c r="AJ1036" s="326">
        <v>600</v>
      </c>
      <c r="AK1036" s="326">
        <v>600</v>
      </c>
      <c r="AL1036" s="326"/>
      <c r="AM1036" s="326">
        <v>600</v>
      </c>
      <c r="AN1036" s="326">
        <v>600</v>
      </c>
      <c r="AO1036" s="326">
        <v>600</v>
      </c>
      <c r="AP1036" s="326"/>
      <c r="AQ1036" s="326">
        <v>600</v>
      </c>
      <c r="AR1036" s="326">
        <v>600</v>
      </c>
      <c r="AS1036" s="326">
        <v>600</v>
      </c>
      <c r="AT1036" s="326">
        <v>600</v>
      </c>
      <c r="AU1036" s="326">
        <v>600</v>
      </c>
      <c r="AV1036" s="14" t="s">
        <v>1500</v>
      </c>
      <c r="AW1036" s="14" t="s">
        <v>1501</v>
      </c>
      <c r="AX1036" s="14" t="s">
        <v>1501</v>
      </c>
      <c r="AY1036" s="14" t="s">
        <v>1502</v>
      </c>
      <c r="AZ1036" s="14" t="s">
        <v>1503</v>
      </c>
      <c r="BA1036" s="14" t="s">
        <v>714</v>
      </c>
      <c r="BB1036" s="14" t="s">
        <v>583</v>
      </c>
      <c r="BC1036" s="14" t="s">
        <v>1504</v>
      </c>
      <c r="BD1036" s="14" t="s">
        <v>1505</v>
      </c>
      <c r="BE1036" s="14" t="s">
        <v>503</v>
      </c>
      <c r="BF1036" s="14" t="s">
        <v>1506</v>
      </c>
      <c r="BG1036" s="61" t="s">
        <v>735</v>
      </c>
      <c r="BH1036" s="58">
        <f t="shared" si="54"/>
        <v>6000</v>
      </c>
      <c r="BI1036" s="62">
        <f t="shared" si="53"/>
        <v>0</v>
      </c>
    </row>
    <row r="1037" spans="1:61" ht="18.75">
      <c r="A1037" s="11">
        <v>10</v>
      </c>
      <c r="B1037" s="6" t="s">
        <v>1</v>
      </c>
      <c r="C1037" s="11">
        <v>1011</v>
      </c>
      <c r="D1037" s="6" t="s">
        <v>503</v>
      </c>
      <c r="E1037" s="12">
        <v>2</v>
      </c>
      <c r="F1037" s="13" t="s">
        <v>12</v>
      </c>
      <c r="G1037" s="6" t="s">
        <v>12</v>
      </c>
      <c r="H1037" s="12">
        <v>1</v>
      </c>
      <c r="I1037" s="13" t="s">
        <v>734</v>
      </c>
      <c r="J1037" s="12">
        <v>150</v>
      </c>
      <c r="K1037" s="13" t="s">
        <v>787</v>
      </c>
      <c r="L1037" s="11">
        <v>1000003</v>
      </c>
      <c r="M1037" s="6" t="s">
        <v>229</v>
      </c>
      <c r="N1037" s="11">
        <v>10000030071</v>
      </c>
      <c r="O1037" s="6" t="s">
        <v>36</v>
      </c>
      <c r="P1037" s="14" t="s">
        <v>504</v>
      </c>
      <c r="Q1037" s="11">
        <v>5</v>
      </c>
      <c r="R1037" s="6" t="s">
        <v>635</v>
      </c>
      <c r="S1037" s="11">
        <v>5</v>
      </c>
      <c r="T1037" s="6" t="s">
        <v>635</v>
      </c>
      <c r="U1037" s="13" t="str">
        <f>IFERROR((VLOOKUP(Q1037,[1]ความเชื่อมโยง!$A$1:$F$10,6,FALSE)),"")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37" s="13" t="str">
        <f>IFERROR((VLOOKUP(Q1037,ความเชื่อมโยง!$A$1:$G$10,7,1)),"")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37" s="15" t="s">
        <v>636</v>
      </c>
      <c r="X1037" s="6" t="s">
        <v>133</v>
      </c>
      <c r="Y1037" s="6" t="s">
        <v>16</v>
      </c>
      <c r="Z1037" s="357" t="s">
        <v>28</v>
      </c>
      <c r="AA1037" s="6"/>
      <c r="AB1037" s="6"/>
      <c r="AC1037" s="14"/>
      <c r="AD1037" s="151" t="s">
        <v>1509</v>
      </c>
      <c r="AE1037" s="358">
        <v>600</v>
      </c>
      <c r="AF1037" s="359">
        <v>2</v>
      </c>
      <c r="AG1037" s="151" t="s">
        <v>581</v>
      </c>
      <c r="AH1037" s="360">
        <v>8</v>
      </c>
      <c r="AI1037" s="27">
        <v>9600</v>
      </c>
      <c r="AJ1037" s="326">
        <v>1200</v>
      </c>
      <c r="AK1037" s="362"/>
      <c r="AL1037" s="326"/>
      <c r="AM1037" s="326">
        <v>1200</v>
      </c>
      <c r="AN1037" s="326"/>
      <c r="AO1037" s="326">
        <v>1200</v>
      </c>
      <c r="AP1037" s="326"/>
      <c r="AQ1037" s="326">
        <v>1200</v>
      </c>
      <c r="AR1037" s="326">
        <v>1200</v>
      </c>
      <c r="AS1037" s="326">
        <v>1200</v>
      </c>
      <c r="AT1037" s="326">
        <v>1200</v>
      </c>
      <c r="AU1037" s="326">
        <v>1200</v>
      </c>
      <c r="AV1037" s="14" t="s">
        <v>1500</v>
      </c>
      <c r="AW1037" s="14" t="s">
        <v>1501</v>
      </c>
      <c r="AX1037" s="14" t="s">
        <v>1501</v>
      </c>
      <c r="AY1037" s="14" t="s">
        <v>1502</v>
      </c>
      <c r="AZ1037" s="14" t="s">
        <v>1503</v>
      </c>
      <c r="BA1037" s="14" t="s">
        <v>714</v>
      </c>
      <c r="BB1037" s="14" t="s">
        <v>583</v>
      </c>
      <c r="BC1037" s="14" t="s">
        <v>1504</v>
      </c>
      <c r="BD1037" s="14" t="s">
        <v>1505</v>
      </c>
      <c r="BE1037" s="14" t="s">
        <v>503</v>
      </c>
      <c r="BF1037" s="14" t="s">
        <v>1506</v>
      </c>
      <c r="BG1037" s="61" t="s">
        <v>735</v>
      </c>
      <c r="BH1037" s="58">
        <f t="shared" si="54"/>
        <v>9600</v>
      </c>
      <c r="BI1037" s="62">
        <f t="shared" si="53"/>
        <v>0</v>
      </c>
    </row>
    <row r="1038" spans="1:61" ht="18.75">
      <c r="A1038" s="11">
        <v>10</v>
      </c>
      <c r="B1038" s="6" t="s">
        <v>1</v>
      </c>
      <c r="C1038" s="11">
        <v>1011</v>
      </c>
      <c r="D1038" s="6" t="s">
        <v>503</v>
      </c>
      <c r="E1038" s="12">
        <v>2</v>
      </c>
      <c r="F1038" s="13" t="s">
        <v>12</v>
      </c>
      <c r="G1038" s="6" t="s">
        <v>12</v>
      </c>
      <c r="H1038" s="12">
        <v>1</v>
      </c>
      <c r="I1038" s="13" t="s">
        <v>734</v>
      </c>
      <c r="J1038" s="12">
        <v>150</v>
      </c>
      <c r="K1038" s="13" t="s">
        <v>787</v>
      </c>
      <c r="L1038" s="11">
        <v>1000003</v>
      </c>
      <c r="M1038" s="6" t="s">
        <v>229</v>
      </c>
      <c r="N1038" s="11">
        <v>10000030071</v>
      </c>
      <c r="O1038" s="6" t="s">
        <v>36</v>
      </c>
      <c r="P1038" s="14" t="s">
        <v>504</v>
      </c>
      <c r="Q1038" s="11">
        <v>5</v>
      </c>
      <c r="R1038" s="6" t="s">
        <v>635</v>
      </c>
      <c r="S1038" s="11">
        <v>5</v>
      </c>
      <c r="T1038" s="6" t="s">
        <v>635</v>
      </c>
      <c r="U1038" s="13" t="str">
        <f>IFERROR((VLOOKUP(Q1038,[1]ความเชื่อมโยง!$A$1:$F$10,6,FALSE)),"")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38" s="13" t="str">
        <f>IFERROR((VLOOKUP(Q1038,ความเชื่อมโยง!$A$1:$G$10,7,1)),"")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38" s="15" t="s">
        <v>636</v>
      </c>
      <c r="X1038" s="6" t="s">
        <v>133</v>
      </c>
      <c r="Y1038" s="6" t="s">
        <v>16</v>
      </c>
      <c r="Z1038" s="357" t="s">
        <v>28</v>
      </c>
      <c r="AA1038" s="6"/>
      <c r="AB1038" s="6"/>
      <c r="AC1038" s="14"/>
      <c r="AD1038" s="151" t="s">
        <v>1510</v>
      </c>
      <c r="AE1038" s="358">
        <v>1000</v>
      </c>
      <c r="AF1038" s="359">
        <v>1</v>
      </c>
      <c r="AG1038" s="151" t="s">
        <v>581</v>
      </c>
      <c r="AH1038" s="360">
        <v>8</v>
      </c>
      <c r="AI1038" s="27">
        <v>8000</v>
      </c>
      <c r="AJ1038" s="326">
        <v>1000</v>
      </c>
      <c r="AK1038" s="362"/>
      <c r="AL1038" s="326"/>
      <c r="AM1038" s="326">
        <v>1000</v>
      </c>
      <c r="AN1038" s="326"/>
      <c r="AO1038" s="326">
        <v>1000</v>
      </c>
      <c r="AP1038" s="326"/>
      <c r="AQ1038" s="326">
        <v>1000</v>
      </c>
      <c r="AR1038" s="326">
        <v>1000</v>
      </c>
      <c r="AS1038" s="326">
        <v>1000</v>
      </c>
      <c r="AT1038" s="326">
        <v>1000</v>
      </c>
      <c r="AU1038" s="326">
        <v>1000</v>
      </c>
      <c r="AV1038" s="14" t="s">
        <v>1500</v>
      </c>
      <c r="AW1038" s="14" t="s">
        <v>1501</v>
      </c>
      <c r="AX1038" s="14" t="s">
        <v>1501</v>
      </c>
      <c r="AY1038" s="14" t="s">
        <v>1502</v>
      </c>
      <c r="AZ1038" s="14" t="s">
        <v>1503</v>
      </c>
      <c r="BA1038" s="14" t="s">
        <v>714</v>
      </c>
      <c r="BB1038" s="14" t="s">
        <v>583</v>
      </c>
      <c r="BC1038" s="14" t="s">
        <v>1504</v>
      </c>
      <c r="BD1038" s="14" t="s">
        <v>1505</v>
      </c>
      <c r="BE1038" s="14" t="s">
        <v>503</v>
      </c>
      <c r="BF1038" s="14" t="s">
        <v>1506</v>
      </c>
      <c r="BG1038" s="61" t="s">
        <v>735</v>
      </c>
      <c r="BH1038" s="58">
        <f t="shared" si="54"/>
        <v>8000</v>
      </c>
      <c r="BI1038" s="62">
        <f t="shared" si="53"/>
        <v>0</v>
      </c>
    </row>
    <row r="1039" spans="1:61" ht="18.75">
      <c r="A1039" s="11">
        <v>10</v>
      </c>
      <c r="B1039" s="6" t="s">
        <v>1</v>
      </c>
      <c r="C1039" s="11">
        <v>1011</v>
      </c>
      <c r="D1039" s="6" t="s">
        <v>503</v>
      </c>
      <c r="E1039" s="12">
        <v>2</v>
      </c>
      <c r="F1039" s="13" t="s">
        <v>12</v>
      </c>
      <c r="G1039" s="6" t="s">
        <v>12</v>
      </c>
      <c r="H1039" s="12">
        <v>1</v>
      </c>
      <c r="I1039" s="13" t="s">
        <v>734</v>
      </c>
      <c r="J1039" s="12">
        <v>150</v>
      </c>
      <c r="K1039" s="13" t="s">
        <v>787</v>
      </c>
      <c r="L1039" s="11">
        <v>1000003</v>
      </c>
      <c r="M1039" s="6" t="s">
        <v>229</v>
      </c>
      <c r="N1039" s="11">
        <v>10000030071</v>
      </c>
      <c r="O1039" s="6" t="s">
        <v>36</v>
      </c>
      <c r="P1039" s="14" t="s">
        <v>504</v>
      </c>
      <c r="Q1039" s="11">
        <v>5</v>
      </c>
      <c r="R1039" s="6" t="s">
        <v>635</v>
      </c>
      <c r="S1039" s="11">
        <v>5</v>
      </c>
      <c r="T1039" s="6" t="s">
        <v>635</v>
      </c>
      <c r="U1039" s="13" t="str">
        <f>IFERROR((VLOOKUP(Q1039,[1]ความเชื่อมโยง!$A$1:$F$10,6,FALSE)),"")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39" s="13" t="str">
        <f>IFERROR((VLOOKUP(Q1039,ความเชื่อมโยง!$A$1:$G$10,7,1)),"")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39" s="15" t="s">
        <v>636</v>
      </c>
      <c r="X1039" s="6" t="s">
        <v>133</v>
      </c>
      <c r="Y1039" s="6" t="s">
        <v>16</v>
      </c>
      <c r="Z1039" s="357" t="s">
        <v>28</v>
      </c>
      <c r="AA1039" s="6"/>
      <c r="AB1039" s="6"/>
      <c r="AC1039" s="14"/>
      <c r="AD1039" s="151" t="s">
        <v>1511</v>
      </c>
      <c r="AE1039" s="358">
        <v>200</v>
      </c>
      <c r="AF1039" s="359">
        <v>5</v>
      </c>
      <c r="AG1039" s="151" t="s">
        <v>581</v>
      </c>
      <c r="AH1039" s="360">
        <v>2</v>
      </c>
      <c r="AI1039" s="27">
        <v>2000</v>
      </c>
      <c r="AJ1039" s="365"/>
      <c r="AK1039" s="326">
        <v>1000</v>
      </c>
      <c r="AL1039" s="326"/>
      <c r="AM1039" s="326"/>
      <c r="AN1039" s="326">
        <v>1000</v>
      </c>
      <c r="AO1039" s="326"/>
      <c r="AP1039" s="326"/>
      <c r="AQ1039" s="326"/>
      <c r="AR1039" s="326"/>
      <c r="AS1039" s="326"/>
      <c r="AT1039" s="326"/>
      <c r="AU1039" s="326"/>
      <c r="AV1039" s="14" t="s">
        <v>1500</v>
      </c>
      <c r="AW1039" s="14" t="s">
        <v>1501</v>
      </c>
      <c r="AX1039" s="14" t="s">
        <v>1501</v>
      </c>
      <c r="AY1039" s="14" t="s">
        <v>1502</v>
      </c>
      <c r="AZ1039" s="14" t="s">
        <v>1503</v>
      </c>
      <c r="BA1039" s="14" t="s">
        <v>714</v>
      </c>
      <c r="BB1039" s="14" t="s">
        <v>583</v>
      </c>
      <c r="BC1039" s="14" t="s">
        <v>1504</v>
      </c>
      <c r="BD1039" s="14" t="s">
        <v>1505</v>
      </c>
      <c r="BE1039" s="14" t="s">
        <v>503</v>
      </c>
      <c r="BF1039" s="14" t="s">
        <v>1506</v>
      </c>
      <c r="BG1039" s="61" t="s">
        <v>735</v>
      </c>
      <c r="BH1039" s="58">
        <f t="shared" si="54"/>
        <v>2000</v>
      </c>
      <c r="BI1039" s="62">
        <f t="shared" si="53"/>
        <v>0</v>
      </c>
    </row>
    <row r="1040" spans="1:61" ht="18.75">
      <c r="A1040" s="11">
        <v>10</v>
      </c>
      <c r="B1040" s="6" t="s">
        <v>1</v>
      </c>
      <c r="C1040" s="11">
        <v>1011</v>
      </c>
      <c r="D1040" s="6" t="s">
        <v>503</v>
      </c>
      <c r="E1040" s="12">
        <v>2</v>
      </c>
      <c r="F1040" s="13" t="s">
        <v>12</v>
      </c>
      <c r="G1040" s="6" t="s">
        <v>12</v>
      </c>
      <c r="H1040" s="12">
        <v>1</v>
      </c>
      <c r="I1040" s="13" t="s">
        <v>734</v>
      </c>
      <c r="J1040" s="12">
        <v>150</v>
      </c>
      <c r="K1040" s="13" t="s">
        <v>787</v>
      </c>
      <c r="L1040" s="11">
        <v>1000003</v>
      </c>
      <c r="M1040" s="6" t="s">
        <v>229</v>
      </c>
      <c r="N1040" s="11">
        <v>10000030071</v>
      </c>
      <c r="O1040" s="6" t="s">
        <v>36</v>
      </c>
      <c r="P1040" s="14" t="s">
        <v>504</v>
      </c>
      <c r="Q1040" s="11">
        <v>5</v>
      </c>
      <c r="R1040" s="6" t="s">
        <v>635</v>
      </c>
      <c r="S1040" s="11">
        <v>5</v>
      </c>
      <c r="T1040" s="6" t="s">
        <v>635</v>
      </c>
      <c r="U1040" s="13" t="str">
        <f>IFERROR((VLOOKUP(Q1040,[1]ความเชื่อมโยง!$A$1:$F$10,6,FALSE)),"")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40" s="13" t="str">
        <f>IFERROR((VLOOKUP(Q1040,ความเชื่อมโยง!$A$1:$G$10,7,1)),"")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40" s="15" t="s">
        <v>636</v>
      </c>
      <c r="X1040" s="6" t="s">
        <v>133</v>
      </c>
      <c r="Y1040" s="6" t="s">
        <v>16</v>
      </c>
      <c r="Z1040" s="357" t="s">
        <v>28</v>
      </c>
      <c r="AA1040" s="6"/>
      <c r="AB1040" s="6"/>
      <c r="AC1040" s="14"/>
      <c r="AD1040" s="151" t="s">
        <v>1512</v>
      </c>
      <c r="AE1040" s="358">
        <v>420</v>
      </c>
      <c r="AF1040" s="359">
        <v>7</v>
      </c>
      <c r="AG1040" s="151" t="s">
        <v>581</v>
      </c>
      <c r="AH1040" s="360">
        <v>10</v>
      </c>
      <c r="AI1040" s="27">
        <v>29400</v>
      </c>
      <c r="AJ1040" s="326">
        <v>2940</v>
      </c>
      <c r="AK1040" s="362">
        <v>2940</v>
      </c>
      <c r="AL1040" s="326"/>
      <c r="AM1040" s="326"/>
      <c r="AN1040" s="326">
        <v>2940</v>
      </c>
      <c r="AO1040" s="326">
        <v>2940</v>
      </c>
      <c r="AP1040" s="326">
        <v>2940</v>
      </c>
      <c r="AQ1040" s="326">
        <v>2940</v>
      </c>
      <c r="AR1040" s="326">
        <v>2940</v>
      </c>
      <c r="AS1040" s="326">
        <v>2940</v>
      </c>
      <c r="AT1040" s="326">
        <v>2940</v>
      </c>
      <c r="AU1040" s="326">
        <v>2940</v>
      </c>
      <c r="AV1040" s="14" t="s">
        <v>1500</v>
      </c>
      <c r="AW1040" s="14" t="s">
        <v>1501</v>
      </c>
      <c r="AX1040" s="14" t="s">
        <v>1501</v>
      </c>
      <c r="AY1040" s="14" t="s">
        <v>1502</v>
      </c>
      <c r="AZ1040" s="14" t="s">
        <v>1503</v>
      </c>
      <c r="BA1040" s="14" t="s">
        <v>714</v>
      </c>
      <c r="BB1040" s="14" t="s">
        <v>583</v>
      </c>
      <c r="BC1040" s="14" t="s">
        <v>1504</v>
      </c>
      <c r="BD1040" s="14" t="s">
        <v>1505</v>
      </c>
      <c r="BE1040" s="14" t="s">
        <v>503</v>
      </c>
      <c r="BF1040" s="14" t="s">
        <v>1506</v>
      </c>
      <c r="BG1040" s="61" t="s">
        <v>735</v>
      </c>
      <c r="BH1040" s="58">
        <f t="shared" si="54"/>
        <v>29400</v>
      </c>
      <c r="BI1040" s="62">
        <f t="shared" si="53"/>
        <v>0</v>
      </c>
    </row>
    <row r="1041" spans="1:61" ht="18.75">
      <c r="A1041" s="11">
        <v>10</v>
      </c>
      <c r="B1041" s="6" t="s">
        <v>1</v>
      </c>
      <c r="C1041" s="11">
        <v>1011</v>
      </c>
      <c r="D1041" s="6" t="s">
        <v>503</v>
      </c>
      <c r="E1041" s="12">
        <v>2</v>
      </c>
      <c r="F1041" s="13" t="s">
        <v>12</v>
      </c>
      <c r="G1041" s="6" t="s">
        <v>12</v>
      </c>
      <c r="H1041" s="12">
        <v>1</v>
      </c>
      <c r="I1041" s="13" t="s">
        <v>734</v>
      </c>
      <c r="J1041" s="12">
        <v>150</v>
      </c>
      <c r="K1041" s="13" t="s">
        <v>787</v>
      </c>
      <c r="L1041" s="11">
        <v>1000003</v>
      </c>
      <c r="M1041" s="6" t="s">
        <v>229</v>
      </c>
      <c r="N1041" s="11">
        <v>10000030071</v>
      </c>
      <c r="O1041" s="6" t="s">
        <v>36</v>
      </c>
      <c r="P1041" s="14" t="s">
        <v>504</v>
      </c>
      <c r="Q1041" s="11">
        <v>5</v>
      </c>
      <c r="R1041" s="6" t="s">
        <v>635</v>
      </c>
      <c r="S1041" s="11">
        <v>5</v>
      </c>
      <c r="T1041" s="6" t="s">
        <v>635</v>
      </c>
      <c r="U1041" s="13" t="str">
        <f>IFERROR((VLOOKUP(Q1041,[1]ความเชื่อมโยง!$A$1:$F$10,6,FALSE)),"")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41" s="13" t="str">
        <f>IFERROR((VLOOKUP(Q1041,ความเชื่อมโยง!$A$1:$G$10,7,1)),"")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41" s="15" t="s">
        <v>636</v>
      </c>
      <c r="X1041" s="6" t="s">
        <v>133</v>
      </c>
      <c r="Y1041" s="6" t="s">
        <v>16</v>
      </c>
      <c r="Z1041" s="357" t="s">
        <v>23</v>
      </c>
      <c r="AA1041" s="6"/>
      <c r="AB1041" s="6"/>
      <c r="AC1041" s="14"/>
      <c r="AD1041" s="151" t="s">
        <v>24</v>
      </c>
      <c r="AE1041" s="366">
        <v>0.5</v>
      </c>
      <c r="AF1041" s="359">
        <v>17000</v>
      </c>
      <c r="AG1041" s="151" t="s">
        <v>584</v>
      </c>
      <c r="AH1041" s="360">
        <v>10</v>
      </c>
      <c r="AI1041" s="27">
        <v>85000</v>
      </c>
      <c r="AJ1041" s="326">
        <v>8500</v>
      </c>
      <c r="AK1041" s="362">
        <v>8500</v>
      </c>
      <c r="AL1041" s="326"/>
      <c r="AM1041" s="326"/>
      <c r="AN1041" s="326">
        <v>8500</v>
      </c>
      <c r="AO1041" s="326">
        <v>8500</v>
      </c>
      <c r="AP1041" s="326">
        <v>8500</v>
      </c>
      <c r="AQ1041" s="326">
        <v>8500</v>
      </c>
      <c r="AR1041" s="326">
        <v>8500</v>
      </c>
      <c r="AS1041" s="326">
        <v>8500</v>
      </c>
      <c r="AT1041" s="326">
        <v>8500</v>
      </c>
      <c r="AU1041" s="326">
        <v>8500</v>
      </c>
      <c r="AV1041" s="14" t="s">
        <v>1500</v>
      </c>
      <c r="AW1041" s="14" t="s">
        <v>1501</v>
      </c>
      <c r="AX1041" s="14" t="s">
        <v>1501</v>
      </c>
      <c r="AY1041" s="14" t="s">
        <v>1502</v>
      </c>
      <c r="AZ1041" s="14" t="s">
        <v>1503</v>
      </c>
      <c r="BA1041" s="14" t="s">
        <v>714</v>
      </c>
      <c r="BB1041" s="14" t="s">
        <v>583</v>
      </c>
      <c r="BC1041" s="14" t="s">
        <v>1504</v>
      </c>
      <c r="BD1041" s="14" t="s">
        <v>1505</v>
      </c>
      <c r="BE1041" s="14" t="s">
        <v>503</v>
      </c>
      <c r="BF1041" s="14" t="s">
        <v>1506</v>
      </c>
      <c r="BG1041" s="61" t="s">
        <v>735</v>
      </c>
      <c r="BH1041" s="58">
        <f t="shared" si="54"/>
        <v>85000</v>
      </c>
      <c r="BI1041" s="62">
        <f t="shared" si="53"/>
        <v>0</v>
      </c>
    </row>
    <row r="1042" spans="1:61" ht="18.75">
      <c r="A1042" s="11">
        <v>10</v>
      </c>
      <c r="B1042" s="6" t="s">
        <v>1</v>
      </c>
      <c r="C1042" s="11">
        <v>1011</v>
      </c>
      <c r="D1042" s="6" t="s">
        <v>503</v>
      </c>
      <c r="E1042" s="12">
        <v>2</v>
      </c>
      <c r="F1042" s="13" t="s">
        <v>12</v>
      </c>
      <c r="G1042" s="6" t="s">
        <v>12</v>
      </c>
      <c r="H1042" s="12">
        <v>1</v>
      </c>
      <c r="I1042" s="13" t="s">
        <v>734</v>
      </c>
      <c r="J1042" s="12">
        <v>150</v>
      </c>
      <c r="K1042" s="13" t="s">
        <v>787</v>
      </c>
      <c r="L1042" s="11">
        <v>1000003</v>
      </c>
      <c r="M1042" s="6" t="s">
        <v>229</v>
      </c>
      <c r="N1042" s="11">
        <v>10000030071</v>
      </c>
      <c r="O1042" s="6" t="s">
        <v>36</v>
      </c>
      <c r="P1042" s="14" t="s">
        <v>504</v>
      </c>
      <c r="Q1042" s="11">
        <v>5</v>
      </c>
      <c r="R1042" s="6" t="s">
        <v>635</v>
      </c>
      <c r="S1042" s="11">
        <v>5</v>
      </c>
      <c r="T1042" s="6" t="s">
        <v>635</v>
      </c>
      <c r="U1042" s="13" t="str">
        <f>IFERROR((VLOOKUP(Q1042,[1]ความเชื่อมโยง!$A$1:$F$10,6,FALSE)),"")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42" s="13" t="str">
        <f>IFERROR((VLOOKUP(Q1042,ความเชื่อมโยง!$A$1:$G$10,7,1)),"")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42" s="15" t="s">
        <v>636</v>
      </c>
      <c r="X1042" s="6" t="s">
        <v>133</v>
      </c>
      <c r="Y1042" s="6" t="s">
        <v>16</v>
      </c>
      <c r="Z1042" s="357" t="s">
        <v>23</v>
      </c>
      <c r="AA1042" s="6"/>
      <c r="AB1042" s="6"/>
      <c r="AC1042" s="14"/>
      <c r="AD1042" s="151" t="s">
        <v>1513</v>
      </c>
      <c r="AE1042" s="358">
        <v>4500</v>
      </c>
      <c r="AF1042" s="359">
        <v>1</v>
      </c>
      <c r="AG1042" s="151" t="s">
        <v>1514</v>
      </c>
      <c r="AH1042" s="360">
        <v>4</v>
      </c>
      <c r="AI1042" s="27">
        <v>18000</v>
      </c>
      <c r="AJ1042" s="326">
        <v>4500</v>
      </c>
      <c r="AK1042" s="362"/>
      <c r="AL1042" s="326"/>
      <c r="AM1042" s="326">
        <v>4500</v>
      </c>
      <c r="AN1042" s="326"/>
      <c r="AO1042" s="326"/>
      <c r="AP1042" s="326">
        <v>4500</v>
      </c>
      <c r="AQ1042" s="326"/>
      <c r="AR1042" s="326"/>
      <c r="AS1042" s="326">
        <v>4500</v>
      </c>
      <c r="AT1042" s="326"/>
      <c r="AU1042" s="326"/>
      <c r="AV1042" s="14" t="s">
        <v>1500</v>
      </c>
      <c r="AW1042" s="14" t="s">
        <v>1501</v>
      </c>
      <c r="AX1042" s="14" t="s">
        <v>1501</v>
      </c>
      <c r="AY1042" s="14" t="s">
        <v>1502</v>
      </c>
      <c r="AZ1042" s="14" t="s">
        <v>1503</v>
      </c>
      <c r="BA1042" s="14" t="s">
        <v>714</v>
      </c>
      <c r="BB1042" s="14" t="s">
        <v>583</v>
      </c>
      <c r="BC1042" s="14" t="s">
        <v>1504</v>
      </c>
      <c r="BD1042" s="14" t="s">
        <v>1505</v>
      </c>
      <c r="BE1042" s="14" t="s">
        <v>503</v>
      </c>
      <c r="BF1042" s="14" t="s">
        <v>1506</v>
      </c>
      <c r="BG1042" s="61" t="s">
        <v>735</v>
      </c>
      <c r="BH1042" s="58">
        <f t="shared" si="54"/>
        <v>18000</v>
      </c>
      <c r="BI1042" s="62">
        <f t="shared" si="53"/>
        <v>0</v>
      </c>
    </row>
    <row r="1043" spans="1:61" ht="18.75">
      <c r="A1043" s="11">
        <v>10</v>
      </c>
      <c r="B1043" s="6" t="s">
        <v>1</v>
      </c>
      <c r="C1043" s="11">
        <v>1011</v>
      </c>
      <c r="D1043" s="6" t="s">
        <v>503</v>
      </c>
      <c r="E1043" s="12">
        <v>2</v>
      </c>
      <c r="F1043" s="13" t="s">
        <v>12</v>
      </c>
      <c r="G1043" s="6" t="s">
        <v>12</v>
      </c>
      <c r="H1043" s="12">
        <v>1</v>
      </c>
      <c r="I1043" s="13" t="s">
        <v>734</v>
      </c>
      <c r="J1043" s="12">
        <v>150</v>
      </c>
      <c r="K1043" s="13" t="s">
        <v>787</v>
      </c>
      <c r="L1043" s="11">
        <v>1000003</v>
      </c>
      <c r="M1043" s="6" t="s">
        <v>229</v>
      </c>
      <c r="N1043" s="11">
        <v>10000030071</v>
      </c>
      <c r="O1043" s="6" t="s">
        <v>36</v>
      </c>
      <c r="P1043" s="14" t="s">
        <v>505</v>
      </c>
      <c r="Q1043" s="11">
        <v>5</v>
      </c>
      <c r="R1043" s="6" t="s">
        <v>635</v>
      </c>
      <c r="S1043" s="11">
        <v>5</v>
      </c>
      <c r="T1043" s="6" t="s">
        <v>635</v>
      </c>
      <c r="U1043" s="13" t="str">
        <f>IFERROR((VLOOKUP(Q1043,[1]ความเชื่อมโยง!$A$1:$F$10,6,FALSE)),"")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43" s="13" t="str">
        <f>IFERROR((VLOOKUP(Q1043,ความเชื่อมโยง!$A$1:$G$10,7,1)),"")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43" s="15" t="s">
        <v>636</v>
      </c>
      <c r="X1043" s="6" t="s">
        <v>133</v>
      </c>
      <c r="Y1043" s="6" t="s">
        <v>16</v>
      </c>
      <c r="Z1043" s="357" t="s">
        <v>20</v>
      </c>
      <c r="AA1043" s="6"/>
      <c r="AB1043" s="6"/>
      <c r="AC1043" s="14"/>
      <c r="AD1043" s="367" t="s">
        <v>1635</v>
      </c>
      <c r="AE1043" s="368">
        <v>30</v>
      </c>
      <c r="AF1043" s="369">
        <v>50</v>
      </c>
      <c r="AG1043" s="370" t="s">
        <v>581</v>
      </c>
      <c r="AH1043" s="371">
        <v>2</v>
      </c>
      <c r="AI1043" s="27">
        <v>3000</v>
      </c>
      <c r="AJ1043" s="326"/>
      <c r="AK1043" s="326"/>
      <c r="AL1043" s="326">
        <v>1500</v>
      </c>
      <c r="AM1043" s="326"/>
      <c r="AN1043" s="326"/>
      <c r="AO1043" s="326"/>
      <c r="AP1043" s="326">
        <v>1500</v>
      </c>
      <c r="AQ1043" s="326"/>
      <c r="AR1043" s="326"/>
      <c r="AS1043" s="326"/>
      <c r="AT1043" s="326"/>
      <c r="AU1043" s="326"/>
      <c r="AV1043" s="14" t="s">
        <v>1500</v>
      </c>
      <c r="AW1043" s="14" t="s">
        <v>1501</v>
      </c>
      <c r="AX1043" s="14" t="s">
        <v>1501</v>
      </c>
      <c r="AY1043" s="14" t="s">
        <v>1502</v>
      </c>
      <c r="AZ1043" s="14" t="s">
        <v>1503</v>
      </c>
      <c r="BA1043" s="14" t="s">
        <v>714</v>
      </c>
      <c r="BB1043" s="14" t="s">
        <v>583</v>
      </c>
      <c r="BC1043" s="14" t="s">
        <v>1504</v>
      </c>
      <c r="BD1043" s="14" t="s">
        <v>1505</v>
      </c>
      <c r="BE1043" s="14" t="s">
        <v>503</v>
      </c>
      <c r="BF1043" s="14" t="s">
        <v>1506</v>
      </c>
      <c r="BG1043" s="61" t="s">
        <v>735</v>
      </c>
      <c r="BH1043" s="58">
        <f t="shared" si="54"/>
        <v>3000</v>
      </c>
      <c r="BI1043" s="62">
        <f t="shared" si="53"/>
        <v>0</v>
      </c>
    </row>
    <row r="1044" spans="1:61" ht="18.75">
      <c r="A1044" s="11">
        <v>10</v>
      </c>
      <c r="B1044" s="6" t="s">
        <v>1</v>
      </c>
      <c r="C1044" s="11">
        <v>1011</v>
      </c>
      <c r="D1044" s="6" t="s">
        <v>503</v>
      </c>
      <c r="E1044" s="12">
        <v>2</v>
      </c>
      <c r="F1044" s="13" t="s">
        <v>12</v>
      </c>
      <c r="G1044" s="6" t="s">
        <v>12</v>
      </c>
      <c r="H1044" s="12">
        <v>1</v>
      </c>
      <c r="I1044" s="13" t="s">
        <v>734</v>
      </c>
      <c r="J1044" s="12">
        <v>150</v>
      </c>
      <c r="K1044" s="13" t="s">
        <v>787</v>
      </c>
      <c r="L1044" s="11">
        <v>1000003</v>
      </c>
      <c r="M1044" s="6" t="s">
        <v>229</v>
      </c>
      <c r="N1044" s="11">
        <v>10000030071</v>
      </c>
      <c r="O1044" s="6" t="s">
        <v>36</v>
      </c>
      <c r="P1044" s="14" t="s">
        <v>505</v>
      </c>
      <c r="Q1044" s="11">
        <v>5</v>
      </c>
      <c r="R1044" s="6" t="s">
        <v>635</v>
      </c>
      <c r="S1044" s="11">
        <v>5</v>
      </c>
      <c r="T1044" s="6" t="s">
        <v>635</v>
      </c>
      <c r="U1044" s="13" t="str">
        <f>IFERROR((VLOOKUP(Q1044,[1]ความเชื่อมโยง!$A$1:$F$10,6,FALSE)),"")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44" s="13" t="str">
        <f>IFERROR((VLOOKUP(Q1044,ความเชื่อมโยง!$A$1:$G$10,7,1)),"")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44" s="15" t="s">
        <v>636</v>
      </c>
      <c r="X1044" s="6" t="s">
        <v>133</v>
      </c>
      <c r="Y1044" s="6" t="s">
        <v>16</v>
      </c>
      <c r="Z1044" s="357" t="s">
        <v>23</v>
      </c>
      <c r="AA1044" s="6"/>
      <c r="AB1044" s="6"/>
      <c r="AC1044" s="14"/>
      <c r="AD1044" s="367" t="s">
        <v>24</v>
      </c>
      <c r="AE1044" s="372">
        <v>0.5</v>
      </c>
      <c r="AF1044" s="369">
        <v>2000</v>
      </c>
      <c r="AG1044" s="370" t="s">
        <v>584</v>
      </c>
      <c r="AH1044" s="371">
        <v>2</v>
      </c>
      <c r="AI1044" s="27">
        <v>2000</v>
      </c>
      <c r="AJ1044" s="326"/>
      <c r="AK1044" s="326"/>
      <c r="AL1044" s="326">
        <v>1000</v>
      </c>
      <c r="AM1044" s="326"/>
      <c r="AN1044" s="326"/>
      <c r="AO1044" s="326"/>
      <c r="AP1044" s="326">
        <v>1000</v>
      </c>
      <c r="AQ1044" s="326"/>
      <c r="AR1044" s="326"/>
      <c r="AS1044" s="326"/>
      <c r="AT1044" s="326"/>
      <c r="AU1044" s="326"/>
      <c r="AV1044" s="14" t="s">
        <v>1500</v>
      </c>
      <c r="AW1044" s="14" t="s">
        <v>1501</v>
      </c>
      <c r="AX1044" s="14" t="s">
        <v>1501</v>
      </c>
      <c r="AY1044" s="14" t="s">
        <v>1502</v>
      </c>
      <c r="AZ1044" s="14" t="s">
        <v>1503</v>
      </c>
      <c r="BA1044" s="14" t="s">
        <v>714</v>
      </c>
      <c r="BB1044" s="14" t="s">
        <v>583</v>
      </c>
      <c r="BC1044" s="14" t="s">
        <v>1504</v>
      </c>
      <c r="BD1044" s="14" t="s">
        <v>1505</v>
      </c>
      <c r="BE1044" s="14" t="s">
        <v>503</v>
      </c>
      <c r="BF1044" s="14" t="s">
        <v>1506</v>
      </c>
      <c r="BG1044" s="61" t="s">
        <v>735</v>
      </c>
      <c r="BH1044" s="58">
        <f t="shared" si="54"/>
        <v>2000</v>
      </c>
      <c r="BI1044" s="62">
        <f t="shared" si="53"/>
        <v>0</v>
      </c>
    </row>
    <row r="1045" spans="1:61" ht="18.75">
      <c r="A1045" s="11">
        <v>10</v>
      </c>
      <c r="B1045" s="6" t="s">
        <v>1</v>
      </c>
      <c r="C1045" s="11">
        <v>1011</v>
      </c>
      <c r="D1045" s="6" t="s">
        <v>503</v>
      </c>
      <c r="E1045" s="12">
        <v>2</v>
      </c>
      <c r="F1045" s="13" t="s">
        <v>12</v>
      </c>
      <c r="G1045" s="6" t="s">
        <v>12</v>
      </c>
      <c r="H1045" s="12">
        <v>1</v>
      </c>
      <c r="I1045" s="13" t="s">
        <v>734</v>
      </c>
      <c r="J1045" s="12">
        <v>150</v>
      </c>
      <c r="K1045" s="13" t="s">
        <v>787</v>
      </c>
      <c r="L1045" s="11">
        <v>1000003</v>
      </c>
      <c r="M1045" s="6" t="s">
        <v>229</v>
      </c>
      <c r="N1045" s="11">
        <v>10000030071</v>
      </c>
      <c r="O1045" s="6" t="s">
        <v>36</v>
      </c>
      <c r="P1045" s="14" t="s">
        <v>505</v>
      </c>
      <c r="Q1045" s="11">
        <v>5</v>
      </c>
      <c r="R1045" s="6" t="s">
        <v>635</v>
      </c>
      <c r="S1045" s="11">
        <v>5</v>
      </c>
      <c r="T1045" s="6" t="s">
        <v>635</v>
      </c>
      <c r="U1045" s="13" t="str">
        <f>IFERROR((VLOOKUP(Q1045,[1]ความเชื่อมโยง!$A$1:$F$10,6,FALSE)),"")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45" s="13" t="str">
        <f>IFERROR((VLOOKUP(Q1045,ความเชื่อมโยง!$A$1:$G$10,7,1)),"")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45" s="15" t="s">
        <v>636</v>
      </c>
      <c r="X1045" s="6" t="s">
        <v>133</v>
      </c>
      <c r="Y1045" s="6" t="s">
        <v>16</v>
      </c>
      <c r="Z1045" s="357" t="s">
        <v>20</v>
      </c>
      <c r="AA1045" s="6"/>
      <c r="AB1045" s="6"/>
      <c r="AC1045" s="14"/>
      <c r="AD1045" s="151" t="s">
        <v>1515</v>
      </c>
      <c r="AE1045" s="358">
        <v>5000</v>
      </c>
      <c r="AF1045" s="359">
        <v>1</v>
      </c>
      <c r="AG1045" s="151" t="s">
        <v>581</v>
      </c>
      <c r="AH1045" s="360">
        <v>3</v>
      </c>
      <c r="AI1045" s="27">
        <v>15000</v>
      </c>
      <c r="AJ1045" s="326"/>
      <c r="AK1045" s="362"/>
      <c r="AL1045" s="326">
        <v>5000</v>
      </c>
      <c r="AM1045" s="326"/>
      <c r="AN1045" s="326"/>
      <c r="AO1045" s="326">
        <v>5000</v>
      </c>
      <c r="AP1045" s="326"/>
      <c r="AQ1045" s="326">
        <v>5000</v>
      </c>
      <c r="AR1045" s="326"/>
      <c r="AS1045" s="326"/>
      <c r="AT1045" s="326"/>
      <c r="AU1045" s="326"/>
      <c r="AV1045" s="14" t="s">
        <v>1500</v>
      </c>
      <c r="AW1045" s="14" t="s">
        <v>1501</v>
      </c>
      <c r="AX1045" s="14" t="s">
        <v>1501</v>
      </c>
      <c r="AY1045" s="14" t="s">
        <v>1502</v>
      </c>
      <c r="AZ1045" s="14" t="s">
        <v>1503</v>
      </c>
      <c r="BA1045" s="14" t="s">
        <v>714</v>
      </c>
      <c r="BB1045" s="14" t="s">
        <v>583</v>
      </c>
      <c r="BC1045" s="14" t="s">
        <v>1504</v>
      </c>
      <c r="BD1045" s="14" t="s">
        <v>1505</v>
      </c>
      <c r="BE1045" s="14" t="s">
        <v>503</v>
      </c>
      <c r="BF1045" s="14" t="s">
        <v>1506</v>
      </c>
      <c r="BG1045" s="61" t="s">
        <v>735</v>
      </c>
      <c r="BH1045" s="58">
        <f t="shared" si="54"/>
        <v>15000</v>
      </c>
      <c r="BI1045" s="62">
        <f t="shared" si="53"/>
        <v>0</v>
      </c>
    </row>
    <row r="1046" spans="1:61" ht="18.75">
      <c r="A1046" s="11">
        <v>10</v>
      </c>
      <c r="B1046" s="6" t="s">
        <v>1</v>
      </c>
      <c r="C1046" s="11">
        <v>1011</v>
      </c>
      <c r="D1046" s="6" t="s">
        <v>503</v>
      </c>
      <c r="E1046" s="12">
        <v>2</v>
      </c>
      <c r="F1046" s="13" t="s">
        <v>12</v>
      </c>
      <c r="G1046" s="6" t="s">
        <v>12</v>
      </c>
      <c r="H1046" s="12">
        <v>1</v>
      </c>
      <c r="I1046" s="13" t="s">
        <v>734</v>
      </c>
      <c r="J1046" s="12">
        <v>150</v>
      </c>
      <c r="K1046" s="13" t="s">
        <v>787</v>
      </c>
      <c r="L1046" s="11">
        <v>1000003</v>
      </c>
      <c r="M1046" s="6" t="s">
        <v>229</v>
      </c>
      <c r="N1046" s="11">
        <v>10000030071</v>
      </c>
      <c r="O1046" s="6" t="s">
        <v>36</v>
      </c>
      <c r="P1046" s="14" t="s">
        <v>505</v>
      </c>
      <c r="Q1046" s="11">
        <v>5</v>
      </c>
      <c r="R1046" s="6" t="s">
        <v>635</v>
      </c>
      <c r="S1046" s="11">
        <v>5</v>
      </c>
      <c r="T1046" s="6" t="s">
        <v>635</v>
      </c>
      <c r="U1046" s="13" t="str">
        <f>IFERROR((VLOOKUP(Q1046,[1]ความเชื่อมโยง!$A$1:$F$10,6,FALSE)),"")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46" s="13" t="str">
        <f>IFERROR((VLOOKUP(Q1046,ความเชื่อมโยง!$A$1:$G$10,7,1)),"")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46" s="15" t="s">
        <v>636</v>
      </c>
      <c r="X1046" s="6" t="s">
        <v>133</v>
      </c>
      <c r="Y1046" s="6" t="s">
        <v>16</v>
      </c>
      <c r="Z1046" s="357" t="s">
        <v>20</v>
      </c>
      <c r="AA1046" s="6"/>
      <c r="AB1046" s="6"/>
      <c r="AC1046" s="14"/>
      <c r="AD1046" s="151" t="s">
        <v>1650</v>
      </c>
      <c r="AE1046" s="358">
        <v>700</v>
      </c>
      <c r="AF1046" s="359">
        <v>1</v>
      </c>
      <c r="AG1046" s="151" t="s">
        <v>581</v>
      </c>
      <c r="AH1046" s="360">
        <v>3</v>
      </c>
      <c r="AI1046" s="27">
        <v>2100</v>
      </c>
      <c r="AJ1046" s="326"/>
      <c r="AK1046" s="362"/>
      <c r="AL1046" s="326">
        <v>700</v>
      </c>
      <c r="AM1046" s="326"/>
      <c r="AN1046" s="326"/>
      <c r="AO1046" s="326">
        <v>700</v>
      </c>
      <c r="AP1046" s="326"/>
      <c r="AQ1046" s="326">
        <v>700</v>
      </c>
      <c r="AR1046" s="326"/>
      <c r="AS1046" s="326"/>
      <c r="AT1046" s="326"/>
      <c r="AU1046" s="326"/>
      <c r="AV1046" s="14" t="s">
        <v>1500</v>
      </c>
      <c r="AW1046" s="14" t="s">
        <v>1501</v>
      </c>
      <c r="AX1046" s="14" t="s">
        <v>1501</v>
      </c>
      <c r="AY1046" s="14" t="s">
        <v>1502</v>
      </c>
      <c r="AZ1046" s="14" t="s">
        <v>1503</v>
      </c>
      <c r="BA1046" s="14" t="s">
        <v>714</v>
      </c>
      <c r="BB1046" s="14" t="s">
        <v>583</v>
      </c>
      <c r="BC1046" s="14" t="s">
        <v>1504</v>
      </c>
      <c r="BD1046" s="14" t="s">
        <v>1505</v>
      </c>
      <c r="BE1046" s="14" t="s">
        <v>503</v>
      </c>
      <c r="BF1046" s="14" t="s">
        <v>1506</v>
      </c>
      <c r="BG1046" s="61" t="s">
        <v>735</v>
      </c>
      <c r="BH1046" s="58">
        <f t="shared" si="54"/>
        <v>2100</v>
      </c>
      <c r="BI1046" s="62">
        <f t="shared" si="53"/>
        <v>0</v>
      </c>
    </row>
    <row r="1047" spans="1:61" ht="18.75">
      <c r="A1047" s="11">
        <v>10</v>
      </c>
      <c r="B1047" s="6" t="s">
        <v>1</v>
      </c>
      <c r="C1047" s="11">
        <v>1011</v>
      </c>
      <c r="D1047" s="6" t="s">
        <v>503</v>
      </c>
      <c r="E1047" s="12">
        <v>2</v>
      </c>
      <c r="F1047" s="13" t="s">
        <v>12</v>
      </c>
      <c r="G1047" s="6" t="s">
        <v>12</v>
      </c>
      <c r="H1047" s="12">
        <v>1</v>
      </c>
      <c r="I1047" s="13" t="s">
        <v>734</v>
      </c>
      <c r="J1047" s="12">
        <v>150</v>
      </c>
      <c r="K1047" s="13" t="s">
        <v>787</v>
      </c>
      <c r="L1047" s="11">
        <v>1000003</v>
      </c>
      <c r="M1047" s="6" t="s">
        <v>229</v>
      </c>
      <c r="N1047" s="11">
        <v>10000030071</v>
      </c>
      <c r="O1047" s="6" t="s">
        <v>36</v>
      </c>
      <c r="P1047" s="14" t="s">
        <v>505</v>
      </c>
      <c r="Q1047" s="11">
        <v>5</v>
      </c>
      <c r="R1047" s="6" t="s">
        <v>635</v>
      </c>
      <c r="S1047" s="11">
        <v>5</v>
      </c>
      <c r="T1047" s="6" t="s">
        <v>635</v>
      </c>
      <c r="U1047" s="13" t="str">
        <f>IFERROR((VLOOKUP(Q1047,[1]ความเชื่อมโยง!$A$1:$F$10,6,FALSE)),"")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47" s="13" t="str">
        <f>IFERROR((VLOOKUP(Q1047,ความเชื่อมโยง!$A$1:$G$10,7,1)),"")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47" s="15" t="s">
        <v>636</v>
      </c>
      <c r="X1047" s="6" t="s">
        <v>133</v>
      </c>
      <c r="Y1047" s="6" t="s">
        <v>16</v>
      </c>
      <c r="Z1047" s="357" t="s">
        <v>20</v>
      </c>
      <c r="AA1047" s="6"/>
      <c r="AB1047" s="6"/>
      <c r="AC1047" s="14"/>
      <c r="AD1047" s="151" t="s">
        <v>1651</v>
      </c>
      <c r="AE1047" s="358">
        <v>1000</v>
      </c>
      <c r="AF1047" s="359">
        <v>1</v>
      </c>
      <c r="AG1047" s="151" t="s">
        <v>581</v>
      </c>
      <c r="AH1047" s="360">
        <v>3</v>
      </c>
      <c r="AI1047" s="27">
        <v>3000</v>
      </c>
      <c r="AJ1047" s="326"/>
      <c r="AK1047" s="362"/>
      <c r="AL1047" s="326">
        <v>1000</v>
      </c>
      <c r="AM1047" s="326"/>
      <c r="AN1047" s="326"/>
      <c r="AO1047" s="326">
        <v>1000</v>
      </c>
      <c r="AP1047" s="326"/>
      <c r="AQ1047" s="326">
        <v>1000</v>
      </c>
      <c r="AR1047" s="326"/>
      <c r="AS1047" s="326"/>
      <c r="AT1047" s="326"/>
      <c r="AU1047" s="326"/>
      <c r="AV1047" s="14" t="s">
        <v>1500</v>
      </c>
      <c r="AW1047" s="14" t="s">
        <v>1501</v>
      </c>
      <c r="AX1047" s="14" t="s">
        <v>1501</v>
      </c>
      <c r="AY1047" s="14" t="s">
        <v>1502</v>
      </c>
      <c r="AZ1047" s="14" t="s">
        <v>1503</v>
      </c>
      <c r="BA1047" s="14" t="s">
        <v>714</v>
      </c>
      <c r="BB1047" s="14" t="s">
        <v>583</v>
      </c>
      <c r="BC1047" s="14" t="s">
        <v>1504</v>
      </c>
      <c r="BD1047" s="14" t="s">
        <v>1505</v>
      </c>
      <c r="BE1047" s="14" t="s">
        <v>503</v>
      </c>
      <c r="BF1047" s="14" t="s">
        <v>1506</v>
      </c>
      <c r="BG1047" s="61" t="s">
        <v>735</v>
      </c>
      <c r="BH1047" s="58">
        <f t="shared" si="54"/>
        <v>3000</v>
      </c>
      <c r="BI1047" s="62">
        <f t="shared" si="53"/>
        <v>0</v>
      </c>
    </row>
    <row r="1048" spans="1:61" ht="18.75">
      <c r="A1048" s="11">
        <v>10</v>
      </c>
      <c r="B1048" s="6" t="s">
        <v>1</v>
      </c>
      <c r="C1048" s="11">
        <v>1011</v>
      </c>
      <c r="D1048" s="6" t="s">
        <v>503</v>
      </c>
      <c r="E1048" s="12">
        <v>2</v>
      </c>
      <c r="F1048" s="13" t="s">
        <v>12</v>
      </c>
      <c r="G1048" s="6" t="s">
        <v>12</v>
      </c>
      <c r="H1048" s="12">
        <v>1</v>
      </c>
      <c r="I1048" s="13" t="s">
        <v>734</v>
      </c>
      <c r="J1048" s="12">
        <v>150</v>
      </c>
      <c r="K1048" s="13" t="s">
        <v>787</v>
      </c>
      <c r="L1048" s="11">
        <v>1000003</v>
      </c>
      <c r="M1048" s="6" t="s">
        <v>229</v>
      </c>
      <c r="N1048" s="11">
        <v>10000030071</v>
      </c>
      <c r="O1048" s="6" t="s">
        <v>36</v>
      </c>
      <c r="P1048" s="14" t="s">
        <v>505</v>
      </c>
      <c r="Q1048" s="11">
        <v>5</v>
      </c>
      <c r="R1048" s="6" t="s">
        <v>635</v>
      </c>
      <c r="S1048" s="11">
        <v>5</v>
      </c>
      <c r="T1048" s="6" t="s">
        <v>635</v>
      </c>
      <c r="U1048" s="13" t="str">
        <f>IFERROR((VLOOKUP(Q1048,[1]ความเชื่อมโยง!$A$1:$F$10,6,FALSE)),"")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48" s="13" t="str">
        <f>IFERROR((VLOOKUP(Q1048,ความเชื่อมโยง!$A$1:$G$10,7,1)),"")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48" s="15" t="s">
        <v>636</v>
      </c>
      <c r="X1048" s="6" t="s">
        <v>133</v>
      </c>
      <c r="Y1048" s="6" t="s">
        <v>16</v>
      </c>
      <c r="Z1048" s="357" t="s">
        <v>28</v>
      </c>
      <c r="AA1048" s="6"/>
      <c r="AB1048" s="6"/>
      <c r="AC1048" s="14"/>
      <c r="AD1048" s="151" t="s">
        <v>1511</v>
      </c>
      <c r="AE1048" s="358">
        <v>200</v>
      </c>
      <c r="AF1048" s="359">
        <v>1</v>
      </c>
      <c r="AG1048" s="151" t="s">
        <v>581</v>
      </c>
      <c r="AH1048" s="360">
        <v>3</v>
      </c>
      <c r="AI1048" s="27">
        <v>600</v>
      </c>
      <c r="AJ1048" s="326"/>
      <c r="AK1048" s="362"/>
      <c r="AL1048" s="326">
        <v>200</v>
      </c>
      <c r="AM1048" s="326"/>
      <c r="AN1048" s="326"/>
      <c r="AO1048" s="326">
        <v>200</v>
      </c>
      <c r="AP1048" s="326"/>
      <c r="AQ1048" s="326">
        <v>200</v>
      </c>
      <c r="AR1048" s="326"/>
      <c r="AS1048" s="326"/>
      <c r="AT1048" s="326"/>
      <c r="AU1048" s="326"/>
      <c r="AV1048" s="14" t="s">
        <v>1500</v>
      </c>
      <c r="AW1048" s="14" t="s">
        <v>1501</v>
      </c>
      <c r="AX1048" s="14" t="s">
        <v>1501</v>
      </c>
      <c r="AY1048" s="14" t="s">
        <v>1502</v>
      </c>
      <c r="AZ1048" s="14" t="s">
        <v>1503</v>
      </c>
      <c r="BA1048" s="14" t="s">
        <v>714</v>
      </c>
      <c r="BB1048" s="14" t="s">
        <v>583</v>
      </c>
      <c r="BC1048" s="14" t="s">
        <v>1504</v>
      </c>
      <c r="BD1048" s="14" t="s">
        <v>1505</v>
      </c>
      <c r="BE1048" s="14" t="s">
        <v>503</v>
      </c>
      <c r="BF1048" s="14" t="s">
        <v>1506</v>
      </c>
      <c r="BG1048" s="61" t="s">
        <v>735</v>
      </c>
      <c r="BH1048" s="58">
        <f t="shared" si="54"/>
        <v>600</v>
      </c>
      <c r="BI1048" s="62">
        <f t="shared" si="53"/>
        <v>0</v>
      </c>
    </row>
    <row r="1049" spans="1:61" ht="18.75">
      <c r="A1049" s="11">
        <v>10</v>
      </c>
      <c r="B1049" s="6" t="s">
        <v>1</v>
      </c>
      <c r="C1049" s="11">
        <v>1011</v>
      </c>
      <c r="D1049" s="6" t="s">
        <v>503</v>
      </c>
      <c r="E1049" s="12">
        <v>2</v>
      </c>
      <c r="F1049" s="13" t="s">
        <v>12</v>
      </c>
      <c r="G1049" s="6" t="s">
        <v>12</v>
      </c>
      <c r="H1049" s="12">
        <v>1</v>
      </c>
      <c r="I1049" s="13" t="s">
        <v>734</v>
      </c>
      <c r="J1049" s="12">
        <v>150</v>
      </c>
      <c r="K1049" s="13" t="s">
        <v>787</v>
      </c>
      <c r="L1049" s="11">
        <v>1000003</v>
      </c>
      <c r="M1049" s="6" t="s">
        <v>229</v>
      </c>
      <c r="N1049" s="11">
        <v>10000030071</v>
      </c>
      <c r="O1049" s="6" t="s">
        <v>36</v>
      </c>
      <c r="P1049" s="14" t="s">
        <v>505</v>
      </c>
      <c r="Q1049" s="11">
        <v>5</v>
      </c>
      <c r="R1049" s="6" t="s">
        <v>635</v>
      </c>
      <c r="S1049" s="11">
        <v>5</v>
      </c>
      <c r="T1049" s="6" t="s">
        <v>635</v>
      </c>
      <c r="U1049" s="13" t="str">
        <f>IFERROR((VLOOKUP(Q1049,[1]ความเชื่อมโยง!$A$1:$F$10,6,FALSE)),"")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49" s="13" t="str">
        <f>IFERROR((VLOOKUP(Q1049,ความเชื่อมโยง!$A$1:$G$10,7,1)),"")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49" s="15" t="s">
        <v>636</v>
      </c>
      <c r="X1049" s="6" t="s">
        <v>133</v>
      </c>
      <c r="Y1049" s="6" t="s">
        <v>16</v>
      </c>
      <c r="Z1049" s="357" t="s">
        <v>28</v>
      </c>
      <c r="AA1049" s="6"/>
      <c r="AB1049" s="6"/>
      <c r="AC1049" s="14"/>
      <c r="AD1049" s="151" t="s">
        <v>1512</v>
      </c>
      <c r="AE1049" s="358">
        <v>420</v>
      </c>
      <c r="AF1049" s="359">
        <v>1</v>
      </c>
      <c r="AG1049" s="151" t="s">
        <v>581</v>
      </c>
      <c r="AH1049" s="360">
        <v>3</v>
      </c>
      <c r="AI1049" s="27">
        <v>1300</v>
      </c>
      <c r="AJ1049" s="326"/>
      <c r="AK1049" s="362"/>
      <c r="AL1049" s="326">
        <v>420</v>
      </c>
      <c r="AM1049" s="326"/>
      <c r="AN1049" s="326"/>
      <c r="AO1049" s="326">
        <v>420</v>
      </c>
      <c r="AP1049" s="326"/>
      <c r="AQ1049" s="326">
        <v>420</v>
      </c>
      <c r="AR1049" s="326"/>
      <c r="AS1049" s="326"/>
      <c r="AT1049" s="326"/>
      <c r="AU1049" s="326"/>
      <c r="AV1049" s="14" t="s">
        <v>1500</v>
      </c>
      <c r="AW1049" s="14" t="s">
        <v>1501</v>
      </c>
      <c r="AX1049" s="14" t="s">
        <v>1501</v>
      </c>
      <c r="AY1049" s="14" t="s">
        <v>1502</v>
      </c>
      <c r="AZ1049" s="14" t="s">
        <v>1503</v>
      </c>
      <c r="BA1049" s="14" t="s">
        <v>714</v>
      </c>
      <c r="BB1049" s="14" t="s">
        <v>583</v>
      </c>
      <c r="BC1049" s="14" t="s">
        <v>1504</v>
      </c>
      <c r="BD1049" s="14" t="s">
        <v>1505</v>
      </c>
      <c r="BE1049" s="14" t="s">
        <v>503</v>
      </c>
      <c r="BF1049" s="14" t="s">
        <v>1506</v>
      </c>
      <c r="BG1049" s="61" t="s">
        <v>735</v>
      </c>
      <c r="BH1049" s="58">
        <f t="shared" si="54"/>
        <v>1300</v>
      </c>
      <c r="BI1049" s="62">
        <f t="shared" si="53"/>
        <v>0</v>
      </c>
    </row>
    <row r="1050" spans="1:61" ht="18.75">
      <c r="A1050" s="11">
        <v>10</v>
      </c>
      <c r="B1050" s="6" t="s">
        <v>1</v>
      </c>
      <c r="C1050" s="11">
        <v>1011</v>
      </c>
      <c r="D1050" s="6" t="s">
        <v>503</v>
      </c>
      <c r="E1050" s="12">
        <v>2</v>
      </c>
      <c r="F1050" s="13" t="s">
        <v>12</v>
      </c>
      <c r="G1050" s="6" t="s">
        <v>12</v>
      </c>
      <c r="H1050" s="12">
        <v>1</v>
      </c>
      <c r="I1050" s="13" t="s">
        <v>734</v>
      </c>
      <c r="J1050" s="12">
        <v>150</v>
      </c>
      <c r="K1050" s="13" t="s">
        <v>787</v>
      </c>
      <c r="L1050" s="11">
        <v>1000003</v>
      </c>
      <c r="M1050" s="6" t="s">
        <v>229</v>
      </c>
      <c r="N1050" s="11">
        <v>10000030071</v>
      </c>
      <c r="O1050" s="6" t="s">
        <v>36</v>
      </c>
      <c r="P1050" s="14" t="s">
        <v>505</v>
      </c>
      <c r="Q1050" s="11">
        <v>5</v>
      </c>
      <c r="R1050" s="6" t="s">
        <v>635</v>
      </c>
      <c r="S1050" s="11">
        <v>5</v>
      </c>
      <c r="T1050" s="6" t="s">
        <v>635</v>
      </c>
      <c r="U1050" s="13" t="str">
        <f>IFERROR((VLOOKUP(Q1050,[1]ความเชื่อมโยง!$A$1:$F$10,6,FALSE)),"")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50" s="13" t="str">
        <f>IFERROR((VLOOKUP(Q1050,ความเชื่อมโยง!$A$1:$G$10,7,1)),"")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50" s="15" t="s">
        <v>636</v>
      </c>
      <c r="X1050" s="6" t="s">
        <v>133</v>
      </c>
      <c r="Y1050" s="6" t="s">
        <v>16</v>
      </c>
      <c r="Z1050" s="357" t="s">
        <v>20</v>
      </c>
      <c r="AA1050" s="6"/>
      <c r="AB1050" s="6"/>
      <c r="AC1050" s="14"/>
      <c r="AD1050" s="151" t="s">
        <v>1635</v>
      </c>
      <c r="AE1050" s="358">
        <v>120</v>
      </c>
      <c r="AF1050" s="359">
        <v>10</v>
      </c>
      <c r="AG1050" s="151" t="s">
        <v>581</v>
      </c>
      <c r="AH1050" s="360">
        <v>3</v>
      </c>
      <c r="AI1050" s="27">
        <v>3600</v>
      </c>
      <c r="AJ1050" s="326"/>
      <c r="AK1050" s="362"/>
      <c r="AL1050" s="326">
        <v>1200</v>
      </c>
      <c r="AM1050" s="326"/>
      <c r="AN1050" s="326"/>
      <c r="AO1050" s="326">
        <v>1200</v>
      </c>
      <c r="AP1050" s="326"/>
      <c r="AQ1050" s="326">
        <v>1200</v>
      </c>
      <c r="AR1050" s="326"/>
      <c r="AS1050" s="326"/>
      <c r="AT1050" s="326"/>
      <c r="AU1050" s="326"/>
      <c r="AV1050" s="14" t="s">
        <v>1500</v>
      </c>
      <c r="AW1050" s="14" t="s">
        <v>1501</v>
      </c>
      <c r="AX1050" s="14" t="s">
        <v>1501</v>
      </c>
      <c r="AY1050" s="14" t="s">
        <v>1502</v>
      </c>
      <c r="AZ1050" s="14" t="s">
        <v>1503</v>
      </c>
      <c r="BA1050" s="14" t="s">
        <v>714</v>
      </c>
      <c r="BB1050" s="14" t="s">
        <v>583</v>
      </c>
      <c r="BC1050" s="14" t="s">
        <v>1504</v>
      </c>
      <c r="BD1050" s="14" t="s">
        <v>1505</v>
      </c>
      <c r="BE1050" s="14" t="s">
        <v>503</v>
      </c>
      <c r="BF1050" s="14" t="s">
        <v>1506</v>
      </c>
      <c r="BG1050" s="61" t="s">
        <v>735</v>
      </c>
      <c r="BH1050" s="58">
        <f t="shared" si="54"/>
        <v>3600</v>
      </c>
      <c r="BI1050" s="62">
        <f t="shared" si="53"/>
        <v>0</v>
      </c>
    </row>
    <row r="1051" spans="1:61" ht="18.75">
      <c r="A1051" s="11">
        <v>10</v>
      </c>
      <c r="B1051" s="6" t="s">
        <v>1</v>
      </c>
      <c r="C1051" s="11">
        <v>1011</v>
      </c>
      <c r="D1051" s="6" t="s">
        <v>503</v>
      </c>
      <c r="E1051" s="12">
        <v>2</v>
      </c>
      <c r="F1051" s="13" t="s">
        <v>12</v>
      </c>
      <c r="G1051" s="6" t="s">
        <v>12</v>
      </c>
      <c r="H1051" s="12">
        <v>1</v>
      </c>
      <c r="I1051" s="13" t="s">
        <v>734</v>
      </c>
      <c r="J1051" s="12">
        <v>150</v>
      </c>
      <c r="K1051" s="13" t="s">
        <v>787</v>
      </c>
      <c r="L1051" s="11">
        <v>1000003</v>
      </c>
      <c r="M1051" s="6" t="s">
        <v>229</v>
      </c>
      <c r="N1051" s="11">
        <v>10000030071</v>
      </c>
      <c r="O1051" s="6" t="s">
        <v>36</v>
      </c>
      <c r="P1051" s="14" t="s">
        <v>505</v>
      </c>
      <c r="Q1051" s="11">
        <v>5</v>
      </c>
      <c r="R1051" s="6" t="s">
        <v>635</v>
      </c>
      <c r="S1051" s="11">
        <v>5</v>
      </c>
      <c r="T1051" s="6" t="s">
        <v>635</v>
      </c>
      <c r="U1051" s="13" t="str">
        <f>IFERROR((VLOOKUP(Q1051,[1]ความเชื่อมโยง!$A$1:$F$10,6,FALSE)),"")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51" s="13" t="str">
        <f>IFERROR((VLOOKUP(Q1051,ความเชื่อมโยง!$A$1:$G$10,7,1)),"")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51" s="15" t="s">
        <v>636</v>
      </c>
      <c r="X1051" s="6" t="s">
        <v>133</v>
      </c>
      <c r="Y1051" s="6" t="s">
        <v>16</v>
      </c>
      <c r="Z1051" s="357" t="s">
        <v>20</v>
      </c>
      <c r="AA1051" s="6"/>
      <c r="AB1051" s="6"/>
      <c r="AC1051" s="14"/>
      <c r="AD1051" s="151" t="s">
        <v>1635</v>
      </c>
      <c r="AE1051" s="358">
        <v>100</v>
      </c>
      <c r="AF1051" s="359">
        <v>5</v>
      </c>
      <c r="AG1051" s="151" t="s">
        <v>581</v>
      </c>
      <c r="AH1051" s="360">
        <v>3</v>
      </c>
      <c r="AI1051" s="27">
        <v>1500</v>
      </c>
      <c r="AJ1051" s="326"/>
      <c r="AK1051" s="362"/>
      <c r="AL1051" s="326">
        <v>500</v>
      </c>
      <c r="AM1051" s="326"/>
      <c r="AN1051" s="326"/>
      <c r="AO1051" s="326">
        <v>500</v>
      </c>
      <c r="AP1051" s="326"/>
      <c r="AQ1051" s="326">
        <v>500</v>
      </c>
      <c r="AR1051" s="326"/>
      <c r="AS1051" s="326"/>
      <c r="AT1051" s="326"/>
      <c r="AU1051" s="326"/>
      <c r="AV1051" s="14" t="s">
        <v>1500</v>
      </c>
      <c r="AW1051" s="14" t="s">
        <v>1501</v>
      </c>
      <c r="AX1051" s="14" t="s">
        <v>1501</v>
      </c>
      <c r="AY1051" s="14" t="s">
        <v>1502</v>
      </c>
      <c r="AZ1051" s="14" t="s">
        <v>1503</v>
      </c>
      <c r="BA1051" s="14" t="s">
        <v>714</v>
      </c>
      <c r="BB1051" s="14" t="s">
        <v>583</v>
      </c>
      <c r="BC1051" s="14" t="s">
        <v>1504</v>
      </c>
      <c r="BD1051" s="14" t="s">
        <v>1505</v>
      </c>
      <c r="BE1051" s="14" t="s">
        <v>503</v>
      </c>
      <c r="BF1051" s="14" t="s">
        <v>1506</v>
      </c>
      <c r="BG1051" s="61" t="s">
        <v>735</v>
      </c>
      <c r="BH1051" s="58">
        <f t="shared" si="54"/>
        <v>1500</v>
      </c>
      <c r="BI1051" s="62">
        <f t="shared" si="53"/>
        <v>0</v>
      </c>
    </row>
    <row r="1052" spans="1:61" ht="18.75">
      <c r="A1052" s="11">
        <v>10</v>
      </c>
      <c r="B1052" s="6" t="s">
        <v>1</v>
      </c>
      <c r="C1052" s="11">
        <v>1011</v>
      </c>
      <c r="D1052" s="6" t="s">
        <v>503</v>
      </c>
      <c r="E1052" s="12">
        <v>2</v>
      </c>
      <c r="F1052" s="13" t="s">
        <v>12</v>
      </c>
      <c r="G1052" s="6" t="s">
        <v>12</v>
      </c>
      <c r="H1052" s="12">
        <v>1</v>
      </c>
      <c r="I1052" s="13" t="s">
        <v>734</v>
      </c>
      <c r="J1052" s="12">
        <v>150</v>
      </c>
      <c r="K1052" s="13" t="s">
        <v>787</v>
      </c>
      <c r="L1052" s="11">
        <v>1000003</v>
      </c>
      <c r="M1052" s="6" t="s">
        <v>229</v>
      </c>
      <c r="N1052" s="11">
        <v>10000030071</v>
      </c>
      <c r="O1052" s="6" t="s">
        <v>36</v>
      </c>
      <c r="P1052" s="14" t="s">
        <v>505</v>
      </c>
      <c r="Q1052" s="11">
        <v>5</v>
      </c>
      <c r="R1052" s="6" t="s">
        <v>635</v>
      </c>
      <c r="S1052" s="11">
        <v>5</v>
      </c>
      <c r="T1052" s="6" t="s">
        <v>635</v>
      </c>
      <c r="U1052" s="13" t="str">
        <f>IFERROR((VLOOKUP(Q1052,[1]ความเชื่อมโยง!$A$1:$F$10,6,FALSE)),"")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52" s="13" t="str">
        <f>IFERROR((VLOOKUP(Q1052,ความเชื่อมโยง!$A$1:$G$10,7,1)),"")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52" s="15" t="s">
        <v>636</v>
      </c>
      <c r="X1052" s="6" t="s">
        <v>133</v>
      </c>
      <c r="Y1052" s="6" t="s">
        <v>16</v>
      </c>
      <c r="Z1052" s="357" t="s">
        <v>20</v>
      </c>
      <c r="AA1052" s="6"/>
      <c r="AB1052" s="6"/>
      <c r="AC1052" s="14"/>
      <c r="AD1052" s="151" t="s">
        <v>612</v>
      </c>
      <c r="AE1052" s="358">
        <v>200</v>
      </c>
      <c r="AF1052" s="359">
        <v>5</v>
      </c>
      <c r="AG1052" s="151" t="s">
        <v>581</v>
      </c>
      <c r="AH1052" s="360">
        <v>3</v>
      </c>
      <c r="AI1052" s="27">
        <v>3000</v>
      </c>
      <c r="AJ1052" s="326"/>
      <c r="AK1052" s="362"/>
      <c r="AL1052" s="326">
        <v>1000</v>
      </c>
      <c r="AM1052" s="326"/>
      <c r="AN1052" s="326"/>
      <c r="AO1052" s="326">
        <v>1000</v>
      </c>
      <c r="AP1052" s="326"/>
      <c r="AQ1052" s="326">
        <v>1000</v>
      </c>
      <c r="AR1052" s="326"/>
      <c r="AS1052" s="326"/>
      <c r="AT1052" s="326"/>
      <c r="AU1052" s="326"/>
      <c r="AV1052" s="14" t="s">
        <v>1500</v>
      </c>
      <c r="AW1052" s="14" t="s">
        <v>1501</v>
      </c>
      <c r="AX1052" s="14" t="s">
        <v>1501</v>
      </c>
      <c r="AY1052" s="14" t="s">
        <v>1502</v>
      </c>
      <c r="AZ1052" s="14" t="s">
        <v>1503</v>
      </c>
      <c r="BA1052" s="14" t="s">
        <v>714</v>
      </c>
      <c r="BB1052" s="14" t="s">
        <v>583</v>
      </c>
      <c r="BC1052" s="14" t="s">
        <v>1504</v>
      </c>
      <c r="BD1052" s="14" t="s">
        <v>1505</v>
      </c>
      <c r="BE1052" s="14" t="s">
        <v>503</v>
      </c>
      <c r="BF1052" s="14" t="s">
        <v>1506</v>
      </c>
      <c r="BG1052" s="61" t="s">
        <v>735</v>
      </c>
      <c r="BH1052" s="58">
        <f t="shared" si="54"/>
        <v>3000</v>
      </c>
      <c r="BI1052" s="62">
        <f t="shared" si="53"/>
        <v>0</v>
      </c>
    </row>
    <row r="1053" spans="1:61" ht="18.75">
      <c r="A1053" s="11">
        <v>10</v>
      </c>
      <c r="B1053" s="6" t="s">
        <v>1</v>
      </c>
      <c r="C1053" s="11">
        <v>1011</v>
      </c>
      <c r="D1053" s="6" t="s">
        <v>503</v>
      </c>
      <c r="E1053" s="12">
        <v>2</v>
      </c>
      <c r="F1053" s="13" t="s">
        <v>12</v>
      </c>
      <c r="G1053" s="6" t="s">
        <v>12</v>
      </c>
      <c r="H1053" s="12">
        <v>1</v>
      </c>
      <c r="I1053" s="13" t="s">
        <v>734</v>
      </c>
      <c r="J1053" s="12">
        <v>150</v>
      </c>
      <c r="K1053" s="13" t="s">
        <v>787</v>
      </c>
      <c r="L1053" s="11">
        <v>1000003</v>
      </c>
      <c r="M1053" s="6" t="s">
        <v>229</v>
      </c>
      <c r="N1053" s="11">
        <v>10000030071</v>
      </c>
      <c r="O1053" s="6" t="s">
        <v>36</v>
      </c>
      <c r="P1053" s="14" t="s">
        <v>505</v>
      </c>
      <c r="Q1053" s="11">
        <v>5</v>
      </c>
      <c r="R1053" s="6" t="s">
        <v>635</v>
      </c>
      <c r="S1053" s="11">
        <v>5</v>
      </c>
      <c r="T1053" s="6" t="s">
        <v>635</v>
      </c>
      <c r="U1053" s="13" t="str">
        <f>IFERROR((VLOOKUP(Q1053,[1]ความเชื่อมโยง!$A$1:$F$10,6,FALSE)),"")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53" s="13" t="str">
        <f>IFERROR((VLOOKUP(Q1053,ความเชื่อมโยง!$A$1:$G$10,7,1)),"")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53" s="15" t="s">
        <v>636</v>
      </c>
      <c r="X1053" s="6" t="s">
        <v>133</v>
      </c>
      <c r="Y1053" s="6" t="s">
        <v>16</v>
      </c>
      <c r="Z1053" s="357" t="s">
        <v>20</v>
      </c>
      <c r="AA1053" s="6"/>
      <c r="AB1053" s="6"/>
      <c r="AC1053" s="14"/>
      <c r="AD1053" s="151" t="s">
        <v>1635</v>
      </c>
      <c r="AE1053" s="358">
        <v>250</v>
      </c>
      <c r="AF1053" s="359">
        <v>5</v>
      </c>
      <c r="AG1053" s="151" t="s">
        <v>581</v>
      </c>
      <c r="AH1053" s="360">
        <v>3</v>
      </c>
      <c r="AI1053" s="27">
        <v>3800</v>
      </c>
      <c r="AJ1053" s="326"/>
      <c r="AK1053" s="362"/>
      <c r="AL1053" s="326">
        <v>1250</v>
      </c>
      <c r="AM1053" s="326"/>
      <c r="AN1053" s="326"/>
      <c r="AO1053" s="326">
        <v>1250</v>
      </c>
      <c r="AP1053" s="326"/>
      <c r="AQ1053" s="326">
        <v>1250</v>
      </c>
      <c r="AR1053" s="326"/>
      <c r="AS1053" s="326"/>
      <c r="AT1053" s="326"/>
      <c r="AU1053" s="326"/>
      <c r="AV1053" s="14" t="s">
        <v>1500</v>
      </c>
      <c r="AW1053" s="14" t="s">
        <v>1501</v>
      </c>
      <c r="AX1053" s="14" t="s">
        <v>1501</v>
      </c>
      <c r="AY1053" s="14" t="s">
        <v>1502</v>
      </c>
      <c r="AZ1053" s="14" t="s">
        <v>1503</v>
      </c>
      <c r="BA1053" s="14" t="s">
        <v>714</v>
      </c>
      <c r="BB1053" s="14" t="s">
        <v>583</v>
      </c>
      <c r="BC1053" s="14" t="s">
        <v>1504</v>
      </c>
      <c r="BD1053" s="14" t="s">
        <v>1505</v>
      </c>
      <c r="BE1053" s="14" t="s">
        <v>503</v>
      </c>
      <c r="BF1053" s="14" t="s">
        <v>1506</v>
      </c>
      <c r="BG1053" s="61" t="s">
        <v>735</v>
      </c>
      <c r="BH1053" s="58">
        <f t="shared" si="54"/>
        <v>3800</v>
      </c>
      <c r="BI1053" s="62">
        <f t="shared" si="53"/>
        <v>0</v>
      </c>
    </row>
    <row r="1054" spans="1:61" ht="18.75">
      <c r="A1054" s="11">
        <v>10</v>
      </c>
      <c r="B1054" s="6" t="s">
        <v>1</v>
      </c>
      <c r="C1054" s="11">
        <v>1011</v>
      </c>
      <c r="D1054" s="6" t="s">
        <v>503</v>
      </c>
      <c r="E1054" s="12">
        <v>2</v>
      </c>
      <c r="F1054" s="13" t="s">
        <v>12</v>
      </c>
      <c r="G1054" s="6" t="s">
        <v>12</v>
      </c>
      <c r="H1054" s="12">
        <v>1</v>
      </c>
      <c r="I1054" s="13" t="s">
        <v>734</v>
      </c>
      <c r="J1054" s="12">
        <v>150</v>
      </c>
      <c r="K1054" s="13" t="s">
        <v>787</v>
      </c>
      <c r="L1054" s="11">
        <v>1000003</v>
      </c>
      <c r="M1054" s="6" t="s">
        <v>229</v>
      </c>
      <c r="N1054" s="11">
        <v>10000030071</v>
      </c>
      <c r="O1054" s="6" t="s">
        <v>36</v>
      </c>
      <c r="P1054" s="14" t="s">
        <v>506</v>
      </c>
      <c r="Q1054" s="11">
        <v>5</v>
      </c>
      <c r="R1054" s="6" t="s">
        <v>635</v>
      </c>
      <c r="S1054" s="11">
        <v>5</v>
      </c>
      <c r="T1054" s="6" t="s">
        <v>635</v>
      </c>
      <c r="U1054" s="13" t="str">
        <f>IFERROR((VLOOKUP(Q1054,[1]ความเชื่อมโยง!$A$1:$F$10,6,FALSE)),"")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54" s="13" t="str">
        <f>IFERROR((VLOOKUP(Q1054,ความเชื่อมโยง!$A$1:$G$10,7,1)),"")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54" s="15" t="s">
        <v>636</v>
      </c>
      <c r="X1054" s="6" t="s">
        <v>133</v>
      </c>
      <c r="Y1054" s="6" t="s">
        <v>16</v>
      </c>
      <c r="Z1054" s="357" t="s">
        <v>20</v>
      </c>
      <c r="AA1054" s="6"/>
      <c r="AB1054" s="6"/>
      <c r="AC1054" s="14"/>
      <c r="AD1054" s="151" t="s">
        <v>1516</v>
      </c>
      <c r="AE1054" s="358">
        <v>6000</v>
      </c>
      <c r="AF1054" s="359">
        <v>1</v>
      </c>
      <c r="AG1054" s="151" t="s">
        <v>581</v>
      </c>
      <c r="AH1054" s="360">
        <v>10</v>
      </c>
      <c r="AI1054" s="27">
        <v>60000</v>
      </c>
      <c r="AJ1054" s="326">
        <v>6000</v>
      </c>
      <c r="AK1054" s="326">
        <v>6000</v>
      </c>
      <c r="AL1054" s="326"/>
      <c r="AM1054" s="326">
        <v>6000</v>
      </c>
      <c r="AN1054" s="326">
        <v>6000</v>
      </c>
      <c r="AO1054" s="326">
        <v>6000</v>
      </c>
      <c r="AP1054" s="326"/>
      <c r="AQ1054" s="326">
        <v>6000</v>
      </c>
      <c r="AR1054" s="326">
        <v>6000</v>
      </c>
      <c r="AS1054" s="326">
        <v>6000</v>
      </c>
      <c r="AT1054" s="326">
        <v>6000</v>
      </c>
      <c r="AU1054" s="326">
        <v>6000</v>
      </c>
      <c r="AV1054" s="14" t="s">
        <v>1500</v>
      </c>
      <c r="AW1054" s="14" t="s">
        <v>1501</v>
      </c>
      <c r="AX1054" s="14" t="s">
        <v>1501</v>
      </c>
      <c r="AY1054" s="14" t="s">
        <v>1502</v>
      </c>
      <c r="AZ1054" s="14" t="s">
        <v>1503</v>
      </c>
      <c r="BA1054" s="14" t="s">
        <v>714</v>
      </c>
      <c r="BB1054" s="14" t="s">
        <v>583</v>
      </c>
      <c r="BC1054" s="14" t="s">
        <v>1504</v>
      </c>
      <c r="BD1054" s="14" t="s">
        <v>1505</v>
      </c>
      <c r="BE1054" s="14" t="s">
        <v>503</v>
      </c>
      <c r="BF1054" s="14" t="s">
        <v>1506</v>
      </c>
      <c r="BG1054" s="61" t="s">
        <v>735</v>
      </c>
      <c r="BH1054" s="58">
        <f t="shared" si="54"/>
        <v>60000</v>
      </c>
      <c r="BI1054" s="62">
        <f t="shared" si="53"/>
        <v>0</v>
      </c>
    </row>
    <row r="1055" spans="1:61" ht="18.75">
      <c r="A1055" s="11">
        <v>10</v>
      </c>
      <c r="B1055" s="6" t="s">
        <v>1</v>
      </c>
      <c r="C1055" s="11">
        <v>1011</v>
      </c>
      <c r="D1055" s="6" t="s">
        <v>503</v>
      </c>
      <c r="E1055" s="12">
        <v>2</v>
      </c>
      <c r="F1055" s="13" t="s">
        <v>12</v>
      </c>
      <c r="G1055" s="6" t="s">
        <v>12</v>
      </c>
      <c r="H1055" s="12">
        <v>1</v>
      </c>
      <c r="I1055" s="13" t="s">
        <v>734</v>
      </c>
      <c r="J1055" s="12">
        <v>150</v>
      </c>
      <c r="K1055" s="13" t="s">
        <v>787</v>
      </c>
      <c r="L1055" s="11">
        <v>1000003</v>
      </c>
      <c r="M1055" s="6" t="s">
        <v>229</v>
      </c>
      <c r="N1055" s="11">
        <v>10000030071</v>
      </c>
      <c r="O1055" s="6" t="s">
        <v>36</v>
      </c>
      <c r="P1055" s="14" t="s">
        <v>506</v>
      </c>
      <c r="Q1055" s="11">
        <v>5</v>
      </c>
      <c r="R1055" s="6" t="s">
        <v>635</v>
      </c>
      <c r="S1055" s="11">
        <v>5</v>
      </c>
      <c r="T1055" s="6" t="s">
        <v>635</v>
      </c>
      <c r="U1055" s="13" t="str">
        <f>IFERROR((VLOOKUP(Q1055,[1]ความเชื่อมโยง!$A$1:$F$10,6,FALSE)),"")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55" s="13" t="str">
        <f>IFERROR((VLOOKUP(Q1055,ความเชื่อมโยง!$A$1:$G$10,7,1)),"")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55" s="15" t="s">
        <v>636</v>
      </c>
      <c r="X1055" s="6" t="s">
        <v>133</v>
      </c>
      <c r="Y1055" s="6" t="s">
        <v>16</v>
      </c>
      <c r="Z1055" s="6" t="s">
        <v>20</v>
      </c>
      <c r="AA1055" s="6"/>
      <c r="AB1055" s="6"/>
      <c r="AC1055" s="14"/>
      <c r="AD1055" s="151" t="s">
        <v>1650</v>
      </c>
      <c r="AE1055" s="358">
        <v>1000</v>
      </c>
      <c r="AF1055" s="359">
        <v>1</v>
      </c>
      <c r="AG1055" s="151" t="s">
        <v>581</v>
      </c>
      <c r="AH1055" s="360">
        <v>10</v>
      </c>
      <c r="AI1055" s="27">
        <v>10000</v>
      </c>
      <c r="AJ1055" s="326">
        <v>1000</v>
      </c>
      <c r="AK1055" s="326">
        <v>1000</v>
      </c>
      <c r="AL1055" s="326"/>
      <c r="AM1055" s="326">
        <v>1000</v>
      </c>
      <c r="AN1055" s="326">
        <v>1000</v>
      </c>
      <c r="AO1055" s="326">
        <v>1000</v>
      </c>
      <c r="AP1055" s="326"/>
      <c r="AQ1055" s="326">
        <v>1000</v>
      </c>
      <c r="AR1055" s="326">
        <v>1000</v>
      </c>
      <c r="AS1055" s="326">
        <v>1000</v>
      </c>
      <c r="AT1055" s="326">
        <v>1000</v>
      </c>
      <c r="AU1055" s="326">
        <v>1000</v>
      </c>
      <c r="AV1055" s="14" t="s">
        <v>1500</v>
      </c>
      <c r="AW1055" s="14" t="s">
        <v>1501</v>
      </c>
      <c r="AX1055" s="14" t="s">
        <v>1501</v>
      </c>
      <c r="AY1055" s="14" t="s">
        <v>1502</v>
      </c>
      <c r="AZ1055" s="14" t="s">
        <v>1503</v>
      </c>
      <c r="BA1055" s="14" t="s">
        <v>714</v>
      </c>
      <c r="BB1055" s="14" t="s">
        <v>583</v>
      </c>
      <c r="BC1055" s="14" t="s">
        <v>1504</v>
      </c>
      <c r="BD1055" s="14" t="s">
        <v>1505</v>
      </c>
      <c r="BE1055" s="14" t="s">
        <v>503</v>
      </c>
      <c r="BF1055" s="14" t="s">
        <v>1506</v>
      </c>
      <c r="BG1055" s="61" t="s">
        <v>735</v>
      </c>
      <c r="BH1055" s="58">
        <f t="shared" si="54"/>
        <v>10000</v>
      </c>
      <c r="BI1055" s="62">
        <f t="shared" si="53"/>
        <v>0</v>
      </c>
    </row>
    <row r="1056" spans="1:61" ht="18.75">
      <c r="A1056" s="11">
        <v>10</v>
      </c>
      <c r="B1056" s="6" t="s">
        <v>1</v>
      </c>
      <c r="C1056" s="11">
        <v>1011</v>
      </c>
      <c r="D1056" s="6" t="s">
        <v>503</v>
      </c>
      <c r="E1056" s="12">
        <v>2</v>
      </c>
      <c r="F1056" s="13" t="s">
        <v>12</v>
      </c>
      <c r="G1056" s="6" t="s">
        <v>12</v>
      </c>
      <c r="H1056" s="12">
        <v>1</v>
      </c>
      <c r="I1056" s="13" t="s">
        <v>734</v>
      </c>
      <c r="J1056" s="12">
        <v>150</v>
      </c>
      <c r="K1056" s="13" t="s">
        <v>787</v>
      </c>
      <c r="L1056" s="11">
        <v>1000003</v>
      </c>
      <c r="M1056" s="6" t="s">
        <v>229</v>
      </c>
      <c r="N1056" s="11">
        <v>10000030071</v>
      </c>
      <c r="O1056" s="6" t="s">
        <v>36</v>
      </c>
      <c r="P1056" s="14" t="s">
        <v>506</v>
      </c>
      <c r="Q1056" s="11">
        <v>5</v>
      </c>
      <c r="R1056" s="6" t="s">
        <v>635</v>
      </c>
      <c r="S1056" s="11">
        <v>5</v>
      </c>
      <c r="T1056" s="6" t="s">
        <v>635</v>
      </c>
      <c r="U1056" s="13" t="str">
        <f>IFERROR((VLOOKUP(Q1056,[1]ความเชื่อมโยง!$A$1:$F$10,6,FALSE)),"")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56" s="13" t="str">
        <f>IFERROR((VLOOKUP(Q1056,ความเชื่อมโยง!$A$1:$G$10,7,1)),"")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56" s="15" t="s">
        <v>636</v>
      </c>
      <c r="X1056" s="6" t="s">
        <v>133</v>
      </c>
      <c r="Y1056" s="6" t="s">
        <v>16</v>
      </c>
      <c r="Z1056" s="6" t="s">
        <v>20</v>
      </c>
      <c r="AA1056" s="6"/>
      <c r="AB1056" s="6"/>
      <c r="AC1056" s="14"/>
      <c r="AD1056" s="151" t="s">
        <v>1651</v>
      </c>
      <c r="AE1056" s="358">
        <v>845</v>
      </c>
      <c r="AF1056" s="359">
        <v>2</v>
      </c>
      <c r="AG1056" s="151" t="s">
        <v>586</v>
      </c>
      <c r="AH1056" s="360">
        <v>10</v>
      </c>
      <c r="AI1056" s="27">
        <v>16900</v>
      </c>
      <c r="AJ1056" s="326">
        <v>1690</v>
      </c>
      <c r="AK1056" s="326">
        <v>1690</v>
      </c>
      <c r="AL1056" s="326"/>
      <c r="AM1056" s="326">
        <v>1690</v>
      </c>
      <c r="AN1056" s="326">
        <v>1690</v>
      </c>
      <c r="AO1056" s="326">
        <v>1690</v>
      </c>
      <c r="AP1056" s="326"/>
      <c r="AQ1056" s="326">
        <v>1690</v>
      </c>
      <c r="AR1056" s="326">
        <v>1690</v>
      </c>
      <c r="AS1056" s="326">
        <v>1690</v>
      </c>
      <c r="AT1056" s="326">
        <v>1690</v>
      </c>
      <c r="AU1056" s="326">
        <v>1700</v>
      </c>
      <c r="AV1056" s="14" t="s">
        <v>1500</v>
      </c>
      <c r="AW1056" s="14" t="s">
        <v>1501</v>
      </c>
      <c r="AX1056" s="14" t="s">
        <v>1501</v>
      </c>
      <c r="AY1056" s="14" t="s">
        <v>1502</v>
      </c>
      <c r="AZ1056" s="14" t="s">
        <v>1503</v>
      </c>
      <c r="BA1056" s="14" t="s">
        <v>714</v>
      </c>
      <c r="BB1056" s="14" t="s">
        <v>583</v>
      </c>
      <c r="BC1056" s="14" t="s">
        <v>1504</v>
      </c>
      <c r="BD1056" s="14" t="s">
        <v>1505</v>
      </c>
      <c r="BE1056" s="14" t="s">
        <v>503</v>
      </c>
      <c r="BF1056" s="14" t="s">
        <v>1506</v>
      </c>
      <c r="BG1056" s="61" t="s">
        <v>735</v>
      </c>
      <c r="BH1056" s="58">
        <f t="shared" si="54"/>
        <v>16900</v>
      </c>
      <c r="BI1056" s="62">
        <f t="shared" si="53"/>
        <v>0</v>
      </c>
    </row>
    <row r="1057" spans="1:61" ht="18.75">
      <c r="A1057" s="11">
        <v>10</v>
      </c>
      <c r="B1057" s="6" t="s">
        <v>1</v>
      </c>
      <c r="C1057" s="11">
        <v>1011</v>
      </c>
      <c r="D1057" s="6" t="s">
        <v>503</v>
      </c>
      <c r="E1057" s="12">
        <v>2</v>
      </c>
      <c r="F1057" s="13" t="s">
        <v>12</v>
      </c>
      <c r="G1057" s="6" t="s">
        <v>12</v>
      </c>
      <c r="H1057" s="12">
        <v>1</v>
      </c>
      <c r="I1057" s="13" t="s">
        <v>734</v>
      </c>
      <c r="J1057" s="12">
        <v>150</v>
      </c>
      <c r="K1057" s="13" t="s">
        <v>787</v>
      </c>
      <c r="L1057" s="11">
        <v>1000003</v>
      </c>
      <c r="M1057" s="6" t="s">
        <v>229</v>
      </c>
      <c r="N1057" s="11">
        <v>10000030071</v>
      </c>
      <c r="O1057" s="6" t="s">
        <v>36</v>
      </c>
      <c r="P1057" s="14" t="s">
        <v>506</v>
      </c>
      <c r="Q1057" s="11">
        <v>5</v>
      </c>
      <c r="R1057" s="6" t="s">
        <v>635</v>
      </c>
      <c r="S1057" s="11">
        <v>5</v>
      </c>
      <c r="T1057" s="6" t="s">
        <v>635</v>
      </c>
      <c r="U1057" s="13" t="str">
        <f>IFERROR((VLOOKUP(Q1057,[1]ความเชื่อมโยง!$A$1:$F$10,6,FALSE)),"")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57" s="13" t="str">
        <f>IFERROR((VLOOKUP(Q1057,ความเชื่อมโยง!$A$1:$G$10,7,1)),"")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57" s="15" t="s">
        <v>636</v>
      </c>
      <c r="X1057" s="6" t="s">
        <v>133</v>
      </c>
      <c r="Y1057" s="6" t="s">
        <v>16</v>
      </c>
      <c r="Z1057" s="6" t="s">
        <v>20</v>
      </c>
      <c r="AA1057" s="6"/>
      <c r="AB1057" s="6"/>
      <c r="AC1057" s="14"/>
      <c r="AD1057" s="14" t="s">
        <v>1635</v>
      </c>
      <c r="AE1057" s="358">
        <v>100</v>
      </c>
      <c r="AF1057" s="359">
        <v>5</v>
      </c>
      <c r="AG1057" s="151" t="s">
        <v>581</v>
      </c>
      <c r="AH1057" s="360">
        <v>20</v>
      </c>
      <c r="AI1057" s="27">
        <v>10000</v>
      </c>
      <c r="AJ1057" s="326">
        <v>1000</v>
      </c>
      <c r="AK1057" s="326">
        <v>1000</v>
      </c>
      <c r="AL1057" s="326"/>
      <c r="AM1057" s="326">
        <v>1000</v>
      </c>
      <c r="AN1057" s="326">
        <v>1000</v>
      </c>
      <c r="AO1057" s="326">
        <v>1000</v>
      </c>
      <c r="AP1057" s="326"/>
      <c r="AQ1057" s="326">
        <v>1000</v>
      </c>
      <c r="AR1057" s="326">
        <v>1000</v>
      </c>
      <c r="AS1057" s="326">
        <v>1000</v>
      </c>
      <c r="AT1057" s="326">
        <v>1000</v>
      </c>
      <c r="AU1057" s="326">
        <v>1000</v>
      </c>
      <c r="AV1057" s="14" t="s">
        <v>1500</v>
      </c>
      <c r="AW1057" s="14" t="s">
        <v>1501</v>
      </c>
      <c r="AX1057" s="14" t="s">
        <v>1501</v>
      </c>
      <c r="AY1057" s="14" t="s">
        <v>1502</v>
      </c>
      <c r="AZ1057" s="14" t="s">
        <v>1503</v>
      </c>
      <c r="BA1057" s="14" t="s">
        <v>714</v>
      </c>
      <c r="BB1057" s="14" t="s">
        <v>583</v>
      </c>
      <c r="BC1057" s="14" t="s">
        <v>1504</v>
      </c>
      <c r="BD1057" s="14" t="s">
        <v>1505</v>
      </c>
      <c r="BE1057" s="14" t="s">
        <v>503</v>
      </c>
      <c r="BF1057" s="14" t="s">
        <v>1506</v>
      </c>
      <c r="BG1057" s="61" t="s">
        <v>735</v>
      </c>
      <c r="BH1057" s="58">
        <f t="shared" si="54"/>
        <v>10000</v>
      </c>
      <c r="BI1057" s="62">
        <f t="shared" si="53"/>
        <v>0</v>
      </c>
    </row>
    <row r="1058" spans="1:61" ht="18.75">
      <c r="A1058" s="11">
        <v>10</v>
      </c>
      <c r="B1058" s="6" t="s">
        <v>1</v>
      </c>
      <c r="C1058" s="11">
        <v>1011</v>
      </c>
      <c r="D1058" s="6" t="s">
        <v>503</v>
      </c>
      <c r="E1058" s="12">
        <v>2</v>
      </c>
      <c r="F1058" s="13" t="s">
        <v>12</v>
      </c>
      <c r="G1058" s="6" t="s">
        <v>12</v>
      </c>
      <c r="H1058" s="12">
        <v>1</v>
      </c>
      <c r="I1058" s="13" t="s">
        <v>734</v>
      </c>
      <c r="J1058" s="12">
        <v>150</v>
      </c>
      <c r="K1058" s="13" t="s">
        <v>787</v>
      </c>
      <c r="L1058" s="11">
        <v>1000003</v>
      </c>
      <c r="M1058" s="6" t="s">
        <v>229</v>
      </c>
      <c r="N1058" s="11">
        <v>10000030071</v>
      </c>
      <c r="O1058" s="6" t="s">
        <v>36</v>
      </c>
      <c r="P1058" s="14" t="s">
        <v>506</v>
      </c>
      <c r="Q1058" s="11">
        <v>5</v>
      </c>
      <c r="R1058" s="6" t="s">
        <v>635</v>
      </c>
      <c r="S1058" s="11">
        <v>5</v>
      </c>
      <c r="T1058" s="6" t="s">
        <v>635</v>
      </c>
      <c r="U1058" s="13" t="str">
        <f>IFERROR((VLOOKUP(Q1058,[1]ความเชื่อมโยง!$A$1:$F$10,6,FALSE)),"")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58" s="13" t="str">
        <f>IFERROR((VLOOKUP(Q1058,ความเชื่อมโยง!$A$1:$G$10,7,1)),"")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58" s="15" t="s">
        <v>636</v>
      </c>
      <c r="X1058" s="6" t="s">
        <v>133</v>
      </c>
      <c r="Y1058" s="6" t="s">
        <v>16</v>
      </c>
      <c r="Z1058" s="6" t="s">
        <v>20</v>
      </c>
      <c r="AA1058" s="6"/>
      <c r="AB1058" s="6"/>
      <c r="AC1058" s="14"/>
      <c r="AD1058" s="151" t="s">
        <v>612</v>
      </c>
      <c r="AE1058" s="358">
        <v>150</v>
      </c>
      <c r="AF1058" s="359">
        <v>5</v>
      </c>
      <c r="AG1058" s="151" t="s">
        <v>581</v>
      </c>
      <c r="AH1058" s="360">
        <v>10</v>
      </c>
      <c r="AI1058" s="27">
        <v>7500</v>
      </c>
      <c r="AJ1058" s="326">
        <v>1500</v>
      </c>
      <c r="AK1058" s="326">
        <v>1500</v>
      </c>
      <c r="AL1058" s="326"/>
      <c r="AM1058" s="326">
        <v>1500</v>
      </c>
      <c r="AN1058" s="326">
        <v>1500</v>
      </c>
      <c r="AO1058" s="326">
        <v>1500</v>
      </c>
      <c r="AP1058" s="326"/>
      <c r="AQ1058" s="326">
        <v>1500</v>
      </c>
      <c r="AR1058" s="326">
        <v>1500</v>
      </c>
      <c r="AS1058" s="326">
        <v>1500</v>
      </c>
      <c r="AT1058" s="326">
        <v>1500</v>
      </c>
      <c r="AU1058" s="326">
        <v>1500</v>
      </c>
      <c r="AV1058" s="14" t="s">
        <v>1500</v>
      </c>
      <c r="AW1058" s="14" t="s">
        <v>1501</v>
      </c>
      <c r="AX1058" s="14" t="s">
        <v>1501</v>
      </c>
      <c r="AY1058" s="14" t="s">
        <v>1502</v>
      </c>
      <c r="AZ1058" s="14" t="s">
        <v>1503</v>
      </c>
      <c r="BA1058" s="14" t="s">
        <v>714</v>
      </c>
      <c r="BB1058" s="14" t="s">
        <v>583</v>
      </c>
      <c r="BC1058" s="14" t="s">
        <v>1504</v>
      </c>
      <c r="BD1058" s="14" t="s">
        <v>1505</v>
      </c>
      <c r="BE1058" s="14" t="s">
        <v>503</v>
      </c>
      <c r="BF1058" s="14" t="s">
        <v>1506</v>
      </c>
      <c r="BG1058" s="61" t="s">
        <v>735</v>
      </c>
      <c r="BH1058" s="58">
        <f t="shared" si="54"/>
        <v>7500</v>
      </c>
      <c r="BI1058" s="62">
        <f t="shared" si="53"/>
        <v>0</v>
      </c>
    </row>
    <row r="1059" spans="1:61" ht="18.75">
      <c r="A1059" s="11">
        <v>10</v>
      </c>
      <c r="B1059" s="6" t="s">
        <v>1</v>
      </c>
      <c r="C1059" s="11">
        <v>1011</v>
      </c>
      <c r="D1059" s="6" t="s">
        <v>503</v>
      </c>
      <c r="E1059" s="12">
        <v>2</v>
      </c>
      <c r="F1059" s="13" t="s">
        <v>12</v>
      </c>
      <c r="G1059" s="6" t="s">
        <v>12</v>
      </c>
      <c r="H1059" s="12">
        <v>1</v>
      </c>
      <c r="I1059" s="13" t="s">
        <v>734</v>
      </c>
      <c r="J1059" s="12">
        <v>150</v>
      </c>
      <c r="K1059" s="13" t="s">
        <v>787</v>
      </c>
      <c r="L1059" s="11">
        <v>1000003</v>
      </c>
      <c r="M1059" s="6" t="s">
        <v>229</v>
      </c>
      <c r="N1059" s="11">
        <v>10000030071</v>
      </c>
      <c r="O1059" s="6" t="s">
        <v>36</v>
      </c>
      <c r="P1059" s="14" t="s">
        <v>506</v>
      </c>
      <c r="Q1059" s="11">
        <v>5</v>
      </c>
      <c r="R1059" s="6" t="s">
        <v>635</v>
      </c>
      <c r="S1059" s="11">
        <v>5</v>
      </c>
      <c r="T1059" s="6" t="s">
        <v>635</v>
      </c>
      <c r="U1059" s="13" t="str">
        <f>IFERROR((VLOOKUP(Q1059,[1]ความเชื่อมโยง!$A$1:$F$10,6,FALSE)),"")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59" s="13" t="str">
        <f>IFERROR((VLOOKUP(Q1059,ความเชื่อมโยง!$A$1:$G$10,7,1)),"")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59" s="15" t="s">
        <v>636</v>
      </c>
      <c r="X1059" s="6" t="s">
        <v>133</v>
      </c>
      <c r="Y1059" s="6" t="s">
        <v>16</v>
      </c>
      <c r="Z1059" s="6" t="s">
        <v>20</v>
      </c>
      <c r="AA1059" s="6"/>
      <c r="AB1059" s="6"/>
      <c r="AC1059" s="14"/>
      <c r="AD1059" s="151" t="s">
        <v>612</v>
      </c>
      <c r="AE1059" s="358">
        <v>200</v>
      </c>
      <c r="AF1059" s="359">
        <v>5</v>
      </c>
      <c r="AG1059" s="151" t="s">
        <v>581</v>
      </c>
      <c r="AH1059" s="360">
        <v>20</v>
      </c>
      <c r="AI1059" s="27">
        <v>20000</v>
      </c>
      <c r="AJ1059" s="326">
        <v>2000</v>
      </c>
      <c r="AK1059" s="326">
        <v>2000</v>
      </c>
      <c r="AL1059" s="326"/>
      <c r="AM1059" s="326">
        <v>2000</v>
      </c>
      <c r="AN1059" s="326">
        <v>2000</v>
      </c>
      <c r="AO1059" s="326">
        <v>2000</v>
      </c>
      <c r="AP1059" s="326"/>
      <c r="AQ1059" s="326">
        <v>2000</v>
      </c>
      <c r="AR1059" s="326">
        <v>2000</v>
      </c>
      <c r="AS1059" s="326">
        <v>2000</v>
      </c>
      <c r="AT1059" s="326">
        <v>2000</v>
      </c>
      <c r="AU1059" s="326">
        <v>2000</v>
      </c>
      <c r="AV1059" s="14" t="s">
        <v>1500</v>
      </c>
      <c r="AW1059" s="14" t="s">
        <v>1501</v>
      </c>
      <c r="AX1059" s="14" t="s">
        <v>1501</v>
      </c>
      <c r="AY1059" s="14" t="s">
        <v>1502</v>
      </c>
      <c r="AZ1059" s="14" t="s">
        <v>1503</v>
      </c>
      <c r="BA1059" s="14" t="s">
        <v>714</v>
      </c>
      <c r="BB1059" s="14" t="s">
        <v>583</v>
      </c>
      <c r="BC1059" s="14" t="s">
        <v>1504</v>
      </c>
      <c r="BD1059" s="14" t="s">
        <v>1505</v>
      </c>
      <c r="BE1059" s="14" t="s">
        <v>503</v>
      </c>
      <c r="BF1059" s="14" t="s">
        <v>1506</v>
      </c>
      <c r="BG1059" s="61" t="s">
        <v>735</v>
      </c>
      <c r="BH1059" s="58">
        <f t="shared" si="54"/>
        <v>20000</v>
      </c>
      <c r="BI1059" s="62">
        <f t="shared" si="53"/>
        <v>0</v>
      </c>
    </row>
    <row r="1060" spans="1:61" ht="18.75">
      <c r="A1060" s="11">
        <v>10</v>
      </c>
      <c r="B1060" s="6" t="s">
        <v>1</v>
      </c>
      <c r="C1060" s="11">
        <v>1011</v>
      </c>
      <c r="D1060" s="6" t="s">
        <v>503</v>
      </c>
      <c r="E1060" s="12">
        <v>2</v>
      </c>
      <c r="F1060" s="13" t="s">
        <v>12</v>
      </c>
      <c r="G1060" s="6" t="s">
        <v>12</v>
      </c>
      <c r="H1060" s="12">
        <v>1</v>
      </c>
      <c r="I1060" s="13" t="s">
        <v>734</v>
      </c>
      <c r="J1060" s="12">
        <v>150</v>
      </c>
      <c r="K1060" s="13" t="s">
        <v>787</v>
      </c>
      <c r="L1060" s="11">
        <v>1000003</v>
      </c>
      <c r="M1060" s="6" t="s">
        <v>229</v>
      </c>
      <c r="N1060" s="11">
        <v>10000030071</v>
      </c>
      <c r="O1060" s="6" t="s">
        <v>36</v>
      </c>
      <c r="P1060" s="14" t="s">
        <v>506</v>
      </c>
      <c r="Q1060" s="11">
        <v>5</v>
      </c>
      <c r="R1060" s="6" t="s">
        <v>635</v>
      </c>
      <c r="S1060" s="11">
        <v>5</v>
      </c>
      <c r="T1060" s="6" t="s">
        <v>635</v>
      </c>
      <c r="U1060" s="13" t="str">
        <f>IFERROR((VLOOKUP(Q1060,[1]ความเชื่อมโยง!$A$1:$F$10,6,FALSE)),"")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60" s="13" t="str">
        <f>IFERROR((VLOOKUP(Q1060,ความเชื่อมโยง!$A$1:$G$10,7,1)),"")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60" s="15" t="s">
        <v>636</v>
      </c>
      <c r="X1060" s="6" t="s">
        <v>133</v>
      </c>
      <c r="Y1060" s="6" t="s">
        <v>16</v>
      </c>
      <c r="Z1060" s="6" t="s">
        <v>28</v>
      </c>
      <c r="AA1060" s="6"/>
      <c r="AB1060" s="6"/>
      <c r="AC1060" s="14"/>
      <c r="AD1060" s="370" t="s">
        <v>1511</v>
      </c>
      <c r="AE1060" s="368">
        <v>200</v>
      </c>
      <c r="AF1060" s="369">
        <v>2</v>
      </c>
      <c r="AG1060" s="370" t="s">
        <v>581</v>
      </c>
      <c r="AH1060" s="371">
        <v>20</v>
      </c>
      <c r="AI1060" s="27">
        <v>8000</v>
      </c>
      <c r="AJ1060" s="326">
        <v>800</v>
      </c>
      <c r="AK1060" s="326">
        <v>800</v>
      </c>
      <c r="AL1060" s="326"/>
      <c r="AM1060" s="326">
        <v>800</v>
      </c>
      <c r="AN1060" s="326">
        <v>800</v>
      </c>
      <c r="AO1060" s="326">
        <v>800</v>
      </c>
      <c r="AP1060" s="326"/>
      <c r="AQ1060" s="326">
        <v>800</v>
      </c>
      <c r="AR1060" s="326">
        <v>800</v>
      </c>
      <c r="AS1060" s="326">
        <v>800</v>
      </c>
      <c r="AT1060" s="326">
        <v>800</v>
      </c>
      <c r="AU1060" s="326">
        <v>800</v>
      </c>
      <c r="AV1060" s="14" t="s">
        <v>1500</v>
      </c>
      <c r="AW1060" s="14" t="s">
        <v>1501</v>
      </c>
      <c r="AX1060" s="14" t="s">
        <v>1501</v>
      </c>
      <c r="AY1060" s="14" t="s">
        <v>1502</v>
      </c>
      <c r="AZ1060" s="14" t="s">
        <v>1503</v>
      </c>
      <c r="BA1060" s="14" t="s">
        <v>714</v>
      </c>
      <c r="BB1060" s="14" t="s">
        <v>583</v>
      </c>
      <c r="BC1060" s="14" t="s">
        <v>1504</v>
      </c>
      <c r="BD1060" s="14" t="s">
        <v>1505</v>
      </c>
      <c r="BE1060" s="14" t="s">
        <v>503</v>
      </c>
      <c r="BF1060" s="14" t="s">
        <v>1506</v>
      </c>
      <c r="BG1060" s="61" t="s">
        <v>735</v>
      </c>
      <c r="BH1060" s="58">
        <f t="shared" si="54"/>
        <v>8000</v>
      </c>
      <c r="BI1060" s="62">
        <f t="shared" si="53"/>
        <v>0</v>
      </c>
    </row>
    <row r="1061" spans="1:61" ht="18.75">
      <c r="A1061" s="11">
        <v>10</v>
      </c>
      <c r="B1061" s="6" t="s">
        <v>1</v>
      </c>
      <c r="C1061" s="11">
        <v>1011</v>
      </c>
      <c r="D1061" s="6" t="s">
        <v>503</v>
      </c>
      <c r="E1061" s="12">
        <v>2</v>
      </c>
      <c r="F1061" s="13" t="s">
        <v>12</v>
      </c>
      <c r="G1061" s="6" t="s">
        <v>12</v>
      </c>
      <c r="H1061" s="12">
        <v>1</v>
      </c>
      <c r="I1061" s="13" t="s">
        <v>734</v>
      </c>
      <c r="J1061" s="12">
        <v>150</v>
      </c>
      <c r="K1061" s="13" t="s">
        <v>787</v>
      </c>
      <c r="L1061" s="11">
        <v>1000003</v>
      </c>
      <c r="M1061" s="6" t="s">
        <v>229</v>
      </c>
      <c r="N1061" s="11">
        <v>10000030036</v>
      </c>
      <c r="O1061" s="6" t="s">
        <v>21</v>
      </c>
      <c r="P1061" s="14" t="s">
        <v>21</v>
      </c>
      <c r="Q1061" s="11">
        <v>5</v>
      </c>
      <c r="R1061" s="6" t="s">
        <v>635</v>
      </c>
      <c r="S1061" s="11">
        <v>5</v>
      </c>
      <c r="T1061" s="6" t="s">
        <v>635</v>
      </c>
      <c r="U1061" s="13" t="str">
        <f>IFERROR((VLOOKUP(Q1061,[1]ความเชื่อมโยง!$A$1:$F$10,6,FALSE)),"")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61" s="13" t="str">
        <f>IFERROR((VLOOKUP(Q1061,ความเชื่อมโยง!$A$1:$G$10,7,1)),"")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61" s="15" t="s">
        <v>636</v>
      </c>
      <c r="X1061" s="6" t="s">
        <v>133</v>
      </c>
      <c r="Y1061" s="6" t="s">
        <v>16</v>
      </c>
      <c r="Z1061" s="6" t="s">
        <v>28</v>
      </c>
      <c r="AA1061" s="6"/>
      <c r="AB1061" s="6"/>
      <c r="AC1061" s="14"/>
      <c r="AD1061" s="373" t="s">
        <v>1517</v>
      </c>
      <c r="AE1061" s="374">
        <v>240</v>
      </c>
      <c r="AF1061" s="375">
        <v>3</v>
      </c>
      <c r="AG1061" s="375" t="s">
        <v>1518</v>
      </c>
      <c r="AH1061" s="375">
        <v>2</v>
      </c>
      <c r="AI1061" s="27">
        <v>1400</v>
      </c>
      <c r="AJ1061" s="326"/>
      <c r="AK1061" s="326"/>
      <c r="AL1061" s="326"/>
      <c r="AM1061" s="326">
        <v>720</v>
      </c>
      <c r="AN1061" s="326"/>
      <c r="AO1061" s="326"/>
      <c r="AP1061" s="326"/>
      <c r="AQ1061" s="326">
        <v>720</v>
      </c>
      <c r="AR1061" s="326"/>
      <c r="AS1061" s="326"/>
      <c r="AT1061" s="326"/>
      <c r="AU1061" s="326"/>
      <c r="AV1061" s="14" t="s">
        <v>1500</v>
      </c>
      <c r="AW1061" s="14" t="s">
        <v>1501</v>
      </c>
      <c r="AX1061" s="14" t="s">
        <v>1501</v>
      </c>
      <c r="AY1061" s="14" t="s">
        <v>1502</v>
      </c>
      <c r="AZ1061" s="14" t="s">
        <v>1503</v>
      </c>
      <c r="BA1061" s="14" t="s">
        <v>714</v>
      </c>
      <c r="BB1061" s="14" t="s">
        <v>583</v>
      </c>
      <c r="BC1061" s="14" t="s">
        <v>1504</v>
      </c>
      <c r="BD1061" s="14" t="s">
        <v>1505</v>
      </c>
      <c r="BE1061" s="14" t="s">
        <v>503</v>
      </c>
      <c r="BF1061" s="14" t="s">
        <v>1506</v>
      </c>
      <c r="BG1061" s="61" t="s">
        <v>735</v>
      </c>
      <c r="BH1061" s="58">
        <f t="shared" si="54"/>
        <v>1400</v>
      </c>
      <c r="BI1061" s="62">
        <f t="shared" si="53"/>
        <v>0</v>
      </c>
    </row>
    <row r="1062" spans="1:61" ht="18.75">
      <c r="A1062" s="11">
        <v>10</v>
      </c>
      <c r="B1062" s="6" t="s">
        <v>1</v>
      </c>
      <c r="C1062" s="11">
        <v>1011</v>
      </c>
      <c r="D1062" s="6" t="s">
        <v>503</v>
      </c>
      <c r="E1062" s="12">
        <v>2</v>
      </c>
      <c r="F1062" s="13" t="s">
        <v>12</v>
      </c>
      <c r="G1062" s="6" t="s">
        <v>12</v>
      </c>
      <c r="H1062" s="12">
        <v>1</v>
      </c>
      <c r="I1062" s="13" t="s">
        <v>734</v>
      </c>
      <c r="J1062" s="12">
        <v>150</v>
      </c>
      <c r="K1062" s="13" t="s">
        <v>787</v>
      </c>
      <c r="L1062" s="11">
        <v>1000003</v>
      </c>
      <c r="M1062" s="6" t="s">
        <v>229</v>
      </c>
      <c r="N1062" s="11">
        <v>10000030036</v>
      </c>
      <c r="O1062" s="6" t="s">
        <v>21</v>
      </c>
      <c r="P1062" s="14" t="s">
        <v>21</v>
      </c>
      <c r="Q1062" s="11">
        <v>5</v>
      </c>
      <c r="R1062" s="6" t="s">
        <v>635</v>
      </c>
      <c r="S1062" s="11">
        <v>5</v>
      </c>
      <c r="T1062" s="6" t="s">
        <v>635</v>
      </c>
      <c r="U1062" s="13" t="str">
        <f>IFERROR((VLOOKUP(Q1062,[1]ความเชื่อมโยง!$A$1:$F$10,6,FALSE)),"")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62" s="13" t="str">
        <f>IFERROR((VLOOKUP(Q1062,ความเชื่อมโยง!$A$1:$G$10,7,1)),"")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62" s="15" t="s">
        <v>636</v>
      </c>
      <c r="X1062" s="6" t="s">
        <v>133</v>
      </c>
      <c r="Y1062" s="6" t="s">
        <v>16</v>
      </c>
      <c r="Z1062" s="6" t="s">
        <v>23</v>
      </c>
      <c r="AA1062" s="6"/>
      <c r="AB1062" s="6"/>
      <c r="AC1062" s="14"/>
      <c r="AD1062" s="313" t="s">
        <v>1519</v>
      </c>
      <c r="AE1062" s="374">
        <v>500</v>
      </c>
      <c r="AF1062" s="375">
        <v>1</v>
      </c>
      <c r="AG1062" s="375" t="s">
        <v>1520</v>
      </c>
      <c r="AH1062" s="375">
        <v>12</v>
      </c>
      <c r="AI1062" s="27">
        <v>6000</v>
      </c>
      <c r="AJ1062" s="326">
        <v>500</v>
      </c>
      <c r="AK1062" s="326">
        <v>500</v>
      </c>
      <c r="AL1062" s="326">
        <v>500</v>
      </c>
      <c r="AM1062" s="326">
        <v>500</v>
      </c>
      <c r="AN1062" s="326">
        <v>500</v>
      </c>
      <c r="AO1062" s="326">
        <v>500</v>
      </c>
      <c r="AP1062" s="326">
        <v>500</v>
      </c>
      <c r="AQ1062" s="326">
        <v>500</v>
      </c>
      <c r="AR1062" s="326">
        <v>500</v>
      </c>
      <c r="AS1062" s="326">
        <v>500</v>
      </c>
      <c r="AT1062" s="326">
        <v>500</v>
      </c>
      <c r="AU1062" s="326">
        <v>500</v>
      </c>
      <c r="AV1062" s="14" t="s">
        <v>1500</v>
      </c>
      <c r="AW1062" s="14" t="s">
        <v>1501</v>
      </c>
      <c r="AX1062" s="14" t="s">
        <v>1501</v>
      </c>
      <c r="AY1062" s="14" t="s">
        <v>1502</v>
      </c>
      <c r="AZ1062" s="14" t="s">
        <v>1503</v>
      </c>
      <c r="BA1062" s="14" t="s">
        <v>714</v>
      </c>
      <c r="BB1062" s="14" t="s">
        <v>583</v>
      </c>
      <c r="BC1062" s="14" t="s">
        <v>1504</v>
      </c>
      <c r="BD1062" s="14" t="s">
        <v>1505</v>
      </c>
      <c r="BE1062" s="14" t="s">
        <v>503</v>
      </c>
      <c r="BF1062" s="14" t="s">
        <v>1506</v>
      </c>
      <c r="BG1062" s="61" t="s">
        <v>735</v>
      </c>
      <c r="BH1062" s="58">
        <f t="shared" si="54"/>
        <v>6000</v>
      </c>
      <c r="BI1062" s="62">
        <f t="shared" si="53"/>
        <v>0</v>
      </c>
    </row>
    <row r="1063" spans="1:61" ht="18.75">
      <c r="A1063" s="11">
        <v>10</v>
      </c>
      <c r="B1063" s="6" t="s">
        <v>1</v>
      </c>
      <c r="C1063" s="11">
        <v>1011</v>
      </c>
      <c r="D1063" s="6" t="s">
        <v>503</v>
      </c>
      <c r="E1063" s="12">
        <v>2</v>
      </c>
      <c r="F1063" s="13" t="s">
        <v>12</v>
      </c>
      <c r="G1063" s="6" t="s">
        <v>12</v>
      </c>
      <c r="H1063" s="12">
        <v>1</v>
      </c>
      <c r="I1063" s="13" t="s">
        <v>734</v>
      </c>
      <c r="J1063" s="12">
        <v>150</v>
      </c>
      <c r="K1063" s="13" t="s">
        <v>787</v>
      </c>
      <c r="L1063" s="11">
        <v>1000003</v>
      </c>
      <c r="M1063" s="6" t="s">
        <v>229</v>
      </c>
      <c r="N1063" s="11">
        <v>10000030036</v>
      </c>
      <c r="O1063" s="6" t="s">
        <v>21</v>
      </c>
      <c r="P1063" s="14" t="s">
        <v>21</v>
      </c>
      <c r="Q1063" s="11">
        <v>5</v>
      </c>
      <c r="R1063" s="6" t="s">
        <v>635</v>
      </c>
      <c r="S1063" s="11">
        <v>5</v>
      </c>
      <c r="T1063" s="6" t="s">
        <v>635</v>
      </c>
      <c r="U1063" s="13" t="str">
        <f>IFERROR((VLOOKUP(Q1063,[1]ความเชื่อมโยง!$A$1:$F$10,6,FALSE)),"")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63" s="13" t="str">
        <f>IFERROR((VLOOKUP(Q1063,ความเชื่อมโยง!$A$1:$G$10,7,1)),"")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63" s="15" t="s">
        <v>636</v>
      </c>
      <c r="X1063" s="6" t="s">
        <v>133</v>
      </c>
      <c r="Y1063" s="6" t="s">
        <v>16</v>
      </c>
      <c r="Z1063" s="6" t="s">
        <v>23</v>
      </c>
      <c r="AA1063" s="6"/>
      <c r="AB1063" s="6"/>
      <c r="AC1063" s="14"/>
      <c r="AD1063" s="376" t="s">
        <v>24</v>
      </c>
      <c r="AE1063" s="377">
        <v>0.5</v>
      </c>
      <c r="AF1063" s="375">
        <v>440</v>
      </c>
      <c r="AG1063" s="375" t="s">
        <v>584</v>
      </c>
      <c r="AH1063" s="375">
        <v>12</v>
      </c>
      <c r="AI1063" s="27">
        <v>2600</v>
      </c>
      <c r="AJ1063" s="326">
        <v>500</v>
      </c>
      <c r="AK1063" s="326">
        <v>500</v>
      </c>
      <c r="AL1063" s="326">
        <v>500</v>
      </c>
      <c r="AM1063" s="326">
        <v>500</v>
      </c>
      <c r="AN1063" s="326">
        <v>500</v>
      </c>
      <c r="AO1063" s="326">
        <v>500</v>
      </c>
      <c r="AP1063" s="326">
        <v>500</v>
      </c>
      <c r="AQ1063" s="326">
        <v>500</v>
      </c>
      <c r="AR1063" s="326">
        <v>500</v>
      </c>
      <c r="AS1063" s="326">
        <v>500</v>
      </c>
      <c r="AT1063" s="326">
        <v>500</v>
      </c>
      <c r="AU1063" s="326">
        <v>500</v>
      </c>
      <c r="AV1063" s="14" t="s">
        <v>1500</v>
      </c>
      <c r="AW1063" s="14" t="s">
        <v>1501</v>
      </c>
      <c r="AX1063" s="14" t="s">
        <v>1501</v>
      </c>
      <c r="AY1063" s="14" t="s">
        <v>1502</v>
      </c>
      <c r="AZ1063" s="14" t="s">
        <v>1503</v>
      </c>
      <c r="BA1063" s="14" t="s">
        <v>714</v>
      </c>
      <c r="BB1063" s="14" t="s">
        <v>583</v>
      </c>
      <c r="BC1063" s="14" t="s">
        <v>1504</v>
      </c>
      <c r="BD1063" s="14" t="s">
        <v>1505</v>
      </c>
      <c r="BE1063" s="14" t="s">
        <v>503</v>
      </c>
      <c r="BF1063" s="14" t="s">
        <v>1506</v>
      </c>
      <c r="BG1063" s="61" t="s">
        <v>735</v>
      </c>
      <c r="BH1063" s="58">
        <f t="shared" si="54"/>
        <v>2600</v>
      </c>
      <c r="BI1063" s="62">
        <f t="shared" si="53"/>
        <v>0</v>
      </c>
    </row>
    <row r="1064" spans="1:61" ht="18.75">
      <c r="A1064" s="11">
        <v>10</v>
      </c>
      <c r="B1064" s="6" t="s">
        <v>1</v>
      </c>
      <c r="C1064" s="11">
        <v>1011</v>
      </c>
      <c r="D1064" s="6" t="s">
        <v>503</v>
      </c>
      <c r="E1064" s="12">
        <v>2</v>
      </c>
      <c r="F1064" s="13" t="s">
        <v>12</v>
      </c>
      <c r="G1064" s="6" t="s">
        <v>12</v>
      </c>
      <c r="H1064" s="12">
        <v>1</v>
      </c>
      <c r="I1064" s="13" t="s">
        <v>734</v>
      </c>
      <c r="J1064" s="12">
        <v>150</v>
      </c>
      <c r="K1064" s="13" t="s">
        <v>787</v>
      </c>
      <c r="L1064" s="11">
        <v>1000003</v>
      </c>
      <c r="M1064" s="6" t="s">
        <v>229</v>
      </c>
      <c r="N1064" s="11">
        <v>10000030072</v>
      </c>
      <c r="O1064" s="6" t="s">
        <v>52</v>
      </c>
      <c r="P1064" s="14" t="s">
        <v>52</v>
      </c>
      <c r="Q1064" s="11">
        <v>5</v>
      </c>
      <c r="R1064" s="6" t="s">
        <v>635</v>
      </c>
      <c r="S1064" s="11">
        <v>5</v>
      </c>
      <c r="T1064" s="6" t="s">
        <v>635</v>
      </c>
      <c r="U1064" s="13" t="str">
        <f>IFERROR((VLOOKUP(Q1064,[1]ความเชื่อมโยง!$A$1:$F$10,6,FALSE)),"")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64" s="13" t="str">
        <f>IFERROR((VLOOKUP(Q1064,ความเชื่อมโยง!$A$1:$G$10,7,1)),"")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64" s="15" t="s">
        <v>636</v>
      </c>
      <c r="X1064" s="6" t="s">
        <v>133</v>
      </c>
      <c r="Y1064" s="6" t="s">
        <v>16</v>
      </c>
      <c r="Z1064" s="6" t="s">
        <v>20</v>
      </c>
      <c r="AA1064" s="6"/>
      <c r="AB1064" s="6"/>
      <c r="AC1064" s="14"/>
      <c r="AD1064" s="313" t="s">
        <v>1521</v>
      </c>
      <c r="AE1064" s="374">
        <v>10</v>
      </c>
      <c r="AF1064" s="375">
        <v>500</v>
      </c>
      <c r="AG1064" s="375" t="s">
        <v>589</v>
      </c>
      <c r="AH1064" s="375">
        <v>1</v>
      </c>
      <c r="AI1064" s="27">
        <v>5000</v>
      </c>
      <c r="AJ1064" s="326"/>
      <c r="AK1064" s="326"/>
      <c r="AL1064" s="326"/>
      <c r="AM1064" s="326"/>
      <c r="AN1064" s="326"/>
      <c r="AO1064" s="326"/>
      <c r="AP1064" s="326"/>
      <c r="AQ1064" s="326"/>
      <c r="AR1064" s="326"/>
      <c r="AS1064" s="326"/>
      <c r="AT1064" s="326">
        <v>5000</v>
      </c>
      <c r="AU1064" s="326"/>
      <c r="AV1064" s="14" t="s">
        <v>1500</v>
      </c>
      <c r="AW1064" s="14" t="s">
        <v>1501</v>
      </c>
      <c r="AX1064" s="14" t="s">
        <v>1501</v>
      </c>
      <c r="AY1064" s="14" t="s">
        <v>1502</v>
      </c>
      <c r="AZ1064" s="14" t="s">
        <v>1503</v>
      </c>
      <c r="BA1064" s="14" t="s">
        <v>714</v>
      </c>
      <c r="BB1064" s="14" t="s">
        <v>583</v>
      </c>
      <c r="BC1064" s="14" t="s">
        <v>1504</v>
      </c>
      <c r="BD1064" s="14" t="s">
        <v>1505</v>
      </c>
      <c r="BE1064" s="14" t="s">
        <v>503</v>
      </c>
      <c r="BF1064" s="14" t="s">
        <v>1506</v>
      </c>
      <c r="BG1064" s="61" t="s">
        <v>735</v>
      </c>
      <c r="BH1064" s="58">
        <f t="shared" si="54"/>
        <v>5000</v>
      </c>
      <c r="BI1064" s="62">
        <f t="shared" si="53"/>
        <v>0</v>
      </c>
    </row>
    <row r="1065" spans="1:61" ht="18.75">
      <c r="A1065" s="11">
        <v>10</v>
      </c>
      <c r="B1065" s="6" t="s">
        <v>1</v>
      </c>
      <c r="C1065" s="11">
        <v>1011</v>
      </c>
      <c r="D1065" s="6" t="s">
        <v>503</v>
      </c>
      <c r="E1065" s="12">
        <v>2</v>
      </c>
      <c r="F1065" s="13" t="s">
        <v>12</v>
      </c>
      <c r="G1065" s="6" t="s">
        <v>12</v>
      </c>
      <c r="H1065" s="12">
        <v>1</v>
      </c>
      <c r="I1065" s="13" t="s">
        <v>734</v>
      </c>
      <c r="J1065" s="12">
        <v>614</v>
      </c>
      <c r="K1065" s="13" t="s">
        <v>965</v>
      </c>
      <c r="L1065" s="11">
        <v>6010004</v>
      </c>
      <c r="M1065" s="6" t="s">
        <v>655</v>
      </c>
      <c r="N1065" s="11">
        <v>60100040034</v>
      </c>
      <c r="O1065" s="6" t="s">
        <v>508</v>
      </c>
      <c r="P1065" s="14" t="s">
        <v>508</v>
      </c>
      <c r="Q1065" s="11">
        <v>5</v>
      </c>
      <c r="R1065" s="6" t="s">
        <v>635</v>
      </c>
      <c r="S1065" s="11">
        <v>5</v>
      </c>
      <c r="T1065" s="6" t="s">
        <v>635</v>
      </c>
      <c r="U1065" s="13" t="str">
        <f>IFERROR((VLOOKUP(Q1065,[1]ความเชื่อมโยง!$A$1:$F$10,6,FALSE)),"")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65" s="13" t="str">
        <f>IFERROR((VLOOKUP(Q1065,ความเชื่อมโยง!$A$1:$G$10,7,1)),"")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65" s="15" t="s">
        <v>636</v>
      </c>
      <c r="X1065" s="6" t="s">
        <v>133</v>
      </c>
      <c r="Y1065" s="6" t="s">
        <v>16</v>
      </c>
      <c r="Z1065" s="6" t="s">
        <v>28</v>
      </c>
      <c r="AA1065" s="6"/>
      <c r="AB1065" s="6"/>
      <c r="AC1065" s="14"/>
      <c r="AD1065" s="151" t="s">
        <v>580</v>
      </c>
      <c r="AE1065" s="358">
        <v>3000</v>
      </c>
      <c r="AF1065" s="359">
        <v>3</v>
      </c>
      <c r="AG1065" s="151" t="s">
        <v>581</v>
      </c>
      <c r="AH1065" s="360">
        <v>2</v>
      </c>
      <c r="AI1065" s="27">
        <v>18000</v>
      </c>
      <c r="AJ1065" s="378"/>
      <c r="AK1065" s="379"/>
      <c r="AL1065" s="17"/>
      <c r="AM1065" s="326"/>
      <c r="AN1065" s="326"/>
      <c r="AO1065" s="326"/>
      <c r="AP1065" s="326">
        <v>18000</v>
      </c>
      <c r="AQ1065" s="326"/>
      <c r="AR1065" s="326"/>
      <c r="AS1065" s="326"/>
      <c r="AT1065" s="326"/>
      <c r="AU1065" s="326"/>
      <c r="AV1065" s="14" t="s">
        <v>1500</v>
      </c>
      <c r="AW1065" s="14" t="s">
        <v>1501</v>
      </c>
      <c r="AX1065" s="14" t="s">
        <v>1501</v>
      </c>
      <c r="AY1065" s="14" t="s">
        <v>1502</v>
      </c>
      <c r="AZ1065" s="14" t="s">
        <v>1503</v>
      </c>
      <c r="BA1065" s="14" t="s">
        <v>714</v>
      </c>
      <c r="BB1065" s="14" t="s">
        <v>583</v>
      </c>
      <c r="BC1065" s="14" t="s">
        <v>1504</v>
      </c>
      <c r="BD1065" s="14" t="s">
        <v>1505</v>
      </c>
      <c r="BE1065" s="14" t="s">
        <v>503</v>
      </c>
      <c r="BF1065" s="14" t="s">
        <v>1506</v>
      </c>
      <c r="BG1065" s="61" t="s">
        <v>735</v>
      </c>
      <c r="BH1065" s="58">
        <f t="shared" si="54"/>
        <v>18000</v>
      </c>
      <c r="BI1065" s="62">
        <f t="shared" si="53"/>
        <v>0</v>
      </c>
    </row>
    <row r="1066" spans="1:61" ht="18.75">
      <c r="A1066" s="11">
        <v>10</v>
      </c>
      <c r="B1066" s="6" t="s">
        <v>1</v>
      </c>
      <c r="C1066" s="11">
        <v>1011</v>
      </c>
      <c r="D1066" s="6" t="s">
        <v>503</v>
      </c>
      <c r="E1066" s="12">
        <v>2</v>
      </c>
      <c r="F1066" s="13" t="s">
        <v>12</v>
      </c>
      <c r="G1066" s="6" t="s">
        <v>12</v>
      </c>
      <c r="H1066" s="12">
        <v>1</v>
      </c>
      <c r="I1066" s="13" t="s">
        <v>734</v>
      </c>
      <c r="J1066" s="12">
        <v>614</v>
      </c>
      <c r="K1066" s="13" t="s">
        <v>965</v>
      </c>
      <c r="L1066" s="11">
        <v>6010004</v>
      </c>
      <c r="M1066" s="6" t="s">
        <v>655</v>
      </c>
      <c r="N1066" s="11">
        <v>60100040034</v>
      </c>
      <c r="O1066" s="6" t="s">
        <v>508</v>
      </c>
      <c r="P1066" s="14" t="s">
        <v>508</v>
      </c>
      <c r="Q1066" s="11">
        <v>5</v>
      </c>
      <c r="R1066" s="6" t="s">
        <v>635</v>
      </c>
      <c r="S1066" s="11">
        <v>5</v>
      </c>
      <c r="T1066" s="6" t="s">
        <v>635</v>
      </c>
      <c r="U1066" s="13" t="str">
        <f>IFERROR((VLOOKUP(Q1066,[1]ความเชื่อมโยง!$A$1:$F$10,6,FALSE)),"")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66" s="13" t="str">
        <f>IFERROR((VLOOKUP(Q1066,ความเชื่อมโยง!$A$1:$G$10,7,1)),"")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66" s="15" t="s">
        <v>636</v>
      </c>
      <c r="X1066" s="6" t="s">
        <v>133</v>
      </c>
      <c r="Y1066" s="6" t="s">
        <v>16</v>
      </c>
      <c r="Z1066" s="6" t="s">
        <v>20</v>
      </c>
      <c r="AA1066" s="6"/>
      <c r="AB1066" s="6"/>
      <c r="AC1066" s="14"/>
      <c r="AD1066" s="151" t="s">
        <v>1522</v>
      </c>
      <c r="AE1066" s="358">
        <v>1800</v>
      </c>
      <c r="AF1066" s="359">
        <v>1</v>
      </c>
      <c r="AG1066" s="151" t="s">
        <v>619</v>
      </c>
      <c r="AH1066" s="360">
        <v>3</v>
      </c>
      <c r="AI1066" s="27">
        <v>5400</v>
      </c>
      <c r="AJ1066" s="378"/>
      <c r="AK1066" s="379"/>
      <c r="AL1066" s="17"/>
      <c r="AM1066" s="326"/>
      <c r="AN1066" s="326"/>
      <c r="AO1066" s="326"/>
      <c r="AP1066" s="326">
        <v>5400</v>
      </c>
      <c r="AQ1066" s="326"/>
      <c r="AR1066" s="326"/>
      <c r="AS1066" s="326"/>
      <c r="AT1066" s="326"/>
      <c r="AU1066" s="326"/>
      <c r="AV1066" s="14" t="s">
        <v>1500</v>
      </c>
      <c r="AW1066" s="14" t="s">
        <v>1501</v>
      </c>
      <c r="AX1066" s="14" t="s">
        <v>1501</v>
      </c>
      <c r="AY1066" s="14" t="s">
        <v>1502</v>
      </c>
      <c r="AZ1066" s="14" t="s">
        <v>1503</v>
      </c>
      <c r="BA1066" s="14" t="s">
        <v>714</v>
      </c>
      <c r="BB1066" s="14" t="s">
        <v>583</v>
      </c>
      <c r="BC1066" s="14" t="s">
        <v>1504</v>
      </c>
      <c r="BD1066" s="14" t="s">
        <v>1505</v>
      </c>
      <c r="BE1066" s="14" t="s">
        <v>503</v>
      </c>
      <c r="BF1066" s="14" t="s">
        <v>1506</v>
      </c>
      <c r="BG1066" s="61" t="s">
        <v>735</v>
      </c>
      <c r="BH1066" s="58">
        <f t="shared" si="54"/>
        <v>5400</v>
      </c>
      <c r="BI1066" s="62">
        <f t="shared" si="53"/>
        <v>0</v>
      </c>
    </row>
    <row r="1067" spans="1:61" ht="18.75">
      <c r="A1067" s="11">
        <v>10</v>
      </c>
      <c r="B1067" s="6" t="s">
        <v>1</v>
      </c>
      <c r="C1067" s="11">
        <v>1011</v>
      </c>
      <c r="D1067" s="6" t="s">
        <v>503</v>
      </c>
      <c r="E1067" s="12">
        <v>2</v>
      </c>
      <c r="F1067" s="13" t="s">
        <v>12</v>
      </c>
      <c r="G1067" s="6" t="s">
        <v>12</v>
      </c>
      <c r="H1067" s="12">
        <v>1</v>
      </c>
      <c r="I1067" s="13" t="s">
        <v>734</v>
      </c>
      <c r="J1067" s="12">
        <v>614</v>
      </c>
      <c r="K1067" s="13" t="s">
        <v>965</v>
      </c>
      <c r="L1067" s="11">
        <v>6010004</v>
      </c>
      <c r="M1067" s="6" t="s">
        <v>655</v>
      </c>
      <c r="N1067" s="11">
        <v>60100040034</v>
      </c>
      <c r="O1067" s="6" t="s">
        <v>508</v>
      </c>
      <c r="P1067" s="14" t="s">
        <v>508</v>
      </c>
      <c r="Q1067" s="11">
        <v>5</v>
      </c>
      <c r="R1067" s="6" t="s">
        <v>635</v>
      </c>
      <c r="S1067" s="11">
        <v>5</v>
      </c>
      <c r="T1067" s="6" t="s">
        <v>635</v>
      </c>
      <c r="U1067" s="13" t="str">
        <f>IFERROR((VLOOKUP(Q1067,[1]ความเชื่อมโยง!$A$1:$F$10,6,FALSE)),"")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67" s="13" t="str">
        <f>IFERROR((VLOOKUP(Q1067,ความเชื่อมโยง!$A$1:$G$10,7,1)),"")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67" s="15" t="s">
        <v>636</v>
      </c>
      <c r="X1067" s="6" t="s">
        <v>133</v>
      </c>
      <c r="Y1067" s="6" t="s">
        <v>16</v>
      </c>
      <c r="Z1067" s="6" t="s">
        <v>23</v>
      </c>
      <c r="AA1067" s="6"/>
      <c r="AB1067" s="6"/>
      <c r="AC1067" s="14"/>
      <c r="AD1067" s="151" t="s">
        <v>1523</v>
      </c>
      <c r="AE1067" s="358">
        <v>3000</v>
      </c>
      <c r="AF1067" s="359">
        <v>3</v>
      </c>
      <c r="AG1067" s="151" t="s">
        <v>619</v>
      </c>
      <c r="AH1067" s="360">
        <v>1</v>
      </c>
      <c r="AI1067" s="27">
        <v>9000</v>
      </c>
      <c r="AJ1067" s="378"/>
      <c r="AK1067" s="379"/>
      <c r="AL1067" s="17"/>
      <c r="AM1067" s="326"/>
      <c r="AN1067" s="326"/>
      <c r="AO1067" s="326"/>
      <c r="AP1067" s="326">
        <v>9000</v>
      </c>
      <c r="AQ1067" s="326"/>
      <c r="AR1067" s="326"/>
      <c r="AS1067" s="326"/>
      <c r="AT1067" s="326"/>
      <c r="AU1067" s="326"/>
      <c r="AV1067" s="14" t="s">
        <v>1500</v>
      </c>
      <c r="AW1067" s="14" t="s">
        <v>1501</v>
      </c>
      <c r="AX1067" s="14" t="s">
        <v>1501</v>
      </c>
      <c r="AY1067" s="14" t="s">
        <v>1502</v>
      </c>
      <c r="AZ1067" s="14" t="s">
        <v>1503</v>
      </c>
      <c r="BA1067" s="14" t="s">
        <v>714</v>
      </c>
      <c r="BB1067" s="14" t="s">
        <v>583</v>
      </c>
      <c r="BC1067" s="14" t="s">
        <v>1504</v>
      </c>
      <c r="BD1067" s="14" t="s">
        <v>1505</v>
      </c>
      <c r="BE1067" s="14" t="s">
        <v>503</v>
      </c>
      <c r="BF1067" s="14" t="s">
        <v>1506</v>
      </c>
      <c r="BG1067" s="61" t="s">
        <v>735</v>
      </c>
      <c r="BH1067" s="58">
        <f t="shared" si="54"/>
        <v>9000</v>
      </c>
      <c r="BI1067" s="62">
        <f t="shared" si="53"/>
        <v>0</v>
      </c>
    </row>
    <row r="1068" spans="1:61" ht="18.75">
      <c r="A1068" s="11">
        <v>10</v>
      </c>
      <c r="B1068" s="6" t="s">
        <v>1</v>
      </c>
      <c r="C1068" s="11">
        <v>1011</v>
      </c>
      <c r="D1068" s="6" t="s">
        <v>503</v>
      </c>
      <c r="E1068" s="12">
        <v>2</v>
      </c>
      <c r="F1068" s="13" t="s">
        <v>12</v>
      </c>
      <c r="G1068" s="6" t="s">
        <v>12</v>
      </c>
      <c r="H1068" s="12">
        <v>1</v>
      </c>
      <c r="I1068" s="13" t="s">
        <v>734</v>
      </c>
      <c r="J1068" s="12">
        <v>614</v>
      </c>
      <c r="K1068" s="13" t="s">
        <v>965</v>
      </c>
      <c r="L1068" s="11">
        <v>6010004</v>
      </c>
      <c r="M1068" s="6" t="s">
        <v>655</v>
      </c>
      <c r="N1068" s="11">
        <v>60100040034</v>
      </c>
      <c r="O1068" s="6" t="s">
        <v>508</v>
      </c>
      <c r="P1068" s="14" t="s">
        <v>508</v>
      </c>
      <c r="Q1068" s="11">
        <v>5</v>
      </c>
      <c r="R1068" s="6" t="s">
        <v>635</v>
      </c>
      <c r="S1068" s="11">
        <v>5</v>
      </c>
      <c r="T1068" s="6" t="s">
        <v>635</v>
      </c>
      <c r="U1068" s="13" t="str">
        <f>IFERROR((VLOOKUP(Q1068,[1]ความเชื่อมโยง!$A$1:$F$10,6,FALSE)),"")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68" s="13" t="str">
        <f>IFERROR((VLOOKUP(Q1068,ความเชื่อมโยง!$A$1:$G$10,7,1)),"")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68" s="15" t="s">
        <v>636</v>
      </c>
      <c r="X1068" s="6" t="s">
        <v>133</v>
      </c>
      <c r="Y1068" s="6" t="s">
        <v>16</v>
      </c>
      <c r="Z1068" s="6" t="s">
        <v>20</v>
      </c>
      <c r="AA1068" s="6"/>
      <c r="AB1068" s="6"/>
      <c r="AC1068" s="14"/>
      <c r="AD1068" s="380" t="s">
        <v>1754</v>
      </c>
      <c r="AE1068" s="358">
        <v>1000</v>
      </c>
      <c r="AF1068" s="359">
        <v>12</v>
      </c>
      <c r="AG1068" s="151" t="s">
        <v>581</v>
      </c>
      <c r="AH1068" s="360">
        <v>2</v>
      </c>
      <c r="AI1068" s="27">
        <v>24000</v>
      </c>
      <c r="AJ1068" s="378"/>
      <c r="AK1068" s="379"/>
      <c r="AL1068" s="17"/>
      <c r="AM1068" s="326"/>
      <c r="AN1068" s="326"/>
      <c r="AO1068" s="326"/>
      <c r="AP1068" s="326">
        <v>24000</v>
      </c>
      <c r="AQ1068" s="326"/>
      <c r="AR1068" s="326"/>
      <c r="AS1068" s="326"/>
      <c r="AT1068" s="326"/>
      <c r="AU1068" s="326"/>
      <c r="AV1068" s="14" t="s">
        <v>1500</v>
      </c>
      <c r="AW1068" s="14" t="s">
        <v>1501</v>
      </c>
      <c r="AX1068" s="14" t="s">
        <v>1501</v>
      </c>
      <c r="AY1068" s="14" t="s">
        <v>1502</v>
      </c>
      <c r="AZ1068" s="14" t="s">
        <v>1503</v>
      </c>
      <c r="BA1068" s="14" t="s">
        <v>714</v>
      </c>
      <c r="BB1068" s="14" t="s">
        <v>583</v>
      </c>
      <c r="BC1068" s="14" t="s">
        <v>1504</v>
      </c>
      <c r="BD1068" s="14" t="s">
        <v>1505</v>
      </c>
      <c r="BE1068" s="14" t="s">
        <v>503</v>
      </c>
      <c r="BF1068" s="14" t="s">
        <v>1506</v>
      </c>
      <c r="BG1068" s="61" t="s">
        <v>735</v>
      </c>
      <c r="BH1068" s="58">
        <f t="shared" si="54"/>
        <v>24000</v>
      </c>
      <c r="BI1068" s="62">
        <f t="shared" si="53"/>
        <v>0</v>
      </c>
    </row>
    <row r="1069" spans="1:61" ht="18.75">
      <c r="A1069" s="11">
        <v>10</v>
      </c>
      <c r="B1069" s="6" t="s">
        <v>1</v>
      </c>
      <c r="C1069" s="11">
        <v>1011</v>
      </c>
      <c r="D1069" s="6" t="s">
        <v>503</v>
      </c>
      <c r="E1069" s="12">
        <v>2</v>
      </c>
      <c r="F1069" s="13" t="s">
        <v>12</v>
      </c>
      <c r="G1069" s="6" t="s">
        <v>12</v>
      </c>
      <c r="H1069" s="12">
        <v>1</v>
      </c>
      <c r="I1069" s="13" t="s">
        <v>734</v>
      </c>
      <c r="J1069" s="12">
        <v>614</v>
      </c>
      <c r="K1069" s="13" t="s">
        <v>965</v>
      </c>
      <c r="L1069" s="11">
        <v>6010004</v>
      </c>
      <c r="M1069" s="6" t="s">
        <v>655</v>
      </c>
      <c r="N1069" s="11">
        <v>60100040034</v>
      </c>
      <c r="O1069" s="6" t="s">
        <v>508</v>
      </c>
      <c r="P1069" s="14" t="s">
        <v>508</v>
      </c>
      <c r="Q1069" s="11">
        <v>5</v>
      </c>
      <c r="R1069" s="6" t="s">
        <v>635</v>
      </c>
      <c r="S1069" s="11">
        <v>5</v>
      </c>
      <c r="T1069" s="6" t="s">
        <v>635</v>
      </c>
      <c r="U1069" s="13" t="str">
        <f>IFERROR((VLOOKUP(Q1069,[1]ความเชื่อมโยง!$A$1:$F$10,6,FALSE)),"")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69" s="13" t="str">
        <f>IFERROR((VLOOKUP(Q1069,ความเชื่อมโยง!$A$1:$G$10,7,1)),"")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69" s="15" t="s">
        <v>636</v>
      </c>
      <c r="X1069" s="6" t="s">
        <v>133</v>
      </c>
      <c r="Y1069" s="6" t="s">
        <v>16</v>
      </c>
      <c r="Z1069" s="6" t="s">
        <v>20</v>
      </c>
      <c r="AA1069" s="6"/>
      <c r="AB1069" s="6"/>
      <c r="AC1069" s="14"/>
      <c r="AD1069" s="151" t="s">
        <v>1755</v>
      </c>
      <c r="AE1069" s="358">
        <v>1000</v>
      </c>
      <c r="AF1069" s="359">
        <v>6</v>
      </c>
      <c r="AG1069" s="151" t="s">
        <v>621</v>
      </c>
      <c r="AH1069" s="360">
        <v>2</v>
      </c>
      <c r="AI1069" s="27">
        <v>12000</v>
      </c>
      <c r="AJ1069" s="378"/>
      <c r="AK1069" s="379"/>
      <c r="AL1069" s="17"/>
      <c r="AM1069" s="326"/>
      <c r="AN1069" s="326"/>
      <c r="AO1069" s="326"/>
      <c r="AP1069" s="326">
        <v>12000</v>
      </c>
      <c r="AQ1069" s="326"/>
      <c r="AR1069" s="326"/>
      <c r="AS1069" s="326"/>
      <c r="AT1069" s="326"/>
      <c r="AU1069" s="326"/>
      <c r="AV1069" s="14" t="s">
        <v>1500</v>
      </c>
      <c r="AW1069" s="14" t="s">
        <v>1501</v>
      </c>
      <c r="AX1069" s="14" t="s">
        <v>1501</v>
      </c>
      <c r="AY1069" s="14" t="s">
        <v>1502</v>
      </c>
      <c r="AZ1069" s="14" t="s">
        <v>1503</v>
      </c>
      <c r="BA1069" s="14" t="s">
        <v>714</v>
      </c>
      <c r="BB1069" s="14" t="s">
        <v>583</v>
      </c>
      <c r="BC1069" s="14" t="s">
        <v>1504</v>
      </c>
      <c r="BD1069" s="14" t="s">
        <v>1505</v>
      </c>
      <c r="BE1069" s="14" t="s">
        <v>503</v>
      </c>
      <c r="BF1069" s="14" t="s">
        <v>1506</v>
      </c>
      <c r="BG1069" s="61" t="s">
        <v>735</v>
      </c>
      <c r="BH1069" s="58">
        <f t="shared" si="54"/>
        <v>12000</v>
      </c>
      <c r="BI1069" s="62">
        <f t="shared" si="53"/>
        <v>0</v>
      </c>
    </row>
    <row r="1070" spans="1:61" ht="18.75">
      <c r="A1070" s="11">
        <v>10</v>
      </c>
      <c r="B1070" s="6" t="s">
        <v>1</v>
      </c>
      <c r="C1070" s="11">
        <v>1011</v>
      </c>
      <c r="D1070" s="6" t="s">
        <v>503</v>
      </c>
      <c r="E1070" s="12">
        <v>2</v>
      </c>
      <c r="F1070" s="13" t="s">
        <v>12</v>
      </c>
      <c r="G1070" s="6" t="s">
        <v>12</v>
      </c>
      <c r="H1070" s="12">
        <v>1</v>
      </c>
      <c r="I1070" s="13" t="s">
        <v>734</v>
      </c>
      <c r="J1070" s="12">
        <v>614</v>
      </c>
      <c r="K1070" s="13" t="s">
        <v>965</v>
      </c>
      <c r="L1070" s="11">
        <v>6010004</v>
      </c>
      <c r="M1070" s="6" t="s">
        <v>655</v>
      </c>
      <c r="N1070" s="11">
        <v>60100040034</v>
      </c>
      <c r="O1070" s="6" t="s">
        <v>508</v>
      </c>
      <c r="P1070" s="14" t="s">
        <v>508</v>
      </c>
      <c r="Q1070" s="11">
        <v>5</v>
      </c>
      <c r="R1070" s="6" t="s">
        <v>635</v>
      </c>
      <c r="S1070" s="11">
        <v>5</v>
      </c>
      <c r="T1070" s="6" t="s">
        <v>635</v>
      </c>
      <c r="U1070" s="13" t="str">
        <f>IFERROR((VLOOKUP(Q1070,[1]ความเชื่อมโยง!$A$1:$F$10,6,FALSE)),"")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70" s="13" t="str">
        <f>IFERROR((VLOOKUP(Q1070,ความเชื่อมโยง!$A$1:$G$10,7,1)),"")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70" s="15" t="s">
        <v>636</v>
      </c>
      <c r="X1070" s="6" t="s">
        <v>133</v>
      </c>
      <c r="Y1070" s="6" t="s">
        <v>16</v>
      </c>
      <c r="Z1070" s="6" t="s">
        <v>20</v>
      </c>
      <c r="AA1070" s="6"/>
      <c r="AB1070" s="6"/>
      <c r="AC1070" s="14"/>
      <c r="AD1070" s="151" t="s">
        <v>612</v>
      </c>
      <c r="AE1070" s="358">
        <v>100</v>
      </c>
      <c r="AF1070" s="359">
        <v>50</v>
      </c>
      <c r="AG1070" s="151" t="s">
        <v>581</v>
      </c>
      <c r="AH1070" s="360">
        <v>1</v>
      </c>
      <c r="AI1070" s="27">
        <v>5000</v>
      </c>
      <c r="AJ1070" s="378"/>
      <c r="AK1070" s="379"/>
      <c r="AL1070" s="17"/>
      <c r="AM1070" s="326"/>
      <c r="AN1070" s="326"/>
      <c r="AO1070" s="326"/>
      <c r="AP1070" s="326">
        <v>5000</v>
      </c>
      <c r="AQ1070" s="326"/>
      <c r="AR1070" s="326"/>
      <c r="AS1070" s="326"/>
      <c r="AT1070" s="326"/>
      <c r="AU1070" s="326"/>
      <c r="AV1070" s="14" t="s">
        <v>1500</v>
      </c>
      <c r="AW1070" s="14" t="s">
        <v>1501</v>
      </c>
      <c r="AX1070" s="14" t="s">
        <v>1501</v>
      </c>
      <c r="AY1070" s="14" t="s">
        <v>1502</v>
      </c>
      <c r="AZ1070" s="14" t="s">
        <v>1503</v>
      </c>
      <c r="BA1070" s="14" t="s">
        <v>714</v>
      </c>
      <c r="BB1070" s="14" t="s">
        <v>583</v>
      </c>
      <c r="BC1070" s="14" t="s">
        <v>1504</v>
      </c>
      <c r="BD1070" s="14" t="s">
        <v>1505</v>
      </c>
      <c r="BE1070" s="14" t="s">
        <v>503</v>
      </c>
      <c r="BF1070" s="14" t="s">
        <v>1506</v>
      </c>
      <c r="BG1070" s="61" t="s">
        <v>735</v>
      </c>
      <c r="BH1070" s="58">
        <f t="shared" si="54"/>
        <v>5000</v>
      </c>
      <c r="BI1070" s="62">
        <f t="shared" si="53"/>
        <v>0</v>
      </c>
    </row>
    <row r="1071" spans="1:61" ht="18.75">
      <c r="A1071" s="11">
        <v>10</v>
      </c>
      <c r="B1071" s="6" t="s">
        <v>1</v>
      </c>
      <c r="C1071" s="11">
        <v>1011</v>
      </c>
      <c r="D1071" s="6" t="s">
        <v>503</v>
      </c>
      <c r="E1071" s="12">
        <v>2</v>
      </c>
      <c r="F1071" s="13" t="s">
        <v>12</v>
      </c>
      <c r="G1071" s="6" t="s">
        <v>12</v>
      </c>
      <c r="H1071" s="12">
        <v>1</v>
      </c>
      <c r="I1071" s="13" t="s">
        <v>734</v>
      </c>
      <c r="J1071" s="12">
        <v>614</v>
      </c>
      <c r="K1071" s="13" t="s">
        <v>965</v>
      </c>
      <c r="L1071" s="11">
        <v>6010004</v>
      </c>
      <c r="M1071" s="6" t="s">
        <v>655</v>
      </c>
      <c r="N1071" s="11">
        <v>60100040034</v>
      </c>
      <c r="O1071" s="6" t="s">
        <v>508</v>
      </c>
      <c r="P1071" s="14" t="s">
        <v>508</v>
      </c>
      <c r="Q1071" s="11">
        <v>5</v>
      </c>
      <c r="R1071" s="6" t="s">
        <v>635</v>
      </c>
      <c r="S1071" s="11">
        <v>5</v>
      </c>
      <c r="T1071" s="6" t="s">
        <v>635</v>
      </c>
      <c r="U1071" s="13" t="str">
        <f>IFERROR((VLOOKUP(Q1071,[1]ความเชื่อมโยง!$A$1:$F$10,6,FALSE)),"")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71" s="13" t="str">
        <f>IFERROR((VLOOKUP(Q1071,ความเชื่อมโยง!$A$1:$G$10,7,1)),"")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71" s="15" t="s">
        <v>636</v>
      </c>
      <c r="X1071" s="6" t="s">
        <v>133</v>
      </c>
      <c r="Y1071" s="6" t="s">
        <v>16</v>
      </c>
      <c r="Z1071" s="6" t="s">
        <v>20</v>
      </c>
      <c r="AA1071" s="6"/>
      <c r="AB1071" s="6"/>
      <c r="AC1071" s="14"/>
      <c r="AD1071" s="151" t="s">
        <v>612</v>
      </c>
      <c r="AE1071" s="358">
        <v>200</v>
      </c>
      <c r="AF1071" s="359">
        <v>50</v>
      </c>
      <c r="AG1071" s="151" t="s">
        <v>581</v>
      </c>
      <c r="AH1071" s="360">
        <v>2</v>
      </c>
      <c r="AI1071" s="27">
        <v>20000</v>
      </c>
      <c r="AJ1071" s="378"/>
      <c r="AK1071" s="379"/>
      <c r="AL1071" s="17"/>
      <c r="AM1071" s="326"/>
      <c r="AN1071" s="326"/>
      <c r="AO1071" s="326"/>
      <c r="AP1071" s="326">
        <v>20000</v>
      </c>
      <c r="AQ1071" s="326"/>
      <c r="AR1071" s="326"/>
      <c r="AS1071" s="326"/>
      <c r="AT1071" s="326"/>
      <c r="AU1071" s="326"/>
      <c r="AV1071" s="14" t="s">
        <v>1500</v>
      </c>
      <c r="AW1071" s="14" t="s">
        <v>1501</v>
      </c>
      <c r="AX1071" s="14" t="s">
        <v>1501</v>
      </c>
      <c r="AY1071" s="14" t="s">
        <v>1502</v>
      </c>
      <c r="AZ1071" s="14" t="s">
        <v>1503</v>
      </c>
      <c r="BA1071" s="14" t="s">
        <v>714</v>
      </c>
      <c r="BB1071" s="14" t="s">
        <v>583</v>
      </c>
      <c r="BC1071" s="14" t="s">
        <v>1504</v>
      </c>
      <c r="BD1071" s="14" t="s">
        <v>1505</v>
      </c>
      <c r="BE1071" s="14" t="s">
        <v>503</v>
      </c>
      <c r="BF1071" s="14" t="s">
        <v>1506</v>
      </c>
      <c r="BG1071" s="61" t="s">
        <v>735</v>
      </c>
      <c r="BH1071" s="58">
        <f t="shared" si="54"/>
        <v>20000</v>
      </c>
      <c r="BI1071" s="62">
        <f t="shared" si="53"/>
        <v>0</v>
      </c>
    </row>
    <row r="1072" spans="1:61" ht="18.75">
      <c r="A1072" s="11">
        <v>10</v>
      </c>
      <c r="B1072" s="6" t="s">
        <v>1</v>
      </c>
      <c r="C1072" s="11">
        <v>1011</v>
      </c>
      <c r="D1072" s="6" t="s">
        <v>503</v>
      </c>
      <c r="E1072" s="12">
        <v>2</v>
      </c>
      <c r="F1072" s="13" t="s">
        <v>12</v>
      </c>
      <c r="G1072" s="6" t="s">
        <v>12</v>
      </c>
      <c r="H1072" s="12">
        <v>1</v>
      </c>
      <c r="I1072" s="13" t="s">
        <v>734</v>
      </c>
      <c r="J1072" s="12">
        <v>614</v>
      </c>
      <c r="K1072" s="13" t="s">
        <v>965</v>
      </c>
      <c r="L1072" s="11">
        <v>6010004</v>
      </c>
      <c r="M1072" s="6" t="s">
        <v>655</v>
      </c>
      <c r="N1072" s="11">
        <v>60100040034</v>
      </c>
      <c r="O1072" s="6" t="s">
        <v>508</v>
      </c>
      <c r="P1072" s="14" t="s">
        <v>508</v>
      </c>
      <c r="Q1072" s="11">
        <v>5</v>
      </c>
      <c r="R1072" s="6" t="s">
        <v>635</v>
      </c>
      <c r="S1072" s="11">
        <v>5</v>
      </c>
      <c r="T1072" s="6" t="s">
        <v>635</v>
      </c>
      <c r="U1072" s="13" t="str">
        <f>IFERROR((VLOOKUP(Q1072,[1]ความเชื่อมโยง!$A$1:$F$10,6,FALSE)),"")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72" s="13" t="str">
        <f>IFERROR((VLOOKUP(Q1072,ความเชื่อมโยง!$A$1:$G$10,7,1)),"")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72" s="15" t="s">
        <v>636</v>
      </c>
      <c r="X1072" s="6" t="s">
        <v>133</v>
      </c>
      <c r="Y1072" s="6" t="s">
        <v>16</v>
      </c>
      <c r="Z1072" s="6" t="s">
        <v>20</v>
      </c>
      <c r="AA1072" s="6"/>
      <c r="AB1072" s="6"/>
      <c r="AC1072" s="14"/>
      <c r="AD1072" s="151" t="s">
        <v>612</v>
      </c>
      <c r="AE1072" s="358">
        <v>250</v>
      </c>
      <c r="AF1072" s="359">
        <v>50</v>
      </c>
      <c r="AG1072" s="151" t="s">
        <v>581</v>
      </c>
      <c r="AH1072" s="360">
        <v>2</v>
      </c>
      <c r="AI1072" s="27">
        <v>25000</v>
      </c>
      <c r="AJ1072" s="378"/>
      <c r="AK1072" s="379"/>
      <c r="AL1072" s="17"/>
      <c r="AM1072" s="326"/>
      <c r="AN1072" s="326"/>
      <c r="AO1072" s="326"/>
      <c r="AP1072" s="326">
        <v>25000</v>
      </c>
      <c r="AQ1072" s="326"/>
      <c r="AR1072" s="326"/>
      <c r="AS1072" s="326"/>
      <c r="AT1072" s="326"/>
      <c r="AU1072" s="326"/>
      <c r="AV1072" s="14" t="s">
        <v>1500</v>
      </c>
      <c r="AW1072" s="14" t="s">
        <v>1501</v>
      </c>
      <c r="AX1072" s="14" t="s">
        <v>1501</v>
      </c>
      <c r="AY1072" s="14" t="s">
        <v>1502</v>
      </c>
      <c r="AZ1072" s="14" t="s">
        <v>1503</v>
      </c>
      <c r="BA1072" s="14" t="s">
        <v>714</v>
      </c>
      <c r="BB1072" s="14" t="s">
        <v>583</v>
      </c>
      <c r="BC1072" s="14" t="s">
        <v>1504</v>
      </c>
      <c r="BD1072" s="14" t="s">
        <v>1505</v>
      </c>
      <c r="BE1072" s="14" t="s">
        <v>503</v>
      </c>
      <c r="BF1072" s="14" t="s">
        <v>1506</v>
      </c>
      <c r="BG1072" s="61" t="s">
        <v>735</v>
      </c>
      <c r="BH1072" s="58">
        <f t="shared" si="54"/>
        <v>25000</v>
      </c>
      <c r="BI1072" s="62">
        <f t="shared" si="53"/>
        <v>0</v>
      </c>
    </row>
    <row r="1073" spans="1:61" ht="18.75">
      <c r="A1073" s="11">
        <v>10</v>
      </c>
      <c r="B1073" s="6" t="s">
        <v>1</v>
      </c>
      <c r="C1073" s="11">
        <v>1011</v>
      </c>
      <c r="D1073" s="6" t="s">
        <v>503</v>
      </c>
      <c r="E1073" s="12">
        <v>2</v>
      </c>
      <c r="F1073" s="13" t="s">
        <v>12</v>
      </c>
      <c r="G1073" s="6" t="s">
        <v>12</v>
      </c>
      <c r="H1073" s="12">
        <v>1</v>
      </c>
      <c r="I1073" s="13" t="s">
        <v>734</v>
      </c>
      <c r="J1073" s="12">
        <v>614</v>
      </c>
      <c r="K1073" s="13" t="s">
        <v>965</v>
      </c>
      <c r="L1073" s="11">
        <v>6010004</v>
      </c>
      <c r="M1073" s="6" t="s">
        <v>655</v>
      </c>
      <c r="N1073" s="11">
        <v>60100040034</v>
      </c>
      <c r="O1073" s="6" t="s">
        <v>508</v>
      </c>
      <c r="P1073" s="14" t="s">
        <v>508</v>
      </c>
      <c r="Q1073" s="11">
        <v>5</v>
      </c>
      <c r="R1073" s="6" t="s">
        <v>635</v>
      </c>
      <c r="S1073" s="11">
        <v>5</v>
      </c>
      <c r="T1073" s="6" t="s">
        <v>635</v>
      </c>
      <c r="U1073" s="13" t="str">
        <f>IFERROR((VLOOKUP(Q1073,[1]ความเชื่อมโยง!$A$1:$F$10,6,FALSE)),"")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73" s="13" t="str">
        <f>IFERROR((VLOOKUP(Q1073,ความเชื่อมโยง!$A$1:$G$10,7,1)),"")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73" s="15" t="s">
        <v>636</v>
      </c>
      <c r="X1073" s="6" t="s">
        <v>133</v>
      </c>
      <c r="Y1073" s="6" t="s">
        <v>16</v>
      </c>
      <c r="Z1073" s="6" t="s">
        <v>20</v>
      </c>
      <c r="AA1073" s="6"/>
      <c r="AB1073" s="6"/>
      <c r="AC1073" s="14"/>
      <c r="AD1073" s="151" t="s">
        <v>1635</v>
      </c>
      <c r="AE1073" s="358">
        <v>60</v>
      </c>
      <c r="AF1073" s="359">
        <v>40</v>
      </c>
      <c r="AG1073" s="151" t="s">
        <v>581</v>
      </c>
      <c r="AH1073" s="360">
        <v>4</v>
      </c>
      <c r="AI1073" s="27">
        <v>9600</v>
      </c>
      <c r="AJ1073" s="378"/>
      <c r="AK1073" s="379"/>
      <c r="AL1073" s="17"/>
      <c r="AM1073" s="326"/>
      <c r="AN1073" s="326"/>
      <c r="AO1073" s="326"/>
      <c r="AP1073" s="326">
        <v>9600</v>
      </c>
      <c r="AQ1073" s="326"/>
      <c r="AR1073" s="326"/>
      <c r="AS1073" s="326"/>
      <c r="AT1073" s="326"/>
      <c r="AU1073" s="326"/>
      <c r="AV1073" s="14" t="s">
        <v>1500</v>
      </c>
      <c r="AW1073" s="14" t="s">
        <v>1501</v>
      </c>
      <c r="AX1073" s="14" t="s">
        <v>1501</v>
      </c>
      <c r="AY1073" s="14" t="s">
        <v>1502</v>
      </c>
      <c r="AZ1073" s="14" t="s">
        <v>1503</v>
      </c>
      <c r="BA1073" s="14" t="s">
        <v>714</v>
      </c>
      <c r="BB1073" s="14" t="s">
        <v>583</v>
      </c>
      <c r="BC1073" s="14" t="s">
        <v>1504</v>
      </c>
      <c r="BD1073" s="14" t="s">
        <v>1505</v>
      </c>
      <c r="BE1073" s="14" t="s">
        <v>503</v>
      </c>
      <c r="BF1073" s="14" t="s">
        <v>1506</v>
      </c>
      <c r="BG1073" s="61" t="s">
        <v>735</v>
      </c>
      <c r="BH1073" s="58">
        <f t="shared" si="54"/>
        <v>9600</v>
      </c>
      <c r="BI1073" s="62">
        <f t="shared" si="53"/>
        <v>0</v>
      </c>
    </row>
    <row r="1074" spans="1:61" ht="18.75">
      <c r="A1074" s="11">
        <v>10</v>
      </c>
      <c r="B1074" s="6" t="s">
        <v>1</v>
      </c>
      <c r="C1074" s="11">
        <v>1011</v>
      </c>
      <c r="D1074" s="6" t="s">
        <v>503</v>
      </c>
      <c r="E1074" s="12">
        <v>2</v>
      </c>
      <c r="F1074" s="13" t="s">
        <v>12</v>
      </c>
      <c r="G1074" s="6" t="s">
        <v>12</v>
      </c>
      <c r="H1074" s="12">
        <v>1</v>
      </c>
      <c r="I1074" s="13" t="s">
        <v>734</v>
      </c>
      <c r="J1074" s="12">
        <v>614</v>
      </c>
      <c r="K1074" s="13" t="s">
        <v>965</v>
      </c>
      <c r="L1074" s="11">
        <v>6010004</v>
      </c>
      <c r="M1074" s="6" t="s">
        <v>655</v>
      </c>
      <c r="N1074" s="11">
        <v>60100040034</v>
      </c>
      <c r="O1074" s="6" t="s">
        <v>508</v>
      </c>
      <c r="P1074" s="14" t="s">
        <v>508</v>
      </c>
      <c r="Q1074" s="11">
        <v>5</v>
      </c>
      <c r="R1074" s="6" t="s">
        <v>635</v>
      </c>
      <c r="S1074" s="11">
        <v>5</v>
      </c>
      <c r="T1074" s="6" t="s">
        <v>635</v>
      </c>
      <c r="U1074" s="13" t="str">
        <f>IFERROR((VLOOKUP(Q1074,[1]ความเชื่อมโยง!$A$1:$F$10,6,FALSE)),"")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74" s="13" t="str">
        <f>IFERROR((VLOOKUP(Q1074,ความเชื่อมโยง!$A$1:$G$10,7,1)),"")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74" s="15" t="s">
        <v>636</v>
      </c>
      <c r="X1074" s="6" t="s">
        <v>133</v>
      </c>
      <c r="Y1074" s="6" t="s">
        <v>16</v>
      </c>
      <c r="Z1074" s="6" t="s">
        <v>23</v>
      </c>
      <c r="AA1074" s="6"/>
      <c r="AB1074" s="6"/>
      <c r="AC1074" s="14"/>
      <c r="AD1074" s="151" t="s">
        <v>1524</v>
      </c>
      <c r="AE1074" s="358">
        <v>2000</v>
      </c>
      <c r="AF1074" s="359">
        <v>1</v>
      </c>
      <c r="AG1074" s="151" t="s">
        <v>595</v>
      </c>
      <c r="AH1074" s="360">
        <v>1</v>
      </c>
      <c r="AI1074" s="27">
        <v>2000</v>
      </c>
      <c r="AJ1074" s="326"/>
      <c r="AK1074" s="379"/>
      <c r="AL1074" s="17"/>
      <c r="AM1074" s="326"/>
      <c r="AN1074" s="326"/>
      <c r="AO1074" s="326"/>
      <c r="AP1074" s="326">
        <v>2000</v>
      </c>
      <c r="AQ1074" s="326"/>
      <c r="AR1074" s="326"/>
      <c r="AS1074" s="326"/>
      <c r="AT1074" s="326"/>
      <c r="AU1074" s="326"/>
      <c r="AV1074" s="14" t="s">
        <v>1500</v>
      </c>
      <c r="AW1074" s="14" t="s">
        <v>1501</v>
      </c>
      <c r="AX1074" s="14" t="s">
        <v>1501</v>
      </c>
      <c r="AY1074" s="14" t="s">
        <v>1502</v>
      </c>
      <c r="AZ1074" s="14" t="s">
        <v>1503</v>
      </c>
      <c r="BA1074" s="14" t="s">
        <v>714</v>
      </c>
      <c r="BB1074" s="14" t="s">
        <v>583</v>
      </c>
      <c r="BC1074" s="14" t="s">
        <v>1504</v>
      </c>
      <c r="BD1074" s="14" t="s">
        <v>1505</v>
      </c>
      <c r="BE1074" s="14" t="s">
        <v>503</v>
      </c>
      <c r="BF1074" s="14" t="s">
        <v>1506</v>
      </c>
      <c r="BG1074" s="61" t="s">
        <v>735</v>
      </c>
      <c r="BH1074" s="58">
        <f t="shared" si="54"/>
        <v>2000</v>
      </c>
      <c r="BI1074" s="62">
        <f t="shared" si="53"/>
        <v>0</v>
      </c>
    </row>
    <row r="1075" spans="1:61" ht="18.75">
      <c r="A1075" s="11">
        <v>10</v>
      </c>
      <c r="B1075" s="6" t="s">
        <v>1</v>
      </c>
      <c r="C1075" s="11">
        <v>1011</v>
      </c>
      <c r="D1075" s="6" t="s">
        <v>503</v>
      </c>
      <c r="E1075" s="12">
        <v>2</v>
      </c>
      <c r="F1075" s="13" t="s">
        <v>12</v>
      </c>
      <c r="G1075" s="6" t="s">
        <v>12</v>
      </c>
      <c r="H1075" s="12">
        <v>1</v>
      </c>
      <c r="I1075" s="13" t="s">
        <v>734</v>
      </c>
      <c r="J1075" s="12">
        <v>150</v>
      </c>
      <c r="K1075" s="13" t="s">
        <v>787</v>
      </c>
      <c r="L1075" s="11">
        <v>1000003</v>
      </c>
      <c r="M1075" s="6" t="s">
        <v>229</v>
      </c>
      <c r="N1075" s="11">
        <v>10000030252</v>
      </c>
      <c r="O1075" s="6" t="s">
        <v>509</v>
      </c>
      <c r="P1075" s="14" t="s">
        <v>510</v>
      </c>
      <c r="Q1075" s="11">
        <v>5</v>
      </c>
      <c r="R1075" s="6" t="s">
        <v>635</v>
      </c>
      <c r="S1075" s="11">
        <v>5</v>
      </c>
      <c r="T1075" s="6" t="s">
        <v>635</v>
      </c>
      <c r="U1075" s="13" t="str">
        <f>IFERROR((VLOOKUP(Q1075,[1]ความเชื่อมโยง!$A$1:$F$10,6,FALSE)),"")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75" s="13" t="str">
        <f>IFERROR((VLOOKUP(Q1075,ความเชื่อมโยง!$A$1:$G$10,7,1)),"")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75" s="15" t="s">
        <v>636</v>
      </c>
      <c r="X1075" s="6" t="s">
        <v>133</v>
      </c>
      <c r="Y1075" s="6" t="s">
        <v>16</v>
      </c>
      <c r="Z1075" s="6" t="s">
        <v>20</v>
      </c>
      <c r="AA1075" s="6"/>
      <c r="AB1075" s="6"/>
      <c r="AC1075" s="14"/>
      <c r="AD1075" s="380" t="s">
        <v>1525</v>
      </c>
      <c r="AE1075" s="16">
        <v>5000</v>
      </c>
      <c r="AF1075" s="381">
        <v>3</v>
      </c>
      <c r="AG1075" s="14" t="s">
        <v>581</v>
      </c>
      <c r="AH1075" s="360">
        <v>1</v>
      </c>
      <c r="AI1075" s="27">
        <v>15000</v>
      </c>
      <c r="AJ1075" s="16"/>
      <c r="AK1075" s="16"/>
      <c r="AL1075" s="16"/>
      <c r="AM1075" s="16"/>
      <c r="AN1075" s="16"/>
      <c r="AO1075" s="16">
        <v>15000</v>
      </c>
      <c r="AP1075" s="16"/>
      <c r="AQ1075" s="16"/>
      <c r="AR1075" s="16"/>
      <c r="AS1075" s="16"/>
      <c r="AT1075" s="16"/>
      <c r="AU1075" s="16"/>
      <c r="AV1075" s="14" t="s">
        <v>1500</v>
      </c>
      <c r="AW1075" s="14" t="s">
        <v>1501</v>
      </c>
      <c r="AX1075" s="14" t="s">
        <v>1501</v>
      </c>
      <c r="AY1075" s="14" t="s">
        <v>1502</v>
      </c>
      <c r="AZ1075" s="14" t="s">
        <v>1503</v>
      </c>
      <c r="BA1075" s="14" t="s">
        <v>714</v>
      </c>
      <c r="BB1075" s="14" t="s">
        <v>583</v>
      </c>
      <c r="BC1075" s="14" t="s">
        <v>1504</v>
      </c>
      <c r="BD1075" s="14" t="s">
        <v>1505</v>
      </c>
      <c r="BE1075" s="14" t="s">
        <v>503</v>
      </c>
      <c r="BF1075" s="14" t="s">
        <v>1506</v>
      </c>
      <c r="BG1075" s="61" t="s">
        <v>735</v>
      </c>
      <c r="BH1075" s="58">
        <f t="shared" si="54"/>
        <v>15000</v>
      </c>
      <c r="BI1075" s="62">
        <f t="shared" si="53"/>
        <v>0</v>
      </c>
    </row>
    <row r="1076" spans="1:61" ht="18.75">
      <c r="A1076" s="11">
        <v>10</v>
      </c>
      <c r="B1076" s="6" t="s">
        <v>1</v>
      </c>
      <c r="C1076" s="11">
        <v>1011</v>
      </c>
      <c r="D1076" s="6" t="s">
        <v>503</v>
      </c>
      <c r="E1076" s="12">
        <v>2</v>
      </c>
      <c r="F1076" s="13" t="s">
        <v>12</v>
      </c>
      <c r="G1076" s="6" t="s">
        <v>12</v>
      </c>
      <c r="H1076" s="12">
        <v>1</v>
      </c>
      <c r="I1076" s="13" t="s">
        <v>734</v>
      </c>
      <c r="J1076" s="12">
        <v>150</v>
      </c>
      <c r="K1076" s="13" t="s">
        <v>787</v>
      </c>
      <c r="L1076" s="11">
        <v>1000003</v>
      </c>
      <c r="M1076" s="6" t="s">
        <v>229</v>
      </c>
      <c r="N1076" s="11">
        <v>10000030252</v>
      </c>
      <c r="O1076" s="6" t="s">
        <v>509</v>
      </c>
      <c r="P1076" s="14" t="s">
        <v>510</v>
      </c>
      <c r="Q1076" s="11">
        <v>5</v>
      </c>
      <c r="R1076" s="6" t="s">
        <v>635</v>
      </c>
      <c r="S1076" s="11">
        <v>5</v>
      </c>
      <c r="T1076" s="6" t="s">
        <v>635</v>
      </c>
      <c r="U1076" s="13" t="str">
        <f>IFERROR((VLOOKUP(Q1076,[1]ความเชื่อมโยง!$A$1:$F$10,6,FALSE)),"")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76" s="13" t="str">
        <f>IFERROR((VLOOKUP(Q1076,ความเชื่อมโยง!$A$1:$G$10,7,1)),"")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76" s="15" t="s">
        <v>636</v>
      </c>
      <c r="X1076" s="6" t="s">
        <v>133</v>
      </c>
      <c r="Y1076" s="6" t="s">
        <v>16</v>
      </c>
      <c r="Z1076" s="6" t="s">
        <v>20</v>
      </c>
      <c r="AA1076" s="6"/>
      <c r="AB1076" s="6"/>
      <c r="AC1076" s="14"/>
      <c r="AD1076" s="151" t="s">
        <v>1650</v>
      </c>
      <c r="AE1076" s="16">
        <v>1000</v>
      </c>
      <c r="AF1076" s="381">
        <v>5</v>
      </c>
      <c r="AG1076" s="14" t="s">
        <v>581</v>
      </c>
      <c r="AH1076" s="381">
        <v>4</v>
      </c>
      <c r="AI1076" s="27">
        <v>20000</v>
      </c>
      <c r="AJ1076" s="16"/>
      <c r="AK1076" s="16"/>
      <c r="AL1076" s="16"/>
      <c r="AM1076" s="16">
        <v>5000</v>
      </c>
      <c r="AN1076" s="16">
        <v>5000</v>
      </c>
      <c r="AO1076" s="16">
        <v>5000</v>
      </c>
      <c r="AP1076" s="16">
        <v>5000</v>
      </c>
      <c r="AQ1076" s="16"/>
      <c r="AR1076" s="16"/>
      <c r="AS1076" s="16"/>
      <c r="AT1076" s="16"/>
      <c r="AU1076" s="16"/>
      <c r="AV1076" s="14" t="s">
        <v>1500</v>
      </c>
      <c r="AW1076" s="14" t="s">
        <v>1501</v>
      </c>
      <c r="AX1076" s="14" t="s">
        <v>1501</v>
      </c>
      <c r="AY1076" s="14" t="s">
        <v>1502</v>
      </c>
      <c r="AZ1076" s="14" t="s">
        <v>1503</v>
      </c>
      <c r="BA1076" s="14" t="s">
        <v>714</v>
      </c>
      <c r="BB1076" s="14" t="s">
        <v>583</v>
      </c>
      <c r="BC1076" s="14" t="s">
        <v>1504</v>
      </c>
      <c r="BD1076" s="14" t="s">
        <v>1505</v>
      </c>
      <c r="BE1076" s="14" t="s">
        <v>503</v>
      </c>
      <c r="BF1076" s="14" t="s">
        <v>1506</v>
      </c>
      <c r="BG1076" s="61" t="s">
        <v>735</v>
      </c>
      <c r="BH1076" s="58">
        <f t="shared" si="54"/>
        <v>20000</v>
      </c>
      <c r="BI1076" s="62">
        <f t="shared" si="53"/>
        <v>0</v>
      </c>
    </row>
    <row r="1077" spans="1:61" ht="18.75">
      <c r="A1077" s="11">
        <v>10</v>
      </c>
      <c r="B1077" s="6" t="s">
        <v>1</v>
      </c>
      <c r="C1077" s="11">
        <v>1011</v>
      </c>
      <c r="D1077" s="6" t="s">
        <v>503</v>
      </c>
      <c r="E1077" s="12">
        <v>2</v>
      </c>
      <c r="F1077" s="13" t="s">
        <v>12</v>
      </c>
      <c r="G1077" s="6" t="s">
        <v>12</v>
      </c>
      <c r="H1077" s="12">
        <v>1</v>
      </c>
      <c r="I1077" s="13" t="s">
        <v>734</v>
      </c>
      <c r="J1077" s="12">
        <v>150</v>
      </c>
      <c r="K1077" s="13" t="s">
        <v>787</v>
      </c>
      <c r="L1077" s="11">
        <v>1000003</v>
      </c>
      <c r="M1077" s="6" t="s">
        <v>229</v>
      </c>
      <c r="N1077" s="11">
        <v>10000030252</v>
      </c>
      <c r="O1077" s="6" t="s">
        <v>509</v>
      </c>
      <c r="P1077" s="14" t="s">
        <v>510</v>
      </c>
      <c r="Q1077" s="11">
        <v>5</v>
      </c>
      <c r="R1077" s="6" t="s">
        <v>635</v>
      </c>
      <c r="S1077" s="11">
        <v>5</v>
      </c>
      <c r="T1077" s="6" t="s">
        <v>635</v>
      </c>
      <c r="U1077" s="13" t="str">
        <f>IFERROR((VLOOKUP(Q1077,[1]ความเชื่อมโยง!$A$1:$F$10,6,FALSE)),"")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77" s="13" t="str">
        <f>IFERROR((VLOOKUP(Q1077,ความเชื่อมโยง!$A$1:$G$10,7,1)),"")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77" s="15" t="s">
        <v>636</v>
      </c>
      <c r="X1077" s="6" t="s">
        <v>133</v>
      </c>
      <c r="Y1077" s="6" t="s">
        <v>16</v>
      </c>
      <c r="Z1077" s="6" t="s">
        <v>23</v>
      </c>
      <c r="AA1077" s="6"/>
      <c r="AB1077" s="6"/>
      <c r="AC1077" s="14"/>
      <c r="AD1077" s="151" t="s">
        <v>1526</v>
      </c>
      <c r="AE1077" s="16">
        <v>2000</v>
      </c>
      <c r="AF1077" s="381">
        <v>1</v>
      </c>
      <c r="AG1077" s="14" t="s">
        <v>581</v>
      </c>
      <c r="AH1077" s="381">
        <v>2</v>
      </c>
      <c r="AI1077" s="27">
        <v>4000</v>
      </c>
      <c r="AJ1077" s="16"/>
      <c r="AK1077" s="16"/>
      <c r="AL1077" s="16"/>
      <c r="AM1077" s="16"/>
      <c r="AN1077" s="16"/>
      <c r="AO1077" s="16">
        <v>4000</v>
      </c>
      <c r="AP1077" s="16"/>
      <c r="AQ1077" s="16"/>
      <c r="AR1077" s="16"/>
      <c r="AS1077" s="16"/>
      <c r="AT1077" s="16"/>
      <c r="AU1077" s="16"/>
      <c r="AV1077" s="14" t="s">
        <v>1500</v>
      </c>
      <c r="AW1077" s="14" t="s">
        <v>1501</v>
      </c>
      <c r="AX1077" s="14" t="s">
        <v>1501</v>
      </c>
      <c r="AY1077" s="14" t="s">
        <v>1502</v>
      </c>
      <c r="AZ1077" s="14" t="s">
        <v>1503</v>
      </c>
      <c r="BA1077" s="14" t="s">
        <v>714</v>
      </c>
      <c r="BB1077" s="14" t="s">
        <v>583</v>
      </c>
      <c r="BC1077" s="14" t="s">
        <v>1504</v>
      </c>
      <c r="BD1077" s="14" t="s">
        <v>1505</v>
      </c>
      <c r="BE1077" s="14" t="s">
        <v>503</v>
      </c>
      <c r="BF1077" s="14" t="s">
        <v>1506</v>
      </c>
      <c r="BG1077" s="61" t="s">
        <v>735</v>
      </c>
      <c r="BH1077" s="58">
        <f t="shared" si="54"/>
        <v>4000</v>
      </c>
      <c r="BI1077" s="62">
        <f t="shared" si="53"/>
        <v>0</v>
      </c>
    </row>
    <row r="1078" spans="1:61" ht="18.75">
      <c r="A1078" s="11">
        <v>10</v>
      </c>
      <c r="B1078" s="6" t="s">
        <v>1</v>
      </c>
      <c r="C1078" s="11">
        <v>1011</v>
      </c>
      <c r="D1078" s="6" t="s">
        <v>503</v>
      </c>
      <c r="E1078" s="12">
        <v>2</v>
      </c>
      <c r="F1078" s="13" t="s">
        <v>12</v>
      </c>
      <c r="G1078" s="6" t="s">
        <v>12</v>
      </c>
      <c r="H1078" s="12">
        <v>1</v>
      </c>
      <c r="I1078" s="13" t="s">
        <v>734</v>
      </c>
      <c r="J1078" s="12">
        <v>150</v>
      </c>
      <c r="K1078" s="13" t="s">
        <v>787</v>
      </c>
      <c r="L1078" s="11">
        <v>1000003</v>
      </c>
      <c r="M1078" s="6" t="s">
        <v>229</v>
      </c>
      <c r="N1078" s="11">
        <v>10000030252</v>
      </c>
      <c r="O1078" s="6" t="s">
        <v>509</v>
      </c>
      <c r="P1078" s="14" t="s">
        <v>510</v>
      </c>
      <c r="Q1078" s="11">
        <v>5</v>
      </c>
      <c r="R1078" s="6" t="s">
        <v>635</v>
      </c>
      <c r="S1078" s="11">
        <v>5</v>
      </c>
      <c r="T1078" s="6" t="s">
        <v>635</v>
      </c>
      <c r="U1078" s="13" t="str">
        <f>IFERROR((VLOOKUP(Q1078,[1]ความเชื่อมโยง!$A$1:$F$10,6,FALSE)),"")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78" s="13" t="str">
        <f>IFERROR((VLOOKUP(Q1078,ความเชื่อมโยง!$A$1:$G$10,7,1)),"")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78" s="15" t="s">
        <v>636</v>
      </c>
      <c r="X1078" s="6" t="s">
        <v>133</v>
      </c>
      <c r="Y1078" s="6" t="s">
        <v>16</v>
      </c>
      <c r="Z1078" s="6" t="s">
        <v>20</v>
      </c>
      <c r="AA1078" s="6"/>
      <c r="AB1078" s="6"/>
      <c r="AC1078" s="14"/>
      <c r="AD1078" s="151" t="s">
        <v>1651</v>
      </c>
      <c r="AE1078" s="16">
        <v>1500</v>
      </c>
      <c r="AF1078" s="381">
        <v>5</v>
      </c>
      <c r="AG1078" s="14" t="s">
        <v>581</v>
      </c>
      <c r="AH1078" s="381">
        <v>4</v>
      </c>
      <c r="AI1078" s="27">
        <v>30000</v>
      </c>
      <c r="AJ1078" s="16"/>
      <c r="AK1078" s="16"/>
      <c r="AL1078" s="16"/>
      <c r="AM1078" s="16">
        <v>7500</v>
      </c>
      <c r="AN1078" s="16">
        <v>7500</v>
      </c>
      <c r="AO1078" s="16">
        <v>7500</v>
      </c>
      <c r="AP1078" s="16">
        <v>7500</v>
      </c>
      <c r="AQ1078" s="16"/>
      <c r="AR1078" s="16"/>
      <c r="AS1078" s="16"/>
      <c r="AT1078" s="16"/>
      <c r="AU1078" s="16"/>
      <c r="AV1078" s="14" t="s">
        <v>1500</v>
      </c>
      <c r="AW1078" s="14" t="s">
        <v>1501</v>
      </c>
      <c r="AX1078" s="14" t="s">
        <v>1501</v>
      </c>
      <c r="AY1078" s="14" t="s">
        <v>1502</v>
      </c>
      <c r="AZ1078" s="14" t="s">
        <v>1503</v>
      </c>
      <c r="BA1078" s="14" t="s">
        <v>714</v>
      </c>
      <c r="BB1078" s="14" t="s">
        <v>583</v>
      </c>
      <c r="BC1078" s="14" t="s">
        <v>1504</v>
      </c>
      <c r="BD1078" s="14" t="s">
        <v>1505</v>
      </c>
      <c r="BE1078" s="14" t="s">
        <v>503</v>
      </c>
      <c r="BF1078" s="14" t="s">
        <v>1506</v>
      </c>
      <c r="BG1078" s="61" t="s">
        <v>735</v>
      </c>
      <c r="BH1078" s="58">
        <f t="shared" si="54"/>
        <v>30000</v>
      </c>
      <c r="BI1078" s="62">
        <f t="shared" si="53"/>
        <v>0</v>
      </c>
    </row>
    <row r="1079" spans="1:61" ht="18.75">
      <c r="A1079" s="11">
        <v>10</v>
      </c>
      <c r="B1079" s="6" t="s">
        <v>1</v>
      </c>
      <c r="C1079" s="11">
        <v>1011</v>
      </c>
      <c r="D1079" s="6" t="s">
        <v>503</v>
      </c>
      <c r="E1079" s="12">
        <v>2</v>
      </c>
      <c r="F1079" s="13" t="s">
        <v>12</v>
      </c>
      <c r="G1079" s="6" t="s">
        <v>12</v>
      </c>
      <c r="H1079" s="12">
        <v>1</v>
      </c>
      <c r="I1079" s="13" t="s">
        <v>734</v>
      </c>
      <c r="J1079" s="12">
        <v>150</v>
      </c>
      <c r="K1079" s="13" t="s">
        <v>787</v>
      </c>
      <c r="L1079" s="11">
        <v>1000003</v>
      </c>
      <c r="M1079" s="6" t="s">
        <v>229</v>
      </c>
      <c r="N1079" s="11">
        <v>10000030252</v>
      </c>
      <c r="O1079" s="6" t="s">
        <v>509</v>
      </c>
      <c r="P1079" s="14" t="s">
        <v>510</v>
      </c>
      <c r="Q1079" s="11">
        <v>5</v>
      </c>
      <c r="R1079" s="6" t="s">
        <v>635</v>
      </c>
      <c r="S1079" s="11">
        <v>5</v>
      </c>
      <c r="T1079" s="6" t="s">
        <v>635</v>
      </c>
      <c r="U1079" s="13" t="str">
        <f>IFERROR((VLOOKUP(Q1079,[1]ความเชื่อมโยง!$A$1:$F$10,6,FALSE)),"")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79" s="13" t="str">
        <f>IFERROR((VLOOKUP(Q1079,ความเชื่อมโยง!$A$1:$G$10,7,1)),"")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79" s="15" t="s">
        <v>636</v>
      </c>
      <c r="X1079" s="6" t="s">
        <v>133</v>
      </c>
      <c r="Y1079" s="6" t="s">
        <v>16</v>
      </c>
      <c r="Z1079" s="6" t="s">
        <v>28</v>
      </c>
      <c r="AA1079" s="6"/>
      <c r="AB1079" s="6"/>
      <c r="AC1079" s="14"/>
      <c r="AD1079" s="151" t="s">
        <v>673</v>
      </c>
      <c r="AE1079" s="16">
        <v>3000</v>
      </c>
      <c r="AF1079" s="381">
        <v>5</v>
      </c>
      <c r="AG1079" s="14" t="s">
        <v>581</v>
      </c>
      <c r="AH1079" s="381">
        <v>4</v>
      </c>
      <c r="AI1079" s="27">
        <v>60000</v>
      </c>
      <c r="AJ1079" s="16"/>
      <c r="AK1079" s="16"/>
      <c r="AL1079" s="16"/>
      <c r="AM1079" s="16">
        <v>3000</v>
      </c>
      <c r="AN1079" s="16">
        <v>3000</v>
      </c>
      <c r="AO1079" s="16">
        <v>3000</v>
      </c>
      <c r="AP1079" s="16">
        <v>3000</v>
      </c>
      <c r="AQ1079" s="16"/>
      <c r="AR1079" s="16"/>
      <c r="AS1079" s="16"/>
      <c r="AT1079" s="16"/>
      <c r="AU1079" s="16"/>
      <c r="AV1079" s="14" t="s">
        <v>1500</v>
      </c>
      <c r="AW1079" s="14" t="s">
        <v>1501</v>
      </c>
      <c r="AX1079" s="14" t="s">
        <v>1501</v>
      </c>
      <c r="AY1079" s="14" t="s">
        <v>1502</v>
      </c>
      <c r="AZ1079" s="14" t="s">
        <v>1503</v>
      </c>
      <c r="BA1079" s="14" t="s">
        <v>714</v>
      </c>
      <c r="BB1079" s="14" t="s">
        <v>583</v>
      </c>
      <c r="BC1079" s="14" t="s">
        <v>1504</v>
      </c>
      <c r="BD1079" s="14" t="s">
        <v>1505</v>
      </c>
      <c r="BE1079" s="14" t="s">
        <v>503</v>
      </c>
      <c r="BF1079" s="14" t="s">
        <v>1506</v>
      </c>
      <c r="BG1079" s="61" t="s">
        <v>735</v>
      </c>
      <c r="BH1079" s="58">
        <f t="shared" si="54"/>
        <v>60000</v>
      </c>
      <c r="BI1079" s="62">
        <f t="shared" si="53"/>
        <v>0</v>
      </c>
    </row>
    <row r="1080" spans="1:61" ht="18.75">
      <c r="A1080" s="11">
        <v>10</v>
      </c>
      <c r="B1080" s="6" t="s">
        <v>1</v>
      </c>
      <c r="C1080" s="11">
        <v>1011</v>
      </c>
      <c r="D1080" s="6" t="s">
        <v>503</v>
      </c>
      <c r="E1080" s="12">
        <v>2</v>
      </c>
      <c r="F1080" s="13" t="s">
        <v>12</v>
      </c>
      <c r="G1080" s="6" t="s">
        <v>12</v>
      </c>
      <c r="H1080" s="12">
        <v>1</v>
      </c>
      <c r="I1080" s="13" t="s">
        <v>734</v>
      </c>
      <c r="J1080" s="12">
        <v>150</v>
      </c>
      <c r="K1080" s="13" t="s">
        <v>787</v>
      </c>
      <c r="L1080" s="11">
        <v>1000003</v>
      </c>
      <c r="M1080" s="6" t="s">
        <v>229</v>
      </c>
      <c r="N1080" s="11">
        <v>10000030252</v>
      </c>
      <c r="O1080" s="6" t="s">
        <v>509</v>
      </c>
      <c r="P1080" s="14" t="s">
        <v>510</v>
      </c>
      <c r="Q1080" s="11">
        <v>5</v>
      </c>
      <c r="R1080" s="6" t="s">
        <v>635</v>
      </c>
      <c r="S1080" s="11">
        <v>5</v>
      </c>
      <c r="T1080" s="6" t="s">
        <v>635</v>
      </c>
      <c r="U1080" s="13" t="str">
        <f>IFERROR((VLOOKUP(Q1080,[1]ความเชื่อมโยง!$A$1:$F$10,6,FALSE)),"")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80" s="13" t="str">
        <f>IFERROR((VLOOKUP(Q1080,ความเชื่อมโยง!$A$1:$G$10,7,1)),"")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80" s="15" t="s">
        <v>636</v>
      </c>
      <c r="X1080" s="6" t="s">
        <v>133</v>
      </c>
      <c r="Y1080" s="6" t="s">
        <v>16</v>
      </c>
      <c r="Z1080" s="6" t="s">
        <v>28</v>
      </c>
      <c r="AA1080" s="6"/>
      <c r="AB1080" s="6"/>
      <c r="AC1080" s="14"/>
      <c r="AD1080" s="151" t="s">
        <v>673</v>
      </c>
      <c r="AE1080" s="16">
        <v>1000</v>
      </c>
      <c r="AF1080" s="381">
        <v>1</v>
      </c>
      <c r="AG1080" s="14" t="s">
        <v>581</v>
      </c>
      <c r="AH1080" s="381">
        <v>4</v>
      </c>
      <c r="AI1080" s="27">
        <v>4000</v>
      </c>
      <c r="AJ1080" s="16"/>
      <c r="AK1080" s="16"/>
      <c r="AL1080" s="16"/>
      <c r="AM1080" s="16">
        <v>1000</v>
      </c>
      <c r="AN1080" s="16">
        <v>1000</v>
      </c>
      <c r="AO1080" s="16">
        <v>1000</v>
      </c>
      <c r="AP1080" s="16">
        <v>1000</v>
      </c>
      <c r="AQ1080" s="16"/>
      <c r="AR1080" s="16"/>
      <c r="AS1080" s="16"/>
      <c r="AT1080" s="16"/>
      <c r="AU1080" s="16"/>
      <c r="AV1080" s="14" t="s">
        <v>1500</v>
      </c>
      <c r="AW1080" s="14" t="s">
        <v>1501</v>
      </c>
      <c r="AX1080" s="14" t="s">
        <v>1501</v>
      </c>
      <c r="AY1080" s="14" t="s">
        <v>1502</v>
      </c>
      <c r="AZ1080" s="14" t="s">
        <v>1503</v>
      </c>
      <c r="BA1080" s="14" t="s">
        <v>714</v>
      </c>
      <c r="BB1080" s="14" t="s">
        <v>583</v>
      </c>
      <c r="BC1080" s="14" t="s">
        <v>1504</v>
      </c>
      <c r="BD1080" s="14" t="s">
        <v>1505</v>
      </c>
      <c r="BE1080" s="14" t="s">
        <v>503</v>
      </c>
      <c r="BF1080" s="14" t="s">
        <v>1506</v>
      </c>
      <c r="BG1080" s="61" t="s">
        <v>735</v>
      </c>
      <c r="BH1080" s="58">
        <f t="shared" si="54"/>
        <v>4000</v>
      </c>
      <c r="BI1080" s="62">
        <f t="shared" si="53"/>
        <v>0</v>
      </c>
    </row>
    <row r="1081" spans="1:61" ht="18.75">
      <c r="A1081" s="11">
        <v>10</v>
      </c>
      <c r="B1081" s="6" t="s">
        <v>1</v>
      </c>
      <c r="C1081" s="11">
        <v>1011</v>
      </c>
      <c r="D1081" s="6" t="s">
        <v>503</v>
      </c>
      <c r="E1081" s="12">
        <v>2</v>
      </c>
      <c r="F1081" s="13" t="s">
        <v>12</v>
      </c>
      <c r="G1081" s="6" t="s">
        <v>12</v>
      </c>
      <c r="H1081" s="12">
        <v>1</v>
      </c>
      <c r="I1081" s="13" t="s">
        <v>734</v>
      </c>
      <c r="J1081" s="12">
        <v>150</v>
      </c>
      <c r="K1081" s="13" t="s">
        <v>787</v>
      </c>
      <c r="L1081" s="11">
        <v>1000003</v>
      </c>
      <c r="M1081" s="6" t="s">
        <v>229</v>
      </c>
      <c r="N1081" s="11">
        <v>10000030252</v>
      </c>
      <c r="O1081" s="6" t="s">
        <v>509</v>
      </c>
      <c r="P1081" s="14" t="s">
        <v>510</v>
      </c>
      <c r="Q1081" s="11">
        <v>5</v>
      </c>
      <c r="R1081" s="6" t="s">
        <v>635</v>
      </c>
      <c r="S1081" s="11">
        <v>5</v>
      </c>
      <c r="T1081" s="6" t="s">
        <v>635</v>
      </c>
      <c r="U1081" s="13" t="str">
        <f>IFERROR((VLOOKUP(Q1081,[1]ความเชื่อมโยง!$A$1:$F$10,6,FALSE)),"")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81" s="13" t="str">
        <f>IFERROR((VLOOKUP(Q1081,ความเชื่อมโยง!$A$1:$G$10,7,1)),"")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81" s="15" t="s">
        <v>636</v>
      </c>
      <c r="X1081" s="6" t="s">
        <v>133</v>
      </c>
      <c r="Y1081" s="6" t="s">
        <v>16</v>
      </c>
      <c r="Z1081" s="6" t="s">
        <v>28</v>
      </c>
      <c r="AA1081" s="6"/>
      <c r="AB1081" s="6"/>
      <c r="AC1081" s="14"/>
      <c r="AD1081" s="151" t="s">
        <v>1511</v>
      </c>
      <c r="AE1081" s="16">
        <v>200</v>
      </c>
      <c r="AF1081" s="381">
        <v>2</v>
      </c>
      <c r="AG1081" s="14" t="s">
        <v>581</v>
      </c>
      <c r="AH1081" s="381">
        <v>2</v>
      </c>
      <c r="AI1081" s="27">
        <v>800</v>
      </c>
      <c r="AJ1081" s="16"/>
      <c r="AK1081" s="16"/>
      <c r="AL1081" s="16"/>
      <c r="AM1081" s="16"/>
      <c r="AN1081" s="16"/>
      <c r="AO1081" s="16">
        <v>800</v>
      </c>
      <c r="AP1081" s="16"/>
      <c r="AQ1081" s="16"/>
      <c r="AR1081" s="16"/>
      <c r="AS1081" s="16"/>
      <c r="AT1081" s="16"/>
      <c r="AU1081" s="16"/>
      <c r="AV1081" s="14" t="s">
        <v>1500</v>
      </c>
      <c r="AW1081" s="14" t="s">
        <v>1501</v>
      </c>
      <c r="AX1081" s="14" t="s">
        <v>1501</v>
      </c>
      <c r="AY1081" s="14" t="s">
        <v>1502</v>
      </c>
      <c r="AZ1081" s="14" t="s">
        <v>1503</v>
      </c>
      <c r="BA1081" s="14" t="s">
        <v>714</v>
      </c>
      <c r="BB1081" s="14" t="s">
        <v>583</v>
      </c>
      <c r="BC1081" s="14" t="s">
        <v>1504</v>
      </c>
      <c r="BD1081" s="14" t="s">
        <v>1505</v>
      </c>
      <c r="BE1081" s="14" t="s">
        <v>503</v>
      </c>
      <c r="BF1081" s="14" t="s">
        <v>1506</v>
      </c>
      <c r="BG1081" s="61" t="s">
        <v>735</v>
      </c>
      <c r="BH1081" s="58">
        <f t="shared" si="54"/>
        <v>800</v>
      </c>
      <c r="BI1081" s="62">
        <f t="shared" si="53"/>
        <v>0</v>
      </c>
    </row>
    <row r="1082" spans="1:61" ht="18.75">
      <c r="A1082" s="11">
        <v>10</v>
      </c>
      <c r="B1082" s="6" t="s">
        <v>1</v>
      </c>
      <c r="C1082" s="11">
        <v>1011</v>
      </c>
      <c r="D1082" s="6" t="s">
        <v>503</v>
      </c>
      <c r="E1082" s="12">
        <v>2</v>
      </c>
      <c r="F1082" s="13" t="s">
        <v>12</v>
      </c>
      <c r="G1082" s="6" t="s">
        <v>12</v>
      </c>
      <c r="H1082" s="12">
        <v>1</v>
      </c>
      <c r="I1082" s="13" t="s">
        <v>734</v>
      </c>
      <c r="J1082" s="12">
        <v>150</v>
      </c>
      <c r="K1082" s="13" t="s">
        <v>787</v>
      </c>
      <c r="L1082" s="11">
        <v>1000003</v>
      </c>
      <c r="M1082" s="6" t="s">
        <v>229</v>
      </c>
      <c r="N1082" s="11">
        <v>10000030252</v>
      </c>
      <c r="O1082" s="6" t="s">
        <v>509</v>
      </c>
      <c r="P1082" s="14" t="s">
        <v>510</v>
      </c>
      <c r="Q1082" s="11">
        <v>5</v>
      </c>
      <c r="R1082" s="6" t="s">
        <v>635</v>
      </c>
      <c r="S1082" s="11">
        <v>5</v>
      </c>
      <c r="T1082" s="6" t="s">
        <v>635</v>
      </c>
      <c r="U1082" s="13" t="str">
        <f>IFERROR((VLOOKUP(Q1082,[1]ความเชื่อมโยง!$A$1:$F$10,6,FALSE)),"")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82" s="13" t="str">
        <f>IFERROR((VLOOKUP(Q1082,ความเชื่อมโยง!$A$1:$G$10,7,1)),"")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82" s="15" t="s">
        <v>636</v>
      </c>
      <c r="X1082" s="6" t="s">
        <v>133</v>
      </c>
      <c r="Y1082" s="6" t="s">
        <v>16</v>
      </c>
      <c r="Z1082" s="6" t="s">
        <v>28</v>
      </c>
      <c r="AA1082" s="6"/>
      <c r="AB1082" s="6"/>
      <c r="AC1082" s="14"/>
      <c r="AD1082" s="151" t="s">
        <v>823</v>
      </c>
      <c r="AE1082" s="16">
        <v>240</v>
      </c>
      <c r="AF1082" s="381">
        <v>2</v>
      </c>
      <c r="AG1082" s="14" t="s">
        <v>581</v>
      </c>
      <c r="AH1082" s="381">
        <v>4</v>
      </c>
      <c r="AI1082" s="27">
        <v>1900</v>
      </c>
      <c r="AJ1082" s="16"/>
      <c r="AK1082" s="16"/>
      <c r="AL1082" s="16"/>
      <c r="AM1082" s="16"/>
      <c r="AN1082" s="16"/>
      <c r="AO1082" s="16">
        <v>1900</v>
      </c>
      <c r="AP1082" s="16"/>
      <c r="AQ1082" s="16"/>
      <c r="AR1082" s="16"/>
      <c r="AS1082" s="16"/>
      <c r="AT1082" s="16"/>
      <c r="AU1082" s="16"/>
      <c r="AV1082" s="14" t="s">
        <v>1500</v>
      </c>
      <c r="AW1082" s="14" t="s">
        <v>1501</v>
      </c>
      <c r="AX1082" s="14" t="s">
        <v>1501</v>
      </c>
      <c r="AY1082" s="14" t="s">
        <v>1502</v>
      </c>
      <c r="AZ1082" s="14" t="s">
        <v>1503</v>
      </c>
      <c r="BA1082" s="14" t="s">
        <v>714</v>
      </c>
      <c r="BB1082" s="14" t="s">
        <v>583</v>
      </c>
      <c r="BC1082" s="14" t="s">
        <v>1504</v>
      </c>
      <c r="BD1082" s="14" t="s">
        <v>1505</v>
      </c>
      <c r="BE1082" s="14" t="s">
        <v>503</v>
      </c>
      <c r="BF1082" s="14" t="s">
        <v>1506</v>
      </c>
      <c r="BG1082" s="61" t="s">
        <v>735</v>
      </c>
      <c r="BH1082" s="58">
        <f t="shared" si="54"/>
        <v>1900</v>
      </c>
      <c r="BI1082" s="62">
        <f t="shared" si="53"/>
        <v>0</v>
      </c>
    </row>
    <row r="1083" spans="1:61" ht="18.75">
      <c r="A1083" s="11">
        <v>10</v>
      </c>
      <c r="B1083" s="6" t="s">
        <v>1</v>
      </c>
      <c r="C1083" s="11">
        <v>1011</v>
      </c>
      <c r="D1083" s="6" t="s">
        <v>503</v>
      </c>
      <c r="E1083" s="12">
        <v>2</v>
      </c>
      <c r="F1083" s="13" t="s">
        <v>12</v>
      </c>
      <c r="G1083" s="6" t="s">
        <v>12</v>
      </c>
      <c r="H1083" s="12">
        <v>1</v>
      </c>
      <c r="I1083" s="13" t="s">
        <v>734</v>
      </c>
      <c r="J1083" s="12">
        <v>150</v>
      </c>
      <c r="K1083" s="13" t="s">
        <v>787</v>
      </c>
      <c r="L1083" s="11">
        <v>1000003</v>
      </c>
      <c r="M1083" s="6" t="s">
        <v>229</v>
      </c>
      <c r="N1083" s="11">
        <v>10000030252</v>
      </c>
      <c r="O1083" s="6" t="s">
        <v>509</v>
      </c>
      <c r="P1083" s="14" t="s">
        <v>510</v>
      </c>
      <c r="Q1083" s="11">
        <v>5</v>
      </c>
      <c r="R1083" s="6" t="s">
        <v>635</v>
      </c>
      <c r="S1083" s="11">
        <v>5</v>
      </c>
      <c r="T1083" s="6" t="s">
        <v>635</v>
      </c>
      <c r="U1083" s="13" t="str">
        <f>IFERROR((VLOOKUP(Q1083,[1]ความเชื่อมโยง!$A$1:$F$10,6,FALSE)),"")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83" s="13" t="str">
        <f>IFERROR((VLOOKUP(Q1083,ความเชื่อมโยง!$A$1:$G$10,7,1)),"")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83" s="15" t="s">
        <v>636</v>
      </c>
      <c r="X1083" s="6" t="s">
        <v>133</v>
      </c>
      <c r="Y1083" s="6" t="s">
        <v>16</v>
      </c>
      <c r="Z1083" s="6" t="s">
        <v>20</v>
      </c>
      <c r="AA1083" s="6"/>
      <c r="AB1083" s="6"/>
      <c r="AC1083" s="14"/>
      <c r="AD1083" s="151" t="s">
        <v>612</v>
      </c>
      <c r="AE1083" s="16">
        <v>100</v>
      </c>
      <c r="AF1083" s="381">
        <v>5</v>
      </c>
      <c r="AG1083" s="14" t="s">
        <v>581</v>
      </c>
      <c r="AH1083" s="381">
        <v>1</v>
      </c>
      <c r="AI1083" s="27">
        <v>500</v>
      </c>
      <c r="AJ1083" s="16"/>
      <c r="AK1083" s="16"/>
      <c r="AL1083" s="16"/>
      <c r="AM1083" s="16"/>
      <c r="AN1083" s="16"/>
      <c r="AO1083" s="16">
        <v>500</v>
      </c>
      <c r="AP1083" s="16"/>
      <c r="AQ1083" s="16"/>
      <c r="AR1083" s="16"/>
      <c r="AS1083" s="16"/>
      <c r="AT1083" s="16"/>
      <c r="AU1083" s="16"/>
      <c r="AV1083" s="14" t="s">
        <v>1500</v>
      </c>
      <c r="AW1083" s="14" t="s">
        <v>1501</v>
      </c>
      <c r="AX1083" s="14" t="s">
        <v>1501</v>
      </c>
      <c r="AY1083" s="14" t="s">
        <v>1502</v>
      </c>
      <c r="AZ1083" s="14" t="s">
        <v>1503</v>
      </c>
      <c r="BA1083" s="14" t="s">
        <v>714</v>
      </c>
      <c r="BB1083" s="14" t="s">
        <v>583</v>
      </c>
      <c r="BC1083" s="14" t="s">
        <v>1504</v>
      </c>
      <c r="BD1083" s="14" t="s">
        <v>1505</v>
      </c>
      <c r="BE1083" s="14" t="s">
        <v>503</v>
      </c>
      <c r="BF1083" s="14" t="s">
        <v>1506</v>
      </c>
      <c r="BG1083" s="61" t="s">
        <v>735</v>
      </c>
      <c r="BH1083" s="58">
        <f t="shared" si="54"/>
        <v>500</v>
      </c>
      <c r="BI1083" s="62">
        <f t="shared" si="53"/>
        <v>0</v>
      </c>
    </row>
    <row r="1084" spans="1:61" ht="18.75">
      <c r="A1084" s="11">
        <v>10</v>
      </c>
      <c r="B1084" s="6" t="s">
        <v>1</v>
      </c>
      <c r="C1084" s="11">
        <v>1011</v>
      </c>
      <c r="D1084" s="6" t="s">
        <v>503</v>
      </c>
      <c r="E1084" s="12">
        <v>2</v>
      </c>
      <c r="F1084" s="13" t="s">
        <v>12</v>
      </c>
      <c r="G1084" s="6" t="s">
        <v>12</v>
      </c>
      <c r="H1084" s="12">
        <v>1</v>
      </c>
      <c r="I1084" s="13" t="s">
        <v>734</v>
      </c>
      <c r="J1084" s="12">
        <v>150</v>
      </c>
      <c r="K1084" s="13" t="s">
        <v>787</v>
      </c>
      <c r="L1084" s="11">
        <v>1000003</v>
      </c>
      <c r="M1084" s="6" t="s">
        <v>229</v>
      </c>
      <c r="N1084" s="11">
        <v>10000030252</v>
      </c>
      <c r="O1084" s="6" t="s">
        <v>509</v>
      </c>
      <c r="P1084" s="14" t="s">
        <v>510</v>
      </c>
      <c r="Q1084" s="11">
        <v>5</v>
      </c>
      <c r="R1084" s="6" t="s">
        <v>635</v>
      </c>
      <c r="S1084" s="11">
        <v>5</v>
      </c>
      <c r="T1084" s="6" t="s">
        <v>635</v>
      </c>
      <c r="U1084" s="13" t="str">
        <f>IFERROR((VLOOKUP(Q1084,[1]ความเชื่อมโยง!$A$1:$F$10,6,FALSE)),"")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84" s="13" t="str">
        <f>IFERROR((VLOOKUP(Q1084,ความเชื่อมโยง!$A$1:$G$10,7,1)),"")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84" s="15" t="s">
        <v>636</v>
      </c>
      <c r="X1084" s="6" t="s">
        <v>133</v>
      </c>
      <c r="Y1084" s="6" t="s">
        <v>16</v>
      </c>
      <c r="Z1084" s="6" t="s">
        <v>20</v>
      </c>
      <c r="AA1084" s="6"/>
      <c r="AB1084" s="6"/>
      <c r="AC1084" s="14"/>
      <c r="AD1084" s="151" t="s">
        <v>612</v>
      </c>
      <c r="AE1084" s="16">
        <v>200</v>
      </c>
      <c r="AF1084" s="381">
        <v>10</v>
      </c>
      <c r="AG1084" s="14" t="s">
        <v>581</v>
      </c>
      <c r="AH1084" s="381">
        <v>1</v>
      </c>
      <c r="AI1084" s="27">
        <v>2000</v>
      </c>
      <c r="AJ1084" s="16"/>
      <c r="AK1084" s="16"/>
      <c r="AL1084" s="16"/>
      <c r="AM1084" s="16"/>
      <c r="AN1084" s="16"/>
      <c r="AO1084" s="16">
        <v>2000</v>
      </c>
      <c r="AP1084" s="16"/>
      <c r="AQ1084" s="16"/>
      <c r="AR1084" s="16"/>
      <c r="AS1084" s="16"/>
      <c r="AT1084" s="16"/>
      <c r="AU1084" s="16"/>
      <c r="AV1084" s="14" t="s">
        <v>1500</v>
      </c>
      <c r="AW1084" s="14" t="s">
        <v>1501</v>
      </c>
      <c r="AX1084" s="14" t="s">
        <v>1501</v>
      </c>
      <c r="AY1084" s="14" t="s">
        <v>1502</v>
      </c>
      <c r="AZ1084" s="14" t="s">
        <v>1503</v>
      </c>
      <c r="BA1084" s="14" t="s">
        <v>714</v>
      </c>
      <c r="BB1084" s="14" t="s">
        <v>583</v>
      </c>
      <c r="BC1084" s="14" t="s">
        <v>1504</v>
      </c>
      <c r="BD1084" s="14" t="s">
        <v>1505</v>
      </c>
      <c r="BE1084" s="14" t="s">
        <v>503</v>
      </c>
      <c r="BF1084" s="14" t="s">
        <v>1506</v>
      </c>
      <c r="BG1084" s="61" t="s">
        <v>735</v>
      </c>
      <c r="BH1084" s="58">
        <f t="shared" si="54"/>
        <v>2000</v>
      </c>
      <c r="BI1084" s="62">
        <f t="shared" si="53"/>
        <v>0</v>
      </c>
    </row>
    <row r="1085" spans="1:61" ht="18.75">
      <c r="A1085" s="11">
        <v>10</v>
      </c>
      <c r="B1085" s="6" t="s">
        <v>1</v>
      </c>
      <c r="C1085" s="11">
        <v>1011</v>
      </c>
      <c r="D1085" s="6" t="s">
        <v>503</v>
      </c>
      <c r="E1085" s="12">
        <v>2</v>
      </c>
      <c r="F1085" s="13" t="s">
        <v>12</v>
      </c>
      <c r="G1085" s="6" t="s">
        <v>12</v>
      </c>
      <c r="H1085" s="12">
        <v>1</v>
      </c>
      <c r="I1085" s="13" t="s">
        <v>734</v>
      </c>
      <c r="J1085" s="12">
        <v>150</v>
      </c>
      <c r="K1085" s="13" t="s">
        <v>787</v>
      </c>
      <c r="L1085" s="11">
        <v>1000003</v>
      </c>
      <c r="M1085" s="6" t="s">
        <v>229</v>
      </c>
      <c r="N1085" s="11">
        <v>10000030252</v>
      </c>
      <c r="O1085" s="6" t="s">
        <v>509</v>
      </c>
      <c r="P1085" s="14" t="s">
        <v>510</v>
      </c>
      <c r="Q1085" s="11">
        <v>5</v>
      </c>
      <c r="R1085" s="6" t="s">
        <v>635</v>
      </c>
      <c r="S1085" s="11">
        <v>5</v>
      </c>
      <c r="T1085" s="6" t="s">
        <v>635</v>
      </c>
      <c r="U1085" s="13" t="str">
        <f>IFERROR((VLOOKUP(Q1085,[1]ความเชื่อมโยง!$A$1:$F$10,6,FALSE)),"")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85" s="13" t="str">
        <f>IFERROR((VLOOKUP(Q1085,ความเชื่อมโยง!$A$1:$G$10,7,1)),"")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85" s="15" t="s">
        <v>636</v>
      </c>
      <c r="X1085" s="6" t="s">
        <v>133</v>
      </c>
      <c r="Y1085" s="6" t="s">
        <v>16</v>
      </c>
      <c r="Z1085" s="6" t="s">
        <v>20</v>
      </c>
      <c r="AA1085" s="6"/>
      <c r="AB1085" s="6"/>
      <c r="AC1085" s="14"/>
      <c r="AD1085" s="151" t="s">
        <v>612</v>
      </c>
      <c r="AE1085" s="16">
        <v>50</v>
      </c>
      <c r="AF1085" s="381">
        <v>100</v>
      </c>
      <c r="AG1085" s="14" t="s">
        <v>581</v>
      </c>
      <c r="AH1085" s="381">
        <v>1</v>
      </c>
      <c r="AI1085" s="27">
        <v>5000</v>
      </c>
      <c r="AJ1085" s="16"/>
      <c r="AK1085" s="16"/>
      <c r="AL1085" s="16"/>
      <c r="AM1085" s="16"/>
      <c r="AN1085" s="16"/>
      <c r="AO1085" s="16">
        <v>5000</v>
      </c>
      <c r="AP1085" s="16"/>
      <c r="AQ1085" s="16"/>
      <c r="AR1085" s="16"/>
      <c r="AS1085" s="16"/>
      <c r="AT1085" s="16"/>
      <c r="AU1085" s="16"/>
      <c r="AV1085" s="14" t="s">
        <v>1500</v>
      </c>
      <c r="AW1085" s="14" t="s">
        <v>1501</v>
      </c>
      <c r="AX1085" s="14" t="s">
        <v>1501</v>
      </c>
      <c r="AY1085" s="14" t="s">
        <v>1502</v>
      </c>
      <c r="AZ1085" s="14" t="s">
        <v>1503</v>
      </c>
      <c r="BA1085" s="14" t="s">
        <v>714</v>
      </c>
      <c r="BB1085" s="14" t="s">
        <v>583</v>
      </c>
      <c r="BC1085" s="14" t="s">
        <v>1504</v>
      </c>
      <c r="BD1085" s="14" t="s">
        <v>1505</v>
      </c>
      <c r="BE1085" s="14" t="s">
        <v>503</v>
      </c>
      <c r="BF1085" s="14" t="s">
        <v>1506</v>
      </c>
      <c r="BG1085" s="61" t="s">
        <v>735</v>
      </c>
      <c r="BH1085" s="58">
        <f t="shared" si="54"/>
        <v>5000</v>
      </c>
      <c r="BI1085" s="62">
        <f t="shared" si="53"/>
        <v>0</v>
      </c>
    </row>
    <row r="1086" spans="1:61" ht="18.75">
      <c r="A1086" s="11">
        <v>10</v>
      </c>
      <c r="B1086" s="6" t="s">
        <v>1</v>
      </c>
      <c r="C1086" s="11">
        <v>1011</v>
      </c>
      <c r="D1086" s="6" t="s">
        <v>503</v>
      </c>
      <c r="E1086" s="12">
        <v>2</v>
      </c>
      <c r="F1086" s="13" t="s">
        <v>12</v>
      </c>
      <c r="G1086" s="6" t="s">
        <v>12</v>
      </c>
      <c r="H1086" s="12">
        <v>1</v>
      </c>
      <c r="I1086" s="13" t="s">
        <v>734</v>
      </c>
      <c r="J1086" s="12">
        <v>150</v>
      </c>
      <c r="K1086" s="13" t="s">
        <v>787</v>
      </c>
      <c r="L1086" s="11">
        <v>1000003</v>
      </c>
      <c r="M1086" s="6" t="s">
        <v>229</v>
      </c>
      <c r="N1086" s="11">
        <v>10000030252</v>
      </c>
      <c r="O1086" s="6" t="s">
        <v>509</v>
      </c>
      <c r="P1086" s="14" t="s">
        <v>510</v>
      </c>
      <c r="Q1086" s="11">
        <v>5</v>
      </c>
      <c r="R1086" s="6" t="s">
        <v>635</v>
      </c>
      <c r="S1086" s="11">
        <v>5</v>
      </c>
      <c r="T1086" s="6" t="s">
        <v>635</v>
      </c>
      <c r="U1086" s="13" t="str">
        <f>IFERROR((VLOOKUP(Q1086,[1]ความเชื่อมโยง!$A$1:$F$10,6,FALSE)),"")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86" s="13" t="str">
        <f>IFERROR((VLOOKUP(Q1086,ความเชื่อมโยง!$A$1:$G$10,7,1)),"")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86" s="15" t="s">
        <v>636</v>
      </c>
      <c r="X1086" s="6" t="s">
        <v>133</v>
      </c>
      <c r="Y1086" s="6" t="s">
        <v>16</v>
      </c>
      <c r="Z1086" s="6" t="s">
        <v>20</v>
      </c>
      <c r="AA1086" s="6"/>
      <c r="AB1086" s="6"/>
      <c r="AC1086" s="14"/>
      <c r="AD1086" s="151" t="s">
        <v>1635</v>
      </c>
      <c r="AE1086" s="16">
        <v>50</v>
      </c>
      <c r="AF1086" s="381">
        <v>110</v>
      </c>
      <c r="AG1086" s="14" t="s">
        <v>581</v>
      </c>
      <c r="AH1086" s="381">
        <v>2</v>
      </c>
      <c r="AI1086" s="27">
        <v>11000</v>
      </c>
      <c r="AJ1086" s="16"/>
      <c r="AK1086" s="16"/>
      <c r="AL1086" s="16"/>
      <c r="AM1086" s="16"/>
      <c r="AN1086" s="16"/>
      <c r="AO1086" s="16">
        <v>11000</v>
      </c>
      <c r="AP1086" s="16"/>
      <c r="AQ1086" s="16"/>
      <c r="AR1086" s="16"/>
      <c r="AS1086" s="16"/>
      <c r="AT1086" s="16"/>
      <c r="AU1086" s="16"/>
      <c r="AV1086" s="14" t="s">
        <v>1500</v>
      </c>
      <c r="AW1086" s="14" t="s">
        <v>1501</v>
      </c>
      <c r="AX1086" s="14" t="s">
        <v>1501</v>
      </c>
      <c r="AY1086" s="14" t="s">
        <v>1502</v>
      </c>
      <c r="AZ1086" s="14" t="s">
        <v>1503</v>
      </c>
      <c r="BA1086" s="14" t="s">
        <v>714</v>
      </c>
      <c r="BB1086" s="14" t="s">
        <v>583</v>
      </c>
      <c r="BC1086" s="14" t="s">
        <v>1504</v>
      </c>
      <c r="BD1086" s="14" t="s">
        <v>1505</v>
      </c>
      <c r="BE1086" s="14" t="s">
        <v>503</v>
      </c>
      <c r="BF1086" s="14" t="s">
        <v>1506</v>
      </c>
      <c r="BG1086" s="61" t="s">
        <v>735</v>
      </c>
      <c r="BH1086" s="58">
        <f t="shared" si="54"/>
        <v>11000</v>
      </c>
      <c r="BI1086" s="62">
        <f t="shared" si="53"/>
        <v>0</v>
      </c>
    </row>
    <row r="1087" spans="1:61" ht="18.75">
      <c r="A1087" s="11">
        <v>10</v>
      </c>
      <c r="B1087" s="6" t="s">
        <v>1</v>
      </c>
      <c r="C1087" s="11">
        <v>1011</v>
      </c>
      <c r="D1087" s="6" t="s">
        <v>503</v>
      </c>
      <c r="E1087" s="12">
        <v>2</v>
      </c>
      <c r="F1087" s="13" t="s">
        <v>12</v>
      </c>
      <c r="G1087" s="6" t="s">
        <v>12</v>
      </c>
      <c r="H1087" s="12">
        <v>1</v>
      </c>
      <c r="I1087" s="13" t="s">
        <v>734</v>
      </c>
      <c r="J1087" s="12">
        <v>150</v>
      </c>
      <c r="K1087" s="13" t="s">
        <v>787</v>
      </c>
      <c r="L1087" s="11">
        <v>1000003</v>
      </c>
      <c r="M1087" s="6" t="s">
        <v>229</v>
      </c>
      <c r="N1087" s="11">
        <v>10000030252</v>
      </c>
      <c r="O1087" s="6" t="s">
        <v>509</v>
      </c>
      <c r="P1087" s="14" t="s">
        <v>510</v>
      </c>
      <c r="Q1087" s="11">
        <v>5</v>
      </c>
      <c r="R1087" s="6" t="s">
        <v>635</v>
      </c>
      <c r="S1087" s="11">
        <v>5</v>
      </c>
      <c r="T1087" s="6" t="s">
        <v>635</v>
      </c>
      <c r="U1087" s="13" t="str">
        <f>IFERROR((VLOOKUP(Q1087,[1]ความเชื่อมโยง!$A$1:$F$10,6,FALSE)),"")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87" s="13" t="str">
        <f>IFERROR((VLOOKUP(Q1087,ความเชื่อมโยง!$A$1:$G$10,7,1)),"")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87" s="15" t="s">
        <v>636</v>
      </c>
      <c r="X1087" s="6" t="s">
        <v>133</v>
      </c>
      <c r="Y1087" s="6" t="s">
        <v>16</v>
      </c>
      <c r="Z1087" s="6" t="s">
        <v>20</v>
      </c>
      <c r="AA1087" s="6"/>
      <c r="AB1087" s="6"/>
      <c r="AC1087" s="14"/>
      <c r="AD1087" s="151" t="s">
        <v>612</v>
      </c>
      <c r="AE1087" s="16">
        <v>250</v>
      </c>
      <c r="AF1087" s="381">
        <v>10</v>
      </c>
      <c r="AG1087" s="14" t="s">
        <v>581</v>
      </c>
      <c r="AH1087" s="381">
        <v>1</v>
      </c>
      <c r="AI1087" s="27">
        <v>2500</v>
      </c>
      <c r="AJ1087" s="16"/>
      <c r="AK1087" s="16"/>
      <c r="AL1087" s="16"/>
      <c r="AM1087" s="16"/>
      <c r="AN1087" s="16"/>
      <c r="AO1087" s="16">
        <v>2500</v>
      </c>
      <c r="AP1087" s="16"/>
      <c r="AQ1087" s="16"/>
      <c r="AR1087" s="16"/>
      <c r="AS1087" s="16"/>
      <c r="AT1087" s="16"/>
      <c r="AU1087" s="16"/>
      <c r="AV1087" s="14" t="s">
        <v>1500</v>
      </c>
      <c r="AW1087" s="14" t="s">
        <v>1501</v>
      </c>
      <c r="AX1087" s="14" t="s">
        <v>1501</v>
      </c>
      <c r="AY1087" s="14" t="s">
        <v>1502</v>
      </c>
      <c r="AZ1087" s="14" t="s">
        <v>1503</v>
      </c>
      <c r="BA1087" s="14" t="s">
        <v>714</v>
      </c>
      <c r="BB1087" s="14" t="s">
        <v>583</v>
      </c>
      <c r="BC1087" s="14" t="s">
        <v>1504</v>
      </c>
      <c r="BD1087" s="14" t="s">
        <v>1505</v>
      </c>
      <c r="BE1087" s="14" t="s">
        <v>503</v>
      </c>
      <c r="BF1087" s="14" t="s">
        <v>1506</v>
      </c>
      <c r="BG1087" s="61" t="s">
        <v>735</v>
      </c>
      <c r="BH1087" s="58">
        <f t="shared" si="54"/>
        <v>2500</v>
      </c>
      <c r="BI1087" s="62">
        <f t="shared" si="53"/>
        <v>0</v>
      </c>
    </row>
    <row r="1088" spans="1:61" ht="18.75">
      <c r="A1088" s="11">
        <v>10</v>
      </c>
      <c r="B1088" s="6" t="s">
        <v>1</v>
      </c>
      <c r="C1088" s="11">
        <v>1011</v>
      </c>
      <c r="D1088" s="6" t="s">
        <v>503</v>
      </c>
      <c r="E1088" s="12">
        <v>2</v>
      </c>
      <c r="F1088" s="13" t="s">
        <v>12</v>
      </c>
      <c r="G1088" s="6" t="s">
        <v>12</v>
      </c>
      <c r="H1088" s="12">
        <v>1</v>
      </c>
      <c r="I1088" s="13" t="s">
        <v>734</v>
      </c>
      <c r="J1088" s="12">
        <v>150</v>
      </c>
      <c r="K1088" s="13" t="s">
        <v>787</v>
      </c>
      <c r="L1088" s="11">
        <v>1000003</v>
      </c>
      <c r="M1088" s="6" t="s">
        <v>229</v>
      </c>
      <c r="N1088" s="11">
        <v>10000030252</v>
      </c>
      <c r="O1088" s="6" t="s">
        <v>509</v>
      </c>
      <c r="P1088" s="14" t="s">
        <v>510</v>
      </c>
      <c r="Q1088" s="11">
        <v>5</v>
      </c>
      <c r="R1088" s="6" t="s">
        <v>635</v>
      </c>
      <c r="S1088" s="11">
        <v>5</v>
      </c>
      <c r="T1088" s="6" t="s">
        <v>635</v>
      </c>
      <c r="U1088" s="13" t="str">
        <f>IFERROR((VLOOKUP(Q1088,[1]ความเชื่อมโยง!$A$1:$F$10,6,FALSE)),"")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88" s="13" t="str">
        <f>IFERROR((VLOOKUP(Q1088,ความเชื่อมโยง!$A$1:$G$10,7,1)),"")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88" s="15" t="s">
        <v>636</v>
      </c>
      <c r="X1088" s="6" t="s">
        <v>133</v>
      </c>
      <c r="Y1088" s="6" t="s">
        <v>16</v>
      </c>
      <c r="Z1088" s="6" t="s">
        <v>20</v>
      </c>
      <c r="AA1088" s="6"/>
      <c r="AB1088" s="6"/>
      <c r="AC1088" s="14"/>
      <c r="AD1088" s="151" t="s">
        <v>612</v>
      </c>
      <c r="AE1088" s="16">
        <v>250</v>
      </c>
      <c r="AF1088" s="381">
        <v>10</v>
      </c>
      <c r="AG1088" s="14" t="s">
        <v>581</v>
      </c>
      <c r="AH1088" s="381">
        <v>3</v>
      </c>
      <c r="AI1088" s="27">
        <v>7500</v>
      </c>
      <c r="AJ1088" s="16"/>
      <c r="AK1088" s="16"/>
      <c r="AL1088" s="16"/>
      <c r="AM1088" s="16">
        <v>2500</v>
      </c>
      <c r="AN1088" s="16">
        <v>2500</v>
      </c>
      <c r="AO1088" s="16"/>
      <c r="AP1088" s="16">
        <v>2500</v>
      </c>
      <c r="AQ1088" s="16"/>
      <c r="AR1088" s="16"/>
      <c r="AS1088" s="16"/>
      <c r="AT1088" s="16"/>
      <c r="AU1088" s="16"/>
      <c r="AV1088" s="14" t="s">
        <v>1500</v>
      </c>
      <c r="AW1088" s="14" t="s">
        <v>1501</v>
      </c>
      <c r="AX1088" s="14" t="s">
        <v>1501</v>
      </c>
      <c r="AY1088" s="14" t="s">
        <v>1502</v>
      </c>
      <c r="AZ1088" s="14" t="s">
        <v>1503</v>
      </c>
      <c r="BA1088" s="14" t="s">
        <v>714</v>
      </c>
      <c r="BB1088" s="14" t="s">
        <v>583</v>
      </c>
      <c r="BC1088" s="14" t="s">
        <v>1504</v>
      </c>
      <c r="BD1088" s="14" t="s">
        <v>1505</v>
      </c>
      <c r="BE1088" s="14" t="s">
        <v>503</v>
      </c>
      <c r="BF1088" s="14" t="s">
        <v>1506</v>
      </c>
      <c r="BG1088" s="61" t="s">
        <v>735</v>
      </c>
      <c r="BH1088" s="58">
        <f t="shared" si="54"/>
        <v>7500</v>
      </c>
      <c r="BI1088" s="62">
        <f t="shared" si="53"/>
        <v>0</v>
      </c>
    </row>
    <row r="1089" spans="1:61" ht="18.75">
      <c r="A1089" s="11">
        <v>10</v>
      </c>
      <c r="B1089" s="6" t="s">
        <v>1</v>
      </c>
      <c r="C1089" s="11">
        <v>1011</v>
      </c>
      <c r="D1089" s="6" t="s">
        <v>503</v>
      </c>
      <c r="E1089" s="12">
        <v>2</v>
      </c>
      <c r="F1089" s="13" t="s">
        <v>12</v>
      </c>
      <c r="G1089" s="6" t="s">
        <v>12</v>
      </c>
      <c r="H1089" s="12">
        <v>1</v>
      </c>
      <c r="I1089" s="13" t="s">
        <v>734</v>
      </c>
      <c r="J1089" s="12">
        <v>150</v>
      </c>
      <c r="K1089" s="13" t="s">
        <v>787</v>
      </c>
      <c r="L1089" s="11">
        <v>1000003</v>
      </c>
      <c r="M1089" s="6" t="s">
        <v>229</v>
      </c>
      <c r="N1089" s="11">
        <v>10000030252</v>
      </c>
      <c r="O1089" s="6" t="s">
        <v>509</v>
      </c>
      <c r="P1089" s="14" t="s">
        <v>510</v>
      </c>
      <c r="Q1089" s="11">
        <v>5</v>
      </c>
      <c r="R1089" s="6" t="s">
        <v>635</v>
      </c>
      <c r="S1089" s="11">
        <v>5</v>
      </c>
      <c r="T1089" s="6" t="s">
        <v>635</v>
      </c>
      <c r="U1089" s="13" t="str">
        <f>IFERROR((VLOOKUP(Q1089,[1]ความเชื่อมโยง!$A$1:$F$10,6,FALSE)),"")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89" s="13" t="str">
        <f>IFERROR((VLOOKUP(Q1089,ความเชื่อมโยง!$A$1:$G$10,7,1)),"")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89" s="15" t="s">
        <v>636</v>
      </c>
      <c r="X1089" s="6" t="s">
        <v>133</v>
      </c>
      <c r="Y1089" s="6" t="s">
        <v>16</v>
      </c>
      <c r="Z1089" s="6" t="s">
        <v>20</v>
      </c>
      <c r="AA1089" s="6"/>
      <c r="AB1089" s="6"/>
      <c r="AC1089" s="14"/>
      <c r="AD1089" s="151" t="s">
        <v>1635</v>
      </c>
      <c r="AE1089" s="16">
        <v>60</v>
      </c>
      <c r="AF1089" s="381">
        <v>10</v>
      </c>
      <c r="AG1089" s="14" t="s">
        <v>581</v>
      </c>
      <c r="AH1089" s="381">
        <v>6</v>
      </c>
      <c r="AI1089" s="27">
        <v>3600</v>
      </c>
      <c r="AJ1089" s="16"/>
      <c r="AK1089" s="16"/>
      <c r="AL1089" s="16"/>
      <c r="AM1089" s="16">
        <v>1200</v>
      </c>
      <c r="AN1089" s="16">
        <v>1200</v>
      </c>
      <c r="AO1089" s="16"/>
      <c r="AP1089" s="16">
        <v>1200</v>
      </c>
      <c r="AQ1089" s="16"/>
      <c r="AR1089" s="16"/>
      <c r="AS1089" s="16"/>
      <c r="AT1089" s="16"/>
      <c r="AU1089" s="16"/>
      <c r="AV1089" s="14" t="s">
        <v>1500</v>
      </c>
      <c r="AW1089" s="14" t="s">
        <v>1501</v>
      </c>
      <c r="AX1089" s="14" t="s">
        <v>1501</v>
      </c>
      <c r="AY1089" s="14" t="s">
        <v>1502</v>
      </c>
      <c r="AZ1089" s="14" t="s">
        <v>1503</v>
      </c>
      <c r="BA1089" s="14" t="s">
        <v>714</v>
      </c>
      <c r="BB1089" s="14" t="s">
        <v>583</v>
      </c>
      <c r="BC1089" s="14" t="s">
        <v>1504</v>
      </c>
      <c r="BD1089" s="14" t="s">
        <v>1505</v>
      </c>
      <c r="BE1089" s="14" t="s">
        <v>503</v>
      </c>
      <c r="BF1089" s="14" t="s">
        <v>1506</v>
      </c>
      <c r="BG1089" s="61" t="s">
        <v>735</v>
      </c>
      <c r="BH1089" s="58">
        <f t="shared" si="54"/>
        <v>3600</v>
      </c>
      <c r="BI1089" s="62">
        <f t="shared" si="53"/>
        <v>0</v>
      </c>
    </row>
    <row r="1090" spans="1:61" ht="18.75">
      <c r="A1090" s="11">
        <v>10</v>
      </c>
      <c r="B1090" s="6" t="s">
        <v>1</v>
      </c>
      <c r="C1090" s="11">
        <v>1011</v>
      </c>
      <c r="D1090" s="6" t="s">
        <v>503</v>
      </c>
      <c r="E1090" s="12">
        <v>2</v>
      </c>
      <c r="F1090" s="13" t="s">
        <v>12</v>
      </c>
      <c r="G1090" s="6" t="s">
        <v>12</v>
      </c>
      <c r="H1090" s="12">
        <v>1</v>
      </c>
      <c r="I1090" s="13" t="s">
        <v>734</v>
      </c>
      <c r="J1090" s="12">
        <v>150</v>
      </c>
      <c r="K1090" s="13" t="s">
        <v>787</v>
      </c>
      <c r="L1090" s="11">
        <v>1000003</v>
      </c>
      <c r="M1090" s="6" t="s">
        <v>229</v>
      </c>
      <c r="N1090" s="11">
        <v>10000030252</v>
      </c>
      <c r="O1090" s="6" t="s">
        <v>509</v>
      </c>
      <c r="P1090" s="14" t="s">
        <v>510</v>
      </c>
      <c r="Q1090" s="11">
        <v>5</v>
      </c>
      <c r="R1090" s="6" t="s">
        <v>635</v>
      </c>
      <c r="S1090" s="11">
        <v>5</v>
      </c>
      <c r="T1090" s="6" t="s">
        <v>635</v>
      </c>
      <c r="U1090" s="13" t="str">
        <f>IFERROR((VLOOKUP(Q1090,[1]ความเชื่อมโยง!$A$1:$F$10,6,FALSE)),"")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90" s="13" t="str">
        <f>IFERROR((VLOOKUP(Q1090,ความเชื่อมโยง!$A$1:$G$10,7,1)),"")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90" s="15" t="s">
        <v>636</v>
      </c>
      <c r="X1090" s="6" t="s">
        <v>133</v>
      </c>
      <c r="Y1090" s="6" t="s">
        <v>16</v>
      </c>
      <c r="Z1090" s="6" t="s">
        <v>23</v>
      </c>
      <c r="AA1090" s="6"/>
      <c r="AB1090" s="6"/>
      <c r="AC1090" s="14"/>
      <c r="AD1090" s="151" t="s">
        <v>24</v>
      </c>
      <c r="AE1090" s="16">
        <v>5000</v>
      </c>
      <c r="AF1090" s="381">
        <v>1</v>
      </c>
      <c r="AG1090" s="14" t="s">
        <v>584</v>
      </c>
      <c r="AH1090" s="381">
        <v>1</v>
      </c>
      <c r="AI1090" s="27">
        <v>5000</v>
      </c>
      <c r="AJ1090" s="16"/>
      <c r="AK1090" s="16"/>
      <c r="AL1090" s="16"/>
      <c r="AM1090" s="16"/>
      <c r="AN1090" s="16"/>
      <c r="AO1090" s="16"/>
      <c r="AP1090" s="16">
        <v>5000</v>
      </c>
      <c r="AQ1090" s="16"/>
      <c r="AR1090" s="16"/>
      <c r="AS1090" s="16"/>
      <c r="AT1090" s="16"/>
      <c r="AU1090" s="16"/>
      <c r="AV1090" s="14" t="s">
        <v>1500</v>
      </c>
      <c r="AW1090" s="14" t="s">
        <v>1501</v>
      </c>
      <c r="AX1090" s="14" t="s">
        <v>1501</v>
      </c>
      <c r="AY1090" s="14" t="s">
        <v>1502</v>
      </c>
      <c r="AZ1090" s="14" t="s">
        <v>1503</v>
      </c>
      <c r="BA1090" s="14" t="s">
        <v>714</v>
      </c>
      <c r="BB1090" s="14" t="s">
        <v>583</v>
      </c>
      <c r="BC1090" s="14" t="s">
        <v>1504</v>
      </c>
      <c r="BD1090" s="14" t="s">
        <v>1505</v>
      </c>
      <c r="BE1090" s="14" t="s">
        <v>503</v>
      </c>
      <c r="BF1090" s="14" t="s">
        <v>1506</v>
      </c>
      <c r="BG1090" s="61" t="s">
        <v>735</v>
      </c>
      <c r="BH1090" s="58">
        <f t="shared" si="54"/>
        <v>5000</v>
      </c>
      <c r="BI1090" s="62">
        <f t="shared" si="53"/>
        <v>0</v>
      </c>
    </row>
    <row r="1091" spans="1:61" s="25" customFormat="1" ht="18.75">
      <c r="A1091" s="11">
        <f>IFERROR((VLOOKUP(B1091,[14]หน่วยงานหลัก!$A$1:$B$18,2,0)),"")</f>
        <v>10</v>
      </c>
      <c r="B1091" s="6" t="s">
        <v>1</v>
      </c>
      <c r="C1091" s="11">
        <f>IFERROR((VLOOKUP(D1091,[14]หน่วยงานย่อย!$A$1:$B$79,2,0)),"")</f>
        <v>1011</v>
      </c>
      <c r="D1091" s="6" t="s">
        <v>503</v>
      </c>
      <c r="E1091" s="12">
        <v>2</v>
      </c>
      <c r="F1091" s="13" t="str">
        <f>IFERROR((VLOOKUP(E1091,[14]แหล่งเงิน!$A$2:$B$3,2,)),"")</f>
        <v>เงินรายได้</v>
      </c>
      <c r="G1091" s="6" t="s">
        <v>12</v>
      </c>
      <c r="H1091" s="12">
        <v>1</v>
      </c>
      <c r="I1091" s="13" t="str">
        <f>IFERROR((VLOOKUP(H1091,[14]กองทุน!$A$2:$B$14,2,)),"")</f>
        <v>กองทุนบริหาร</v>
      </c>
      <c r="J1091" s="12">
        <v>150</v>
      </c>
      <c r="K1091" s="13" t="str">
        <f>IFERROR((VLOOKUP(J1091,'[14]งาน-โครงการ'!$A$1:$B$57,2,FALSE)),"")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091" s="11">
        <f>IFERROR((VLOOKUP(M1091,[14]โครงการย่อย!$B$2:$C$84,2,FALSE)),"")</f>
        <v>1000003</v>
      </c>
      <c r="M1091" s="6" t="s">
        <v>229</v>
      </c>
      <c r="N1091" s="11">
        <v>10000030071</v>
      </c>
      <c r="O1091" s="6" t="s">
        <v>36</v>
      </c>
      <c r="P1091" s="14" t="s">
        <v>507</v>
      </c>
      <c r="Q1091" s="11">
        <v>5</v>
      </c>
      <c r="R1091" s="6" t="s">
        <v>635</v>
      </c>
      <c r="S1091" s="11">
        <f>IFERROR((VLOOKUP(T1091,[14]ความเชื่อมโยง!$A$20:$B$26,2,FALSE)),"")</f>
        <v>5</v>
      </c>
      <c r="T1091" s="6" t="s">
        <v>635</v>
      </c>
      <c r="U1091" s="13" t="str">
        <f>IFERROR((VLOOKUP(Q1091,[1]ความเชื่อมโยง!$A$1:$F$10,6,FALSE)),"")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91" s="13" t="str">
        <f>IFERROR((VLOOKUP(Q1091,ความเชื่อมโยง!$A$1:$G$10,7,1)),"")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91" s="15" t="s">
        <v>636</v>
      </c>
      <c r="X1091" s="6" t="s">
        <v>133</v>
      </c>
      <c r="Y1091" s="6" t="s">
        <v>16</v>
      </c>
      <c r="Z1091" s="357" t="s">
        <v>20</v>
      </c>
      <c r="AA1091" s="6"/>
      <c r="AB1091" s="6"/>
      <c r="AC1091" s="14"/>
      <c r="AD1091" s="151" t="s">
        <v>1527</v>
      </c>
      <c r="AE1091" s="358">
        <v>5000</v>
      </c>
      <c r="AF1091" s="381">
        <v>4</v>
      </c>
      <c r="AG1091" s="14" t="s">
        <v>581</v>
      </c>
      <c r="AH1091" s="381">
        <v>2</v>
      </c>
      <c r="AI1091" s="27">
        <f t="shared" ref="AI1091:AI1098" si="55">+ROUND(AE1091*AF1091*AH1091,-2)</f>
        <v>40000</v>
      </c>
      <c r="AJ1091" s="16"/>
      <c r="AK1091" s="16"/>
      <c r="AL1091" s="16"/>
      <c r="AM1091" s="16"/>
      <c r="AN1091" s="16">
        <v>20000</v>
      </c>
      <c r="AO1091" s="16"/>
      <c r="AP1091" s="16"/>
      <c r="AQ1091" s="16">
        <v>20000</v>
      </c>
      <c r="AR1091" s="16"/>
      <c r="AS1091" s="16"/>
      <c r="AT1091" s="16"/>
      <c r="AU1091" s="16"/>
      <c r="AV1091" s="14" t="s">
        <v>1500</v>
      </c>
      <c r="AW1091" s="14" t="s">
        <v>1501</v>
      </c>
      <c r="AX1091" s="14" t="s">
        <v>1501</v>
      </c>
      <c r="AY1091" s="14" t="s">
        <v>1502</v>
      </c>
      <c r="AZ1091" s="14" t="s">
        <v>1503</v>
      </c>
      <c r="BA1091" s="14" t="s">
        <v>714</v>
      </c>
      <c r="BB1091" s="14" t="s">
        <v>583</v>
      </c>
      <c r="BC1091" s="14" t="s">
        <v>1504</v>
      </c>
      <c r="BD1091" s="14" t="s">
        <v>1505</v>
      </c>
      <c r="BE1091" s="14" t="s">
        <v>503</v>
      </c>
      <c r="BF1091" s="14" t="s">
        <v>1506</v>
      </c>
      <c r="BG1091" s="61" t="s">
        <v>735</v>
      </c>
      <c r="BH1091" s="58">
        <f t="shared" si="54"/>
        <v>40000</v>
      </c>
      <c r="BI1091" s="62">
        <f t="shared" si="53"/>
        <v>0</v>
      </c>
    </row>
    <row r="1092" spans="1:61" ht="18.75">
      <c r="A1092" s="11">
        <f>IFERROR((VLOOKUP(B1092,[14]หน่วยงานหลัก!$A$1:$B$18,2,0)),"")</f>
        <v>10</v>
      </c>
      <c r="B1092" s="6" t="s">
        <v>1</v>
      </c>
      <c r="C1092" s="11">
        <f>IFERROR((VLOOKUP(D1092,[14]หน่วยงานย่อย!$A$1:$B$79,2,0)),"")</f>
        <v>1011</v>
      </c>
      <c r="D1092" s="6" t="s">
        <v>503</v>
      </c>
      <c r="E1092" s="12">
        <v>2</v>
      </c>
      <c r="F1092" s="13" t="str">
        <f>IFERROR((VLOOKUP(E1092,[14]แหล่งเงิน!$A$2:$B$3,2,)),"")</f>
        <v>เงินรายได้</v>
      </c>
      <c r="G1092" s="6" t="s">
        <v>12</v>
      </c>
      <c r="H1092" s="12">
        <v>1</v>
      </c>
      <c r="I1092" s="13" t="str">
        <f>IFERROR((VLOOKUP(H1092,[14]กองทุน!$A$2:$B$14,2,)),"")</f>
        <v>กองทุนบริหาร</v>
      </c>
      <c r="J1092" s="12">
        <v>150</v>
      </c>
      <c r="K1092" s="13" t="str">
        <f>IFERROR((VLOOKUP(J1092,'[14]งาน-โครงการ'!$A$1:$B$57,2,FALSE)),"")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092" s="11">
        <f>IFERROR((VLOOKUP(M1092,[14]โครงการย่อย!$B$2:$C$84,2,FALSE)),"")</f>
        <v>1000003</v>
      </c>
      <c r="M1092" s="6" t="s">
        <v>229</v>
      </c>
      <c r="N1092" s="11">
        <v>10000030071</v>
      </c>
      <c r="O1092" s="6" t="s">
        <v>36</v>
      </c>
      <c r="P1092" s="14" t="s">
        <v>507</v>
      </c>
      <c r="Q1092" s="11">
        <v>5</v>
      </c>
      <c r="R1092" s="6" t="s">
        <v>635</v>
      </c>
      <c r="S1092" s="11">
        <f>IFERROR((VLOOKUP(T1092,[14]ความเชื่อมโยง!$A$20:$B$26,2,FALSE)),"")</f>
        <v>5</v>
      </c>
      <c r="T1092" s="6" t="s">
        <v>635</v>
      </c>
      <c r="U1092" s="13" t="str">
        <f>IFERROR((VLOOKUP(Q1092,[1]ความเชื่อมโยง!$A$1:$F$10,6,FALSE)),"")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92" s="13" t="str">
        <f>IFERROR((VLOOKUP(Q1092,ความเชื่อมโยง!$A$1:$G$10,7,1)),"")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92" s="15" t="s">
        <v>636</v>
      </c>
      <c r="X1092" s="6" t="s">
        <v>133</v>
      </c>
      <c r="Y1092" s="6" t="s">
        <v>16</v>
      </c>
      <c r="Z1092" s="361" t="s">
        <v>20</v>
      </c>
      <c r="AA1092" s="6"/>
      <c r="AB1092" s="6"/>
      <c r="AC1092" s="14"/>
      <c r="AD1092" s="151" t="s">
        <v>1651</v>
      </c>
      <c r="AE1092" s="358">
        <v>1000</v>
      </c>
      <c r="AF1092" s="381">
        <v>4</v>
      </c>
      <c r="AG1092" s="151" t="s">
        <v>581</v>
      </c>
      <c r="AH1092" s="381">
        <v>2</v>
      </c>
      <c r="AI1092" s="27">
        <f t="shared" si="55"/>
        <v>8000</v>
      </c>
      <c r="AJ1092" s="326"/>
      <c r="AK1092" s="326"/>
      <c r="AL1092" s="362"/>
      <c r="AM1092" s="362"/>
      <c r="AN1092" s="362">
        <v>4000</v>
      </c>
      <c r="AO1092" s="362"/>
      <c r="AP1092" s="362"/>
      <c r="AQ1092" s="362">
        <v>4000</v>
      </c>
      <c r="AR1092" s="362"/>
      <c r="AS1092" s="362"/>
      <c r="AT1092" s="362"/>
      <c r="AU1092" s="362"/>
      <c r="AV1092" s="14" t="s">
        <v>1500</v>
      </c>
      <c r="AW1092" s="14" t="s">
        <v>1501</v>
      </c>
      <c r="AX1092" s="14" t="s">
        <v>1501</v>
      </c>
      <c r="AY1092" s="14" t="s">
        <v>1502</v>
      </c>
      <c r="AZ1092" s="14" t="s">
        <v>1503</v>
      </c>
      <c r="BA1092" s="14" t="s">
        <v>714</v>
      </c>
      <c r="BB1092" s="14" t="s">
        <v>583</v>
      </c>
      <c r="BC1092" s="14" t="s">
        <v>1504</v>
      </c>
      <c r="BD1092" s="14" t="s">
        <v>1505</v>
      </c>
      <c r="BE1092" s="14" t="s">
        <v>503</v>
      </c>
      <c r="BF1092" s="14" t="s">
        <v>1506</v>
      </c>
      <c r="BG1092" s="61" t="s">
        <v>735</v>
      </c>
      <c r="BH1092" s="58">
        <f t="shared" si="54"/>
        <v>8000</v>
      </c>
      <c r="BI1092" s="62">
        <f t="shared" si="53"/>
        <v>0</v>
      </c>
    </row>
    <row r="1093" spans="1:61" ht="18.75">
      <c r="A1093" s="11">
        <f>IFERROR((VLOOKUP(B1093,[14]หน่วยงานหลัก!$A$1:$B$18,2,0)),"")</f>
        <v>10</v>
      </c>
      <c r="B1093" s="6" t="s">
        <v>1</v>
      </c>
      <c r="C1093" s="11">
        <f>IFERROR((VLOOKUP(D1093,[14]หน่วยงานย่อย!$A$1:$B$79,2,0)),"")</f>
        <v>1011</v>
      </c>
      <c r="D1093" s="6" t="s">
        <v>503</v>
      </c>
      <c r="E1093" s="12">
        <v>2</v>
      </c>
      <c r="F1093" s="13" t="str">
        <f>IFERROR((VLOOKUP(E1093,[14]แหล่งเงิน!$A$2:$B$3,2,)),"")</f>
        <v>เงินรายได้</v>
      </c>
      <c r="G1093" s="6" t="s">
        <v>12</v>
      </c>
      <c r="H1093" s="12">
        <v>1</v>
      </c>
      <c r="I1093" s="13" t="str">
        <f>IFERROR((VLOOKUP(H1093,[14]กองทุน!$A$2:$B$14,2,)),"")</f>
        <v>กองทุนบริหาร</v>
      </c>
      <c r="J1093" s="12">
        <v>150</v>
      </c>
      <c r="K1093" s="13" t="str">
        <f>IFERROR((VLOOKUP(J1093,'[14]งาน-โครงการ'!$A$1:$B$57,2,FALSE)),"")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093" s="11">
        <f>IFERROR((VLOOKUP(M1093,[14]โครงการย่อย!$B$2:$C$84,2,FALSE)),"")</f>
        <v>1000003</v>
      </c>
      <c r="M1093" s="6" t="s">
        <v>229</v>
      </c>
      <c r="N1093" s="11">
        <v>10000030071</v>
      </c>
      <c r="O1093" s="6" t="s">
        <v>36</v>
      </c>
      <c r="P1093" s="14" t="s">
        <v>507</v>
      </c>
      <c r="Q1093" s="11">
        <v>5</v>
      </c>
      <c r="R1093" s="6" t="s">
        <v>635</v>
      </c>
      <c r="S1093" s="11">
        <f>IFERROR((VLOOKUP(T1093,[14]ความเชื่อมโยง!$A$20:$B$26,2,FALSE)),"")</f>
        <v>5</v>
      </c>
      <c r="T1093" s="6" t="s">
        <v>635</v>
      </c>
      <c r="U1093" s="13" t="str">
        <f>IFERROR((VLOOKUP(Q1093,[1]ความเชื่อมโยง!$A$1:$F$10,6,FALSE)),"")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93" s="13" t="str">
        <f>IFERROR((VLOOKUP(Q1093,ความเชื่อมโยง!$A$1:$G$10,7,1)),"")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93" s="15" t="s">
        <v>636</v>
      </c>
      <c r="X1093" s="6" t="s">
        <v>133</v>
      </c>
      <c r="Y1093" s="6" t="s">
        <v>16</v>
      </c>
      <c r="Z1093" s="364" t="s">
        <v>20</v>
      </c>
      <c r="AA1093" s="6"/>
      <c r="AB1093" s="6"/>
      <c r="AC1093" s="14"/>
      <c r="AD1093" s="151" t="s">
        <v>1650</v>
      </c>
      <c r="AE1093" s="358">
        <v>1000</v>
      </c>
      <c r="AF1093" s="359">
        <v>4</v>
      </c>
      <c r="AG1093" s="151" t="s">
        <v>581</v>
      </c>
      <c r="AH1093" s="381">
        <v>2</v>
      </c>
      <c r="AI1093" s="27">
        <f t="shared" si="55"/>
        <v>8000</v>
      </c>
      <c r="AJ1093" s="374"/>
      <c r="AK1093" s="326"/>
      <c r="AL1093" s="374"/>
      <c r="AM1093" s="374"/>
      <c r="AN1093" s="362">
        <v>4000</v>
      </c>
      <c r="AO1093" s="374"/>
      <c r="AP1093" s="374"/>
      <c r="AQ1093" s="362">
        <v>4000</v>
      </c>
      <c r="AR1093" s="374"/>
      <c r="AS1093" s="374"/>
      <c r="AT1093" s="374"/>
      <c r="AU1093" s="374"/>
      <c r="AV1093" s="14" t="s">
        <v>1500</v>
      </c>
      <c r="AW1093" s="14" t="s">
        <v>1501</v>
      </c>
      <c r="AX1093" s="14" t="s">
        <v>1501</v>
      </c>
      <c r="AY1093" s="14" t="s">
        <v>1502</v>
      </c>
      <c r="AZ1093" s="14" t="s">
        <v>1503</v>
      </c>
      <c r="BA1093" s="14" t="s">
        <v>714</v>
      </c>
      <c r="BB1093" s="14" t="s">
        <v>583</v>
      </c>
      <c r="BC1093" s="14" t="s">
        <v>1504</v>
      </c>
      <c r="BD1093" s="14" t="s">
        <v>1505</v>
      </c>
      <c r="BE1093" s="14" t="s">
        <v>503</v>
      </c>
      <c r="BF1093" s="14" t="s">
        <v>1506</v>
      </c>
      <c r="BG1093" s="61" t="s">
        <v>735</v>
      </c>
      <c r="BH1093" s="58">
        <f t="shared" si="54"/>
        <v>8000</v>
      </c>
      <c r="BI1093" s="62">
        <f t="shared" si="53"/>
        <v>0</v>
      </c>
    </row>
    <row r="1094" spans="1:61" ht="18.75">
      <c r="A1094" s="11">
        <f>IFERROR((VLOOKUP(B1094,[14]หน่วยงานหลัก!$A$1:$B$18,2,0)),"")</f>
        <v>10</v>
      </c>
      <c r="B1094" s="6" t="s">
        <v>1</v>
      </c>
      <c r="C1094" s="11">
        <f>IFERROR((VLOOKUP(D1094,[14]หน่วยงานย่อย!$A$1:$B$79,2,0)),"")</f>
        <v>1011</v>
      </c>
      <c r="D1094" s="6" t="s">
        <v>503</v>
      </c>
      <c r="E1094" s="12">
        <v>2</v>
      </c>
      <c r="F1094" s="13" t="str">
        <f>IFERROR((VLOOKUP(E1094,[14]แหล่งเงิน!$A$2:$B$3,2,)),"")</f>
        <v>เงินรายได้</v>
      </c>
      <c r="G1094" s="6" t="s">
        <v>12</v>
      </c>
      <c r="H1094" s="12">
        <v>1</v>
      </c>
      <c r="I1094" s="13" t="str">
        <f>IFERROR((VLOOKUP(H1094,[14]กองทุน!$A$2:$B$14,2,)),"")</f>
        <v>กองทุนบริหาร</v>
      </c>
      <c r="J1094" s="12">
        <v>150</v>
      </c>
      <c r="K1094" s="13" t="str">
        <f>IFERROR((VLOOKUP(J1094,'[14]งาน-โครงการ'!$A$1:$B$57,2,FALSE)),"")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094" s="11">
        <f>IFERROR((VLOOKUP(M1094,[14]โครงการย่อย!$B$2:$C$84,2,FALSE)),"")</f>
        <v>1000003</v>
      </c>
      <c r="M1094" s="6" t="s">
        <v>229</v>
      </c>
      <c r="N1094" s="11">
        <v>10000030071</v>
      </c>
      <c r="O1094" s="6" t="s">
        <v>36</v>
      </c>
      <c r="P1094" s="14" t="s">
        <v>507</v>
      </c>
      <c r="Q1094" s="11">
        <v>5</v>
      </c>
      <c r="R1094" s="6" t="s">
        <v>635</v>
      </c>
      <c r="S1094" s="11">
        <f>IFERROR((VLOOKUP(T1094,[14]ความเชื่อมโยง!$A$20:$B$26,2,FALSE)),"")</f>
        <v>5</v>
      </c>
      <c r="T1094" s="6" t="s">
        <v>635</v>
      </c>
      <c r="U1094" s="13" t="str">
        <f>IFERROR((VLOOKUP(Q1094,[1]ความเชื่อมโยง!$A$1:$F$10,6,FALSE)),"")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94" s="13" t="str">
        <f>IFERROR((VLOOKUP(Q1094,ความเชื่อมโยง!$A$1:$G$10,7,1)),"")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94" s="15" t="s">
        <v>636</v>
      </c>
      <c r="X1094" s="6" t="s">
        <v>133</v>
      </c>
      <c r="Y1094" s="6" t="s">
        <v>16</v>
      </c>
      <c r="Z1094" s="363" t="s">
        <v>20</v>
      </c>
      <c r="AA1094" s="6"/>
      <c r="AB1094" s="6"/>
      <c r="AC1094" s="14"/>
      <c r="AD1094" s="151" t="s">
        <v>1635</v>
      </c>
      <c r="AE1094" s="358">
        <v>100</v>
      </c>
      <c r="AF1094" s="359">
        <v>30</v>
      </c>
      <c r="AG1094" s="151" t="s">
        <v>581</v>
      </c>
      <c r="AH1094" s="381">
        <v>2</v>
      </c>
      <c r="AI1094" s="27">
        <f t="shared" si="55"/>
        <v>6000</v>
      </c>
      <c r="AJ1094" s="326"/>
      <c r="AK1094" s="326"/>
      <c r="AL1094" s="326"/>
      <c r="AM1094" s="326"/>
      <c r="AN1094" s="326">
        <v>3000</v>
      </c>
      <c r="AO1094" s="326"/>
      <c r="AP1094" s="326"/>
      <c r="AQ1094" s="326">
        <v>3000</v>
      </c>
      <c r="AR1094" s="326"/>
      <c r="AS1094" s="326"/>
      <c r="AT1094" s="326"/>
      <c r="AU1094" s="326"/>
      <c r="AV1094" s="14" t="s">
        <v>1500</v>
      </c>
      <c r="AW1094" s="14" t="s">
        <v>1501</v>
      </c>
      <c r="AX1094" s="14" t="s">
        <v>1501</v>
      </c>
      <c r="AY1094" s="14" t="s">
        <v>1502</v>
      </c>
      <c r="AZ1094" s="14" t="s">
        <v>1503</v>
      </c>
      <c r="BA1094" s="14" t="s">
        <v>714</v>
      </c>
      <c r="BB1094" s="14" t="s">
        <v>583</v>
      </c>
      <c r="BC1094" s="14" t="s">
        <v>1504</v>
      </c>
      <c r="BD1094" s="14" t="s">
        <v>1505</v>
      </c>
      <c r="BE1094" s="14" t="s">
        <v>503</v>
      </c>
      <c r="BF1094" s="14" t="s">
        <v>1506</v>
      </c>
      <c r="BG1094" s="61" t="s">
        <v>735</v>
      </c>
      <c r="BH1094" s="58">
        <f t="shared" si="54"/>
        <v>6000</v>
      </c>
      <c r="BI1094" s="62">
        <f t="shared" ref="BI1094:BI1157" si="56">AI1094-BH1094</f>
        <v>0</v>
      </c>
    </row>
    <row r="1095" spans="1:61" ht="18.75">
      <c r="A1095" s="11">
        <f>IFERROR((VLOOKUP(B1095,[14]หน่วยงานหลัก!$A$1:$B$18,2,0)),"")</f>
        <v>10</v>
      </c>
      <c r="B1095" s="6" t="s">
        <v>1</v>
      </c>
      <c r="C1095" s="11">
        <f>IFERROR((VLOOKUP(D1095,[14]หน่วยงานย่อย!$A$1:$B$79,2,0)),"")</f>
        <v>1011</v>
      </c>
      <c r="D1095" s="6" t="s">
        <v>503</v>
      </c>
      <c r="E1095" s="12">
        <v>2</v>
      </c>
      <c r="F1095" s="13" t="str">
        <f>IFERROR((VLOOKUP(E1095,[14]แหล่งเงิน!$A$2:$B$3,2,)),"")</f>
        <v>เงินรายได้</v>
      </c>
      <c r="G1095" s="6" t="s">
        <v>12</v>
      </c>
      <c r="H1095" s="12">
        <v>1</v>
      </c>
      <c r="I1095" s="13" t="str">
        <f>IFERROR((VLOOKUP(H1095,[14]กองทุน!$A$2:$B$14,2,)),"")</f>
        <v>กองทุนบริหาร</v>
      </c>
      <c r="J1095" s="12">
        <v>150</v>
      </c>
      <c r="K1095" s="13" t="str">
        <f>IFERROR((VLOOKUP(J1095,'[14]งาน-โครงการ'!$A$1:$B$57,2,FALSE)),"")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095" s="11">
        <f>IFERROR((VLOOKUP(M1095,[14]โครงการย่อย!$B$2:$C$84,2,FALSE)),"")</f>
        <v>1000003</v>
      </c>
      <c r="M1095" s="6" t="s">
        <v>229</v>
      </c>
      <c r="N1095" s="11">
        <v>10000030071</v>
      </c>
      <c r="O1095" s="6" t="s">
        <v>36</v>
      </c>
      <c r="P1095" s="14" t="s">
        <v>507</v>
      </c>
      <c r="Q1095" s="11">
        <v>5</v>
      </c>
      <c r="R1095" s="6" t="s">
        <v>635</v>
      </c>
      <c r="S1095" s="11">
        <f>IFERROR((VLOOKUP(T1095,[14]ความเชื่อมโยง!$A$20:$B$26,2,FALSE)),"")</f>
        <v>5</v>
      </c>
      <c r="T1095" s="6" t="s">
        <v>635</v>
      </c>
      <c r="U1095" s="13" t="str">
        <f>IFERROR((VLOOKUP(Q1095,[1]ความเชื่อมโยง!$A$1:$F$10,6,FALSE)),"")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95" s="13" t="str">
        <f>IFERROR((VLOOKUP(Q1095,ความเชื่อมโยง!$A$1:$G$10,7,1)),"")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95" s="15" t="s">
        <v>636</v>
      </c>
      <c r="X1095" s="6" t="s">
        <v>133</v>
      </c>
      <c r="Y1095" s="6" t="s">
        <v>16</v>
      </c>
      <c r="Z1095" s="363" t="s">
        <v>20</v>
      </c>
      <c r="AA1095" s="6"/>
      <c r="AB1095" s="6"/>
      <c r="AC1095" s="14"/>
      <c r="AD1095" s="151" t="s">
        <v>612</v>
      </c>
      <c r="AE1095" s="358">
        <v>150</v>
      </c>
      <c r="AF1095" s="359">
        <v>30</v>
      </c>
      <c r="AG1095" s="151" t="s">
        <v>581</v>
      </c>
      <c r="AH1095" s="381">
        <v>2</v>
      </c>
      <c r="AI1095" s="27">
        <f t="shared" si="55"/>
        <v>9000</v>
      </c>
      <c r="AJ1095" s="326"/>
      <c r="AK1095" s="326"/>
      <c r="AL1095" s="326"/>
      <c r="AM1095" s="326"/>
      <c r="AN1095" s="326">
        <v>4500</v>
      </c>
      <c r="AO1095" s="326"/>
      <c r="AP1095" s="326"/>
      <c r="AQ1095" s="326">
        <v>4500</v>
      </c>
      <c r="AR1095" s="326"/>
      <c r="AS1095" s="326"/>
      <c r="AT1095" s="326"/>
      <c r="AU1095" s="326"/>
      <c r="AV1095" s="14" t="s">
        <v>1500</v>
      </c>
      <c r="AW1095" s="14" t="s">
        <v>1501</v>
      </c>
      <c r="AX1095" s="14" t="s">
        <v>1501</v>
      </c>
      <c r="AY1095" s="14" t="s">
        <v>1502</v>
      </c>
      <c r="AZ1095" s="14" t="s">
        <v>1503</v>
      </c>
      <c r="BA1095" s="14" t="s">
        <v>714</v>
      </c>
      <c r="BB1095" s="14" t="s">
        <v>583</v>
      </c>
      <c r="BC1095" s="14" t="s">
        <v>1504</v>
      </c>
      <c r="BD1095" s="14" t="s">
        <v>1505</v>
      </c>
      <c r="BE1095" s="14" t="s">
        <v>503</v>
      </c>
      <c r="BF1095" s="14" t="s">
        <v>1506</v>
      </c>
      <c r="BG1095" s="61" t="s">
        <v>735</v>
      </c>
      <c r="BH1095" s="58">
        <f t="shared" si="54"/>
        <v>9000</v>
      </c>
      <c r="BI1095" s="62">
        <f t="shared" si="56"/>
        <v>0</v>
      </c>
    </row>
    <row r="1096" spans="1:61" ht="18.75">
      <c r="A1096" s="11">
        <f>IFERROR((VLOOKUP(B1096,[14]หน่วยงานหลัก!$A$1:$B$18,2,0)),"")</f>
        <v>10</v>
      </c>
      <c r="B1096" s="6" t="s">
        <v>1</v>
      </c>
      <c r="C1096" s="11">
        <f>IFERROR((VLOOKUP(D1096,[14]หน่วยงานย่อย!$A$1:$B$79,2,0)),"")</f>
        <v>1011</v>
      </c>
      <c r="D1096" s="6" t="s">
        <v>503</v>
      </c>
      <c r="E1096" s="12">
        <v>2</v>
      </c>
      <c r="F1096" s="13" t="str">
        <f>IFERROR((VLOOKUP(E1096,[14]แหล่งเงิน!$A$2:$B$3,2,)),"")</f>
        <v>เงินรายได้</v>
      </c>
      <c r="G1096" s="6" t="s">
        <v>12</v>
      </c>
      <c r="H1096" s="12">
        <v>1</v>
      </c>
      <c r="I1096" s="13" t="str">
        <f>IFERROR((VLOOKUP(H1096,[14]กองทุน!$A$2:$B$14,2,)),"")</f>
        <v>กองทุนบริหาร</v>
      </c>
      <c r="J1096" s="12">
        <v>150</v>
      </c>
      <c r="K1096" s="13" t="str">
        <f>IFERROR((VLOOKUP(J1096,'[14]งาน-โครงการ'!$A$1:$B$57,2,FALSE)),"")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096" s="11">
        <f>IFERROR((VLOOKUP(M1096,[14]โครงการย่อย!$B$2:$C$84,2,FALSE)),"")</f>
        <v>1000003</v>
      </c>
      <c r="M1096" s="6" t="s">
        <v>229</v>
      </c>
      <c r="N1096" s="11">
        <v>10000030071</v>
      </c>
      <c r="O1096" s="6" t="s">
        <v>36</v>
      </c>
      <c r="P1096" s="14" t="s">
        <v>507</v>
      </c>
      <c r="Q1096" s="11">
        <v>5</v>
      </c>
      <c r="R1096" s="6" t="s">
        <v>635</v>
      </c>
      <c r="S1096" s="11">
        <f>IFERROR((VLOOKUP(T1096,[14]ความเชื่อมโยง!$A$20:$B$26,2,FALSE)),"")</f>
        <v>5</v>
      </c>
      <c r="T1096" s="6" t="s">
        <v>635</v>
      </c>
      <c r="U1096" s="13" t="str">
        <f>IFERROR((VLOOKUP(Q1096,[1]ความเชื่อมโยง!$A$1:$F$10,6,FALSE)),"")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96" s="13" t="str">
        <f>IFERROR((VLOOKUP(Q1096,ความเชื่อมโยง!$A$1:$G$10,7,1)),"")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96" s="15" t="s">
        <v>636</v>
      </c>
      <c r="X1096" s="6" t="s">
        <v>133</v>
      </c>
      <c r="Y1096" s="6" t="s">
        <v>16</v>
      </c>
      <c r="Z1096" s="363" t="s">
        <v>20</v>
      </c>
      <c r="AA1096" s="6"/>
      <c r="AB1096" s="6"/>
      <c r="AC1096" s="14"/>
      <c r="AD1096" s="151" t="s">
        <v>612</v>
      </c>
      <c r="AE1096" s="358">
        <v>100</v>
      </c>
      <c r="AF1096" s="359">
        <v>4</v>
      </c>
      <c r="AG1096" s="151" t="s">
        <v>581</v>
      </c>
      <c r="AH1096" s="381">
        <v>2</v>
      </c>
      <c r="AI1096" s="27">
        <f t="shared" si="55"/>
        <v>800</v>
      </c>
      <c r="AJ1096" s="326"/>
      <c r="AK1096" s="326"/>
      <c r="AL1096" s="326"/>
      <c r="AM1096" s="326"/>
      <c r="AN1096" s="326">
        <v>400</v>
      </c>
      <c r="AO1096" s="326"/>
      <c r="AP1096" s="326"/>
      <c r="AQ1096" s="326">
        <v>400</v>
      </c>
      <c r="AR1096" s="326"/>
      <c r="AS1096" s="326"/>
      <c r="AT1096" s="326"/>
      <c r="AU1096" s="326"/>
      <c r="AV1096" s="14" t="s">
        <v>1500</v>
      </c>
      <c r="AW1096" s="14" t="s">
        <v>1501</v>
      </c>
      <c r="AX1096" s="14" t="s">
        <v>1501</v>
      </c>
      <c r="AY1096" s="14" t="s">
        <v>1502</v>
      </c>
      <c r="AZ1096" s="14" t="s">
        <v>1503</v>
      </c>
      <c r="BA1096" s="14" t="s">
        <v>714</v>
      </c>
      <c r="BB1096" s="14" t="s">
        <v>583</v>
      </c>
      <c r="BC1096" s="14" t="s">
        <v>1504</v>
      </c>
      <c r="BD1096" s="14" t="s">
        <v>1505</v>
      </c>
      <c r="BE1096" s="14" t="s">
        <v>503</v>
      </c>
      <c r="BF1096" s="14" t="s">
        <v>1506</v>
      </c>
      <c r="BG1096" s="61" t="s">
        <v>735</v>
      </c>
      <c r="BH1096" s="58">
        <f t="shared" si="54"/>
        <v>800</v>
      </c>
      <c r="BI1096" s="62">
        <f t="shared" si="56"/>
        <v>0</v>
      </c>
    </row>
    <row r="1097" spans="1:61" ht="18.75">
      <c r="A1097" s="11">
        <f>IFERROR((VLOOKUP(B1097,[14]หน่วยงานหลัก!$A$1:$B$18,2,0)),"")</f>
        <v>10</v>
      </c>
      <c r="B1097" s="6" t="s">
        <v>1</v>
      </c>
      <c r="C1097" s="11">
        <f>IFERROR((VLOOKUP(D1097,[14]หน่วยงานย่อย!$A$1:$B$79,2,0)),"")</f>
        <v>1011</v>
      </c>
      <c r="D1097" s="6" t="s">
        <v>503</v>
      </c>
      <c r="E1097" s="12">
        <v>2</v>
      </c>
      <c r="F1097" s="13" t="str">
        <f>IFERROR((VLOOKUP(E1097,[14]แหล่งเงิน!$A$2:$B$3,2,)),"")</f>
        <v>เงินรายได้</v>
      </c>
      <c r="G1097" s="6" t="s">
        <v>12</v>
      </c>
      <c r="H1097" s="12">
        <v>1</v>
      </c>
      <c r="I1097" s="13" t="str">
        <f>IFERROR((VLOOKUP(H1097,[14]กองทุน!$A$2:$B$14,2,)),"")</f>
        <v>กองทุนบริหาร</v>
      </c>
      <c r="J1097" s="12">
        <v>150</v>
      </c>
      <c r="K1097" s="13" t="str">
        <f>IFERROR((VLOOKUP(J1097,'[14]งาน-โครงการ'!$A$1:$B$57,2,FALSE)),"")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097" s="11">
        <f>IFERROR((VLOOKUP(M1097,[14]โครงการย่อย!$B$2:$C$84,2,FALSE)),"")</f>
        <v>1000003</v>
      </c>
      <c r="M1097" s="6" t="s">
        <v>229</v>
      </c>
      <c r="N1097" s="11">
        <v>10000030071</v>
      </c>
      <c r="O1097" s="6" t="s">
        <v>36</v>
      </c>
      <c r="P1097" s="14" t="s">
        <v>507</v>
      </c>
      <c r="Q1097" s="11">
        <v>5</v>
      </c>
      <c r="R1097" s="6" t="s">
        <v>635</v>
      </c>
      <c r="S1097" s="11">
        <f>IFERROR((VLOOKUP(T1097,[14]ความเชื่อมโยง!$A$20:$B$26,2,FALSE)),"")</f>
        <v>5</v>
      </c>
      <c r="T1097" s="6" t="s">
        <v>635</v>
      </c>
      <c r="U1097" s="13" t="str">
        <f>IFERROR((VLOOKUP(Q1097,[1]ความเชื่อมโยง!$A$1:$F$10,6,FALSE)),"")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97" s="13" t="str">
        <f>IFERROR((VLOOKUP(Q1097,ความเชื่อมโยง!$A$1:$G$10,7,1)),"")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97" s="15" t="s">
        <v>636</v>
      </c>
      <c r="X1097" s="6" t="s">
        <v>133</v>
      </c>
      <c r="Y1097" s="6" t="s">
        <v>16</v>
      </c>
      <c r="Z1097" s="363" t="s">
        <v>20</v>
      </c>
      <c r="AA1097" s="6"/>
      <c r="AB1097" s="6"/>
      <c r="AC1097" s="14"/>
      <c r="AD1097" s="151" t="s">
        <v>612</v>
      </c>
      <c r="AE1097" s="358">
        <v>250</v>
      </c>
      <c r="AF1097" s="359">
        <v>8</v>
      </c>
      <c r="AG1097" s="151" t="s">
        <v>581</v>
      </c>
      <c r="AH1097" s="381">
        <v>2</v>
      </c>
      <c r="AI1097" s="27">
        <f t="shared" si="55"/>
        <v>4000</v>
      </c>
      <c r="AJ1097" s="326"/>
      <c r="AK1097" s="326"/>
      <c r="AL1097" s="326"/>
      <c r="AM1097" s="326"/>
      <c r="AN1097" s="326">
        <v>2000</v>
      </c>
      <c r="AO1097" s="326"/>
      <c r="AP1097" s="326"/>
      <c r="AQ1097" s="326">
        <v>2000</v>
      </c>
      <c r="AR1097" s="326"/>
      <c r="AS1097" s="326"/>
      <c r="AT1097" s="326"/>
      <c r="AU1097" s="326"/>
      <c r="AV1097" s="14" t="s">
        <v>1500</v>
      </c>
      <c r="AW1097" s="14" t="s">
        <v>1501</v>
      </c>
      <c r="AX1097" s="14" t="s">
        <v>1501</v>
      </c>
      <c r="AY1097" s="14" t="s">
        <v>1502</v>
      </c>
      <c r="AZ1097" s="14" t="s">
        <v>1503</v>
      </c>
      <c r="BA1097" s="14" t="s">
        <v>714</v>
      </c>
      <c r="BB1097" s="14" t="s">
        <v>583</v>
      </c>
      <c r="BC1097" s="14" t="s">
        <v>1504</v>
      </c>
      <c r="BD1097" s="14" t="s">
        <v>1505</v>
      </c>
      <c r="BE1097" s="14" t="s">
        <v>503</v>
      </c>
      <c r="BF1097" s="14" t="s">
        <v>1506</v>
      </c>
      <c r="BG1097" s="61" t="s">
        <v>735</v>
      </c>
      <c r="BH1097" s="58">
        <f t="shared" si="54"/>
        <v>4000</v>
      </c>
      <c r="BI1097" s="62">
        <f t="shared" si="56"/>
        <v>0</v>
      </c>
    </row>
    <row r="1098" spans="1:61" ht="18.75">
      <c r="A1098" s="11">
        <f>IFERROR((VLOOKUP(B1098,[14]หน่วยงานหลัก!$A$1:$B$18,2,0)),"")</f>
        <v>10</v>
      </c>
      <c r="B1098" s="6" t="s">
        <v>1</v>
      </c>
      <c r="C1098" s="11">
        <f>IFERROR((VLOOKUP(D1098,[14]หน่วยงานย่อย!$A$1:$B$79,2,0)),"")</f>
        <v>1011</v>
      </c>
      <c r="D1098" s="6" t="s">
        <v>503</v>
      </c>
      <c r="E1098" s="12">
        <v>2</v>
      </c>
      <c r="F1098" s="13" t="str">
        <f>IFERROR((VLOOKUP(E1098,[14]แหล่งเงิน!$A$2:$B$3,2,)),"")</f>
        <v>เงินรายได้</v>
      </c>
      <c r="G1098" s="6" t="s">
        <v>12</v>
      </c>
      <c r="H1098" s="12">
        <v>1</v>
      </c>
      <c r="I1098" s="13" t="str">
        <f>IFERROR((VLOOKUP(H1098,[14]กองทุน!$A$2:$B$14,2,)),"")</f>
        <v>กองทุนบริหาร</v>
      </c>
      <c r="J1098" s="12">
        <v>150</v>
      </c>
      <c r="K1098" s="13" t="str">
        <f>IFERROR((VLOOKUP(J1098,'[14]งาน-โครงการ'!$A$1:$B$57,2,FALSE)),"")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098" s="11">
        <f>IFERROR((VLOOKUP(M1098,[14]โครงการย่อย!$B$2:$C$84,2,FALSE)),"")</f>
        <v>1000003</v>
      </c>
      <c r="M1098" s="6" t="s">
        <v>229</v>
      </c>
      <c r="N1098" s="11">
        <v>10000030071</v>
      </c>
      <c r="O1098" s="6" t="s">
        <v>36</v>
      </c>
      <c r="P1098" s="14" t="s">
        <v>507</v>
      </c>
      <c r="Q1098" s="11">
        <v>5</v>
      </c>
      <c r="R1098" s="6" t="s">
        <v>635</v>
      </c>
      <c r="S1098" s="11">
        <f>IFERROR((VLOOKUP(T1098,[14]ความเชื่อมโยง!$A$20:$B$26,2,FALSE)),"")</f>
        <v>5</v>
      </c>
      <c r="T1098" s="6" t="s">
        <v>635</v>
      </c>
      <c r="U1098" s="13" t="str">
        <f>IFERROR((VLOOKUP(Q1098,[1]ความเชื่อมโยง!$A$1:$F$10,6,FALSE)),"")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98" s="13" t="str">
        <f>IFERROR((VLOOKUP(Q1098,ความเชื่อมโยง!$A$1:$G$10,7,1)),"")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98" s="15" t="s">
        <v>636</v>
      </c>
      <c r="X1098" s="6" t="s">
        <v>133</v>
      </c>
      <c r="Y1098" s="6" t="s">
        <v>16</v>
      </c>
      <c r="Z1098" s="363" t="s">
        <v>28</v>
      </c>
      <c r="AA1098" s="6"/>
      <c r="AB1098" s="6"/>
      <c r="AC1098" s="14"/>
      <c r="AD1098" s="14" t="s">
        <v>724</v>
      </c>
      <c r="AE1098" s="358">
        <v>3000</v>
      </c>
      <c r="AF1098" s="359">
        <v>4</v>
      </c>
      <c r="AG1098" s="151" t="s">
        <v>581</v>
      </c>
      <c r="AH1098" s="381">
        <v>2</v>
      </c>
      <c r="AI1098" s="27">
        <f t="shared" si="55"/>
        <v>24000</v>
      </c>
      <c r="AJ1098" s="326"/>
      <c r="AK1098" s="362"/>
      <c r="AL1098" s="326"/>
      <c r="AM1098" s="326"/>
      <c r="AN1098" s="326">
        <v>12000</v>
      </c>
      <c r="AO1098" s="326"/>
      <c r="AP1098" s="326"/>
      <c r="AQ1098" s="326">
        <v>12000</v>
      </c>
      <c r="AR1098" s="326"/>
      <c r="AS1098" s="326"/>
      <c r="AT1098" s="326"/>
      <c r="AU1098" s="326"/>
      <c r="AV1098" s="14" t="s">
        <v>1500</v>
      </c>
      <c r="AW1098" s="14" t="s">
        <v>1501</v>
      </c>
      <c r="AX1098" s="14" t="s">
        <v>1501</v>
      </c>
      <c r="AY1098" s="14" t="s">
        <v>1502</v>
      </c>
      <c r="AZ1098" s="14" t="s">
        <v>1503</v>
      </c>
      <c r="BA1098" s="14" t="s">
        <v>714</v>
      </c>
      <c r="BB1098" s="14" t="s">
        <v>583</v>
      </c>
      <c r="BC1098" s="14" t="s">
        <v>1504</v>
      </c>
      <c r="BD1098" s="14" t="s">
        <v>1505</v>
      </c>
      <c r="BE1098" s="14" t="s">
        <v>503</v>
      </c>
      <c r="BF1098" s="14" t="s">
        <v>1506</v>
      </c>
      <c r="BG1098" s="61" t="s">
        <v>735</v>
      </c>
      <c r="BH1098" s="58">
        <f t="shared" si="54"/>
        <v>24000</v>
      </c>
      <c r="BI1098" s="62">
        <f t="shared" si="56"/>
        <v>0</v>
      </c>
    </row>
    <row r="1099" spans="1:61" ht="18.75">
      <c r="A1099" s="11">
        <v>10</v>
      </c>
      <c r="B1099" s="6" t="s">
        <v>1</v>
      </c>
      <c r="C1099" s="11">
        <v>1021</v>
      </c>
      <c r="D1099" s="6" t="s">
        <v>429</v>
      </c>
      <c r="E1099" s="12">
        <v>2</v>
      </c>
      <c r="F1099" s="13" t="s">
        <v>12</v>
      </c>
      <c r="G1099" s="6" t="s">
        <v>12</v>
      </c>
      <c r="H1099" s="12">
        <v>1</v>
      </c>
      <c r="I1099" s="13" t="s">
        <v>734</v>
      </c>
      <c r="J1099" s="12">
        <v>150</v>
      </c>
      <c r="K1099" s="13" t="s">
        <v>787</v>
      </c>
      <c r="L1099" s="11">
        <v>1000003</v>
      </c>
      <c r="M1099" s="6" t="s">
        <v>229</v>
      </c>
      <c r="N1099" s="11">
        <v>10000030006</v>
      </c>
      <c r="O1099" s="6" t="s">
        <v>430</v>
      </c>
      <c r="P1099" s="14" t="s">
        <v>431</v>
      </c>
      <c r="Q1099" s="11">
        <v>5</v>
      </c>
      <c r="R1099" s="6" t="s">
        <v>635</v>
      </c>
      <c r="S1099" s="11">
        <v>5</v>
      </c>
      <c r="T1099" s="6" t="s">
        <v>635</v>
      </c>
      <c r="U1099" s="13" t="str">
        <f>IFERROR((VLOOKUP(Q1099,[1]ความเชื่อมโยง!$A$1:$F$10,6,FALSE)),"")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099" s="13" t="str">
        <f>IFERROR((VLOOKUP(Q1099,ความเชื่อมโยง!$A$1:$G$10,7,1)),"")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099" s="15" t="s">
        <v>700</v>
      </c>
      <c r="X1099" s="6" t="s">
        <v>637</v>
      </c>
      <c r="Y1099" s="6" t="s">
        <v>16</v>
      </c>
      <c r="Z1099" s="6" t="s">
        <v>28</v>
      </c>
      <c r="AA1099" s="6"/>
      <c r="AB1099" s="6"/>
      <c r="AC1099" s="14"/>
      <c r="AD1099" s="14" t="s">
        <v>707</v>
      </c>
      <c r="AE1099" s="16">
        <v>9000</v>
      </c>
      <c r="AF1099" s="17">
        <v>12</v>
      </c>
      <c r="AG1099" s="17" t="s">
        <v>667</v>
      </c>
      <c r="AH1099" s="17">
        <v>1</v>
      </c>
      <c r="AI1099" s="27">
        <v>108000</v>
      </c>
      <c r="AJ1099" s="16">
        <v>9000</v>
      </c>
      <c r="AK1099" s="16">
        <v>9000</v>
      </c>
      <c r="AL1099" s="16">
        <v>9000</v>
      </c>
      <c r="AM1099" s="16">
        <v>9000</v>
      </c>
      <c r="AN1099" s="16">
        <v>9000</v>
      </c>
      <c r="AO1099" s="16">
        <v>9000</v>
      </c>
      <c r="AP1099" s="16">
        <v>9000</v>
      </c>
      <c r="AQ1099" s="16">
        <v>9000</v>
      </c>
      <c r="AR1099" s="16">
        <v>9000</v>
      </c>
      <c r="AS1099" s="16">
        <v>9000</v>
      </c>
      <c r="AT1099" s="16">
        <v>9000</v>
      </c>
      <c r="AU1099" s="16">
        <v>9000</v>
      </c>
      <c r="AV1099" s="14" t="s">
        <v>1528</v>
      </c>
      <c r="AW1099" s="145" t="s">
        <v>1529</v>
      </c>
      <c r="AX1099" s="145" t="s">
        <v>1530</v>
      </c>
      <c r="AY1099" s="145" t="s">
        <v>1531</v>
      </c>
      <c r="AZ1099" s="145" t="s">
        <v>587</v>
      </c>
      <c r="BA1099" s="145" t="s">
        <v>1532</v>
      </c>
      <c r="BB1099" s="17" t="s">
        <v>583</v>
      </c>
      <c r="BC1099" s="17" t="s">
        <v>1533</v>
      </c>
      <c r="BD1099" s="14" t="s">
        <v>1534</v>
      </c>
      <c r="BE1099" s="14" t="s">
        <v>429</v>
      </c>
      <c r="BF1099" s="14" t="s">
        <v>429</v>
      </c>
      <c r="BG1099" s="61" t="s">
        <v>579</v>
      </c>
      <c r="BH1099" s="58">
        <f t="shared" ref="BH1099:BH1162" si="57">ROUND(AE1099*AF1099*AH1099,-2)</f>
        <v>108000</v>
      </c>
      <c r="BI1099" s="62">
        <f t="shared" si="56"/>
        <v>0</v>
      </c>
    </row>
    <row r="1100" spans="1:61" ht="18.75">
      <c r="A1100" s="11">
        <v>10</v>
      </c>
      <c r="B1100" s="6" t="s">
        <v>1</v>
      </c>
      <c r="C1100" s="11">
        <v>1021</v>
      </c>
      <c r="D1100" s="6" t="s">
        <v>429</v>
      </c>
      <c r="E1100" s="12">
        <v>2</v>
      </c>
      <c r="F1100" s="13" t="s">
        <v>12</v>
      </c>
      <c r="G1100" s="6" t="s">
        <v>12</v>
      </c>
      <c r="H1100" s="12">
        <v>1</v>
      </c>
      <c r="I1100" s="13" t="s">
        <v>734</v>
      </c>
      <c r="J1100" s="12">
        <v>150</v>
      </c>
      <c r="K1100" s="13" t="s">
        <v>787</v>
      </c>
      <c r="L1100" s="11">
        <v>1000003</v>
      </c>
      <c r="M1100" s="6" t="s">
        <v>229</v>
      </c>
      <c r="N1100" s="11">
        <v>10000030006</v>
      </c>
      <c r="O1100" s="6" t="s">
        <v>430</v>
      </c>
      <c r="P1100" s="14" t="s">
        <v>431</v>
      </c>
      <c r="Q1100" s="11">
        <v>5</v>
      </c>
      <c r="R1100" s="6" t="s">
        <v>635</v>
      </c>
      <c r="S1100" s="11">
        <v>5</v>
      </c>
      <c r="T1100" s="6" t="s">
        <v>635</v>
      </c>
      <c r="U1100" s="13" t="str">
        <f>IFERROR((VLOOKUP(Q1100,[1]ความเชื่อมโยง!$A$1:$F$10,6,FALSE)),"")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00" s="13" t="str">
        <f>IFERROR((VLOOKUP(Q1100,ความเชื่อมโยง!$A$1:$G$10,7,1)),"")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00" s="15" t="s">
        <v>700</v>
      </c>
      <c r="X1100" s="6" t="s">
        <v>637</v>
      </c>
      <c r="Y1100" s="6" t="s">
        <v>16</v>
      </c>
      <c r="Z1100" s="6" t="s">
        <v>20</v>
      </c>
      <c r="AA1100" s="6"/>
      <c r="AB1100" s="6"/>
      <c r="AC1100" s="14"/>
      <c r="AD1100" s="14" t="s">
        <v>1535</v>
      </c>
      <c r="AE1100" s="16">
        <v>14000</v>
      </c>
      <c r="AF1100" s="17">
        <v>12</v>
      </c>
      <c r="AG1100" s="17" t="s">
        <v>667</v>
      </c>
      <c r="AH1100" s="17">
        <v>1</v>
      </c>
      <c r="AI1100" s="27">
        <v>168000</v>
      </c>
      <c r="AJ1100" s="16">
        <v>14000</v>
      </c>
      <c r="AK1100" s="16">
        <v>14000</v>
      </c>
      <c r="AL1100" s="16">
        <v>14000</v>
      </c>
      <c r="AM1100" s="16">
        <v>14000</v>
      </c>
      <c r="AN1100" s="16">
        <v>14000</v>
      </c>
      <c r="AO1100" s="16">
        <v>14000</v>
      </c>
      <c r="AP1100" s="16">
        <v>14000</v>
      </c>
      <c r="AQ1100" s="16">
        <v>14000</v>
      </c>
      <c r="AR1100" s="16">
        <v>14000</v>
      </c>
      <c r="AS1100" s="16">
        <v>14000</v>
      </c>
      <c r="AT1100" s="16">
        <v>14000</v>
      </c>
      <c r="AU1100" s="16">
        <v>14000</v>
      </c>
      <c r="AV1100" s="14" t="s">
        <v>1528</v>
      </c>
      <c r="AW1100" s="145" t="s">
        <v>1529</v>
      </c>
      <c r="AX1100" s="145" t="s">
        <v>1530</v>
      </c>
      <c r="AY1100" s="145" t="s">
        <v>1531</v>
      </c>
      <c r="AZ1100" s="145" t="s">
        <v>587</v>
      </c>
      <c r="BA1100" s="145" t="s">
        <v>1532</v>
      </c>
      <c r="BB1100" s="17" t="s">
        <v>583</v>
      </c>
      <c r="BC1100" s="17" t="s">
        <v>1533</v>
      </c>
      <c r="BD1100" s="14" t="s">
        <v>1534</v>
      </c>
      <c r="BE1100" s="14" t="s">
        <v>429</v>
      </c>
      <c r="BF1100" s="14" t="s">
        <v>429</v>
      </c>
      <c r="BG1100" s="61" t="s">
        <v>579</v>
      </c>
      <c r="BH1100" s="58">
        <f t="shared" si="57"/>
        <v>168000</v>
      </c>
      <c r="BI1100" s="62">
        <f t="shared" si="56"/>
        <v>0</v>
      </c>
    </row>
    <row r="1101" spans="1:61" ht="18.75">
      <c r="A1101" s="11">
        <v>10</v>
      </c>
      <c r="B1101" s="6" t="s">
        <v>1</v>
      </c>
      <c r="C1101" s="11">
        <v>1021</v>
      </c>
      <c r="D1101" s="6" t="s">
        <v>429</v>
      </c>
      <c r="E1101" s="12">
        <v>2</v>
      </c>
      <c r="F1101" s="13" t="s">
        <v>12</v>
      </c>
      <c r="G1101" s="6" t="s">
        <v>12</v>
      </c>
      <c r="H1101" s="12">
        <v>1</v>
      </c>
      <c r="I1101" s="13" t="s">
        <v>734</v>
      </c>
      <c r="J1101" s="12">
        <v>150</v>
      </c>
      <c r="K1101" s="13" t="s">
        <v>787</v>
      </c>
      <c r="L1101" s="11">
        <v>1000003</v>
      </c>
      <c r="M1101" s="6" t="s">
        <v>229</v>
      </c>
      <c r="N1101" s="11">
        <v>10000030006</v>
      </c>
      <c r="O1101" s="6" t="s">
        <v>430</v>
      </c>
      <c r="P1101" s="14" t="s">
        <v>431</v>
      </c>
      <c r="Q1101" s="11">
        <v>5</v>
      </c>
      <c r="R1101" s="6" t="s">
        <v>635</v>
      </c>
      <c r="S1101" s="11">
        <v>5</v>
      </c>
      <c r="T1101" s="6" t="s">
        <v>635</v>
      </c>
      <c r="U1101" s="13" t="str">
        <f>IFERROR((VLOOKUP(Q1101,[1]ความเชื่อมโยง!$A$1:$F$10,6,FALSE)),"")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01" s="13" t="str">
        <f>IFERROR((VLOOKUP(Q1101,ความเชื่อมโยง!$A$1:$G$10,7,1)),"")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01" s="15" t="s">
        <v>700</v>
      </c>
      <c r="X1101" s="6" t="s">
        <v>637</v>
      </c>
      <c r="Y1101" s="6" t="s">
        <v>16</v>
      </c>
      <c r="Z1101" s="6" t="s">
        <v>20</v>
      </c>
      <c r="AA1101" s="6"/>
      <c r="AB1101" s="6"/>
      <c r="AC1101" s="14"/>
      <c r="AD1101" s="14" t="s">
        <v>1536</v>
      </c>
      <c r="AE1101" s="16">
        <v>10400</v>
      </c>
      <c r="AF1101" s="17">
        <v>12</v>
      </c>
      <c r="AG1101" s="17" t="s">
        <v>667</v>
      </c>
      <c r="AH1101" s="17">
        <v>14</v>
      </c>
      <c r="AI1101" s="27">
        <v>1747200</v>
      </c>
      <c r="AJ1101" s="16">
        <v>145600</v>
      </c>
      <c r="AK1101" s="16">
        <v>145600</v>
      </c>
      <c r="AL1101" s="16">
        <v>145600</v>
      </c>
      <c r="AM1101" s="16">
        <v>145600</v>
      </c>
      <c r="AN1101" s="16">
        <v>145600</v>
      </c>
      <c r="AO1101" s="16">
        <v>145600</v>
      </c>
      <c r="AP1101" s="16">
        <v>145600</v>
      </c>
      <c r="AQ1101" s="16">
        <v>145600</v>
      </c>
      <c r="AR1101" s="16">
        <v>145600</v>
      </c>
      <c r="AS1101" s="16">
        <v>145600</v>
      </c>
      <c r="AT1101" s="16">
        <v>145600</v>
      </c>
      <c r="AU1101" s="16">
        <v>145600</v>
      </c>
      <c r="AV1101" s="14" t="s">
        <v>1528</v>
      </c>
      <c r="AW1101" s="145" t="s">
        <v>1529</v>
      </c>
      <c r="AX1101" s="145" t="s">
        <v>1530</v>
      </c>
      <c r="AY1101" s="145" t="s">
        <v>1531</v>
      </c>
      <c r="AZ1101" s="145" t="s">
        <v>587</v>
      </c>
      <c r="BA1101" s="145" t="s">
        <v>1532</v>
      </c>
      <c r="BB1101" s="17" t="s">
        <v>583</v>
      </c>
      <c r="BC1101" s="17" t="s">
        <v>1533</v>
      </c>
      <c r="BD1101" s="14" t="s">
        <v>1534</v>
      </c>
      <c r="BE1101" s="14" t="s">
        <v>429</v>
      </c>
      <c r="BF1101" s="14" t="s">
        <v>429</v>
      </c>
      <c r="BG1101" s="61" t="s">
        <v>579</v>
      </c>
      <c r="BH1101" s="58">
        <f t="shared" si="57"/>
        <v>1747200</v>
      </c>
      <c r="BI1101" s="62">
        <f t="shared" si="56"/>
        <v>0</v>
      </c>
    </row>
    <row r="1102" spans="1:61" ht="18.75">
      <c r="A1102" s="11">
        <v>10</v>
      </c>
      <c r="B1102" s="6" t="s">
        <v>1</v>
      </c>
      <c r="C1102" s="11">
        <v>1021</v>
      </c>
      <c r="D1102" s="6" t="s">
        <v>429</v>
      </c>
      <c r="E1102" s="12">
        <v>2</v>
      </c>
      <c r="F1102" s="13" t="s">
        <v>12</v>
      </c>
      <c r="G1102" s="6" t="s">
        <v>12</v>
      </c>
      <c r="H1102" s="12">
        <v>1</v>
      </c>
      <c r="I1102" s="13" t="s">
        <v>734</v>
      </c>
      <c r="J1102" s="12">
        <v>150</v>
      </c>
      <c r="K1102" s="13" t="s">
        <v>787</v>
      </c>
      <c r="L1102" s="11">
        <v>1000003</v>
      </c>
      <c r="M1102" s="6" t="s">
        <v>229</v>
      </c>
      <c r="N1102" s="11">
        <v>10000030006</v>
      </c>
      <c r="O1102" s="6" t="s">
        <v>430</v>
      </c>
      <c r="P1102" s="14" t="s">
        <v>431</v>
      </c>
      <c r="Q1102" s="11">
        <v>5</v>
      </c>
      <c r="R1102" s="6" t="s">
        <v>635</v>
      </c>
      <c r="S1102" s="11">
        <v>5</v>
      </c>
      <c r="T1102" s="6" t="s">
        <v>635</v>
      </c>
      <c r="U1102" s="13" t="str">
        <f>IFERROR((VLOOKUP(Q1102,[1]ความเชื่อมโยง!$A$1:$F$10,6,FALSE)),"")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02" s="13" t="str">
        <f>IFERROR((VLOOKUP(Q1102,ความเชื่อมโยง!$A$1:$G$10,7,1)),"")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02" s="15" t="s">
        <v>700</v>
      </c>
      <c r="X1102" s="6" t="s">
        <v>637</v>
      </c>
      <c r="Y1102" s="6" t="s">
        <v>16</v>
      </c>
      <c r="Z1102" s="6" t="s">
        <v>20</v>
      </c>
      <c r="AA1102" s="6"/>
      <c r="AB1102" s="6"/>
      <c r="AC1102" s="14"/>
      <c r="AD1102" s="14" t="s">
        <v>1537</v>
      </c>
      <c r="AE1102" s="16">
        <v>9610</v>
      </c>
      <c r="AF1102" s="17">
        <v>12</v>
      </c>
      <c r="AG1102" s="17" t="s">
        <v>667</v>
      </c>
      <c r="AH1102" s="17">
        <v>90</v>
      </c>
      <c r="AI1102" s="27">
        <v>10378800</v>
      </c>
      <c r="AJ1102" s="16">
        <v>864900</v>
      </c>
      <c r="AK1102" s="16">
        <v>864900</v>
      </c>
      <c r="AL1102" s="16">
        <v>864900</v>
      </c>
      <c r="AM1102" s="16">
        <v>864900</v>
      </c>
      <c r="AN1102" s="16">
        <v>864900</v>
      </c>
      <c r="AO1102" s="16">
        <v>864900</v>
      </c>
      <c r="AP1102" s="16">
        <v>864900</v>
      </c>
      <c r="AQ1102" s="16">
        <v>864900</v>
      </c>
      <c r="AR1102" s="16">
        <v>864900</v>
      </c>
      <c r="AS1102" s="16">
        <v>864900</v>
      </c>
      <c r="AT1102" s="16">
        <v>864900</v>
      </c>
      <c r="AU1102" s="16">
        <v>864900</v>
      </c>
      <c r="AV1102" s="14" t="s">
        <v>1528</v>
      </c>
      <c r="AW1102" s="145" t="s">
        <v>1529</v>
      </c>
      <c r="AX1102" s="145" t="s">
        <v>1530</v>
      </c>
      <c r="AY1102" s="145" t="s">
        <v>1531</v>
      </c>
      <c r="AZ1102" s="145" t="s">
        <v>587</v>
      </c>
      <c r="BA1102" s="145" t="s">
        <v>1532</v>
      </c>
      <c r="BB1102" s="17" t="s">
        <v>583</v>
      </c>
      <c r="BC1102" s="17" t="s">
        <v>1533</v>
      </c>
      <c r="BD1102" s="14" t="s">
        <v>1534</v>
      </c>
      <c r="BE1102" s="14" t="s">
        <v>429</v>
      </c>
      <c r="BF1102" s="14" t="s">
        <v>429</v>
      </c>
      <c r="BG1102" s="61" t="s">
        <v>579</v>
      </c>
      <c r="BH1102" s="58">
        <f t="shared" si="57"/>
        <v>10378800</v>
      </c>
      <c r="BI1102" s="62">
        <f t="shared" si="56"/>
        <v>0</v>
      </c>
    </row>
    <row r="1103" spans="1:61" ht="18.75">
      <c r="A1103" s="11">
        <v>10</v>
      </c>
      <c r="B1103" s="6" t="s">
        <v>1</v>
      </c>
      <c r="C1103" s="11">
        <v>1021</v>
      </c>
      <c r="D1103" s="6" t="s">
        <v>429</v>
      </c>
      <c r="E1103" s="12">
        <v>2</v>
      </c>
      <c r="F1103" s="13" t="s">
        <v>12</v>
      </c>
      <c r="G1103" s="6" t="s">
        <v>12</v>
      </c>
      <c r="H1103" s="12">
        <v>1</v>
      </c>
      <c r="I1103" s="13" t="s">
        <v>734</v>
      </c>
      <c r="J1103" s="12">
        <v>150</v>
      </c>
      <c r="K1103" s="13" t="s">
        <v>787</v>
      </c>
      <c r="L1103" s="11">
        <v>1000003</v>
      </c>
      <c r="M1103" s="6" t="s">
        <v>229</v>
      </c>
      <c r="N1103" s="11">
        <v>10000030006</v>
      </c>
      <c r="O1103" s="6" t="s">
        <v>430</v>
      </c>
      <c r="P1103" s="14" t="s">
        <v>431</v>
      </c>
      <c r="Q1103" s="11">
        <v>5</v>
      </c>
      <c r="R1103" s="6" t="s">
        <v>635</v>
      </c>
      <c r="S1103" s="11">
        <v>5</v>
      </c>
      <c r="T1103" s="6" t="s">
        <v>635</v>
      </c>
      <c r="U1103" s="13" t="str">
        <f>IFERROR((VLOOKUP(Q1103,[1]ความเชื่อมโยง!$A$1:$F$10,6,FALSE)),"")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03" s="13" t="str">
        <f>IFERROR((VLOOKUP(Q1103,ความเชื่อมโยง!$A$1:$G$10,7,1)),"")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03" s="15" t="s">
        <v>700</v>
      </c>
      <c r="X1103" s="6" t="s">
        <v>637</v>
      </c>
      <c r="Y1103" s="6" t="s">
        <v>16</v>
      </c>
      <c r="Z1103" s="6" t="s">
        <v>28</v>
      </c>
      <c r="AA1103" s="6"/>
      <c r="AB1103" s="6"/>
      <c r="AC1103" s="14"/>
      <c r="AD1103" s="14" t="s">
        <v>1538</v>
      </c>
      <c r="AE1103" s="16">
        <v>20000</v>
      </c>
      <c r="AF1103" s="17">
        <v>12</v>
      </c>
      <c r="AG1103" s="17" t="s">
        <v>667</v>
      </c>
      <c r="AH1103" s="17">
        <v>1</v>
      </c>
      <c r="AI1103" s="27">
        <v>240000</v>
      </c>
      <c r="AJ1103" s="16">
        <v>20000</v>
      </c>
      <c r="AK1103" s="16">
        <v>20000</v>
      </c>
      <c r="AL1103" s="16">
        <v>20000</v>
      </c>
      <c r="AM1103" s="16">
        <v>20000</v>
      </c>
      <c r="AN1103" s="16">
        <v>20000</v>
      </c>
      <c r="AO1103" s="16">
        <v>20000</v>
      </c>
      <c r="AP1103" s="16">
        <v>20000</v>
      </c>
      <c r="AQ1103" s="16">
        <v>20000</v>
      </c>
      <c r="AR1103" s="16">
        <v>20000</v>
      </c>
      <c r="AS1103" s="16">
        <v>20000</v>
      </c>
      <c r="AT1103" s="16">
        <v>20000</v>
      </c>
      <c r="AU1103" s="16">
        <v>20000</v>
      </c>
      <c r="AV1103" s="14" t="s">
        <v>1528</v>
      </c>
      <c r="AW1103" s="145" t="s">
        <v>1529</v>
      </c>
      <c r="AX1103" s="145" t="s">
        <v>1530</v>
      </c>
      <c r="AY1103" s="145" t="s">
        <v>1531</v>
      </c>
      <c r="AZ1103" s="145" t="s">
        <v>587</v>
      </c>
      <c r="BA1103" s="145" t="s">
        <v>1532</v>
      </c>
      <c r="BB1103" s="17" t="s">
        <v>583</v>
      </c>
      <c r="BC1103" s="17" t="s">
        <v>1533</v>
      </c>
      <c r="BD1103" s="14" t="s">
        <v>1534</v>
      </c>
      <c r="BE1103" s="14" t="s">
        <v>429</v>
      </c>
      <c r="BF1103" s="14" t="s">
        <v>429</v>
      </c>
      <c r="BG1103" s="61" t="s">
        <v>579</v>
      </c>
      <c r="BH1103" s="58">
        <f t="shared" si="57"/>
        <v>240000</v>
      </c>
      <c r="BI1103" s="62">
        <f t="shared" si="56"/>
        <v>0</v>
      </c>
    </row>
    <row r="1104" spans="1:61" ht="18.75">
      <c r="A1104" s="11">
        <v>10</v>
      </c>
      <c r="B1104" s="6" t="s">
        <v>1</v>
      </c>
      <c r="C1104" s="11">
        <v>1021</v>
      </c>
      <c r="D1104" s="6" t="s">
        <v>429</v>
      </c>
      <c r="E1104" s="12">
        <v>2</v>
      </c>
      <c r="F1104" s="13" t="s">
        <v>12</v>
      </c>
      <c r="G1104" s="6" t="s">
        <v>12</v>
      </c>
      <c r="H1104" s="12">
        <v>1</v>
      </c>
      <c r="I1104" s="13" t="s">
        <v>734</v>
      </c>
      <c r="J1104" s="12">
        <v>150</v>
      </c>
      <c r="K1104" s="13" t="s">
        <v>787</v>
      </c>
      <c r="L1104" s="11">
        <v>1000003</v>
      </c>
      <c r="M1104" s="6" t="s">
        <v>229</v>
      </c>
      <c r="N1104" s="11">
        <v>10000030006</v>
      </c>
      <c r="O1104" s="6" t="s">
        <v>430</v>
      </c>
      <c r="P1104" s="14" t="s">
        <v>431</v>
      </c>
      <c r="Q1104" s="11">
        <v>5</v>
      </c>
      <c r="R1104" s="6" t="s">
        <v>635</v>
      </c>
      <c r="S1104" s="11">
        <v>5</v>
      </c>
      <c r="T1104" s="6" t="s">
        <v>635</v>
      </c>
      <c r="U1104" s="13" t="str">
        <f>IFERROR((VLOOKUP(Q1104,[1]ความเชื่อมโยง!$A$1:$F$10,6,FALSE)),"")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04" s="13" t="str">
        <f>IFERROR((VLOOKUP(Q1104,ความเชื่อมโยง!$A$1:$G$10,7,1)),"")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04" s="15" t="s">
        <v>700</v>
      </c>
      <c r="X1104" s="6" t="s">
        <v>637</v>
      </c>
      <c r="Y1104" s="6" t="s">
        <v>16</v>
      </c>
      <c r="Z1104" s="6" t="s">
        <v>20</v>
      </c>
      <c r="AA1104" s="6"/>
      <c r="AB1104" s="6"/>
      <c r="AC1104" s="14"/>
      <c r="AD1104" s="14" t="s">
        <v>1756</v>
      </c>
      <c r="AE1104" s="16">
        <v>15000</v>
      </c>
      <c r="AF1104" s="17">
        <v>12</v>
      </c>
      <c r="AG1104" s="17" t="s">
        <v>667</v>
      </c>
      <c r="AH1104" s="17">
        <v>1</v>
      </c>
      <c r="AI1104" s="27">
        <v>180000</v>
      </c>
      <c r="AJ1104" s="16">
        <v>15000</v>
      </c>
      <c r="AK1104" s="16">
        <v>15000</v>
      </c>
      <c r="AL1104" s="16">
        <v>15000</v>
      </c>
      <c r="AM1104" s="16">
        <v>15000</v>
      </c>
      <c r="AN1104" s="16">
        <v>15000</v>
      </c>
      <c r="AO1104" s="16">
        <v>15000</v>
      </c>
      <c r="AP1104" s="16">
        <v>15000</v>
      </c>
      <c r="AQ1104" s="16">
        <v>15000</v>
      </c>
      <c r="AR1104" s="16">
        <v>15000</v>
      </c>
      <c r="AS1104" s="16">
        <v>15000</v>
      </c>
      <c r="AT1104" s="16">
        <v>15000</v>
      </c>
      <c r="AU1104" s="16">
        <v>15000</v>
      </c>
      <c r="AV1104" s="14" t="s">
        <v>1528</v>
      </c>
      <c r="AW1104" s="145" t="s">
        <v>1529</v>
      </c>
      <c r="AX1104" s="145" t="s">
        <v>1530</v>
      </c>
      <c r="AY1104" s="145" t="s">
        <v>1531</v>
      </c>
      <c r="AZ1104" s="145" t="s">
        <v>587</v>
      </c>
      <c r="BA1104" s="145" t="s">
        <v>1532</v>
      </c>
      <c r="BB1104" s="17" t="s">
        <v>583</v>
      </c>
      <c r="BC1104" s="17" t="s">
        <v>1533</v>
      </c>
      <c r="BD1104" s="14" t="s">
        <v>1534</v>
      </c>
      <c r="BE1104" s="14" t="s">
        <v>429</v>
      </c>
      <c r="BF1104" s="14" t="s">
        <v>429</v>
      </c>
      <c r="BG1104" s="61" t="s">
        <v>579</v>
      </c>
      <c r="BH1104" s="58">
        <f t="shared" si="57"/>
        <v>180000</v>
      </c>
      <c r="BI1104" s="62">
        <f t="shared" si="56"/>
        <v>0</v>
      </c>
    </row>
    <row r="1105" spans="1:61" ht="18.75">
      <c r="A1105" s="11">
        <v>10</v>
      </c>
      <c r="B1105" s="6" t="s">
        <v>1</v>
      </c>
      <c r="C1105" s="11">
        <v>1021</v>
      </c>
      <c r="D1105" s="6" t="s">
        <v>429</v>
      </c>
      <c r="E1105" s="12">
        <v>2</v>
      </c>
      <c r="F1105" s="13" t="s">
        <v>12</v>
      </c>
      <c r="G1105" s="6" t="s">
        <v>12</v>
      </c>
      <c r="H1105" s="12">
        <v>1</v>
      </c>
      <c r="I1105" s="13" t="s">
        <v>734</v>
      </c>
      <c r="J1105" s="12">
        <v>150</v>
      </c>
      <c r="K1105" s="13" t="s">
        <v>787</v>
      </c>
      <c r="L1105" s="11">
        <v>1000003</v>
      </c>
      <c r="M1105" s="6" t="s">
        <v>229</v>
      </c>
      <c r="N1105" s="11">
        <v>10000030006</v>
      </c>
      <c r="O1105" s="6" t="s">
        <v>430</v>
      </c>
      <c r="P1105" s="14" t="s">
        <v>431</v>
      </c>
      <c r="Q1105" s="11">
        <v>5</v>
      </c>
      <c r="R1105" s="6" t="s">
        <v>635</v>
      </c>
      <c r="S1105" s="11">
        <v>5</v>
      </c>
      <c r="T1105" s="6" t="s">
        <v>635</v>
      </c>
      <c r="U1105" s="13" t="str">
        <f>IFERROR((VLOOKUP(Q1105,[1]ความเชื่อมโยง!$A$1:$F$10,6,FALSE)),"")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05" s="13" t="str">
        <f>IFERROR((VLOOKUP(Q1105,ความเชื่อมโยง!$A$1:$G$10,7,1)),"")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05" s="15" t="s">
        <v>700</v>
      </c>
      <c r="X1105" s="6" t="s">
        <v>637</v>
      </c>
      <c r="Y1105" s="6" t="s">
        <v>16</v>
      </c>
      <c r="Z1105" s="6" t="s">
        <v>20</v>
      </c>
      <c r="AA1105" s="6"/>
      <c r="AB1105" s="6"/>
      <c r="AC1105" s="14"/>
      <c r="AD1105" s="14" t="s">
        <v>1539</v>
      </c>
      <c r="AE1105" s="16">
        <v>11500</v>
      </c>
      <c r="AF1105" s="17">
        <v>12</v>
      </c>
      <c r="AG1105" s="17" t="s">
        <v>667</v>
      </c>
      <c r="AH1105" s="17">
        <v>1</v>
      </c>
      <c r="AI1105" s="27">
        <v>138000</v>
      </c>
      <c r="AJ1105" s="16">
        <v>11500</v>
      </c>
      <c r="AK1105" s="16">
        <v>11500</v>
      </c>
      <c r="AL1105" s="16">
        <v>11500</v>
      </c>
      <c r="AM1105" s="16">
        <v>11500</v>
      </c>
      <c r="AN1105" s="16">
        <v>11500</v>
      </c>
      <c r="AO1105" s="16">
        <v>11500</v>
      </c>
      <c r="AP1105" s="16">
        <v>11500</v>
      </c>
      <c r="AQ1105" s="16">
        <v>11500</v>
      </c>
      <c r="AR1105" s="16">
        <v>11500</v>
      </c>
      <c r="AS1105" s="16">
        <v>11500</v>
      </c>
      <c r="AT1105" s="16">
        <v>11500</v>
      </c>
      <c r="AU1105" s="16">
        <v>11500</v>
      </c>
      <c r="AV1105" s="14" t="s">
        <v>1528</v>
      </c>
      <c r="AW1105" s="145" t="s">
        <v>1529</v>
      </c>
      <c r="AX1105" s="145" t="s">
        <v>1530</v>
      </c>
      <c r="AY1105" s="145" t="s">
        <v>1531</v>
      </c>
      <c r="AZ1105" s="145" t="s">
        <v>587</v>
      </c>
      <c r="BA1105" s="145" t="s">
        <v>1532</v>
      </c>
      <c r="BB1105" s="17" t="s">
        <v>583</v>
      </c>
      <c r="BC1105" s="17" t="s">
        <v>1533</v>
      </c>
      <c r="BD1105" s="14" t="s">
        <v>1534</v>
      </c>
      <c r="BE1105" s="14" t="s">
        <v>429</v>
      </c>
      <c r="BF1105" s="14" t="s">
        <v>429</v>
      </c>
      <c r="BG1105" s="61" t="s">
        <v>579</v>
      </c>
      <c r="BH1105" s="58">
        <f t="shared" si="57"/>
        <v>138000</v>
      </c>
      <c r="BI1105" s="62">
        <f t="shared" si="56"/>
        <v>0</v>
      </c>
    </row>
    <row r="1106" spans="1:61" ht="18.75">
      <c r="A1106" s="11">
        <v>10</v>
      </c>
      <c r="B1106" s="6" t="s">
        <v>1</v>
      </c>
      <c r="C1106" s="11">
        <v>1021</v>
      </c>
      <c r="D1106" s="6" t="s">
        <v>429</v>
      </c>
      <c r="E1106" s="12">
        <v>2</v>
      </c>
      <c r="F1106" s="13" t="s">
        <v>12</v>
      </c>
      <c r="G1106" s="6" t="s">
        <v>12</v>
      </c>
      <c r="H1106" s="12">
        <v>1</v>
      </c>
      <c r="I1106" s="13" t="s">
        <v>734</v>
      </c>
      <c r="J1106" s="12">
        <v>150</v>
      </c>
      <c r="K1106" s="13" t="s">
        <v>787</v>
      </c>
      <c r="L1106" s="11">
        <v>1000003</v>
      </c>
      <c r="M1106" s="6" t="s">
        <v>229</v>
      </c>
      <c r="N1106" s="11">
        <v>10000030006</v>
      </c>
      <c r="O1106" s="6" t="s">
        <v>430</v>
      </c>
      <c r="P1106" s="14" t="s">
        <v>431</v>
      </c>
      <c r="Q1106" s="11">
        <v>5</v>
      </c>
      <c r="R1106" s="6" t="s">
        <v>635</v>
      </c>
      <c r="S1106" s="11">
        <v>5</v>
      </c>
      <c r="T1106" s="6" t="s">
        <v>635</v>
      </c>
      <c r="U1106" s="13" t="str">
        <f>IFERROR((VLOOKUP(Q1106,[1]ความเชื่อมโยง!$A$1:$F$10,6,FALSE)),"")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06" s="13" t="str">
        <f>IFERROR((VLOOKUP(Q1106,ความเชื่อมโยง!$A$1:$G$10,7,1)),"")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06" s="15" t="s">
        <v>700</v>
      </c>
      <c r="X1106" s="6" t="s">
        <v>637</v>
      </c>
      <c r="Y1106" s="6" t="s">
        <v>16</v>
      </c>
      <c r="Z1106" s="6" t="s">
        <v>28</v>
      </c>
      <c r="AA1106" s="6"/>
      <c r="AB1106" s="6"/>
      <c r="AC1106" s="14"/>
      <c r="AD1106" s="14" t="s">
        <v>1540</v>
      </c>
      <c r="AE1106" s="16">
        <v>2500</v>
      </c>
      <c r="AF1106" s="17">
        <v>12</v>
      </c>
      <c r="AG1106" s="17" t="s">
        <v>667</v>
      </c>
      <c r="AH1106" s="17">
        <v>1</v>
      </c>
      <c r="AI1106" s="27">
        <v>30000</v>
      </c>
      <c r="AJ1106" s="16">
        <v>2500</v>
      </c>
      <c r="AK1106" s="16">
        <v>2500</v>
      </c>
      <c r="AL1106" s="16">
        <v>2500</v>
      </c>
      <c r="AM1106" s="16">
        <v>2500</v>
      </c>
      <c r="AN1106" s="16">
        <v>2500</v>
      </c>
      <c r="AO1106" s="16">
        <v>2500</v>
      </c>
      <c r="AP1106" s="16">
        <v>2500</v>
      </c>
      <c r="AQ1106" s="16">
        <v>2500</v>
      </c>
      <c r="AR1106" s="16">
        <v>2500</v>
      </c>
      <c r="AS1106" s="16">
        <v>2500</v>
      </c>
      <c r="AT1106" s="16">
        <v>2500</v>
      </c>
      <c r="AU1106" s="16">
        <v>2500</v>
      </c>
      <c r="AV1106" s="14" t="s">
        <v>1528</v>
      </c>
      <c r="AW1106" s="145" t="s">
        <v>1529</v>
      </c>
      <c r="AX1106" s="145" t="s">
        <v>1530</v>
      </c>
      <c r="AY1106" s="145" t="s">
        <v>1531</v>
      </c>
      <c r="AZ1106" s="145" t="s">
        <v>587</v>
      </c>
      <c r="BA1106" s="145" t="s">
        <v>1532</v>
      </c>
      <c r="BB1106" s="17" t="s">
        <v>583</v>
      </c>
      <c r="BC1106" s="17" t="s">
        <v>1533</v>
      </c>
      <c r="BD1106" s="14" t="s">
        <v>1534</v>
      </c>
      <c r="BE1106" s="14" t="s">
        <v>429</v>
      </c>
      <c r="BF1106" s="14" t="s">
        <v>429</v>
      </c>
      <c r="BG1106" s="61" t="s">
        <v>579</v>
      </c>
      <c r="BH1106" s="58">
        <f t="shared" si="57"/>
        <v>30000</v>
      </c>
      <c r="BI1106" s="62">
        <f t="shared" si="56"/>
        <v>0</v>
      </c>
    </row>
    <row r="1107" spans="1:61" ht="18.75">
      <c r="A1107" s="11">
        <v>10</v>
      </c>
      <c r="B1107" s="6" t="s">
        <v>1</v>
      </c>
      <c r="C1107" s="11">
        <v>1021</v>
      </c>
      <c r="D1107" s="6" t="s">
        <v>429</v>
      </c>
      <c r="E1107" s="12">
        <v>2</v>
      </c>
      <c r="F1107" s="13" t="s">
        <v>12</v>
      </c>
      <c r="G1107" s="6" t="s">
        <v>12</v>
      </c>
      <c r="H1107" s="12">
        <v>1</v>
      </c>
      <c r="I1107" s="13" t="s">
        <v>734</v>
      </c>
      <c r="J1107" s="12">
        <v>150</v>
      </c>
      <c r="K1107" s="13" t="s">
        <v>787</v>
      </c>
      <c r="L1107" s="11">
        <v>1000003</v>
      </c>
      <c r="M1107" s="6" t="s">
        <v>229</v>
      </c>
      <c r="N1107" s="11">
        <v>10000030006</v>
      </c>
      <c r="O1107" s="6" t="s">
        <v>430</v>
      </c>
      <c r="P1107" s="14" t="s">
        <v>431</v>
      </c>
      <c r="Q1107" s="11">
        <v>5</v>
      </c>
      <c r="R1107" s="6" t="s">
        <v>635</v>
      </c>
      <c r="S1107" s="11">
        <v>5</v>
      </c>
      <c r="T1107" s="6" t="s">
        <v>635</v>
      </c>
      <c r="U1107" s="13" t="str">
        <f>IFERROR((VLOOKUP(Q1107,[1]ความเชื่อมโยง!$A$1:$F$10,6,FALSE)),"")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07" s="13" t="str">
        <f>IFERROR((VLOOKUP(Q1107,ความเชื่อมโยง!$A$1:$G$10,7,1)),"")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07" s="15" t="s">
        <v>700</v>
      </c>
      <c r="X1107" s="6" t="s">
        <v>637</v>
      </c>
      <c r="Y1107" s="6" t="s">
        <v>16</v>
      </c>
      <c r="Z1107" s="6" t="s">
        <v>20</v>
      </c>
      <c r="AA1107" s="6"/>
      <c r="AB1107" s="6"/>
      <c r="AC1107" s="14"/>
      <c r="AD1107" s="14" t="s">
        <v>1757</v>
      </c>
      <c r="AE1107" s="16">
        <v>400000</v>
      </c>
      <c r="AF1107" s="17">
        <v>1</v>
      </c>
      <c r="AG1107" s="17" t="s">
        <v>667</v>
      </c>
      <c r="AH1107" s="17">
        <v>1</v>
      </c>
      <c r="AI1107" s="27">
        <v>400000</v>
      </c>
      <c r="AJ1107" s="16"/>
      <c r="AK1107" s="16"/>
      <c r="AL1107" s="16">
        <v>400000</v>
      </c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4" t="s">
        <v>1528</v>
      </c>
      <c r="AW1107" s="145" t="s">
        <v>1529</v>
      </c>
      <c r="AX1107" s="145" t="s">
        <v>1530</v>
      </c>
      <c r="AY1107" s="145" t="s">
        <v>1531</v>
      </c>
      <c r="AZ1107" s="145" t="s">
        <v>587</v>
      </c>
      <c r="BA1107" s="145" t="s">
        <v>1532</v>
      </c>
      <c r="BB1107" s="17" t="s">
        <v>583</v>
      </c>
      <c r="BC1107" s="17" t="s">
        <v>1533</v>
      </c>
      <c r="BD1107" s="14" t="s">
        <v>1534</v>
      </c>
      <c r="BE1107" s="14" t="s">
        <v>429</v>
      </c>
      <c r="BF1107" s="14" t="s">
        <v>429</v>
      </c>
      <c r="BG1107" s="61" t="s">
        <v>579</v>
      </c>
      <c r="BH1107" s="58">
        <f t="shared" si="57"/>
        <v>400000</v>
      </c>
      <c r="BI1107" s="62">
        <f t="shared" si="56"/>
        <v>0</v>
      </c>
    </row>
    <row r="1108" spans="1:61" ht="18.75">
      <c r="A1108" s="11">
        <v>10</v>
      </c>
      <c r="B1108" s="6" t="s">
        <v>1</v>
      </c>
      <c r="C1108" s="11">
        <v>1021</v>
      </c>
      <c r="D1108" s="6" t="s">
        <v>429</v>
      </c>
      <c r="E1108" s="12">
        <v>2</v>
      </c>
      <c r="F1108" s="13" t="s">
        <v>12</v>
      </c>
      <c r="G1108" s="6" t="s">
        <v>12</v>
      </c>
      <c r="H1108" s="12">
        <v>1</v>
      </c>
      <c r="I1108" s="13" t="s">
        <v>734</v>
      </c>
      <c r="J1108" s="12">
        <v>150</v>
      </c>
      <c r="K1108" s="13" t="s">
        <v>787</v>
      </c>
      <c r="L1108" s="11">
        <v>1000003</v>
      </c>
      <c r="M1108" s="6" t="s">
        <v>229</v>
      </c>
      <c r="N1108" s="11">
        <v>10000030006</v>
      </c>
      <c r="O1108" s="6" t="s">
        <v>430</v>
      </c>
      <c r="P1108" s="14" t="s">
        <v>431</v>
      </c>
      <c r="Q1108" s="11">
        <v>5</v>
      </c>
      <c r="R1108" s="6" t="s">
        <v>635</v>
      </c>
      <c r="S1108" s="11">
        <v>5</v>
      </c>
      <c r="T1108" s="6" t="s">
        <v>635</v>
      </c>
      <c r="U1108" s="13" t="str">
        <f>IFERROR((VLOOKUP(Q1108,[1]ความเชื่อมโยง!$A$1:$F$10,6,FALSE)),"")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08" s="13" t="str">
        <f>IFERROR((VLOOKUP(Q1108,ความเชื่อมโยง!$A$1:$G$10,7,1)),"")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08" s="15" t="s">
        <v>700</v>
      </c>
      <c r="X1108" s="6" t="s">
        <v>637</v>
      </c>
      <c r="Y1108" s="6" t="s">
        <v>16</v>
      </c>
      <c r="Z1108" s="6" t="s">
        <v>20</v>
      </c>
      <c r="AA1108" s="6"/>
      <c r="AB1108" s="6"/>
      <c r="AC1108" s="14"/>
      <c r="AD1108" s="14" t="s">
        <v>1541</v>
      </c>
      <c r="AE1108" s="16">
        <v>300000</v>
      </c>
      <c r="AF1108" s="17">
        <v>1</v>
      </c>
      <c r="AG1108" s="17" t="s">
        <v>667</v>
      </c>
      <c r="AH1108" s="17">
        <v>1</v>
      </c>
      <c r="AI1108" s="27">
        <v>300000</v>
      </c>
      <c r="AJ1108" s="16">
        <v>50000</v>
      </c>
      <c r="AK1108" s="16"/>
      <c r="AL1108" s="16">
        <v>50000</v>
      </c>
      <c r="AM1108" s="16"/>
      <c r="AN1108" s="16">
        <v>50000</v>
      </c>
      <c r="AO1108" s="16">
        <v>50000</v>
      </c>
      <c r="AP1108" s="16"/>
      <c r="AQ1108" s="16">
        <v>50000</v>
      </c>
      <c r="AR1108" s="16"/>
      <c r="AS1108" s="16"/>
      <c r="AT1108" s="16">
        <v>50000</v>
      </c>
      <c r="AU1108" s="16"/>
      <c r="AV1108" s="14" t="s">
        <v>1528</v>
      </c>
      <c r="AW1108" s="145" t="s">
        <v>1529</v>
      </c>
      <c r="AX1108" s="145" t="s">
        <v>1530</v>
      </c>
      <c r="AY1108" s="145" t="s">
        <v>1531</v>
      </c>
      <c r="AZ1108" s="145" t="s">
        <v>587</v>
      </c>
      <c r="BA1108" s="145" t="s">
        <v>1532</v>
      </c>
      <c r="BB1108" s="17" t="s">
        <v>583</v>
      </c>
      <c r="BC1108" s="17" t="s">
        <v>1533</v>
      </c>
      <c r="BD1108" s="14" t="s">
        <v>1534</v>
      </c>
      <c r="BE1108" s="14" t="s">
        <v>429</v>
      </c>
      <c r="BF1108" s="14" t="s">
        <v>429</v>
      </c>
      <c r="BG1108" s="61" t="s">
        <v>579</v>
      </c>
      <c r="BH1108" s="58">
        <f t="shared" si="57"/>
        <v>300000</v>
      </c>
      <c r="BI1108" s="62">
        <f t="shared" si="56"/>
        <v>0</v>
      </c>
    </row>
    <row r="1109" spans="1:61" ht="18.75">
      <c r="A1109" s="11">
        <v>10</v>
      </c>
      <c r="B1109" s="6" t="s">
        <v>1</v>
      </c>
      <c r="C1109" s="11">
        <v>1021</v>
      </c>
      <c r="D1109" s="6" t="s">
        <v>429</v>
      </c>
      <c r="E1109" s="12">
        <v>2</v>
      </c>
      <c r="F1109" s="13" t="s">
        <v>12</v>
      </c>
      <c r="G1109" s="6" t="s">
        <v>12</v>
      </c>
      <c r="H1109" s="12">
        <v>1</v>
      </c>
      <c r="I1109" s="13" t="s">
        <v>734</v>
      </c>
      <c r="J1109" s="12">
        <v>150</v>
      </c>
      <c r="K1109" s="13" t="s">
        <v>787</v>
      </c>
      <c r="L1109" s="11">
        <v>1000003</v>
      </c>
      <c r="M1109" s="6" t="s">
        <v>229</v>
      </c>
      <c r="N1109" s="11">
        <v>10000030006</v>
      </c>
      <c r="O1109" s="6" t="s">
        <v>430</v>
      </c>
      <c r="P1109" s="14" t="s">
        <v>431</v>
      </c>
      <c r="Q1109" s="11">
        <v>5</v>
      </c>
      <c r="R1109" s="6" t="s">
        <v>635</v>
      </c>
      <c r="S1109" s="11">
        <v>5</v>
      </c>
      <c r="T1109" s="6" t="s">
        <v>635</v>
      </c>
      <c r="U1109" s="13" t="str">
        <f>IFERROR((VLOOKUP(Q1109,[1]ความเชื่อมโยง!$A$1:$F$10,6,FALSE)),"")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09" s="13" t="str">
        <f>IFERROR((VLOOKUP(Q1109,ความเชื่อมโยง!$A$1:$G$10,7,1)),"")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09" s="15" t="s">
        <v>700</v>
      </c>
      <c r="X1109" s="6" t="s">
        <v>637</v>
      </c>
      <c r="Y1109" s="6" t="s">
        <v>16</v>
      </c>
      <c r="Z1109" s="6" t="s">
        <v>20</v>
      </c>
      <c r="AA1109" s="6"/>
      <c r="AB1109" s="6"/>
      <c r="AC1109" s="14"/>
      <c r="AD1109" s="14" t="s">
        <v>1542</v>
      </c>
      <c r="AE1109" s="16">
        <v>400000</v>
      </c>
      <c r="AF1109" s="17">
        <v>1</v>
      </c>
      <c r="AG1109" s="17" t="s">
        <v>667</v>
      </c>
      <c r="AH1109" s="17">
        <v>1</v>
      </c>
      <c r="AI1109" s="27">
        <v>400000</v>
      </c>
      <c r="AJ1109" s="16"/>
      <c r="AK1109" s="16"/>
      <c r="AL1109" s="16"/>
      <c r="AM1109" s="16">
        <v>400000</v>
      </c>
      <c r="AN1109" s="16"/>
      <c r="AO1109" s="16"/>
      <c r="AP1109" s="16"/>
      <c r="AQ1109" s="16"/>
      <c r="AR1109" s="16"/>
      <c r="AS1109" s="16"/>
      <c r="AT1109" s="16"/>
      <c r="AU1109" s="16"/>
      <c r="AV1109" s="14" t="s">
        <v>1528</v>
      </c>
      <c r="AW1109" s="145" t="s">
        <v>1529</v>
      </c>
      <c r="AX1109" s="145" t="s">
        <v>1530</v>
      </c>
      <c r="AY1109" s="145" t="s">
        <v>1531</v>
      </c>
      <c r="AZ1109" s="145" t="s">
        <v>587</v>
      </c>
      <c r="BA1109" s="145" t="s">
        <v>1532</v>
      </c>
      <c r="BB1109" s="17" t="s">
        <v>583</v>
      </c>
      <c r="BC1109" s="17" t="s">
        <v>1533</v>
      </c>
      <c r="BD1109" s="14" t="s">
        <v>1534</v>
      </c>
      <c r="BE1109" s="14" t="s">
        <v>429</v>
      </c>
      <c r="BF1109" s="14" t="s">
        <v>429</v>
      </c>
      <c r="BG1109" s="61" t="s">
        <v>579</v>
      </c>
      <c r="BH1109" s="58">
        <f t="shared" si="57"/>
        <v>400000</v>
      </c>
      <c r="BI1109" s="62">
        <f t="shared" si="56"/>
        <v>0</v>
      </c>
    </row>
    <row r="1110" spans="1:61" ht="18.75">
      <c r="A1110" s="11">
        <v>10</v>
      </c>
      <c r="B1110" s="6" t="s">
        <v>1</v>
      </c>
      <c r="C1110" s="11">
        <v>1021</v>
      </c>
      <c r="D1110" s="6" t="s">
        <v>429</v>
      </c>
      <c r="E1110" s="12">
        <v>2</v>
      </c>
      <c r="F1110" s="13" t="s">
        <v>12</v>
      </c>
      <c r="G1110" s="6" t="s">
        <v>12</v>
      </c>
      <c r="H1110" s="12">
        <v>1</v>
      </c>
      <c r="I1110" s="13" t="s">
        <v>734</v>
      </c>
      <c r="J1110" s="12">
        <v>150</v>
      </c>
      <c r="K1110" s="13" t="s">
        <v>787</v>
      </c>
      <c r="L1110" s="11">
        <v>1000003</v>
      </c>
      <c r="M1110" s="6" t="s">
        <v>229</v>
      </c>
      <c r="N1110" s="11">
        <v>10000030006</v>
      </c>
      <c r="O1110" s="6" t="s">
        <v>430</v>
      </c>
      <c r="P1110" s="14" t="s">
        <v>431</v>
      </c>
      <c r="Q1110" s="11">
        <v>5</v>
      </c>
      <c r="R1110" s="6" t="s">
        <v>635</v>
      </c>
      <c r="S1110" s="11">
        <v>5</v>
      </c>
      <c r="T1110" s="6" t="s">
        <v>635</v>
      </c>
      <c r="U1110" s="13" t="str">
        <f>IFERROR((VLOOKUP(Q1110,[1]ความเชื่อมโยง!$A$1:$F$10,6,FALSE)),"")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10" s="13" t="str">
        <f>IFERROR((VLOOKUP(Q1110,ความเชื่อมโยง!$A$1:$G$10,7,1)),"")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10" s="15" t="s">
        <v>700</v>
      </c>
      <c r="X1110" s="6" t="s">
        <v>637</v>
      </c>
      <c r="Y1110" s="6" t="s">
        <v>16</v>
      </c>
      <c r="Z1110" s="6" t="s">
        <v>23</v>
      </c>
      <c r="AA1110" s="6"/>
      <c r="AB1110" s="6"/>
      <c r="AC1110" s="14"/>
      <c r="AD1110" s="14" t="s">
        <v>171</v>
      </c>
      <c r="AE1110" s="16">
        <v>30000</v>
      </c>
      <c r="AF1110" s="17">
        <v>1</v>
      </c>
      <c r="AG1110" s="17" t="s">
        <v>667</v>
      </c>
      <c r="AH1110" s="17">
        <v>1</v>
      </c>
      <c r="AI1110" s="27">
        <v>30000</v>
      </c>
      <c r="AJ1110" s="16">
        <v>15000</v>
      </c>
      <c r="AK1110" s="16"/>
      <c r="AL1110" s="16"/>
      <c r="AM1110" s="16">
        <v>15000</v>
      </c>
      <c r="AN1110" s="16"/>
      <c r="AO1110" s="16"/>
      <c r="AP1110" s="16"/>
      <c r="AQ1110" s="16"/>
      <c r="AR1110" s="16"/>
      <c r="AS1110" s="16"/>
      <c r="AT1110" s="16"/>
      <c r="AU1110" s="16"/>
      <c r="AV1110" s="14" t="s">
        <v>1528</v>
      </c>
      <c r="AW1110" s="145" t="s">
        <v>1529</v>
      </c>
      <c r="AX1110" s="145" t="s">
        <v>1530</v>
      </c>
      <c r="AY1110" s="145" t="s">
        <v>1531</v>
      </c>
      <c r="AZ1110" s="145" t="s">
        <v>587</v>
      </c>
      <c r="BA1110" s="145" t="s">
        <v>1532</v>
      </c>
      <c r="BB1110" s="17" t="s">
        <v>583</v>
      </c>
      <c r="BC1110" s="17" t="s">
        <v>1533</v>
      </c>
      <c r="BD1110" s="14" t="s">
        <v>1534</v>
      </c>
      <c r="BE1110" s="14" t="s">
        <v>429</v>
      </c>
      <c r="BF1110" s="14" t="s">
        <v>429</v>
      </c>
      <c r="BG1110" s="61" t="s">
        <v>579</v>
      </c>
      <c r="BH1110" s="58">
        <f t="shared" si="57"/>
        <v>30000</v>
      </c>
      <c r="BI1110" s="62">
        <f t="shared" si="56"/>
        <v>0</v>
      </c>
    </row>
    <row r="1111" spans="1:61" ht="18.75">
      <c r="A1111" s="11">
        <v>10</v>
      </c>
      <c r="B1111" s="6" t="s">
        <v>1</v>
      </c>
      <c r="C1111" s="11">
        <v>1021</v>
      </c>
      <c r="D1111" s="6" t="s">
        <v>429</v>
      </c>
      <c r="E1111" s="12">
        <v>2</v>
      </c>
      <c r="F1111" s="13" t="s">
        <v>12</v>
      </c>
      <c r="G1111" s="6" t="s">
        <v>12</v>
      </c>
      <c r="H1111" s="12">
        <v>1</v>
      </c>
      <c r="I1111" s="13" t="s">
        <v>734</v>
      </c>
      <c r="J1111" s="12">
        <v>150</v>
      </c>
      <c r="K1111" s="13" t="s">
        <v>787</v>
      </c>
      <c r="L1111" s="11">
        <v>1000003</v>
      </c>
      <c r="M1111" s="6" t="s">
        <v>229</v>
      </c>
      <c r="N1111" s="11">
        <v>10000030006</v>
      </c>
      <c r="O1111" s="6" t="s">
        <v>430</v>
      </c>
      <c r="P1111" s="14" t="s">
        <v>431</v>
      </c>
      <c r="Q1111" s="11">
        <v>5</v>
      </c>
      <c r="R1111" s="6" t="s">
        <v>635</v>
      </c>
      <c r="S1111" s="11">
        <v>5</v>
      </c>
      <c r="T1111" s="6" t="s">
        <v>635</v>
      </c>
      <c r="U1111" s="13" t="str">
        <f>IFERROR((VLOOKUP(Q1111,[1]ความเชื่อมโยง!$A$1:$F$10,6,FALSE)),"")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11" s="13" t="str">
        <f>IFERROR((VLOOKUP(Q1111,ความเชื่อมโยง!$A$1:$G$10,7,1)),"")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11" s="15" t="s">
        <v>700</v>
      </c>
      <c r="X1111" s="6" t="s">
        <v>637</v>
      </c>
      <c r="Y1111" s="6" t="s">
        <v>16</v>
      </c>
      <c r="Z1111" s="6" t="s">
        <v>23</v>
      </c>
      <c r="AA1111" s="6"/>
      <c r="AB1111" s="6"/>
      <c r="AC1111" s="14"/>
      <c r="AD1111" s="14" t="s">
        <v>1543</v>
      </c>
      <c r="AE1111" s="16">
        <v>30000</v>
      </c>
      <c r="AF1111" s="17">
        <v>1</v>
      </c>
      <c r="AG1111" s="17" t="s">
        <v>667</v>
      </c>
      <c r="AH1111" s="17">
        <v>1</v>
      </c>
      <c r="AI1111" s="27">
        <v>30000</v>
      </c>
      <c r="AJ1111" s="16"/>
      <c r="AK1111" s="16">
        <v>15000</v>
      </c>
      <c r="AL1111" s="16"/>
      <c r="AM1111" s="16"/>
      <c r="AN1111" s="16"/>
      <c r="AO1111" s="16">
        <v>15000</v>
      </c>
      <c r="AP1111" s="16"/>
      <c r="AQ1111" s="16"/>
      <c r="AR1111" s="16"/>
      <c r="AS1111" s="16"/>
      <c r="AT1111" s="16"/>
      <c r="AU1111" s="16"/>
      <c r="AV1111" s="14" t="s">
        <v>1528</v>
      </c>
      <c r="AW1111" s="145" t="s">
        <v>1529</v>
      </c>
      <c r="AX1111" s="145" t="s">
        <v>1530</v>
      </c>
      <c r="AY1111" s="145" t="s">
        <v>1531</v>
      </c>
      <c r="AZ1111" s="145" t="s">
        <v>587</v>
      </c>
      <c r="BA1111" s="145" t="s">
        <v>1532</v>
      </c>
      <c r="BB1111" s="17" t="s">
        <v>583</v>
      </c>
      <c r="BC1111" s="17" t="s">
        <v>1533</v>
      </c>
      <c r="BD1111" s="14" t="s">
        <v>1534</v>
      </c>
      <c r="BE1111" s="14" t="s">
        <v>429</v>
      </c>
      <c r="BF1111" s="14" t="s">
        <v>429</v>
      </c>
      <c r="BG1111" s="61" t="s">
        <v>579</v>
      </c>
      <c r="BH1111" s="58">
        <f t="shared" si="57"/>
        <v>30000</v>
      </c>
      <c r="BI1111" s="62">
        <f t="shared" si="56"/>
        <v>0</v>
      </c>
    </row>
    <row r="1112" spans="1:61" ht="18.75">
      <c r="A1112" s="11">
        <v>10</v>
      </c>
      <c r="B1112" s="6" t="s">
        <v>1</v>
      </c>
      <c r="C1112" s="11">
        <v>1021</v>
      </c>
      <c r="D1112" s="6" t="s">
        <v>429</v>
      </c>
      <c r="E1112" s="12">
        <v>2</v>
      </c>
      <c r="F1112" s="13" t="s">
        <v>12</v>
      </c>
      <c r="G1112" s="6" t="s">
        <v>12</v>
      </c>
      <c r="H1112" s="12">
        <v>1</v>
      </c>
      <c r="I1112" s="13" t="s">
        <v>734</v>
      </c>
      <c r="J1112" s="12">
        <v>150</v>
      </c>
      <c r="K1112" s="13" t="s">
        <v>787</v>
      </c>
      <c r="L1112" s="11">
        <v>1000003</v>
      </c>
      <c r="M1112" s="6" t="s">
        <v>229</v>
      </c>
      <c r="N1112" s="11">
        <v>10000030006</v>
      </c>
      <c r="O1112" s="6" t="s">
        <v>430</v>
      </c>
      <c r="P1112" s="14" t="s">
        <v>431</v>
      </c>
      <c r="Q1112" s="11">
        <v>5</v>
      </c>
      <c r="R1112" s="6" t="s">
        <v>635</v>
      </c>
      <c r="S1112" s="11">
        <v>5</v>
      </c>
      <c r="T1112" s="6" t="s">
        <v>635</v>
      </c>
      <c r="U1112" s="13" t="str">
        <f>IFERROR((VLOOKUP(Q1112,[1]ความเชื่อมโยง!$A$1:$F$10,6,FALSE)),"")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12" s="13" t="str">
        <f>IFERROR((VLOOKUP(Q1112,ความเชื่อมโยง!$A$1:$G$10,7,1)),"")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12" s="15" t="s">
        <v>700</v>
      </c>
      <c r="X1112" s="6" t="s">
        <v>637</v>
      </c>
      <c r="Y1112" s="6" t="s">
        <v>16</v>
      </c>
      <c r="Z1112" s="6" t="s">
        <v>23</v>
      </c>
      <c r="AA1112" s="6"/>
      <c r="AB1112" s="6"/>
      <c r="AC1112" s="14"/>
      <c r="AD1112" s="14" t="s">
        <v>677</v>
      </c>
      <c r="AE1112" s="16">
        <v>50000</v>
      </c>
      <c r="AF1112" s="17">
        <v>1</v>
      </c>
      <c r="AG1112" s="17" t="s">
        <v>667</v>
      </c>
      <c r="AH1112" s="17">
        <v>1</v>
      </c>
      <c r="AI1112" s="27">
        <v>50000</v>
      </c>
      <c r="AJ1112" s="16">
        <v>10000</v>
      </c>
      <c r="AK1112" s="16"/>
      <c r="AL1112" s="16">
        <v>10000</v>
      </c>
      <c r="AM1112" s="16"/>
      <c r="AN1112" s="16">
        <v>10000</v>
      </c>
      <c r="AO1112" s="16"/>
      <c r="AP1112" s="16">
        <v>10000</v>
      </c>
      <c r="AQ1112" s="16"/>
      <c r="AR1112" s="16"/>
      <c r="AS1112" s="16">
        <v>10000</v>
      </c>
      <c r="AT1112" s="16"/>
      <c r="AU1112" s="16"/>
      <c r="AV1112" s="14" t="s">
        <v>1528</v>
      </c>
      <c r="AW1112" s="145" t="s">
        <v>1529</v>
      </c>
      <c r="AX1112" s="145" t="s">
        <v>1530</v>
      </c>
      <c r="AY1112" s="145" t="s">
        <v>1531</v>
      </c>
      <c r="AZ1112" s="145" t="s">
        <v>587</v>
      </c>
      <c r="BA1112" s="145" t="s">
        <v>1532</v>
      </c>
      <c r="BB1112" s="17" t="s">
        <v>583</v>
      </c>
      <c r="BC1112" s="17" t="s">
        <v>1533</v>
      </c>
      <c r="BD1112" s="14" t="s">
        <v>1534</v>
      </c>
      <c r="BE1112" s="14" t="s">
        <v>429</v>
      </c>
      <c r="BF1112" s="14" t="s">
        <v>429</v>
      </c>
      <c r="BG1112" s="61" t="s">
        <v>579</v>
      </c>
      <c r="BH1112" s="58">
        <f t="shared" si="57"/>
        <v>50000</v>
      </c>
      <c r="BI1112" s="62">
        <f t="shared" si="56"/>
        <v>0</v>
      </c>
    </row>
    <row r="1113" spans="1:61" ht="18.75">
      <c r="A1113" s="11">
        <v>10</v>
      </c>
      <c r="B1113" s="6" t="s">
        <v>1</v>
      </c>
      <c r="C1113" s="11">
        <v>1021</v>
      </c>
      <c r="D1113" s="6" t="s">
        <v>429</v>
      </c>
      <c r="E1113" s="12">
        <v>2</v>
      </c>
      <c r="F1113" s="13" t="s">
        <v>12</v>
      </c>
      <c r="G1113" s="6" t="s">
        <v>12</v>
      </c>
      <c r="H1113" s="12">
        <v>1</v>
      </c>
      <c r="I1113" s="13" t="s">
        <v>734</v>
      </c>
      <c r="J1113" s="12">
        <v>150</v>
      </c>
      <c r="K1113" s="13" t="s">
        <v>787</v>
      </c>
      <c r="L1113" s="11">
        <v>1000003</v>
      </c>
      <c r="M1113" s="6" t="s">
        <v>229</v>
      </c>
      <c r="N1113" s="11">
        <v>10000030006</v>
      </c>
      <c r="O1113" s="6" t="s">
        <v>430</v>
      </c>
      <c r="P1113" s="14" t="s">
        <v>431</v>
      </c>
      <c r="Q1113" s="11">
        <v>5</v>
      </c>
      <c r="R1113" s="6" t="s">
        <v>635</v>
      </c>
      <c r="S1113" s="11">
        <v>5</v>
      </c>
      <c r="T1113" s="6" t="s">
        <v>635</v>
      </c>
      <c r="U1113" s="13" t="str">
        <f>IFERROR((VLOOKUP(Q1113,[1]ความเชื่อมโยง!$A$1:$F$10,6,FALSE)),"")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13" s="13" t="str">
        <f>IFERROR((VLOOKUP(Q1113,ความเชื่อมโยง!$A$1:$G$10,7,1)),"")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13" s="15" t="s">
        <v>700</v>
      </c>
      <c r="X1113" s="6" t="s">
        <v>637</v>
      </c>
      <c r="Y1113" s="6" t="s">
        <v>16</v>
      </c>
      <c r="Z1113" s="6" t="s">
        <v>23</v>
      </c>
      <c r="AA1113" s="6"/>
      <c r="AB1113" s="6"/>
      <c r="AC1113" s="14"/>
      <c r="AD1113" s="14" t="s">
        <v>316</v>
      </c>
      <c r="AE1113" s="16">
        <v>20000</v>
      </c>
      <c r="AF1113" s="17">
        <v>1</v>
      </c>
      <c r="AG1113" s="17" t="s">
        <v>667</v>
      </c>
      <c r="AH1113" s="17">
        <v>1</v>
      </c>
      <c r="AI1113" s="27">
        <v>20000</v>
      </c>
      <c r="AJ1113" s="16"/>
      <c r="AK1113" s="16">
        <v>5000</v>
      </c>
      <c r="AL1113" s="16"/>
      <c r="AM1113" s="16">
        <v>5000</v>
      </c>
      <c r="AN1113" s="16"/>
      <c r="AO1113" s="16"/>
      <c r="AP1113" s="16">
        <v>5000</v>
      </c>
      <c r="AQ1113" s="16"/>
      <c r="AR1113" s="16">
        <v>5000</v>
      </c>
      <c r="AS1113" s="16"/>
      <c r="AT1113" s="16"/>
      <c r="AU1113" s="16"/>
      <c r="AV1113" s="14" t="s">
        <v>1528</v>
      </c>
      <c r="AW1113" s="145" t="s">
        <v>1529</v>
      </c>
      <c r="AX1113" s="145" t="s">
        <v>1530</v>
      </c>
      <c r="AY1113" s="145" t="s">
        <v>1531</v>
      </c>
      <c r="AZ1113" s="145" t="s">
        <v>587</v>
      </c>
      <c r="BA1113" s="145" t="s">
        <v>1532</v>
      </c>
      <c r="BB1113" s="17" t="s">
        <v>583</v>
      </c>
      <c r="BC1113" s="17" t="s">
        <v>1533</v>
      </c>
      <c r="BD1113" s="14" t="s">
        <v>1534</v>
      </c>
      <c r="BE1113" s="14" t="s">
        <v>429</v>
      </c>
      <c r="BF1113" s="14" t="s">
        <v>429</v>
      </c>
      <c r="BG1113" s="61" t="s">
        <v>579</v>
      </c>
      <c r="BH1113" s="58">
        <f t="shared" si="57"/>
        <v>20000</v>
      </c>
      <c r="BI1113" s="62">
        <f t="shared" si="56"/>
        <v>0</v>
      </c>
    </row>
    <row r="1114" spans="1:61" ht="18.75">
      <c r="A1114" s="11">
        <v>10</v>
      </c>
      <c r="B1114" s="6" t="s">
        <v>1</v>
      </c>
      <c r="C1114" s="11">
        <v>1021</v>
      </c>
      <c r="D1114" s="6" t="s">
        <v>429</v>
      </c>
      <c r="E1114" s="12">
        <v>2</v>
      </c>
      <c r="F1114" s="13" t="s">
        <v>12</v>
      </c>
      <c r="G1114" s="6" t="s">
        <v>12</v>
      </c>
      <c r="H1114" s="12">
        <v>1</v>
      </c>
      <c r="I1114" s="13" t="s">
        <v>734</v>
      </c>
      <c r="J1114" s="12">
        <v>150</v>
      </c>
      <c r="K1114" s="13" t="s">
        <v>787</v>
      </c>
      <c r="L1114" s="11">
        <v>1000003</v>
      </c>
      <c r="M1114" s="6" t="s">
        <v>229</v>
      </c>
      <c r="N1114" s="11">
        <v>10000030006</v>
      </c>
      <c r="O1114" s="6" t="s">
        <v>430</v>
      </c>
      <c r="P1114" s="14" t="s">
        <v>431</v>
      </c>
      <c r="Q1114" s="11">
        <v>5</v>
      </c>
      <c r="R1114" s="6" t="s">
        <v>635</v>
      </c>
      <c r="S1114" s="11">
        <v>5</v>
      </c>
      <c r="T1114" s="6" t="s">
        <v>635</v>
      </c>
      <c r="U1114" s="13" t="str">
        <f>IFERROR((VLOOKUP(Q1114,[1]ความเชื่อมโยง!$A$1:$F$10,6,FALSE)),"")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14" s="13" t="str">
        <f>IFERROR((VLOOKUP(Q1114,ความเชื่อมโยง!$A$1:$G$10,7,1)),"")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14" s="15" t="s">
        <v>700</v>
      </c>
      <c r="X1114" s="6" t="s">
        <v>637</v>
      </c>
      <c r="Y1114" s="6" t="s">
        <v>16</v>
      </c>
      <c r="Z1114" s="6" t="s">
        <v>23</v>
      </c>
      <c r="AA1114" s="6"/>
      <c r="AB1114" s="6"/>
      <c r="AC1114" s="14"/>
      <c r="AD1114" s="14" t="s">
        <v>676</v>
      </c>
      <c r="AE1114" s="16">
        <v>40000</v>
      </c>
      <c r="AF1114" s="17">
        <v>1</v>
      </c>
      <c r="AG1114" s="17" t="s">
        <v>667</v>
      </c>
      <c r="AH1114" s="17">
        <v>1</v>
      </c>
      <c r="AI1114" s="27">
        <v>40000</v>
      </c>
      <c r="AJ1114" s="16">
        <v>10000</v>
      </c>
      <c r="AK1114" s="16"/>
      <c r="AL1114" s="16">
        <v>10000</v>
      </c>
      <c r="AM1114" s="16"/>
      <c r="AN1114" s="16"/>
      <c r="AO1114" s="16">
        <v>10000</v>
      </c>
      <c r="AP1114" s="16"/>
      <c r="AQ1114" s="16"/>
      <c r="AR1114" s="16">
        <v>10000</v>
      </c>
      <c r="AS1114" s="16"/>
      <c r="AT1114" s="16"/>
      <c r="AU1114" s="16"/>
      <c r="AV1114" s="14" t="s">
        <v>1528</v>
      </c>
      <c r="AW1114" s="145" t="s">
        <v>1529</v>
      </c>
      <c r="AX1114" s="145" t="s">
        <v>1530</v>
      </c>
      <c r="AY1114" s="145" t="s">
        <v>1531</v>
      </c>
      <c r="AZ1114" s="145" t="s">
        <v>587</v>
      </c>
      <c r="BA1114" s="145" t="s">
        <v>1532</v>
      </c>
      <c r="BB1114" s="17" t="s">
        <v>583</v>
      </c>
      <c r="BC1114" s="17" t="s">
        <v>1533</v>
      </c>
      <c r="BD1114" s="14" t="s">
        <v>1534</v>
      </c>
      <c r="BE1114" s="14" t="s">
        <v>429</v>
      </c>
      <c r="BF1114" s="14" t="s">
        <v>429</v>
      </c>
      <c r="BG1114" s="61" t="s">
        <v>579</v>
      </c>
      <c r="BH1114" s="58">
        <f t="shared" si="57"/>
        <v>40000</v>
      </c>
      <c r="BI1114" s="62">
        <f t="shared" si="56"/>
        <v>0</v>
      </c>
    </row>
    <row r="1115" spans="1:61" ht="18.75">
      <c r="A1115" s="11">
        <v>10</v>
      </c>
      <c r="B1115" s="6" t="s">
        <v>1</v>
      </c>
      <c r="C1115" s="11">
        <v>1021</v>
      </c>
      <c r="D1115" s="6" t="s">
        <v>429</v>
      </c>
      <c r="E1115" s="12">
        <v>2</v>
      </c>
      <c r="F1115" s="13" t="s">
        <v>12</v>
      </c>
      <c r="G1115" s="6" t="s">
        <v>12</v>
      </c>
      <c r="H1115" s="12">
        <v>1</v>
      </c>
      <c r="I1115" s="13" t="s">
        <v>734</v>
      </c>
      <c r="J1115" s="12">
        <v>150</v>
      </c>
      <c r="K1115" s="13" t="s">
        <v>787</v>
      </c>
      <c r="L1115" s="11">
        <v>1000003</v>
      </c>
      <c r="M1115" s="6" t="s">
        <v>229</v>
      </c>
      <c r="N1115" s="11">
        <v>10000030006</v>
      </c>
      <c r="O1115" s="6" t="s">
        <v>430</v>
      </c>
      <c r="P1115" s="14" t="s">
        <v>431</v>
      </c>
      <c r="Q1115" s="11">
        <v>5</v>
      </c>
      <c r="R1115" s="6" t="s">
        <v>635</v>
      </c>
      <c r="S1115" s="11">
        <v>5</v>
      </c>
      <c r="T1115" s="6" t="s">
        <v>635</v>
      </c>
      <c r="U1115" s="13" t="str">
        <f>IFERROR((VLOOKUP(Q1115,[1]ความเชื่อมโยง!$A$1:$F$10,6,FALSE)),"")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15" s="13" t="str">
        <f>IFERROR((VLOOKUP(Q1115,ความเชื่อมโยง!$A$1:$G$10,7,1)),"")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15" s="15" t="s">
        <v>700</v>
      </c>
      <c r="X1115" s="6" t="s">
        <v>637</v>
      </c>
      <c r="Y1115" s="6" t="s">
        <v>16</v>
      </c>
      <c r="Z1115" s="6" t="s">
        <v>23</v>
      </c>
      <c r="AA1115" s="6"/>
      <c r="AB1115" s="6"/>
      <c r="AC1115" s="14"/>
      <c r="AD1115" s="14" t="s">
        <v>675</v>
      </c>
      <c r="AE1115" s="16">
        <v>30000</v>
      </c>
      <c r="AF1115" s="17">
        <v>1</v>
      </c>
      <c r="AG1115" s="17" t="s">
        <v>667</v>
      </c>
      <c r="AH1115" s="17">
        <v>1</v>
      </c>
      <c r="AI1115" s="27">
        <v>30000</v>
      </c>
      <c r="AJ1115" s="16"/>
      <c r="AK1115" s="16">
        <v>15000</v>
      </c>
      <c r="AL1115" s="16"/>
      <c r="AM1115" s="16"/>
      <c r="AN1115" s="16"/>
      <c r="AO1115" s="16">
        <v>15000</v>
      </c>
      <c r="AP1115" s="16"/>
      <c r="AQ1115" s="16"/>
      <c r="AR1115" s="16"/>
      <c r="AS1115" s="16"/>
      <c r="AT1115" s="16"/>
      <c r="AU1115" s="16"/>
      <c r="AV1115" s="14" t="s">
        <v>1528</v>
      </c>
      <c r="AW1115" s="145" t="s">
        <v>1529</v>
      </c>
      <c r="AX1115" s="145" t="s">
        <v>1530</v>
      </c>
      <c r="AY1115" s="145" t="s">
        <v>1531</v>
      </c>
      <c r="AZ1115" s="145" t="s">
        <v>587</v>
      </c>
      <c r="BA1115" s="145" t="s">
        <v>1532</v>
      </c>
      <c r="BB1115" s="17" t="s">
        <v>583</v>
      </c>
      <c r="BC1115" s="17" t="s">
        <v>1533</v>
      </c>
      <c r="BD1115" s="14" t="s">
        <v>1534</v>
      </c>
      <c r="BE1115" s="14" t="s">
        <v>429</v>
      </c>
      <c r="BF1115" s="14" t="s">
        <v>429</v>
      </c>
      <c r="BG1115" s="61" t="s">
        <v>579</v>
      </c>
      <c r="BH1115" s="58">
        <f t="shared" si="57"/>
        <v>30000</v>
      </c>
      <c r="BI1115" s="62">
        <f t="shared" si="56"/>
        <v>0</v>
      </c>
    </row>
    <row r="1116" spans="1:61" ht="18.75">
      <c r="A1116" s="11">
        <v>10</v>
      </c>
      <c r="B1116" s="6" t="s">
        <v>1</v>
      </c>
      <c r="C1116" s="11">
        <v>1021</v>
      </c>
      <c r="D1116" s="6" t="s">
        <v>429</v>
      </c>
      <c r="E1116" s="12">
        <v>2</v>
      </c>
      <c r="F1116" s="13" t="s">
        <v>12</v>
      </c>
      <c r="G1116" s="6" t="s">
        <v>12</v>
      </c>
      <c r="H1116" s="12">
        <v>1</v>
      </c>
      <c r="I1116" s="13" t="s">
        <v>734</v>
      </c>
      <c r="J1116" s="12">
        <v>150</v>
      </c>
      <c r="K1116" s="13" t="s">
        <v>787</v>
      </c>
      <c r="L1116" s="11">
        <v>1000003</v>
      </c>
      <c r="M1116" s="6" t="s">
        <v>229</v>
      </c>
      <c r="N1116" s="11">
        <v>10000030006</v>
      </c>
      <c r="O1116" s="6" t="s">
        <v>430</v>
      </c>
      <c r="P1116" s="14" t="s">
        <v>431</v>
      </c>
      <c r="Q1116" s="11">
        <v>5</v>
      </c>
      <c r="R1116" s="6" t="s">
        <v>635</v>
      </c>
      <c r="S1116" s="11">
        <v>5</v>
      </c>
      <c r="T1116" s="6" t="s">
        <v>635</v>
      </c>
      <c r="U1116" s="13" t="str">
        <f>IFERROR((VLOOKUP(Q1116,[1]ความเชื่อมโยง!$A$1:$F$10,6,FALSE)),"")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16" s="13" t="str">
        <f>IFERROR((VLOOKUP(Q1116,ความเชื่อมโยง!$A$1:$G$10,7,1)),"")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16" s="15" t="s">
        <v>700</v>
      </c>
      <c r="X1116" s="6" t="s">
        <v>637</v>
      </c>
      <c r="Y1116" s="6" t="s">
        <v>16</v>
      </c>
      <c r="Z1116" s="6" t="s">
        <v>23</v>
      </c>
      <c r="AA1116" s="6"/>
      <c r="AB1116" s="6"/>
      <c r="AC1116" s="14"/>
      <c r="AD1116" s="14" t="s">
        <v>1544</v>
      </c>
      <c r="AE1116" s="16">
        <v>40000</v>
      </c>
      <c r="AF1116" s="17">
        <v>1</v>
      </c>
      <c r="AG1116" s="17" t="s">
        <v>667</v>
      </c>
      <c r="AH1116" s="17">
        <v>1</v>
      </c>
      <c r="AI1116" s="27">
        <v>40000</v>
      </c>
      <c r="AJ1116" s="16"/>
      <c r="AK1116" s="16">
        <v>10000</v>
      </c>
      <c r="AL1116" s="16"/>
      <c r="AM1116" s="16">
        <v>10000</v>
      </c>
      <c r="AN1116" s="16"/>
      <c r="AO1116" s="16"/>
      <c r="AP1116" s="16">
        <v>10000</v>
      </c>
      <c r="AQ1116" s="16"/>
      <c r="AR1116" s="16"/>
      <c r="AS1116" s="16">
        <v>10000</v>
      </c>
      <c r="AT1116" s="16"/>
      <c r="AU1116" s="16"/>
      <c r="AV1116" s="14" t="s">
        <v>1528</v>
      </c>
      <c r="AW1116" s="145" t="s">
        <v>1529</v>
      </c>
      <c r="AX1116" s="145" t="s">
        <v>1530</v>
      </c>
      <c r="AY1116" s="145" t="s">
        <v>1531</v>
      </c>
      <c r="AZ1116" s="145" t="s">
        <v>587</v>
      </c>
      <c r="BA1116" s="145" t="s">
        <v>1532</v>
      </c>
      <c r="BB1116" s="17" t="s">
        <v>583</v>
      </c>
      <c r="BC1116" s="17" t="s">
        <v>1533</v>
      </c>
      <c r="BD1116" s="14" t="s">
        <v>1534</v>
      </c>
      <c r="BE1116" s="14" t="s">
        <v>429</v>
      </c>
      <c r="BF1116" s="14" t="s">
        <v>429</v>
      </c>
      <c r="BG1116" s="61" t="s">
        <v>579</v>
      </c>
      <c r="BH1116" s="58">
        <f t="shared" si="57"/>
        <v>40000</v>
      </c>
      <c r="BI1116" s="62">
        <f t="shared" si="56"/>
        <v>0</v>
      </c>
    </row>
    <row r="1117" spans="1:61" ht="18.75">
      <c r="A1117" s="11">
        <v>10</v>
      </c>
      <c r="B1117" s="6" t="s">
        <v>1</v>
      </c>
      <c r="C1117" s="11">
        <v>1021</v>
      </c>
      <c r="D1117" s="6" t="s">
        <v>429</v>
      </c>
      <c r="E1117" s="12">
        <v>2</v>
      </c>
      <c r="F1117" s="13" t="s">
        <v>12</v>
      </c>
      <c r="G1117" s="6" t="s">
        <v>12</v>
      </c>
      <c r="H1117" s="12">
        <v>1</v>
      </c>
      <c r="I1117" s="13" t="s">
        <v>734</v>
      </c>
      <c r="J1117" s="12">
        <v>150</v>
      </c>
      <c r="K1117" s="13" t="s">
        <v>787</v>
      </c>
      <c r="L1117" s="11">
        <v>1000003</v>
      </c>
      <c r="M1117" s="6" t="s">
        <v>229</v>
      </c>
      <c r="N1117" s="11">
        <v>10000030006</v>
      </c>
      <c r="O1117" s="6" t="s">
        <v>430</v>
      </c>
      <c r="P1117" s="14" t="s">
        <v>431</v>
      </c>
      <c r="Q1117" s="11">
        <v>5</v>
      </c>
      <c r="R1117" s="6" t="s">
        <v>635</v>
      </c>
      <c r="S1117" s="11">
        <v>5</v>
      </c>
      <c r="T1117" s="6" t="s">
        <v>635</v>
      </c>
      <c r="U1117" s="13" t="str">
        <f>IFERROR((VLOOKUP(Q1117,[1]ความเชื่อมโยง!$A$1:$F$10,6,FALSE)),"")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17" s="13" t="str">
        <f>IFERROR((VLOOKUP(Q1117,ความเชื่อมโยง!$A$1:$G$10,7,1)),"")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17" s="15" t="s">
        <v>700</v>
      </c>
      <c r="X1117" s="6" t="s">
        <v>637</v>
      </c>
      <c r="Y1117" s="6" t="s">
        <v>16</v>
      </c>
      <c r="Z1117" s="6" t="s">
        <v>23</v>
      </c>
      <c r="AA1117" s="6"/>
      <c r="AB1117" s="6"/>
      <c r="AC1117" s="14"/>
      <c r="AD1117" s="14" t="s">
        <v>1545</v>
      </c>
      <c r="AE1117" s="16">
        <v>37800</v>
      </c>
      <c r="AF1117" s="17">
        <v>1</v>
      </c>
      <c r="AG1117" s="17" t="s">
        <v>667</v>
      </c>
      <c r="AH1117" s="17">
        <v>1</v>
      </c>
      <c r="AI1117" s="27">
        <v>37800</v>
      </c>
      <c r="AJ1117" s="16">
        <v>3150</v>
      </c>
      <c r="AK1117" s="16">
        <v>3150</v>
      </c>
      <c r="AL1117" s="16">
        <v>3150</v>
      </c>
      <c r="AM1117" s="16">
        <v>3150</v>
      </c>
      <c r="AN1117" s="16">
        <v>3150</v>
      </c>
      <c r="AO1117" s="16">
        <v>3150</v>
      </c>
      <c r="AP1117" s="16">
        <v>3150</v>
      </c>
      <c r="AQ1117" s="16">
        <v>3150</v>
      </c>
      <c r="AR1117" s="16">
        <v>3150</v>
      </c>
      <c r="AS1117" s="16">
        <v>3150</v>
      </c>
      <c r="AT1117" s="16">
        <v>3150</v>
      </c>
      <c r="AU1117" s="16">
        <v>3150</v>
      </c>
      <c r="AV1117" s="14" t="s">
        <v>1528</v>
      </c>
      <c r="AW1117" s="145" t="s">
        <v>1529</v>
      </c>
      <c r="AX1117" s="145" t="s">
        <v>1530</v>
      </c>
      <c r="AY1117" s="145" t="s">
        <v>1531</v>
      </c>
      <c r="AZ1117" s="145" t="s">
        <v>587</v>
      </c>
      <c r="BA1117" s="145" t="s">
        <v>1532</v>
      </c>
      <c r="BB1117" s="17" t="s">
        <v>583</v>
      </c>
      <c r="BC1117" s="17" t="s">
        <v>1533</v>
      </c>
      <c r="BD1117" s="14" t="s">
        <v>1534</v>
      </c>
      <c r="BE1117" s="14" t="s">
        <v>429</v>
      </c>
      <c r="BF1117" s="14" t="s">
        <v>429</v>
      </c>
      <c r="BG1117" s="61" t="s">
        <v>579</v>
      </c>
      <c r="BH1117" s="58">
        <f t="shared" si="57"/>
        <v>37800</v>
      </c>
      <c r="BI1117" s="62">
        <f t="shared" si="56"/>
        <v>0</v>
      </c>
    </row>
    <row r="1118" spans="1:61" ht="18.75">
      <c r="A1118" s="11">
        <v>10</v>
      </c>
      <c r="B1118" s="6" t="s">
        <v>1</v>
      </c>
      <c r="C1118" s="11">
        <v>1021</v>
      </c>
      <c r="D1118" s="6" t="s">
        <v>429</v>
      </c>
      <c r="E1118" s="12">
        <v>2</v>
      </c>
      <c r="F1118" s="13" t="s">
        <v>12</v>
      </c>
      <c r="G1118" s="6" t="s">
        <v>12</v>
      </c>
      <c r="H1118" s="12">
        <v>1</v>
      </c>
      <c r="I1118" s="13" t="s">
        <v>734</v>
      </c>
      <c r="J1118" s="12">
        <v>150</v>
      </c>
      <c r="K1118" s="13" t="s">
        <v>787</v>
      </c>
      <c r="L1118" s="11">
        <v>1000003</v>
      </c>
      <c r="M1118" s="6" t="s">
        <v>229</v>
      </c>
      <c r="N1118" s="11">
        <v>10000030006</v>
      </c>
      <c r="O1118" s="6" t="s">
        <v>430</v>
      </c>
      <c r="P1118" s="14" t="s">
        <v>431</v>
      </c>
      <c r="Q1118" s="11">
        <v>5</v>
      </c>
      <c r="R1118" s="6" t="s">
        <v>635</v>
      </c>
      <c r="S1118" s="11">
        <v>5</v>
      </c>
      <c r="T1118" s="6" t="s">
        <v>635</v>
      </c>
      <c r="U1118" s="13" t="str">
        <f>IFERROR((VLOOKUP(Q1118,[1]ความเชื่อมโยง!$A$1:$F$10,6,FALSE)),"")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18" s="13" t="str">
        <f>IFERROR((VLOOKUP(Q1118,ความเชื่อมโยง!$A$1:$G$10,7,1)),"")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18" s="15" t="s">
        <v>700</v>
      </c>
      <c r="X1118" s="6" t="s">
        <v>637</v>
      </c>
      <c r="Y1118" s="6" t="s">
        <v>16</v>
      </c>
      <c r="Z1118" s="6" t="s">
        <v>23</v>
      </c>
      <c r="AA1118" s="6"/>
      <c r="AB1118" s="6"/>
      <c r="AC1118" s="14"/>
      <c r="AD1118" s="14" t="s">
        <v>1546</v>
      </c>
      <c r="AE1118" s="16">
        <v>37800</v>
      </c>
      <c r="AF1118" s="17">
        <v>1</v>
      </c>
      <c r="AG1118" s="17" t="s">
        <v>667</v>
      </c>
      <c r="AH1118" s="17">
        <v>1</v>
      </c>
      <c r="AI1118" s="27">
        <v>37800</v>
      </c>
      <c r="AJ1118" s="16">
        <v>3150</v>
      </c>
      <c r="AK1118" s="16">
        <v>3150</v>
      </c>
      <c r="AL1118" s="16">
        <v>3150</v>
      </c>
      <c r="AM1118" s="16">
        <v>3150</v>
      </c>
      <c r="AN1118" s="16">
        <v>3150</v>
      </c>
      <c r="AO1118" s="16">
        <v>3150</v>
      </c>
      <c r="AP1118" s="16">
        <v>3150</v>
      </c>
      <c r="AQ1118" s="16">
        <v>3150</v>
      </c>
      <c r="AR1118" s="16">
        <v>3150</v>
      </c>
      <c r="AS1118" s="16">
        <v>3150</v>
      </c>
      <c r="AT1118" s="16">
        <v>3150</v>
      </c>
      <c r="AU1118" s="16">
        <v>3150</v>
      </c>
      <c r="AV1118" s="14" t="s">
        <v>1528</v>
      </c>
      <c r="AW1118" s="145" t="s">
        <v>1529</v>
      </c>
      <c r="AX1118" s="145" t="s">
        <v>1530</v>
      </c>
      <c r="AY1118" s="145" t="s">
        <v>1531</v>
      </c>
      <c r="AZ1118" s="145" t="s">
        <v>587</v>
      </c>
      <c r="BA1118" s="145" t="s">
        <v>1532</v>
      </c>
      <c r="BB1118" s="17" t="s">
        <v>583</v>
      </c>
      <c r="BC1118" s="17" t="s">
        <v>1533</v>
      </c>
      <c r="BD1118" s="14" t="s">
        <v>1534</v>
      </c>
      <c r="BE1118" s="14" t="s">
        <v>429</v>
      </c>
      <c r="BF1118" s="14" t="s">
        <v>429</v>
      </c>
      <c r="BG1118" s="61" t="s">
        <v>579</v>
      </c>
      <c r="BH1118" s="58">
        <f t="shared" si="57"/>
        <v>37800</v>
      </c>
      <c r="BI1118" s="62">
        <f t="shared" si="56"/>
        <v>0</v>
      </c>
    </row>
    <row r="1119" spans="1:61" ht="18.75">
      <c r="A1119" s="11">
        <v>10</v>
      </c>
      <c r="B1119" s="6" t="s">
        <v>1</v>
      </c>
      <c r="C1119" s="11">
        <v>1021</v>
      </c>
      <c r="D1119" s="6" t="s">
        <v>429</v>
      </c>
      <c r="E1119" s="12">
        <v>2</v>
      </c>
      <c r="F1119" s="13" t="s">
        <v>12</v>
      </c>
      <c r="G1119" s="6" t="s">
        <v>12</v>
      </c>
      <c r="H1119" s="12">
        <v>1</v>
      </c>
      <c r="I1119" s="13" t="s">
        <v>734</v>
      </c>
      <c r="J1119" s="12">
        <v>150</v>
      </c>
      <c r="K1119" s="13" t="s">
        <v>787</v>
      </c>
      <c r="L1119" s="11">
        <v>1000003</v>
      </c>
      <c r="M1119" s="6" t="s">
        <v>229</v>
      </c>
      <c r="N1119" s="11">
        <v>10000030006</v>
      </c>
      <c r="O1119" s="6" t="s">
        <v>430</v>
      </c>
      <c r="P1119" s="14" t="s">
        <v>431</v>
      </c>
      <c r="Q1119" s="11">
        <v>5</v>
      </c>
      <c r="R1119" s="6" t="s">
        <v>635</v>
      </c>
      <c r="S1119" s="11">
        <v>5</v>
      </c>
      <c r="T1119" s="6" t="s">
        <v>635</v>
      </c>
      <c r="U1119" s="13" t="str">
        <f>IFERROR((VLOOKUP(Q1119,[1]ความเชื่อมโยง!$A$1:$F$10,6,FALSE)),"")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19" s="13" t="str">
        <f>IFERROR((VLOOKUP(Q1119,ความเชื่อมโยง!$A$1:$G$10,7,1)),"")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19" s="15" t="s">
        <v>700</v>
      </c>
      <c r="X1119" s="6" t="s">
        <v>637</v>
      </c>
      <c r="Y1119" s="6" t="s">
        <v>16</v>
      </c>
      <c r="Z1119" s="6" t="s">
        <v>23</v>
      </c>
      <c r="AA1119" s="6"/>
      <c r="AB1119" s="6"/>
      <c r="AC1119" s="14"/>
      <c r="AD1119" s="14" t="s">
        <v>1547</v>
      </c>
      <c r="AE1119" s="16">
        <v>37800</v>
      </c>
      <c r="AF1119" s="17">
        <v>1</v>
      </c>
      <c r="AG1119" s="17" t="s">
        <v>667</v>
      </c>
      <c r="AH1119" s="17">
        <v>1</v>
      </c>
      <c r="AI1119" s="27">
        <v>37800</v>
      </c>
      <c r="AJ1119" s="16">
        <v>3150</v>
      </c>
      <c r="AK1119" s="16">
        <v>3150</v>
      </c>
      <c r="AL1119" s="16">
        <v>3150</v>
      </c>
      <c r="AM1119" s="16">
        <v>3150</v>
      </c>
      <c r="AN1119" s="16">
        <v>3150</v>
      </c>
      <c r="AO1119" s="16">
        <v>3150</v>
      </c>
      <c r="AP1119" s="16">
        <v>3150</v>
      </c>
      <c r="AQ1119" s="16">
        <v>3150</v>
      </c>
      <c r="AR1119" s="16">
        <v>3150</v>
      </c>
      <c r="AS1119" s="16">
        <v>3150</v>
      </c>
      <c r="AT1119" s="16">
        <v>3150</v>
      </c>
      <c r="AU1119" s="16">
        <v>3150</v>
      </c>
      <c r="AV1119" s="14" t="s">
        <v>1528</v>
      </c>
      <c r="AW1119" s="145" t="s">
        <v>1529</v>
      </c>
      <c r="AX1119" s="145" t="s">
        <v>1530</v>
      </c>
      <c r="AY1119" s="145" t="s">
        <v>1531</v>
      </c>
      <c r="AZ1119" s="145" t="s">
        <v>587</v>
      </c>
      <c r="BA1119" s="145" t="s">
        <v>1532</v>
      </c>
      <c r="BB1119" s="17" t="s">
        <v>583</v>
      </c>
      <c r="BC1119" s="17" t="s">
        <v>1533</v>
      </c>
      <c r="BD1119" s="14" t="s">
        <v>1534</v>
      </c>
      <c r="BE1119" s="14" t="s">
        <v>429</v>
      </c>
      <c r="BF1119" s="14" t="s">
        <v>429</v>
      </c>
      <c r="BG1119" s="61" t="s">
        <v>579</v>
      </c>
      <c r="BH1119" s="58">
        <f t="shared" si="57"/>
        <v>37800</v>
      </c>
      <c r="BI1119" s="62">
        <f t="shared" si="56"/>
        <v>0</v>
      </c>
    </row>
    <row r="1120" spans="1:61" ht="18.75">
      <c r="A1120" s="11">
        <v>10</v>
      </c>
      <c r="B1120" s="6" t="s">
        <v>1</v>
      </c>
      <c r="C1120" s="11">
        <v>1021</v>
      </c>
      <c r="D1120" s="6" t="s">
        <v>429</v>
      </c>
      <c r="E1120" s="12">
        <v>2</v>
      </c>
      <c r="F1120" s="13" t="s">
        <v>12</v>
      </c>
      <c r="G1120" s="6" t="s">
        <v>12</v>
      </c>
      <c r="H1120" s="12">
        <v>2</v>
      </c>
      <c r="I1120" s="13" t="s">
        <v>721</v>
      </c>
      <c r="J1120" s="12">
        <v>150</v>
      </c>
      <c r="K1120" s="13" t="s">
        <v>787</v>
      </c>
      <c r="L1120" s="11">
        <v>1000003</v>
      </c>
      <c r="M1120" s="6" t="s">
        <v>229</v>
      </c>
      <c r="N1120" s="11">
        <v>10000030006</v>
      </c>
      <c r="O1120" s="6" t="s">
        <v>430</v>
      </c>
      <c r="P1120" s="14" t="s">
        <v>431</v>
      </c>
      <c r="Q1120" s="11">
        <v>5</v>
      </c>
      <c r="R1120" s="6" t="s">
        <v>635</v>
      </c>
      <c r="S1120" s="11">
        <v>5</v>
      </c>
      <c r="T1120" s="6" t="s">
        <v>635</v>
      </c>
      <c r="U1120" s="13" t="str">
        <f>IFERROR((VLOOKUP(Q1120,[1]ความเชื่อมโยง!$A$1:$F$10,6,FALSE)),"")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20" s="13" t="str">
        <f>IFERROR((VLOOKUP(Q1120,ความเชื่อมโยง!$A$1:$G$10,7,1)),"")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20" s="15" t="s">
        <v>700</v>
      </c>
      <c r="X1120" s="6" t="s">
        <v>637</v>
      </c>
      <c r="Y1120" s="6" t="s">
        <v>16</v>
      </c>
      <c r="Z1120" s="6" t="s">
        <v>23</v>
      </c>
      <c r="AA1120" s="6"/>
      <c r="AB1120" s="6"/>
      <c r="AC1120" s="14"/>
      <c r="AD1120" s="14" t="s">
        <v>1548</v>
      </c>
      <c r="AE1120" s="16">
        <v>37800</v>
      </c>
      <c r="AF1120" s="17">
        <v>1</v>
      </c>
      <c r="AG1120" s="17" t="s">
        <v>667</v>
      </c>
      <c r="AH1120" s="17">
        <v>1</v>
      </c>
      <c r="AI1120" s="27">
        <v>37800</v>
      </c>
      <c r="AJ1120" s="16">
        <v>3150</v>
      </c>
      <c r="AK1120" s="16">
        <v>3150</v>
      </c>
      <c r="AL1120" s="16">
        <v>3150</v>
      </c>
      <c r="AM1120" s="16">
        <v>3150</v>
      </c>
      <c r="AN1120" s="16">
        <v>3150</v>
      </c>
      <c r="AO1120" s="16">
        <v>3150</v>
      </c>
      <c r="AP1120" s="16">
        <v>3150</v>
      </c>
      <c r="AQ1120" s="16">
        <v>3150</v>
      </c>
      <c r="AR1120" s="16">
        <v>3150</v>
      </c>
      <c r="AS1120" s="16">
        <v>3150</v>
      </c>
      <c r="AT1120" s="16">
        <v>3150</v>
      </c>
      <c r="AU1120" s="16">
        <v>3150</v>
      </c>
      <c r="AV1120" s="14" t="s">
        <v>1528</v>
      </c>
      <c r="AW1120" s="145" t="s">
        <v>1529</v>
      </c>
      <c r="AX1120" s="145" t="s">
        <v>1530</v>
      </c>
      <c r="AY1120" s="145" t="s">
        <v>1531</v>
      </c>
      <c r="AZ1120" s="145" t="s">
        <v>587</v>
      </c>
      <c r="BA1120" s="145" t="s">
        <v>1532</v>
      </c>
      <c r="BB1120" s="17" t="s">
        <v>583</v>
      </c>
      <c r="BC1120" s="17" t="s">
        <v>1533</v>
      </c>
      <c r="BD1120" s="14" t="s">
        <v>1534</v>
      </c>
      <c r="BE1120" s="14" t="s">
        <v>429</v>
      </c>
      <c r="BF1120" s="14" t="s">
        <v>429</v>
      </c>
      <c r="BG1120" s="61" t="s">
        <v>579</v>
      </c>
      <c r="BH1120" s="58">
        <f t="shared" si="57"/>
        <v>37800</v>
      </c>
      <c r="BI1120" s="62">
        <f t="shared" si="56"/>
        <v>0</v>
      </c>
    </row>
    <row r="1121" spans="1:61" ht="18.75">
      <c r="A1121" s="11">
        <v>10</v>
      </c>
      <c r="B1121" s="6" t="s">
        <v>1</v>
      </c>
      <c r="C1121" s="11">
        <v>1021</v>
      </c>
      <c r="D1121" s="6" t="s">
        <v>429</v>
      </c>
      <c r="E1121" s="12">
        <v>2</v>
      </c>
      <c r="F1121" s="13" t="s">
        <v>12</v>
      </c>
      <c r="G1121" s="6" t="s">
        <v>12</v>
      </c>
      <c r="H1121" s="12">
        <v>1</v>
      </c>
      <c r="I1121" s="13" t="s">
        <v>734</v>
      </c>
      <c r="J1121" s="12">
        <v>150</v>
      </c>
      <c r="K1121" s="13" t="s">
        <v>787</v>
      </c>
      <c r="L1121" s="11">
        <v>1000003</v>
      </c>
      <c r="M1121" s="6" t="s">
        <v>229</v>
      </c>
      <c r="N1121" s="11">
        <v>10000030006</v>
      </c>
      <c r="O1121" s="6" t="s">
        <v>430</v>
      </c>
      <c r="P1121" s="14" t="s">
        <v>431</v>
      </c>
      <c r="Q1121" s="11">
        <v>5</v>
      </c>
      <c r="R1121" s="6" t="s">
        <v>635</v>
      </c>
      <c r="S1121" s="11">
        <v>5</v>
      </c>
      <c r="T1121" s="6" t="s">
        <v>635</v>
      </c>
      <c r="U1121" s="13" t="str">
        <f>IFERROR((VLOOKUP(Q1121,[1]ความเชื่อมโยง!$A$1:$F$10,6,FALSE)),"")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21" s="13" t="str">
        <f>IFERROR((VLOOKUP(Q1121,ความเชื่อมโยง!$A$1:$G$10,7,1)),"")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21" s="15" t="s">
        <v>700</v>
      </c>
      <c r="X1121" s="6" t="s">
        <v>637</v>
      </c>
      <c r="Y1121" s="6" t="s">
        <v>16</v>
      </c>
      <c r="Z1121" s="6" t="s">
        <v>23</v>
      </c>
      <c r="AA1121" s="6"/>
      <c r="AB1121" s="6"/>
      <c r="AC1121" s="14"/>
      <c r="AD1121" s="14" t="s">
        <v>1549</v>
      </c>
      <c r="AE1121" s="16">
        <v>64800</v>
      </c>
      <c r="AF1121" s="17">
        <v>1</v>
      </c>
      <c r="AG1121" s="17" t="s">
        <v>667</v>
      </c>
      <c r="AH1121" s="17">
        <v>1</v>
      </c>
      <c r="AI1121" s="27">
        <v>64800</v>
      </c>
      <c r="AJ1121" s="16">
        <v>5400</v>
      </c>
      <c r="AK1121" s="16">
        <v>5409</v>
      </c>
      <c r="AL1121" s="16">
        <v>5409</v>
      </c>
      <c r="AM1121" s="16">
        <v>5409</v>
      </c>
      <c r="AN1121" s="16">
        <v>5409</v>
      </c>
      <c r="AO1121" s="16">
        <v>5409</v>
      </c>
      <c r="AP1121" s="16">
        <v>5409</v>
      </c>
      <c r="AQ1121" s="16">
        <v>5409</v>
      </c>
      <c r="AR1121" s="16">
        <v>5409</v>
      </c>
      <c r="AS1121" s="16">
        <v>5409</v>
      </c>
      <c r="AT1121" s="16">
        <v>5409</v>
      </c>
      <c r="AU1121" s="16">
        <v>5409</v>
      </c>
      <c r="AV1121" s="14" t="s">
        <v>1528</v>
      </c>
      <c r="AW1121" s="145" t="s">
        <v>1529</v>
      </c>
      <c r="AX1121" s="145" t="s">
        <v>1530</v>
      </c>
      <c r="AY1121" s="145" t="s">
        <v>1531</v>
      </c>
      <c r="AZ1121" s="145" t="s">
        <v>587</v>
      </c>
      <c r="BA1121" s="145" t="s">
        <v>1532</v>
      </c>
      <c r="BB1121" s="17" t="s">
        <v>583</v>
      </c>
      <c r="BC1121" s="17" t="s">
        <v>1533</v>
      </c>
      <c r="BD1121" s="14" t="s">
        <v>1534</v>
      </c>
      <c r="BE1121" s="14" t="s">
        <v>429</v>
      </c>
      <c r="BF1121" s="14" t="s">
        <v>429</v>
      </c>
      <c r="BG1121" s="61" t="s">
        <v>579</v>
      </c>
      <c r="BH1121" s="58">
        <f t="shared" si="57"/>
        <v>64800</v>
      </c>
      <c r="BI1121" s="62">
        <f t="shared" si="56"/>
        <v>0</v>
      </c>
    </row>
    <row r="1122" spans="1:61" s="4" customFormat="1" ht="18.75">
      <c r="A1122" s="11">
        <v>10</v>
      </c>
      <c r="B1122" s="6" t="s">
        <v>1</v>
      </c>
      <c r="C1122" s="11">
        <v>1021</v>
      </c>
      <c r="D1122" s="6" t="s">
        <v>429</v>
      </c>
      <c r="E1122" s="12">
        <v>2</v>
      </c>
      <c r="F1122" s="13" t="s">
        <v>12</v>
      </c>
      <c r="G1122" s="6" t="s">
        <v>12</v>
      </c>
      <c r="H1122" s="12">
        <v>7</v>
      </c>
      <c r="I1122" s="13" t="s">
        <v>825</v>
      </c>
      <c r="J1122" s="12">
        <v>150</v>
      </c>
      <c r="K1122" s="13" t="s">
        <v>787</v>
      </c>
      <c r="L1122" s="11">
        <v>1000003</v>
      </c>
      <c r="M1122" s="6" t="s">
        <v>229</v>
      </c>
      <c r="N1122" s="11">
        <v>10000030006</v>
      </c>
      <c r="O1122" s="6" t="s">
        <v>430</v>
      </c>
      <c r="P1122" s="14" t="s">
        <v>431</v>
      </c>
      <c r="Q1122" s="11">
        <v>1</v>
      </c>
      <c r="R1122" s="6" t="s">
        <v>520</v>
      </c>
      <c r="S1122" s="11">
        <f>IFERROR((VLOOKUP(T1122,[1]ความเชื่อมโยง!$A$29:$B$37,2,FALSE)),"")</f>
        <v>1.3</v>
      </c>
      <c r="T1122" s="6" t="s">
        <v>594</v>
      </c>
      <c r="U1122" s="13" t="str">
        <f>IFERROR((VLOOKUP(Q1122,[1]ความเชื่อมโยง!$A$1:$F$10,6,FALSE)),"")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22" s="13" t="str">
        <f>IFERROR((VLOOKUP(Q1122,ความเชื่อมโยง!$A$1:$G$10,7,1)),"")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22" s="15" t="s">
        <v>700</v>
      </c>
      <c r="X1122" s="6" t="s">
        <v>637</v>
      </c>
      <c r="Y1122" s="6" t="s">
        <v>66</v>
      </c>
      <c r="Z1122" s="6" t="s">
        <v>67</v>
      </c>
      <c r="AA1122" s="6" t="s">
        <v>432</v>
      </c>
      <c r="AB1122" s="6" t="s">
        <v>433</v>
      </c>
      <c r="AC1122" s="14" t="s">
        <v>1550</v>
      </c>
      <c r="AD1122" s="14" t="s">
        <v>1551</v>
      </c>
      <c r="AE1122" s="16">
        <v>48500</v>
      </c>
      <c r="AF1122" s="17">
        <v>1</v>
      </c>
      <c r="AG1122" s="17" t="s">
        <v>619</v>
      </c>
      <c r="AH1122" s="17">
        <v>1</v>
      </c>
      <c r="AI1122" s="27">
        <v>48500</v>
      </c>
      <c r="AJ1122" s="16"/>
      <c r="AK1122" s="16"/>
      <c r="AL1122" s="16">
        <v>48500</v>
      </c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4" t="s">
        <v>1528</v>
      </c>
      <c r="AW1122" s="145" t="s">
        <v>1529</v>
      </c>
      <c r="AX1122" s="145" t="s">
        <v>1530</v>
      </c>
      <c r="AY1122" s="145" t="s">
        <v>1531</v>
      </c>
      <c r="AZ1122" s="145" t="s">
        <v>587</v>
      </c>
      <c r="BA1122" s="145" t="s">
        <v>1532</v>
      </c>
      <c r="BB1122" s="17" t="s">
        <v>583</v>
      </c>
      <c r="BC1122" s="17" t="s">
        <v>1533</v>
      </c>
      <c r="BD1122" s="14" t="s">
        <v>1534</v>
      </c>
      <c r="BE1122" s="14" t="s">
        <v>429</v>
      </c>
      <c r="BF1122" s="14" t="s">
        <v>429</v>
      </c>
      <c r="BG1122" s="61" t="s">
        <v>579</v>
      </c>
      <c r="BH1122" s="58">
        <f t="shared" si="57"/>
        <v>48500</v>
      </c>
      <c r="BI1122" s="62">
        <f t="shared" si="56"/>
        <v>0</v>
      </c>
    </row>
    <row r="1123" spans="1:61" s="4" customFormat="1" ht="18.75">
      <c r="A1123" s="11">
        <v>10</v>
      </c>
      <c r="B1123" s="6" t="s">
        <v>1</v>
      </c>
      <c r="C1123" s="11">
        <v>1021</v>
      </c>
      <c r="D1123" s="6" t="s">
        <v>429</v>
      </c>
      <c r="E1123" s="12">
        <v>2</v>
      </c>
      <c r="F1123" s="13" t="s">
        <v>12</v>
      </c>
      <c r="G1123" s="6" t="s">
        <v>12</v>
      </c>
      <c r="H1123" s="12">
        <v>7</v>
      </c>
      <c r="I1123" s="13" t="s">
        <v>825</v>
      </c>
      <c r="J1123" s="12">
        <v>150</v>
      </c>
      <c r="K1123" s="13" t="s">
        <v>787</v>
      </c>
      <c r="L1123" s="11">
        <v>1000003</v>
      </c>
      <c r="M1123" s="6" t="s">
        <v>229</v>
      </c>
      <c r="N1123" s="11">
        <v>10000030006</v>
      </c>
      <c r="O1123" s="6" t="s">
        <v>430</v>
      </c>
      <c r="P1123" s="14" t="s">
        <v>431</v>
      </c>
      <c r="Q1123" s="11">
        <v>1</v>
      </c>
      <c r="R1123" s="6" t="s">
        <v>520</v>
      </c>
      <c r="S1123" s="11">
        <f>IFERROR((VLOOKUP(T1123,[1]ความเชื่อมโยง!$A$29:$B$37,2,FALSE)),"")</f>
        <v>1.3</v>
      </c>
      <c r="T1123" s="6" t="s">
        <v>594</v>
      </c>
      <c r="U1123" s="13" t="str">
        <f>IFERROR((VLOOKUP(Q1123,[1]ความเชื่อมโยง!$A$1:$F$10,6,FALSE)),"")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23" s="13" t="str">
        <f>IFERROR((VLOOKUP(Q1123,ความเชื่อมโยง!$A$1:$G$10,7,1)),"")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23" s="15" t="s">
        <v>700</v>
      </c>
      <c r="X1123" s="6" t="s">
        <v>637</v>
      </c>
      <c r="Y1123" s="6" t="s">
        <v>66</v>
      </c>
      <c r="Z1123" s="6" t="s">
        <v>67</v>
      </c>
      <c r="AA1123" s="6" t="s">
        <v>123</v>
      </c>
      <c r="AB1123" s="6" t="s">
        <v>434</v>
      </c>
      <c r="AC1123" s="14" t="s">
        <v>434</v>
      </c>
      <c r="AD1123" s="14" t="s">
        <v>1552</v>
      </c>
      <c r="AE1123" s="16">
        <v>20000</v>
      </c>
      <c r="AF1123" s="17">
        <v>2</v>
      </c>
      <c r="AG1123" s="17" t="s">
        <v>596</v>
      </c>
      <c r="AH1123" s="17">
        <v>2</v>
      </c>
      <c r="AI1123" s="27">
        <f>AE1123*AH1123</f>
        <v>40000</v>
      </c>
      <c r="AJ1123" s="16"/>
      <c r="AK1123" s="16">
        <v>20000</v>
      </c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4" t="s">
        <v>1528</v>
      </c>
      <c r="AW1123" s="145" t="s">
        <v>1529</v>
      </c>
      <c r="AX1123" s="145" t="s">
        <v>1530</v>
      </c>
      <c r="AY1123" s="145" t="s">
        <v>1531</v>
      </c>
      <c r="AZ1123" s="145" t="s">
        <v>587</v>
      </c>
      <c r="BA1123" s="145" t="s">
        <v>1532</v>
      </c>
      <c r="BB1123" s="17" t="s">
        <v>583</v>
      </c>
      <c r="BC1123" s="17" t="s">
        <v>1533</v>
      </c>
      <c r="BD1123" s="14" t="s">
        <v>1534</v>
      </c>
      <c r="BE1123" s="14" t="s">
        <v>429</v>
      </c>
      <c r="BF1123" s="14" t="s">
        <v>429</v>
      </c>
      <c r="BG1123" s="61" t="s">
        <v>579</v>
      </c>
      <c r="BH1123" s="58">
        <f t="shared" si="57"/>
        <v>80000</v>
      </c>
      <c r="BI1123" s="62">
        <f t="shared" si="56"/>
        <v>-40000</v>
      </c>
    </row>
    <row r="1124" spans="1:61" ht="18.75">
      <c r="A1124" s="11">
        <v>10</v>
      </c>
      <c r="B1124" s="6" t="s">
        <v>1</v>
      </c>
      <c r="C1124" s="11">
        <v>1021</v>
      </c>
      <c r="D1124" s="6" t="s">
        <v>429</v>
      </c>
      <c r="E1124" s="12">
        <v>2</v>
      </c>
      <c r="F1124" s="13" t="s">
        <v>12</v>
      </c>
      <c r="G1124" s="6" t="s">
        <v>12</v>
      </c>
      <c r="H1124" s="12">
        <v>7</v>
      </c>
      <c r="I1124" s="13" t="s">
        <v>825</v>
      </c>
      <c r="J1124" s="12">
        <v>150</v>
      </c>
      <c r="K1124" s="13" t="s">
        <v>787</v>
      </c>
      <c r="L1124" s="11">
        <v>1000003</v>
      </c>
      <c r="M1124" s="6" t="s">
        <v>229</v>
      </c>
      <c r="N1124" s="11">
        <v>10000030006</v>
      </c>
      <c r="O1124" s="6" t="s">
        <v>435</v>
      </c>
      <c r="P1124" s="14" t="s">
        <v>431</v>
      </c>
      <c r="Q1124" s="11">
        <v>1</v>
      </c>
      <c r="R1124" s="6" t="s">
        <v>520</v>
      </c>
      <c r="S1124" s="11">
        <f>IFERROR((VLOOKUP(T1124,[1]ความเชื่อมโยง!$A$29:$B$37,2,FALSE)),"")</f>
        <v>1.3</v>
      </c>
      <c r="T1124" s="6" t="s">
        <v>594</v>
      </c>
      <c r="U1124" s="13" t="str">
        <f>IFERROR((VLOOKUP(Q1124,[1]ความเชื่อมโยง!$A$1:$F$10,6,FALSE)),"")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24" s="13" t="str">
        <f>IFERROR((VLOOKUP(Q1124,ความเชื่อมโยง!$A$1:$G$10,7,1)),"")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24" s="15" t="s">
        <v>700</v>
      </c>
      <c r="X1124" s="6" t="s">
        <v>637</v>
      </c>
      <c r="Y1124" s="6" t="s">
        <v>66</v>
      </c>
      <c r="Z1124" s="6" t="s">
        <v>67</v>
      </c>
      <c r="AA1124" s="6" t="s">
        <v>123</v>
      </c>
      <c r="AB1124" s="6" t="s">
        <v>124</v>
      </c>
      <c r="AC1124" s="14" t="s">
        <v>124</v>
      </c>
      <c r="AD1124" s="14" t="s">
        <v>1552</v>
      </c>
      <c r="AE1124" s="16">
        <v>5500</v>
      </c>
      <c r="AF1124" s="17">
        <v>2</v>
      </c>
      <c r="AG1124" s="17" t="s">
        <v>696</v>
      </c>
      <c r="AH1124" s="17">
        <v>2</v>
      </c>
      <c r="AI1124" s="27">
        <f>AE1124*AH1124</f>
        <v>11000</v>
      </c>
      <c r="AJ1124" s="16"/>
      <c r="AK1124" s="16"/>
      <c r="AL1124" s="16"/>
      <c r="AM1124" s="16">
        <v>5500</v>
      </c>
      <c r="AN1124" s="16"/>
      <c r="AO1124" s="16"/>
      <c r="AP1124" s="16"/>
      <c r="AQ1124" s="16"/>
      <c r="AR1124" s="16"/>
      <c r="AS1124" s="16"/>
      <c r="AT1124" s="16"/>
      <c r="AU1124" s="16"/>
      <c r="AV1124" s="14" t="s">
        <v>1528</v>
      </c>
      <c r="AW1124" s="145" t="s">
        <v>1529</v>
      </c>
      <c r="AX1124" s="145" t="s">
        <v>1530</v>
      </c>
      <c r="AY1124" s="145" t="s">
        <v>1531</v>
      </c>
      <c r="AZ1124" s="145" t="s">
        <v>587</v>
      </c>
      <c r="BA1124" s="145" t="s">
        <v>1532</v>
      </c>
      <c r="BB1124" s="17" t="s">
        <v>583</v>
      </c>
      <c r="BC1124" s="17" t="s">
        <v>1533</v>
      </c>
      <c r="BD1124" s="14" t="s">
        <v>1534</v>
      </c>
      <c r="BE1124" s="14" t="s">
        <v>429</v>
      </c>
      <c r="BF1124" s="14" t="s">
        <v>429</v>
      </c>
      <c r="BG1124" s="61" t="s">
        <v>579</v>
      </c>
      <c r="BH1124" s="58">
        <f t="shared" si="57"/>
        <v>22000</v>
      </c>
      <c r="BI1124" s="62">
        <f t="shared" si="56"/>
        <v>-11000</v>
      </c>
    </row>
    <row r="1125" spans="1:61" s="389" customFormat="1" ht="18.75">
      <c r="A1125" s="382">
        <v>10</v>
      </c>
      <c r="B1125" s="383" t="s">
        <v>1</v>
      </c>
      <c r="C1125" s="382">
        <v>1012</v>
      </c>
      <c r="D1125" s="383" t="s">
        <v>511</v>
      </c>
      <c r="E1125" s="384">
        <v>2</v>
      </c>
      <c r="F1125" s="385" t="s">
        <v>12</v>
      </c>
      <c r="G1125" s="383" t="s">
        <v>12</v>
      </c>
      <c r="H1125" s="384">
        <v>1</v>
      </c>
      <c r="I1125" s="385" t="s">
        <v>734</v>
      </c>
      <c r="J1125" s="384">
        <v>150</v>
      </c>
      <c r="K1125" s="385" t="s">
        <v>787</v>
      </c>
      <c r="L1125" s="382">
        <v>1000003</v>
      </c>
      <c r="M1125" s="383" t="s">
        <v>229</v>
      </c>
      <c r="N1125" s="382">
        <v>10000030077</v>
      </c>
      <c r="O1125" s="383" t="s">
        <v>49</v>
      </c>
      <c r="P1125" s="383" t="s">
        <v>516</v>
      </c>
      <c r="Q1125" s="382">
        <v>5</v>
      </c>
      <c r="R1125" s="383" t="s">
        <v>635</v>
      </c>
      <c r="S1125" s="382">
        <v>5</v>
      </c>
      <c r="T1125" s="383" t="s">
        <v>635</v>
      </c>
      <c r="U1125" s="13" t="str">
        <f>IFERROR((VLOOKUP(Q1125,[1]ความเชื่อมโยง!$A$1:$F$10,6,FALSE)),"")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25" s="13" t="str">
        <f>IFERROR((VLOOKUP(Q1125,ความเชื่อมโยง!$A$1:$G$10,7,1)),"")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25" s="385" t="s">
        <v>516</v>
      </c>
      <c r="X1125" s="383" t="s">
        <v>133</v>
      </c>
      <c r="Y1125" s="383" t="s">
        <v>84</v>
      </c>
      <c r="Z1125" s="148" t="s">
        <v>85</v>
      </c>
      <c r="AA1125" s="383"/>
      <c r="AB1125" s="383"/>
      <c r="AC1125" s="383"/>
      <c r="AD1125" s="383" t="s">
        <v>1758</v>
      </c>
      <c r="AE1125" s="386">
        <v>17500</v>
      </c>
      <c r="AF1125" s="384">
        <v>1</v>
      </c>
      <c r="AG1125" s="384" t="s">
        <v>667</v>
      </c>
      <c r="AH1125" s="384">
        <v>2</v>
      </c>
      <c r="AI1125" s="387">
        <v>35000</v>
      </c>
      <c r="AJ1125" s="386"/>
      <c r="AK1125" s="386"/>
      <c r="AL1125" s="386"/>
      <c r="AM1125" s="386">
        <v>10000</v>
      </c>
      <c r="AN1125" s="386"/>
      <c r="AO1125" s="386"/>
      <c r="AP1125" s="386">
        <v>25000</v>
      </c>
      <c r="AQ1125" s="386"/>
      <c r="AR1125" s="386"/>
      <c r="AS1125" s="386"/>
      <c r="AT1125" s="386"/>
      <c r="AU1125" s="386"/>
      <c r="AV1125" s="383" t="s">
        <v>1553</v>
      </c>
      <c r="AW1125" s="383" t="s">
        <v>1554</v>
      </c>
      <c r="AX1125" s="383"/>
      <c r="AY1125" s="383" t="s">
        <v>1555</v>
      </c>
      <c r="AZ1125" s="383"/>
      <c r="BA1125" s="383"/>
      <c r="BB1125" s="383"/>
      <c r="BC1125" s="383"/>
      <c r="BD1125" s="383" t="s">
        <v>1556</v>
      </c>
      <c r="BE1125" s="383"/>
      <c r="BF1125" s="383" t="s">
        <v>1557</v>
      </c>
      <c r="BG1125" s="388" t="s">
        <v>1558</v>
      </c>
      <c r="BH1125" s="58">
        <f t="shared" si="57"/>
        <v>35000</v>
      </c>
      <c r="BI1125" s="62">
        <f t="shared" si="56"/>
        <v>0</v>
      </c>
    </row>
    <row r="1126" spans="1:61" s="389" customFormat="1" ht="18.75">
      <c r="A1126" s="382">
        <v>10</v>
      </c>
      <c r="B1126" s="383" t="s">
        <v>1</v>
      </c>
      <c r="C1126" s="382">
        <v>1012</v>
      </c>
      <c r="D1126" s="383" t="s">
        <v>511</v>
      </c>
      <c r="E1126" s="384">
        <v>2</v>
      </c>
      <c r="F1126" s="385" t="s">
        <v>12</v>
      </c>
      <c r="G1126" s="383" t="s">
        <v>12</v>
      </c>
      <c r="H1126" s="384">
        <v>1</v>
      </c>
      <c r="I1126" s="385" t="s">
        <v>734</v>
      </c>
      <c r="J1126" s="384">
        <v>150</v>
      </c>
      <c r="K1126" s="385" t="s">
        <v>787</v>
      </c>
      <c r="L1126" s="382">
        <v>1000003</v>
      </c>
      <c r="M1126" s="383" t="s">
        <v>229</v>
      </c>
      <c r="N1126" s="382">
        <v>10000030071</v>
      </c>
      <c r="O1126" s="383" t="s">
        <v>36</v>
      </c>
      <c r="P1126" s="383" t="s">
        <v>514</v>
      </c>
      <c r="Q1126" s="382">
        <v>5</v>
      </c>
      <c r="R1126" s="383" t="s">
        <v>635</v>
      </c>
      <c r="S1126" s="382">
        <v>5</v>
      </c>
      <c r="T1126" s="383" t="s">
        <v>635</v>
      </c>
      <c r="U1126" s="13" t="str">
        <f>IFERROR((VLOOKUP(Q1126,[1]ความเชื่อมโยง!$A$1:$F$10,6,FALSE)),"")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26" s="13" t="str">
        <f>IFERROR((VLOOKUP(Q1126,ความเชื่อมโยง!$A$1:$G$10,7,1)),"")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26" s="385" t="s">
        <v>36</v>
      </c>
      <c r="X1126" s="383" t="s">
        <v>133</v>
      </c>
      <c r="Y1126" s="383" t="s">
        <v>16</v>
      </c>
      <c r="Z1126" s="383" t="s">
        <v>20</v>
      </c>
      <c r="AA1126" s="383"/>
      <c r="AB1126" s="383"/>
      <c r="AC1126" s="383"/>
      <c r="AD1126" s="383" t="s">
        <v>729</v>
      </c>
      <c r="AE1126" s="386">
        <v>16000</v>
      </c>
      <c r="AF1126" s="384">
        <v>1</v>
      </c>
      <c r="AG1126" s="384" t="s">
        <v>583</v>
      </c>
      <c r="AH1126" s="384">
        <v>12</v>
      </c>
      <c r="AI1126" s="387">
        <v>192000</v>
      </c>
      <c r="AJ1126" s="386">
        <v>16000</v>
      </c>
      <c r="AK1126" s="386">
        <v>16000</v>
      </c>
      <c r="AL1126" s="386">
        <v>16000</v>
      </c>
      <c r="AM1126" s="386">
        <v>16000</v>
      </c>
      <c r="AN1126" s="386">
        <v>16000</v>
      </c>
      <c r="AO1126" s="386">
        <v>16000</v>
      </c>
      <c r="AP1126" s="386">
        <v>16000</v>
      </c>
      <c r="AQ1126" s="386">
        <v>16000</v>
      </c>
      <c r="AR1126" s="386">
        <v>16000</v>
      </c>
      <c r="AS1126" s="386">
        <v>16000</v>
      </c>
      <c r="AT1126" s="386">
        <v>16000</v>
      </c>
      <c r="AU1126" s="386">
        <v>16000</v>
      </c>
      <c r="AV1126" s="383" t="s">
        <v>1553</v>
      </c>
      <c r="AW1126" s="383" t="s">
        <v>1554</v>
      </c>
      <c r="AX1126" s="383"/>
      <c r="AY1126" s="383" t="s">
        <v>1559</v>
      </c>
      <c r="AZ1126" s="383"/>
      <c r="BA1126" s="383"/>
      <c r="BB1126" s="383"/>
      <c r="BC1126" s="383"/>
      <c r="BD1126" s="383" t="s">
        <v>1556</v>
      </c>
      <c r="BE1126" s="383"/>
      <c r="BF1126" s="383" t="s">
        <v>1560</v>
      </c>
      <c r="BG1126" s="388" t="s">
        <v>1561</v>
      </c>
      <c r="BH1126" s="58">
        <f t="shared" si="57"/>
        <v>192000</v>
      </c>
      <c r="BI1126" s="62">
        <f t="shared" si="56"/>
        <v>0</v>
      </c>
    </row>
    <row r="1127" spans="1:61" s="389" customFormat="1" ht="18.75">
      <c r="A1127" s="382">
        <v>10</v>
      </c>
      <c r="B1127" s="383" t="s">
        <v>1</v>
      </c>
      <c r="C1127" s="382">
        <v>1012</v>
      </c>
      <c r="D1127" s="383" t="s">
        <v>511</v>
      </c>
      <c r="E1127" s="384">
        <v>2</v>
      </c>
      <c r="F1127" s="385" t="s">
        <v>12</v>
      </c>
      <c r="G1127" s="383" t="s">
        <v>12</v>
      </c>
      <c r="H1127" s="384">
        <v>1</v>
      </c>
      <c r="I1127" s="385" t="s">
        <v>734</v>
      </c>
      <c r="J1127" s="384">
        <v>150</v>
      </c>
      <c r="K1127" s="385" t="s">
        <v>787</v>
      </c>
      <c r="L1127" s="382">
        <v>1000003</v>
      </c>
      <c r="M1127" s="383" t="s">
        <v>229</v>
      </c>
      <c r="N1127" s="382">
        <v>10000030071</v>
      </c>
      <c r="O1127" s="383" t="s">
        <v>36</v>
      </c>
      <c r="P1127" s="383" t="s">
        <v>514</v>
      </c>
      <c r="Q1127" s="382">
        <v>5</v>
      </c>
      <c r="R1127" s="383" t="s">
        <v>635</v>
      </c>
      <c r="S1127" s="382">
        <v>5</v>
      </c>
      <c r="T1127" s="383" t="s">
        <v>635</v>
      </c>
      <c r="U1127" s="13" t="str">
        <f>IFERROR((VLOOKUP(Q1127,[1]ความเชื่อมโยง!$A$1:$F$10,6,FALSE)),"")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27" s="13" t="str">
        <f>IFERROR((VLOOKUP(Q1127,ความเชื่อมโยง!$A$1:$G$10,7,1)),"")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27" s="385" t="s">
        <v>36</v>
      </c>
      <c r="X1127" s="383" t="s">
        <v>133</v>
      </c>
      <c r="Y1127" s="383" t="s">
        <v>16</v>
      </c>
      <c r="Z1127" s="383" t="s">
        <v>20</v>
      </c>
      <c r="AA1127" s="383"/>
      <c r="AB1127" s="383"/>
      <c r="AC1127" s="383"/>
      <c r="AD1127" s="383" t="s">
        <v>729</v>
      </c>
      <c r="AE1127" s="386">
        <v>10550</v>
      </c>
      <c r="AF1127" s="384">
        <v>1</v>
      </c>
      <c r="AG1127" s="384" t="s">
        <v>583</v>
      </c>
      <c r="AH1127" s="384">
        <v>12</v>
      </c>
      <c r="AI1127" s="387">
        <v>126600</v>
      </c>
      <c r="AJ1127" s="386">
        <v>12633.333333333334</v>
      </c>
      <c r="AK1127" s="386">
        <v>12633.333333333334</v>
      </c>
      <c r="AL1127" s="386">
        <v>12633.333333333334</v>
      </c>
      <c r="AM1127" s="386">
        <v>12633.333333333334</v>
      </c>
      <c r="AN1127" s="386">
        <v>12633.333333333334</v>
      </c>
      <c r="AO1127" s="386">
        <v>12633.333333333334</v>
      </c>
      <c r="AP1127" s="386">
        <v>12633.333333333334</v>
      </c>
      <c r="AQ1127" s="386">
        <v>12633.333333333334</v>
      </c>
      <c r="AR1127" s="386">
        <v>12633.333333333334</v>
      </c>
      <c r="AS1127" s="386">
        <v>12633.333333333334</v>
      </c>
      <c r="AT1127" s="386">
        <v>12633.333333333334</v>
      </c>
      <c r="AU1127" s="386">
        <v>12633.333333333334</v>
      </c>
      <c r="AV1127" s="383" t="s">
        <v>1553</v>
      </c>
      <c r="AW1127" s="383" t="s">
        <v>1554</v>
      </c>
      <c r="AX1127" s="383"/>
      <c r="AY1127" s="383" t="s">
        <v>1559</v>
      </c>
      <c r="AZ1127" s="383"/>
      <c r="BA1127" s="383"/>
      <c r="BB1127" s="383"/>
      <c r="BC1127" s="383"/>
      <c r="BD1127" s="383" t="s">
        <v>1556</v>
      </c>
      <c r="BE1127" s="383"/>
      <c r="BF1127" s="383" t="s">
        <v>1560</v>
      </c>
      <c r="BG1127" s="388" t="s">
        <v>1561</v>
      </c>
      <c r="BH1127" s="58">
        <f t="shared" si="57"/>
        <v>126600</v>
      </c>
      <c r="BI1127" s="62">
        <f t="shared" si="56"/>
        <v>0</v>
      </c>
    </row>
    <row r="1128" spans="1:61" s="389" customFormat="1" ht="18.75">
      <c r="A1128" s="382">
        <v>10</v>
      </c>
      <c r="B1128" s="383" t="s">
        <v>1</v>
      </c>
      <c r="C1128" s="382">
        <v>1012</v>
      </c>
      <c r="D1128" s="383" t="s">
        <v>511</v>
      </c>
      <c r="E1128" s="384">
        <v>2</v>
      </c>
      <c r="F1128" s="385" t="s">
        <v>12</v>
      </c>
      <c r="G1128" s="383" t="s">
        <v>12</v>
      </c>
      <c r="H1128" s="384">
        <v>1</v>
      </c>
      <c r="I1128" s="385" t="s">
        <v>734</v>
      </c>
      <c r="J1128" s="384">
        <v>150</v>
      </c>
      <c r="K1128" s="385" t="s">
        <v>787</v>
      </c>
      <c r="L1128" s="382">
        <v>1000003</v>
      </c>
      <c r="M1128" s="383" t="s">
        <v>229</v>
      </c>
      <c r="N1128" s="382">
        <v>10000030071</v>
      </c>
      <c r="O1128" s="383" t="s">
        <v>36</v>
      </c>
      <c r="P1128" s="383" t="s">
        <v>515</v>
      </c>
      <c r="Q1128" s="382">
        <v>5</v>
      </c>
      <c r="R1128" s="383" t="s">
        <v>635</v>
      </c>
      <c r="S1128" s="382">
        <v>5</v>
      </c>
      <c r="T1128" s="383" t="s">
        <v>635</v>
      </c>
      <c r="U1128" s="13" t="str">
        <f>IFERROR((VLOOKUP(Q1128,[1]ความเชื่อมโยง!$A$1:$F$10,6,FALSE)),"")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28" s="13" t="str">
        <f>IFERROR((VLOOKUP(Q1128,ความเชื่อมโยง!$A$1:$G$10,7,1)),"")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28" s="385" t="s">
        <v>954</v>
      </c>
      <c r="X1128" s="383" t="s">
        <v>133</v>
      </c>
      <c r="Y1128" s="383" t="s">
        <v>16</v>
      </c>
      <c r="Z1128" s="383" t="s">
        <v>28</v>
      </c>
      <c r="AA1128" s="383"/>
      <c r="AB1128" s="383"/>
      <c r="AC1128" s="383"/>
      <c r="AD1128" s="383" t="s">
        <v>1759</v>
      </c>
      <c r="AE1128" s="386">
        <v>300</v>
      </c>
      <c r="AF1128" s="384">
        <v>44</v>
      </c>
      <c r="AG1128" s="384" t="s">
        <v>581</v>
      </c>
      <c r="AH1128" s="384">
        <v>12</v>
      </c>
      <c r="AI1128" s="58">
        <f>ROUND(AE1128*AF1128*AH1128,-2)</f>
        <v>158400</v>
      </c>
      <c r="AJ1128" s="386">
        <v>13200</v>
      </c>
      <c r="AK1128" s="386">
        <v>13200</v>
      </c>
      <c r="AL1128" s="386">
        <v>13200</v>
      </c>
      <c r="AM1128" s="386">
        <v>13200</v>
      </c>
      <c r="AN1128" s="386">
        <v>13200</v>
      </c>
      <c r="AO1128" s="386">
        <v>13200</v>
      </c>
      <c r="AP1128" s="386">
        <v>13200</v>
      </c>
      <c r="AQ1128" s="386">
        <v>13200</v>
      </c>
      <c r="AR1128" s="386">
        <v>13200</v>
      </c>
      <c r="AS1128" s="386">
        <v>13200</v>
      </c>
      <c r="AT1128" s="386">
        <v>13200</v>
      </c>
      <c r="AU1128" s="386">
        <v>13200</v>
      </c>
      <c r="AV1128" s="383" t="s">
        <v>1553</v>
      </c>
      <c r="AW1128" s="383" t="s">
        <v>1554</v>
      </c>
      <c r="AX1128" s="383"/>
      <c r="AY1128" s="383" t="s">
        <v>1562</v>
      </c>
      <c r="AZ1128" s="383"/>
      <c r="BA1128" s="383"/>
      <c r="BB1128" s="383"/>
      <c r="BC1128" s="383"/>
      <c r="BD1128" s="383" t="s">
        <v>1556</v>
      </c>
      <c r="BE1128" s="383"/>
      <c r="BF1128" s="383" t="s">
        <v>1557</v>
      </c>
      <c r="BG1128" s="388" t="s">
        <v>1561</v>
      </c>
      <c r="BH1128" s="58">
        <f t="shared" si="57"/>
        <v>158400</v>
      </c>
      <c r="BI1128" s="62">
        <f t="shared" si="56"/>
        <v>0</v>
      </c>
    </row>
    <row r="1129" spans="1:61" s="389" customFormat="1" ht="18.75">
      <c r="A1129" s="382">
        <v>10</v>
      </c>
      <c r="B1129" s="383" t="s">
        <v>1</v>
      </c>
      <c r="C1129" s="382">
        <v>1012</v>
      </c>
      <c r="D1129" s="383" t="s">
        <v>511</v>
      </c>
      <c r="E1129" s="384">
        <v>2</v>
      </c>
      <c r="F1129" s="385" t="s">
        <v>12</v>
      </c>
      <c r="G1129" s="383" t="s">
        <v>12</v>
      </c>
      <c r="H1129" s="384">
        <v>1</v>
      </c>
      <c r="I1129" s="385" t="s">
        <v>734</v>
      </c>
      <c r="J1129" s="384">
        <v>150</v>
      </c>
      <c r="K1129" s="385" t="s">
        <v>787</v>
      </c>
      <c r="L1129" s="382">
        <v>1000003</v>
      </c>
      <c r="M1129" s="383" t="s">
        <v>229</v>
      </c>
      <c r="N1129" s="382">
        <v>10000030036</v>
      </c>
      <c r="O1129" s="383" t="s">
        <v>21</v>
      </c>
      <c r="P1129" s="383" t="s">
        <v>512</v>
      </c>
      <c r="Q1129" s="382">
        <v>5</v>
      </c>
      <c r="R1129" s="383" t="s">
        <v>635</v>
      </c>
      <c r="S1129" s="382">
        <v>5</v>
      </c>
      <c r="T1129" s="383" t="s">
        <v>635</v>
      </c>
      <c r="U1129" s="13" t="str">
        <f>IFERROR((VLOOKUP(Q1129,[1]ความเชื่อมโยง!$A$1:$F$10,6,FALSE)),"")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29" s="13" t="str">
        <f>IFERROR((VLOOKUP(Q1129,ความเชื่อมโยง!$A$1:$G$10,7,1)),"")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29" s="385" t="s">
        <v>954</v>
      </c>
      <c r="X1129" s="383" t="s">
        <v>133</v>
      </c>
      <c r="Y1129" s="383" t="s">
        <v>16</v>
      </c>
      <c r="Z1129" s="383" t="s">
        <v>23</v>
      </c>
      <c r="AA1129" s="383"/>
      <c r="AB1129" s="383"/>
      <c r="AC1129" s="383"/>
      <c r="AD1129" s="14" t="s">
        <v>171</v>
      </c>
      <c r="AE1129" s="386">
        <v>2500</v>
      </c>
      <c r="AF1129" s="384">
        <v>1</v>
      </c>
      <c r="AG1129" s="384" t="s">
        <v>583</v>
      </c>
      <c r="AH1129" s="384">
        <v>12</v>
      </c>
      <c r="AI1129" s="387">
        <f>ROUND(AE1129*AF1129*AH1129,-2)</f>
        <v>30000</v>
      </c>
      <c r="AJ1129" s="386">
        <v>2500</v>
      </c>
      <c r="AK1129" s="386">
        <v>2500</v>
      </c>
      <c r="AL1129" s="386">
        <v>2500</v>
      </c>
      <c r="AM1129" s="386">
        <v>2500</v>
      </c>
      <c r="AN1129" s="386">
        <v>2500</v>
      </c>
      <c r="AO1129" s="386">
        <v>2500</v>
      </c>
      <c r="AP1129" s="386">
        <v>2500</v>
      </c>
      <c r="AQ1129" s="386">
        <v>2500</v>
      </c>
      <c r="AR1129" s="386">
        <v>2500</v>
      </c>
      <c r="AS1129" s="386">
        <v>2500</v>
      </c>
      <c r="AT1129" s="386">
        <v>2500</v>
      </c>
      <c r="AU1129" s="386">
        <v>2500</v>
      </c>
      <c r="AV1129" s="383" t="s">
        <v>1553</v>
      </c>
      <c r="AW1129" s="383" t="s">
        <v>1554</v>
      </c>
      <c r="AX1129" s="383"/>
      <c r="AY1129" s="383" t="s">
        <v>1563</v>
      </c>
      <c r="AZ1129" s="383"/>
      <c r="BA1129" s="383"/>
      <c r="BB1129" s="383"/>
      <c r="BC1129" s="383"/>
      <c r="BD1129" s="383" t="s">
        <v>1556</v>
      </c>
      <c r="BE1129" s="383"/>
      <c r="BF1129" s="383" t="s">
        <v>1557</v>
      </c>
      <c r="BG1129" s="388" t="s">
        <v>1561</v>
      </c>
      <c r="BH1129" s="58">
        <f t="shared" si="57"/>
        <v>30000</v>
      </c>
      <c r="BI1129" s="62">
        <f t="shared" si="56"/>
        <v>0</v>
      </c>
    </row>
    <row r="1130" spans="1:61" s="389" customFormat="1" ht="18.75">
      <c r="A1130" s="382">
        <v>10</v>
      </c>
      <c r="B1130" s="383" t="s">
        <v>1</v>
      </c>
      <c r="C1130" s="382">
        <v>1012</v>
      </c>
      <c r="D1130" s="383" t="s">
        <v>511</v>
      </c>
      <c r="E1130" s="384">
        <v>2</v>
      </c>
      <c r="F1130" s="385" t="s">
        <v>12</v>
      </c>
      <c r="G1130" s="383" t="s">
        <v>12</v>
      </c>
      <c r="H1130" s="384">
        <v>1</v>
      </c>
      <c r="I1130" s="385" t="s">
        <v>734</v>
      </c>
      <c r="J1130" s="384">
        <v>150</v>
      </c>
      <c r="K1130" s="385" t="s">
        <v>787</v>
      </c>
      <c r="L1130" s="382">
        <v>1000003</v>
      </c>
      <c r="M1130" s="383" t="s">
        <v>229</v>
      </c>
      <c r="N1130" s="382">
        <v>10000030036</v>
      </c>
      <c r="O1130" s="383" t="s">
        <v>21</v>
      </c>
      <c r="P1130" s="383" t="s">
        <v>512</v>
      </c>
      <c r="Q1130" s="382">
        <v>5</v>
      </c>
      <c r="R1130" s="383" t="s">
        <v>635</v>
      </c>
      <c r="S1130" s="382">
        <v>5</v>
      </c>
      <c r="T1130" s="383" t="s">
        <v>635</v>
      </c>
      <c r="U1130" s="13" t="str">
        <f>IFERROR((VLOOKUP(Q1130,[1]ความเชื่อมโยง!$A$1:$F$10,6,FALSE)),"")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30" s="13" t="str">
        <f>IFERROR((VLOOKUP(Q1130,ความเชื่อมโยง!$A$1:$G$10,7,1)),"")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30" s="385" t="s">
        <v>512</v>
      </c>
      <c r="X1130" s="383" t="s">
        <v>133</v>
      </c>
      <c r="Y1130" s="383" t="s">
        <v>16</v>
      </c>
      <c r="Z1130" s="383" t="s">
        <v>20</v>
      </c>
      <c r="AA1130" s="383"/>
      <c r="AB1130" s="383"/>
      <c r="AC1130" s="383"/>
      <c r="AD1130" s="383" t="s">
        <v>601</v>
      </c>
      <c r="AE1130" s="386">
        <v>2500</v>
      </c>
      <c r="AF1130" s="384">
        <v>1</v>
      </c>
      <c r="AG1130" s="384" t="s">
        <v>583</v>
      </c>
      <c r="AH1130" s="384">
        <v>12</v>
      </c>
      <c r="AI1130" s="387">
        <f>ROUND(AE1130*AF1130*AH1130,-2)</f>
        <v>30000</v>
      </c>
      <c r="AJ1130" s="386">
        <v>2500</v>
      </c>
      <c r="AK1130" s="386">
        <v>2500</v>
      </c>
      <c r="AL1130" s="386">
        <v>2500</v>
      </c>
      <c r="AM1130" s="386">
        <v>2500</v>
      </c>
      <c r="AN1130" s="386">
        <v>2500</v>
      </c>
      <c r="AO1130" s="386">
        <v>2500</v>
      </c>
      <c r="AP1130" s="386">
        <v>2500</v>
      </c>
      <c r="AQ1130" s="386">
        <v>2500</v>
      </c>
      <c r="AR1130" s="386">
        <v>2500</v>
      </c>
      <c r="AS1130" s="386">
        <v>2500</v>
      </c>
      <c r="AT1130" s="386">
        <v>2500</v>
      </c>
      <c r="AU1130" s="386">
        <v>2500</v>
      </c>
      <c r="AV1130" s="383" t="s">
        <v>1553</v>
      </c>
      <c r="AW1130" s="383" t="s">
        <v>1554</v>
      </c>
      <c r="AX1130" s="383"/>
      <c r="AY1130" s="383" t="s">
        <v>1563</v>
      </c>
      <c r="AZ1130" s="383"/>
      <c r="BA1130" s="383"/>
      <c r="BB1130" s="383"/>
      <c r="BC1130" s="383"/>
      <c r="BD1130" s="383" t="s">
        <v>1556</v>
      </c>
      <c r="BE1130" s="383"/>
      <c r="BF1130" s="383" t="s">
        <v>1557</v>
      </c>
      <c r="BG1130" s="388" t="s">
        <v>1561</v>
      </c>
      <c r="BH1130" s="58">
        <f t="shared" si="57"/>
        <v>30000</v>
      </c>
      <c r="BI1130" s="62">
        <f t="shared" si="56"/>
        <v>0</v>
      </c>
    </row>
    <row r="1131" spans="1:61" s="389" customFormat="1" ht="18.75">
      <c r="A1131" s="382">
        <v>10</v>
      </c>
      <c r="B1131" s="383" t="s">
        <v>1</v>
      </c>
      <c r="C1131" s="382">
        <v>1012</v>
      </c>
      <c r="D1131" s="383" t="s">
        <v>511</v>
      </c>
      <c r="E1131" s="384">
        <v>2</v>
      </c>
      <c r="F1131" s="385" t="s">
        <v>12</v>
      </c>
      <c r="G1131" s="383" t="s">
        <v>12</v>
      </c>
      <c r="H1131" s="384">
        <v>1</v>
      </c>
      <c r="I1131" s="385" t="s">
        <v>734</v>
      </c>
      <c r="J1131" s="384">
        <v>150</v>
      </c>
      <c r="K1131" s="385" t="s">
        <v>787</v>
      </c>
      <c r="L1131" s="382">
        <v>1000003</v>
      </c>
      <c r="M1131" s="383" t="s">
        <v>229</v>
      </c>
      <c r="N1131" s="382">
        <v>10000030036</v>
      </c>
      <c r="O1131" s="383" t="s">
        <v>21</v>
      </c>
      <c r="P1131" s="383" t="s">
        <v>513</v>
      </c>
      <c r="Q1131" s="382">
        <v>5</v>
      </c>
      <c r="R1131" s="383" t="s">
        <v>635</v>
      </c>
      <c r="S1131" s="382">
        <v>5</v>
      </c>
      <c r="T1131" s="383" t="s">
        <v>635</v>
      </c>
      <c r="U1131" s="13" t="str">
        <f>IFERROR((VLOOKUP(Q1131,[1]ความเชื่อมโยง!$A$1:$F$10,6,FALSE)),"")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31" s="13" t="str">
        <f>IFERROR((VLOOKUP(Q1131,ความเชื่อมโยง!$A$1:$G$10,7,1)),"")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31" s="385" t="s">
        <v>21</v>
      </c>
      <c r="X1131" s="383" t="s">
        <v>637</v>
      </c>
      <c r="Y1131" s="383" t="s">
        <v>16</v>
      </c>
      <c r="Z1131" s="383" t="s">
        <v>20</v>
      </c>
      <c r="AA1131" s="383"/>
      <c r="AB1131" s="383"/>
      <c r="AC1131" s="383"/>
      <c r="AD1131" s="383" t="s">
        <v>729</v>
      </c>
      <c r="AE1131" s="386">
        <v>12500</v>
      </c>
      <c r="AF1131" s="384">
        <v>1</v>
      </c>
      <c r="AG1131" s="384" t="s">
        <v>583</v>
      </c>
      <c r="AH1131" s="384">
        <v>2</v>
      </c>
      <c r="AI1131" s="387">
        <f>ROUND(AE1131*AF1131*AH1131,-2)</f>
        <v>25000</v>
      </c>
      <c r="AJ1131" s="386"/>
      <c r="AK1131" s="386"/>
      <c r="AL1131" s="386"/>
      <c r="AM1131" s="386"/>
      <c r="AN1131" s="386">
        <v>12500</v>
      </c>
      <c r="AO1131" s="386"/>
      <c r="AP1131" s="386"/>
      <c r="AQ1131" s="386"/>
      <c r="AR1131" s="386"/>
      <c r="AS1131" s="386">
        <v>12500</v>
      </c>
      <c r="AT1131" s="386"/>
      <c r="AU1131" s="386"/>
      <c r="AV1131" s="383" t="s">
        <v>1553</v>
      </c>
      <c r="AW1131" s="383" t="s">
        <v>1554</v>
      </c>
      <c r="AX1131" s="383"/>
      <c r="AY1131" s="383" t="s">
        <v>1564</v>
      </c>
      <c r="AZ1131" s="383"/>
      <c r="BA1131" s="383"/>
      <c r="BB1131" s="383"/>
      <c r="BC1131" s="383"/>
      <c r="BD1131" s="383" t="s">
        <v>1556</v>
      </c>
      <c r="BE1131" s="383"/>
      <c r="BF1131" s="383" t="s">
        <v>1560</v>
      </c>
      <c r="BG1131" s="388" t="s">
        <v>1561</v>
      </c>
      <c r="BH1131" s="58">
        <f t="shared" si="57"/>
        <v>25000</v>
      </c>
      <c r="BI1131" s="62">
        <f t="shared" si="56"/>
        <v>0</v>
      </c>
    </row>
    <row r="1132" spans="1:61" ht="18.75">
      <c r="A1132" s="11">
        <v>10</v>
      </c>
      <c r="B1132" s="6" t="s">
        <v>1</v>
      </c>
      <c r="C1132" s="11">
        <v>1018</v>
      </c>
      <c r="D1132" s="6" t="s">
        <v>517</v>
      </c>
      <c r="E1132" s="12">
        <v>2</v>
      </c>
      <c r="F1132" s="13" t="s">
        <v>12</v>
      </c>
      <c r="G1132" s="6" t="s">
        <v>12</v>
      </c>
      <c r="H1132" s="12">
        <v>1</v>
      </c>
      <c r="I1132" s="13" t="s">
        <v>734</v>
      </c>
      <c r="J1132" s="12">
        <v>150</v>
      </c>
      <c r="K1132" s="13" t="s">
        <v>787</v>
      </c>
      <c r="L1132" s="11">
        <v>1000003</v>
      </c>
      <c r="M1132" s="6" t="s">
        <v>229</v>
      </c>
      <c r="N1132" s="11">
        <v>10000030036</v>
      </c>
      <c r="O1132" s="6" t="s">
        <v>21</v>
      </c>
      <c r="P1132" s="6" t="s">
        <v>21</v>
      </c>
      <c r="Q1132" s="11">
        <v>5</v>
      </c>
      <c r="R1132" s="6" t="s">
        <v>635</v>
      </c>
      <c r="S1132" s="11">
        <v>5</v>
      </c>
      <c r="T1132" s="6" t="s">
        <v>635</v>
      </c>
      <c r="U1132" s="13" t="str">
        <f>IFERROR((VLOOKUP(Q1132,[1]ความเชื่อมโยง!$A$1:$F$10,6,FALSE)),"")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32" s="13" t="str">
        <f>IFERROR((VLOOKUP(Q1132,ความเชื่อมโยง!$A$1:$G$10,7,1)),"")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32" s="15" t="s">
        <v>636</v>
      </c>
      <c r="X1132" s="6" t="s">
        <v>637</v>
      </c>
      <c r="Y1132" s="6" t="s">
        <v>16</v>
      </c>
      <c r="Z1132" s="6" t="s">
        <v>20</v>
      </c>
      <c r="AA1132" s="6"/>
      <c r="AB1132" s="6"/>
      <c r="AC1132" s="14"/>
      <c r="AD1132" s="14" t="s">
        <v>612</v>
      </c>
      <c r="AE1132" s="16">
        <v>4000</v>
      </c>
      <c r="AF1132" s="17">
        <v>1</v>
      </c>
      <c r="AG1132" s="17" t="s">
        <v>583</v>
      </c>
      <c r="AH1132" s="17">
        <v>5</v>
      </c>
      <c r="AI1132" s="27">
        <v>20000</v>
      </c>
      <c r="AJ1132" s="16"/>
      <c r="AK1132" s="16">
        <v>4000</v>
      </c>
      <c r="AL1132" s="16"/>
      <c r="AM1132" s="16">
        <v>4000</v>
      </c>
      <c r="AN1132" s="16"/>
      <c r="AO1132" s="16">
        <v>4000</v>
      </c>
      <c r="AP1132" s="16"/>
      <c r="AQ1132" s="16">
        <v>4000</v>
      </c>
      <c r="AR1132" s="16"/>
      <c r="AS1132" s="16"/>
      <c r="AT1132" s="16"/>
      <c r="AU1132" s="16">
        <v>4000</v>
      </c>
      <c r="AV1132" s="14" t="s">
        <v>1565</v>
      </c>
      <c r="AW1132" s="14"/>
      <c r="AX1132" s="14"/>
      <c r="AY1132" s="14"/>
      <c r="AZ1132" s="14" t="s">
        <v>587</v>
      </c>
      <c r="BA1132" s="14" t="s">
        <v>1566</v>
      </c>
      <c r="BB1132" s="14" t="s">
        <v>577</v>
      </c>
      <c r="BC1132" s="14">
        <v>100</v>
      </c>
      <c r="BD1132" s="14"/>
      <c r="BE1132" s="14"/>
      <c r="BF1132" s="14" t="s">
        <v>1567</v>
      </c>
      <c r="BG1132" s="61" t="s">
        <v>1568</v>
      </c>
      <c r="BH1132" s="58">
        <f t="shared" si="57"/>
        <v>20000</v>
      </c>
      <c r="BI1132" s="62">
        <f t="shared" si="56"/>
        <v>0</v>
      </c>
    </row>
    <row r="1133" spans="1:61" ht="18.75">
      <c r="A1133" s="11">
        <v>10</v>
      </c>
      <c r="B1133" s="6" t="s">
        <v>1</v>
      </c>
      <c r="C1133" s="11">
        <v>1018</v>
      </c>
      <c r="D1133" s="6" t="s">
        <v>517</v>
      </c>
      <c r="E1133" s="12">
        <v>2</v>
      </c>
      <c r="F1133" s="13" t="s">
        <v>12</v>
      </c>
      <c r="G1133" s="6" t="s">
        <v>12</v>
      </c>
      <c r="H1133" s="12">
        <v>1</v>
      </c>
      <c r="I1133" s="13" t="s">
        <v>734</v>
      </c>
      <c r="J1133" s="12">
        <v>150</v>
      </c>
      <c r="K1133" s="13" t="s">
        <v>787</v>
      </c>
      <c r="L1133" s="11">
        <v>1000003</v>
      </c>
      <c r="M1133" s="6" t="s">
        <v>229</v>
      </c>
      <c r="N1133" s="11">
        <v>10000030036</v>
      </c>
      <c r="O1133" s="6" t="s">
        <v>21</v>
      </c>
      <c r="P1133" s="6" t="s">
        <v>21</v>
      </c>
      <c r="Q1133" s="11">
        <v>5</v>
      </c>
      <c r="R1133" s="6" t="s">
        <v>635</v>
      </c>
      <c r="S1133" s="11">
        <v>5</v>
      </c>
      <c r="T1133" s="6" t="s">
        <v>635</v>
      </c>
      <c r="U1133" s="13" t="str">
        <f>IFERROR((VLOOKUP(Q1133,[1]ความเชื่อมโยง!$A$1:$F$10,6,FALSE)),"")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33" s="13" t="str">
        <f>IFERROR((VLOOKUP(Q1133,ความเชื่อมโยง!$A$1:$G$10,7,1)),"")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33" s="15" t="s">
        <v>636</v>
      </c>
      <c r="X1133" s="6" t="s">
        <v>637</v>
      </c>
      <c r="Y1133" s="6" t="s">
        <v>16</v>
      </c>
      <c r="Z1133" s="6" t="s">
        <v>23</v>
      </c>
      <c r="AA1133" s="6"/>
      <c r="AB1133" s="6"/>
      <c r="AC1133" s="14"/>
      <c r="AD1133" s="14" t="s">
        <v>171</v>
      </c>
      <c r="AE1133" s="16">
        <v>2500</v>
      </c>
      <c r="AF1133" s="17">
        <v>1</v>
      </c>
      <c r="AG1133" s="17" t="s">
        <v>583</v>
      </c>
      <c r="AH1133" s="17">
        <v>6</v>
      </c>
      <c r="AI1133" s="27">
        <v>15000</v>
      </c>
      <c r="AJ1133" s="16"/>
      <c r="AK1133" s="16">
        <v>2500</v>
      </c>
      <c r="AL1133" s="16"/>
      <c r="AM1133" s="16">
        <v>2500</v>
      </c>
      <c r="AN1133" s="16"/>
      <c r="AO1133" s="16"/>
      <c r="AP1133" s="16">
        <v>2500</v>
      </c>
      <c r="AQ1133" s="16"/>
      <c r="AR1133" s="16">
        <v>2500</v>
      </c>
      <c r="AS1133" s="16"/>
      <c r="AT1133" s="16">
        <v>2500</v>
      </c>
      <c r="AU1133" s="16">
        <v>2500</v>
      </c>
      <c r="AV1133" s="14" t="s">
        <v>1565</v>
      </c>
      <c r="AW1133" s="14"/>
      <c r="AX1133" s="14"/>
      <c r="AY1133" s="14"/>
      <c r="AZ1133" s="14" t="s">
        <v>587</v>
      </c>
      <c r="BA1133" s="14" t="s">
        <v>1566</v>
      </c>
      <c r="BB1133" s="14" t="s">
        <v>577</v>
      </c>
      <c r="BC1133" s="14">
        <v>100</v>
      </c>
      <c r="BD1133" s="14"/>
      <c r="BE1133" s="14"/>
      <c r="BF1133" s="14" t="s">
        <v>1567</v>
      </c>
      <c r="BG1133" s="61" t="s">
        <v>1569</v>
      </c>
      <c r="BH1133" s="58">
        <f t="shared" si="57"/>
        <v>15000</v>
      </c>
      <c r="BI1133" s="62">
        <f t="shared" si="56"/>
        <v>0</v>
      </c>
    </row>
    <row r="1134" spans="1:61" ht="18.75">
      <c r="A1134" s="11">
        <v>10</v>
      </c>
      <c r="B1134" s="6" t="s">
        <v>1</v>
      </c>
      <c r="C1134" s="11">
        <v>1018</v>
      </c>
      <c r="D1134" s="6" t="s">
        <v>517</v>
      </c>
      <c r="E1134" s="12">
        <v>2</v>
      </c>
      <c r="F1134" s="13" t="s">
        <v>12</v>
      </c>
      <c r="G1134" s="6" t="s">
        <v>12</v>
      </c>
      <c r="H1134" s="12">
        <v>1</v>
      </c>
      <c r="I1134" s="13" t="s">
        <v>734</v>
      </c>
      <c r="J1134" s="12">
        <v>150</v>
      </c>
      <c r="K1134" s="13" t="s">
        <v>787</v>
      </c>
      <c r="L1134" s="11">
        <v>1000003</v>
      </c>
      <c r="M1134" s="6" t="s">
        <v>229</v>
      </c>
      <c r="N1134" s="11">
        <v>10000030036</v>
      </c>
      <c r="O1134" s="6" t="s">
        <v>21</v>
      </c>
      <c r="P1134" s="6" t="s">
        <v>21</v>
      </c>
      <c r="Q1134" s="11">
        <v>5</v>
      </c>
      <c r="R1134" s="6" t="s">
        <v>635</v>
      </c>
      <c r="S1134" s="11">
        <v>5</v>
      </c>
      <c r="T1134" s="6" t="s">
        <v>635</v>
      </c>
      <c r="U1134" s="13" t="str">
        <f>IFERROR((VLOOKUP(Q1134,[1]ความเชื่อมโยง!$A$1:$F$10,6,FALSE)),"")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34" s="13" t="str">
        <f>IFERROR((VLOOKUP(Q1134,ความเชื่อมโยง!$A$1:$G$10,7,1)),"")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34" s="15" t="s">
        <v>636</v>
      </c>
      <c r="X1134" s="6" t="s">
        <v>637</v>
      </c>
      <c r="Y1134" s="6" t="s">
        <v>16</v>
      </c>
      <c r="Z1134" s="6" t="s">
        <v>23</v>
      </c>
      <c r="AA1134" s="6"/>
      <c r="AB1134" s="6"/>
      <c r="AC1134" s="14"/>
      <c r="AD1134" s="14" t="s">
        <v>1570</v>
      </c>
      <c r="AE1134" s="16">
        <v>2000</v>
      </c>
      <c r="AF1134" s="17">
        <v>1</v>
      </c>
      <c r="AG1134" s="17" t="s">
        <v>583</v>
      </c>
      <c r="AH1134" s="17">
        <v>5</v>
      </c>
      <c r="AI1134" s="27">
        <v>10000</v>
      </c>
      <c r="AJ1134" s="16">
        <v>2000</v>
      </c>
      <c r="AK1134" s="16"/>
      <c r="AL1134" s="16"/>
      <c r="AM1134" s="16">
        <v>2000</v>
      </c>
      <c r="AN1134" s="16"/>
      <c r="AO1134" s="16"/>
      <c r="AP1134" s="16">
        <v>2000</v>
      </c>
      <c r="AQ1134" s="16"/>
      <c r="AR1134" s="16">
        <v>2000</v>
      </c>
      <c r="AS1134" s="16"/>
      <c r="AT1134" s="16">
        <v>2000</v>
      </c>
      <c r="AU1134" s="16"/>
      <c r="AV1134" s="14" t="s">
        <v>1565</v>
      </c>
      <c r="AW1134" s="14"/>
      <c r="AX1134" s="14"/>
      <c r="AY1134" s="14"/>
      <c r="AZ1134" s="14" t="s">
        <v>587</v>
      </c>
      <c r="BA1134" s="14" t="s">
        <v>1566</v>
      </c>
      <c r="BB1134" s="14" t="s">
        <v>577</v>
      </c>
      <c r="BC1134" s="14">
        <v>100</v>
      </c>
      <c r="BD1134" s="14"/>
      <c r="BE1134" s="14"/>
      <c r="BF1134" s="14" t="s">
        <v>1567</v>
      </c>
      <c r="BG1134" s="61" t="s">
        <v>1571</v>
      </c>
      <c r="BH1134" s="58">
        <f t="shared" si="57"/>
        <v>10000</v>
      </c>
      <c r="BI1134" s="62">
        <f t="shared" si="56"/>
        <v>0</v>
      </c>
    </row>
    <row r="1135" spans="1:61" ht="18.75">
      <c r="A1135" s="11">
        <v>10</v>
      </c>
      <c r="B1135" s="6" t="s">
        <v>1</v>
      </c>
      <c r="C1135" s="11">
        <v>1015</v>
      </c>
      <c r="D1135" s="6" t="s">
        <v>221</v>
      </c>
      <c r="E1135" s="12">
        <v>2</v>
      </c>
      <c r="F1135" s="13" t="s">
        <v>12</v>
      </c>
      <c r="G1135" s="6" t="s">
        <v>12</v>
      </c>
      <c r="H1135" s="12">
        <v>1</v>
      </c>
      <c r="I1135" s="13" t="s">
        <v>734</v>
      </c>
      <c r="J1135" s="12">
        <v>150</v>
      </c>
      <c r="K1135" s="13" t="s">
        <v>787</v>
      </c>
      <c r="L1135" s="11">
        <v>1000003</v>
      </c>
      <c r="M1135" s="6" t="s">
        <v>229</v>
      </c>
      <c r="N1135" s="11">
        <v>10000030217</v>
      </c>
      <c r="O1135" s="6" t="s">
        <v>226</v>
      </c>
      <c r="P1135" s="14" t="s">
        <v>226</v>
      </c>
      <c r="Q1135" s="11">
        <v>5</v>
      </c>
      <c r="R1135" s="6" t="s">
        <v>635</v>
      </c>
      <c r="S1135" s="11">
        <v>5</v>
      </c>
      <c r="T1135" s="6" t="s">
        <v>635</v>
      </c>
      <c r="U1135" s="13" t="str">
        <f>IFERROR((VLOOKUP(Q1135,[1]ความเชื่อมโยง!$A$1:$F$10,6,FALSE)),"")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35" s="13" t="str">
        <f>IFERROR((VLOOKUP(Q1135,ความเชื่อมโยง!$A$1:$G$10,7,1)),"")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35" s="15" t="s">
        <v>636</v>
      </c>
      <c r="X1135" s="6" t="s">
        <v>133</v>
      </c>
      <c r="Y1135" s="6" t="s">
        <v>16</v>
      </c>
      <c r="Z1135" s="6" t="s">
        <v>20</v>
      </c>
      <c r="AA1135" s="6"/>
      <c r="AB1135" s="6"/>
      <c r="AC1135" s="14"/>
      <c r="AD1135" s="14" t="s">
        <v>1760</v>
      </c>
      <c r="AE1135" s="16">
        <v>195600</v>
      </c>
      <c r="AF1135" s="17">
        <v>1</v>
      </c>
      <c r="AG1135" s="17" t="s">
        <v>583</v>
      </c>
      <c r="AH1135" s="17">
        <v>1</v>
      </c>
      <c r="AI1135" s="90">
        <v>195600</v>
      </c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>
        <v>195600</v>
      </c>
      <c r="AV1135" s="89" t="s">
        <v>810</v>
      </c>
      <c r="AW1135" s="89"/>
      <c r="AX1135" s="89"/>
      <c r="AY1135" s="89" t="s">
        <v>791</v>
      </c>
      <c r="AZ1135" s="89" t="s">
        <v>800</v>
      </c>
      <c r="BA1135" s="14" t="s">
        <v>801</v>
      </c>
      <c r="BB1135" s="14" t="s">
        <v>581</v>
      </c>
      <c r="BC1135" s="14" t="s">
        <v>793</v>
      </c>
      <c r="BD1135" s="14" t="s">
        <v>121</v>
      </c>
      <c r="BE1135" s="89" t="s">
        <v>658</v>
      </c>
      <c r="BF1135" s="89" t="s">
        <v>795</v>
      </c>
      <c r="BG1135" s="89" t="s">
        <v>803</v>
      </c>
      <c r="BH1135" s="58">
        <f t="shared" si="57"/>
        <v>195600</v>
      </c>
      <c r="BI1135" s="62">
        <f t="shared" si="56"/>
        <v>0</v>
      </c>
    </row>
    <row r="1136" spans="1:61" ht="18.75">
      <c r="A1136" s="11">
        <f>IFERROR((VLOOKUP(B1136,[15]หน่วยงานหลัก!$A$1:$B$18,2,0)),"")</f>
        <v>10</v>
      </c>
      <c r="B1136" s="6" t="s">
        <v>1</v>
      </c>
      <c r="C1136" s="11">
        <f>IFERROR((VLOOKUP(D1136,[15]หน่วยงานย่อย!$A$1:$B$79,2,0)),"")</f>
        <v>1015</v>
      </c>
      <c r="D1136" s="6" t="s">
        <v>221</v>
      </c>
      <c r="E1136" s="12">
        <v>2</v>
      </c>
      <c r="F1136" s="13" t="str">
        <f>IFERROR((VLOOKUP(E1136,[15]แหล่งเงิน!$A$2:$B$3,2,)),"")</f>
        <v>เงินรายได้</v>
      </c>
      <c r="G1136" s="6" t="s">
        <v>12</v>
      </c>
      <c r="H1136" s="12">
        <v>1</v>
      </c>
      <c r="I1136" s="13" t="str">
        <f>IFERROR((VLOOKUP(H1136,[15]กองทุน!$A$2:$B$14,2,)),"")</f>
        <v>กองทุนบริหาร</v>
      </c>
      <c r="J1136" s="12">
        <v>150</v>
      </c>
      <c r="K1136" s="13" t="str">
        <f>IFERROR((VLOOKUP(J1136,'[15]งาน-โครงการ'!$A$1:$B$57,2,FALSE)),"")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36" s="11">
        <f>IFERROR((VLOOKUP(M1136,[15]โครงการย่อย!$B$2:$C$84,2,FALSE)),"")</f>
        <v>1000003</v>
      </c>
      <c r="M1136" s="6" t="s">
        <v>229</v>
      </c>
      <c r="N1136" s="11">
        <v>10000030271</v>
      </c>
      <c r="O1136" s="6" t="s">
        <v>227</v>
      </c>
      <c r="P1136" s="14" t="s">
        <v>131</v>
      </c>
      <c r="Q1136" s="11">
        <f>IFERROR((VLOOKUP(R1136,[15]ความเชื่อมโยง!$A$20:$B$26,2,FALSE)),"")</f>
        <v>5</v>
      </c>
      <c r="R1136" s="6" t="s">
        <v>635</v>
      </c>
      <c r="S1136" s="11">
        <f>IFERROR((VLOOKUP(T1136,[15]ความเชื่อมโยง!$A$29:$B$37,2,FALSE)),"")</f>
        <v>5</v>
      </c>
      <c r="T1136" s="6" t="s">
        <v>635</v>
      </c>
      <c r="U1136" s="13" t="str">
        <f>IFERROR((VLOOKUP(Q1136,[1]ความเชื่อมโยง!$A$1:$F$10,6,FALSE)),"")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36" s="13" t="str">
        <f>IFERROR((VLOOKUP(Q1136,ความเชื่อมโยง!$A$1:$G$10,7,1)),"")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36" s="15" t="s">
        <v>636</v>
      </c>
      <c r="X1136" s="6" t="s">
        <v>133</v>
      </c>
      <c r="Y1136" s="6" t="s">
        <v>16</v>
      </c>
      <c r="Z1136" s="6" t="s">
        <v>28</v>
      </c>
      <c r="AA1136" s="6"/>
      <c r="AB1136" s="6"/>
      <c r="AC1136" s="14"/>
      <c r="AD1136" s="14" t="s">
        <v>1761</v>
      </c>
      <c r="AE1136" s="16">
        <v>20000</v>
      </c>
      <c r="AF1136" s="17">
        <v>1</v>
      </c>
      <c r="AG1136" s="17" t="s">
        <v>581</v>
      </c>
      <c r="AH1136" s="17">
        <v>12</v>
      </c>
      <c r="AI1136" s="90">
        <f>+ROUND(AE1136*AF1136*AH1136,-2)</f>
        <v>240000</v>
      </c>
      <c r="AJ1136" s="16">
        <v>20000</v>
      </c>
      <c r="AK1136" s="16">
        <v>20000</v>
      </c>
      <c r="AL1136" s="16">
        <v>20000</v>
      </c>
      <c r="AM1136" s="16">
        <v>20000</v>
      </c>
      <c r="AN1136" s="16">
        <v>20000</v>
      </c>
      <c r="AO1136" s="16">
        <v>20000</v>
      </c>
      <c r="AP1136" s="16">
        <v>20000</v>
      </c>
      <c r="AQ1136" s="16">
        <v>20000</v>
      </c>
      <c r="AR1136" s="16">
        <v>20000</v>
      </c>
      <c r="AS1136" s="16">
        <v>20000</v>
      </c>
      <c r="AT1136" s="16">
        <v>20000</v>
      </c>
      <c r="AU1136" s="16">
        <v>20000</v>
      </c>
      <c r="AV1136" s="89" t="s">
        <v>810</v>
      </c>
      <c r="AW1136" s="89"/>
      <c r="AX1136" s="89"/>
      <c r="AY1136" s="89" t="s">
        <v>791</v>
      </c>
      <c r="AZ1136" s="89" t="s">
        <v>800</v>
      </c>
      <c r="BA1136" s="14" t="s">
        <v>801</v>
      </c>
      <c r="BB1136" s="14" t="s">
        <v>581</v>
      </c>
      <c r="BC1136" s="14" t="s">
        <v>793</v>
      </c>
      <c r="BD1136" s="14" t="s">
        <v>121</v>
      </c>
      <c r="BE1136" s="89" t="s">
        <v>658</v>
      </c>
      <c r="BF1136" s="89" t="s">
        <v>795</v>
      </c>
      <c r="BG1136" s="89" t="s">
        <v>803</v>
      </c>
      <c r="BH1136" s="58">
        <f t="shared" si="57"/>
        <v>240000</v>
      </c>
      <c r="BI1136" s="62">
        <f t="shared" si="56"/>
        <v>0</v>
      </c>
    </row>
    <row r="1137" spans="1:61" ht="18.75">
      <c r="A1137" s="11">
        <f>IFERROR((VLOOKUP(B1137,[15]หน่วยงานหลัก!$A$1:$B$18,2,0)),"")</f>
        <v>10</v>
      </c>
      <c r="B1137" s="6" t="s">
        <v>1</v>
      </c>
      <c r="C1137" s="11">
        <f>IFERROR((VLOOKUP(D1137,[15]หน่วยงานย่อย!$A$1:$B$79,2,0)),"")</f>
        <v>1015</v>
      </c>
      <c r="D1137" s="6" t="s">
        <v>221</v>
      </c>
      <c r="E1137" s="12">
        <v>2</v>
      </c>
      <c r="F1137" s="13" t="str">
        <f>IFERROR((VLOOKUP(E1137,[15]แหล่งเงิน!$A$2:$B$3,2,)),"")</f>
        <v>เงินรายได้</v>
      </c>
      <c r="G1137" s="6" t="s">
        <v>12</v>
      </c>
      <c r="H1137" s="12">
        <v>1</v>
      </c>
      <c r="I1137" s="13" t="str">
        <f>IFERROR((VLOOKUP(H1137,[15]กองทุน!$A$2:$B$14,2,)),"")</f>
        <v>กองทุนบริหาร</v>
      </c>
      <c r="J1137" s="12">
        <v>150</v>
      </c>
      <c r="K1137" s="13" t="str">
        <f>IFERROR((VLOOKUP(J1137,'[15]งาน-โครงการ'!$A$1:$B$57,2,FALSE)),"")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37" s="11">
        <f>IFERROR((VLOOKUP(M1137,[15]โครงการย่อย!$B$2:$C$84,2,FALSE)),"")</f>
        <v>1000003</v>
      </c>
      <c r="M1137" s="6" t="s">
        <v>229</v>
      </c>
      <c r="N1137" s="11">
        <v>10000030271</v>
      </c>
      <c r="O1137" s="6" t="s">
        <v>227</v>
      </c>
      <c r="P1137" s="14" t="s">
        <v>131</v>
      </c>
      <c r="Q1137" s="11">
        <f>IFERROR((VLOOKUP(R1137,[15]ความเชื่อมโยง!$A$20:$B$26,2,FALSE)),"")</f>
        <v>5</v>
      </c>
      <c r="R1137" s="6" t="s">
        <v>635</v>
      </c>
      <c r="S1137" s="11">
        <f>IFERROR((VLOOKUP(T1137,[15]ความเชื่อมโยง!$A$29:$B$37,2,FALSE)),"")</f>
        <v>5</v>
      </c>
      <c r="T1137" s="6" t="s">
        <v>635</v>
      </c>
      <c r="U1137" s="13" t="str">
        <f>IFERROR((VLOOKUP(Q1137,[1]ความเชื่อมโยง!$A$1:$F$10,6,FALSE)),"")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37" s="13" t="str">
        <f>IFERROR((VLOOKUP(Q1137,ความเชื่อมโยง!$A$1:$G$10,7,1)),"")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37" s="15" t="s">
        <v>636</v>
      </c>
      <c r="X1137" s="6" t="s">
        <v>133</v>
      </c>
      <c r="Y1137" s="6" t="s">
        <v>16</v>
      </c>
      <c r="Z1137" s="6" t="s">
        <v>20</v>
      </c>
      <c r="AA1137" s="6"/>
      <c r="AB1137" s="6"/>
      <c r="AC1137" s="14"/>
      <c r="AD1137" s="14" t="s">
        <v>1651</v>
      </c>
      <c r="AE1137" s="16">
        <v>1500</v>
      </c>
      <c r="AF1137" s="17">
        <v>4</v>
      </c>
      <c r="AG1137" s="17" t="s">
        <v>623</v>
      </c>
      <c r="AH1137" s="17">
        <v>12</v>
      </c>
      <c r="AI1137" s="90">
        <f>+ROUND(AE1137*AF1137*AH1137,-2)</f>
        <v>72000</v>
      </c>
      <c r="AJ1137" s="16">
        <v>4500</v>
      </c>
      <c r="AK1137" s="16">
        <v>4500</v>
      </c>
      <c r="AL1137" s="16">
        <v>4500</v>
      </c>
      <c r="AM1137" s="16">
        <v>4500</v>
      </c>
      <c r="AN1137" s="16">
        <v>4500</v>
      </c>
      <c r="AO1137" s="16">
        <v>4500</v>
      </c>
      <c r="AP1137" s="16">
        <v>4500</v>
      </c>
      <c r="AQ1137" s="16">
        <v>4500</v>
      </c>
      <c r="AR1137" s="16">
        <v>4500</v>
      </c>
      <c r="AS1137" s="16">
        <v>4500</v>
      </c>
      <c r="AT1137" s="16">
        <v>4500</v>
      </c>
      <c r="AU1137" s="16">
        <v>4500</v>
      </c>
      <c r="AV1137" s="89" t="s">
        <v>826</v>
      </c>
      <c r="AW1137" s="89"/>
      <c r="AX1137" s="89"/>
      <c r="AY1137" s="89" t="s">
        <v>791</v>
      </c>
      <c r="AZ1137" s="89" t="s">
        <v>800</v>
      </c>
      <c r="BA1137" s="14" t="s">
        <v>801</v>
      </c>
      <c r="BB1137" s="14" t="s">
        <v>581</v>
      </c>
      <c r="BC1137" s="14" t="s">
        <v>793</v>
      </c>
      <c r="BD1137" s="14" t="s">
        <v>121</v>
      </c>
      <c r="BE1137" s="89" t="s">
        <v>658</v>
      </c>
      <c r="BF1137" s="89" t="s">
        <v>795</v>
      </c>
      <c r="BG1137" s="89" t="s">
        <v>803</v>
      </c>
      <c r="BH1137" s="58">
        <f t="shared" si="57"/>
        <v>72000</v>
      </c>
      <c r="BI1137" s="62">
        <f t="shared" si="56"/>
        <v>0</v>
      </c>
    </row>
    <row r="1138" spans="1:61" ht="18.75">
      <c r="A1138" s="11">
        <f>IFERROR((VLOOKUP(B1138,[15]หน่วยงานหลัก!$A$1:$B$18,2,0)),"")</f>
        <v>10</v>
      </c>
      <c r="B1138" s="6" t="s">
        <v>1</v>
      </c>
      <c r="C1138" s="11">
        <f>IFERROR((VLOOKUP(D1138,[15]หน่วยงานย่อย!$A$1:$B$79,2,0)),"")</f>
        <v>1015</v>
      </c>
      <c r="D1138" s="6" t="s">
        <v>221</v>
      </c>
      <c r="E1138" s="12">
        <v>2</v>
      </c>
      <c r="F1138" s="13" t="str">
        <f>IFERROR((VLOOKUP(E1138,[15]แหล่งเงิน!$A$2:$B$3,2,)),"")</f>
        <v>เงินรายได้</v>
      </c>
      <c r="G1138" s="6" t="s">
        <v>12</v>
      </c>
      <c r="H1138" s="12">
        <v>1</v>
      </c>
      <c r="I1138" s="13" t="str">
        <f>IFERROR((VLOOKUP(H1138,[15]กองทุน!$A$2:$B$14,2,)),"")</f>
        <v>กองทุนบริหาร</v>
      </c>
      <c r="J1138" s="12">
        <v>150</v>
      </c>
      <c r="K1138" s="13" t="str">
        <f>IFERROR((VLOOKUP(J1138,'[15]งาน-โครงการ'!$A$1:$B$57,2,FALSE)),"")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38" s="11">
        <f>IFERROR((VLOOKUP(M1138,[15]โครงการย่อย!$B$2:$C$84,2,FALSE)),"")</f>
        <v>1000003</v>
      </c>
      <c r="M1138" s="6" t="s">
        <v>229</v>
      </c>
      <c r="N1138" s="11">
        <v>10000030271</v>
      </c>
      <c r="O1138" s="6" t="s">
        <v>227</v>
      </c>
      <c r="P1138" s="14" t="s">
        <v>131</v>
      </c>
      <c r="Q1138" s="11">
        <v>5</v>
      </c>
      <c r="R1138" s="6" t="s">
        <v>635</v>
      </c>
      <c r="S1138" s="11">
        <v>5</v>
      </c>
      <c r="T1138" s="6" t="s">
        <v>635</v>
      </c>
      <c r="U1138" s="13" t="str">
        <f>IFERROR((VLOOKUP(Q1138,[1]ความเชื่อมโยง!$A$1:$F$10,6,FALSE)),"")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38" s="13" t="str">
        <f>IFERROR((VLOOKUP(Q1138,ความเชื่อมโยง!$A$1:$G$10,7,1)),"")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38" s="15" t="s">
        <v>636</v>
      </c>
      <c r="X1138" s="6" t="s">
        <v>133</v>
      </c>
      <c r="Y1138" s="6" t="s">
        <v>16</v>
      </c>
      <c r="Z1138" s="6" t="s">
        <v>20</v>
      </c>
      <c r="AA1138" s="6"/>
      <c r="AB1138" s="6"/>
      <c r="AC1138" s="14"/>
      <c r="AD1138" s="14" t="s">
        <v>600</v>
      </c>
      <c r="AE1138" s="16">
        <v>5000</v>
      </c>
      <c r="AF1138" s="17">
        <v>2</v>
      </c>
      <c r="AG1138" s="17" t="s">
        <v>583</v>
      </c>
      <c r="AH1138" s="17">
        <v>12</v>
      </c>
      <c r="AI1138" s="90">
        <f>+ROUND(AE1138*AF1138*AH1138,-2)</f>
        <v>120000</v>
      </c>
      <c r="AJ1138" s="16">
        <v>8000</v>
      </c>
      <c r="AK1138" s="16">
        <v>8000</v>
      </c>
      <c r="AL1138" s="16">
        <v>8000</v>
      </c>
      <c r="AM1138" s="16">
        <v>8000</v>
      </c>
      <c r="AN1138" s="16">
        <v>8000</v>
      </c>
      <c r="AO1138" s="16">
        <v>8000</v>
      </c>
      <c r="AP1138" s="16">
        <v>8000</v>
      </c>
      <c r="AQ1138" s="16">
        <v>8000</v>
      </c>
      <c r="AR1138" s="16">
        <v>8000</v>
      </c>
      <c r="AS1138" s="16">
        <v>8000</v>
      </c>
      <c r="AT1138" s="16">
        <v>8000</v>
      </c>
      <c r="AU1138" s="16">
        <v>8000</v>
      </c>
      <c r="AV1138" s="89" t="s">
        <v>826</v>
      </c>
      <c r="AW1138" s="89"/>
      <c r="AX1138" s="89"/>
      <c r="AY1138" s="89" t="s">
        <v>791</v>
      </c>
      <c r="AZ1138" s="89" t="s">
        <v>800</v>
      </c>
      <c r="BA1138" s="14" t="s">
        <v>801</v>
      </c>
      <c r="BB1138" s="14" t="s">
        <v>581</v>
      </c>
      <c r="BC1138" s="14" t="s">
        <v>793</v>
      </c>
      <c r="BD1138" s="14" t="s">
        <v>121</v>
      </c>
      <c r="BE1138" s="89" t="s">
        <v>658</v>
      </c>
      <c r="BF1138" s="89" t="s">
        <v>795</v>
      </c>
      <c r="BG1138" s="89" t="s">
        <v>803</v>
      </c>
      <c r="BH1138" s="58">
        <f t="shared" si="57"/>
        <v>120000</v>
      </c>
      <c r="BI1138" s="62">
        <f t="shared" si="56"/>
        <v>0</v>
      </c>
    </row>
    <row r="1139" spans="1:61" ht="18.75">
      <c r="A1139" s="11">
        <f>IFERROR((VLOOKUP(B1139,[15]หน่วยงานหลัก!$A$1:$B$18,2,0)),"")</f>
        <v>10</v>
      </c>
      <c r="B1139" s="6" t="s">
        <v>1</v>
      </c>
      <c r="C1139" s="11">
        <f>IFERROR((VLOOKUP(D1139,[15]หน่วยงานย่อย!$A$1:$B$79,2,0)),"")</f>
        <v>1015</v>
      </c>
      <c r="D1139" s="6" t="s">
        <v>221</v>
      </c>
      <c r="E1139" s="12">
        <v>2</v>
      </c>
      <c r="F1139" s="13" t="str">
        <f>IFERROR((VLOOKUP(E1139,[15]แหล่งเงิน!$A$2:$B$3,2,)),"")</f>
        <v>เงินรายได้</v>
      </c>
      <c r="G1139" s="6" t="s">
        <v>12</v>
      </c>
      <c r="H1139" s="12">
        <v>1</v>
      </c>
      <c r="I1139" s="13" t="str">
        <f>IFERROR((VLOOKUP(H1139,[15]กองทุน!$A$2:$B$14,2,)),"")</f>
        <v>กองทุนบริหาร</v>
      </c>
      <c r="J1139" s="12">
        <v>150</v>
      </c>
      <c r="K1139" s="13" t="str">
        <f>IFERROR((VLOOKUP(J1139,'[15]งาน-โครงการ'!$A$1:$B$57,2,FALSE)),"")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39" s="11">
        <f>IFERROR((VLOOKUP(M1139,[15]โครงการย่อย!$B$2:$C$84,2,FALSE)),"")</f>
        <v>1000003</v>
      </c>
      <c r="M1139" s="6" t="s">
        <v>229</v>
      </c>
      <c r="N1139" s="11">
        <v>10000030271</v>
      </c>
      <c r="O1139" s="6" t="s">
        <v>227</v>
      </c>
      <c r="P1139" s="14" t="s">
        <v>131</v>
      </c>
      <c r="Q1139" s="11">
        <v>5</v>
      </c>
      <c r="R1139" s="6" t="s">
        <v>635</v>
      </c>
      <c r="S1139" s="11">
        <v>5</v>
      </c>
      <c r="T1139" s="6" t="s">
        <v>635</v>
      </c>
      <c r="U1139" s="13" t="str">
        <f>IFERROR((VLOOKUP(Q1139,[1]ความเชื่อมโยง!$A$1:$F$10,6,FALSE)),"")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39" s="13" t="str">
        <f>IFERROR((VLOOKUP(Q1139,ความเชื่อมโยง!$A$1:$G$10,7,1)),"")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39" s="15" t="s">
        <v>636</v>
      </c>
      <c r="X1139" s="6" t="s">
        <v>133</v>
      </c>
      <c r="Y1139" s="6" t="s">
        <v>16</v>
      </c>
      <c r="Z1139" s="6" t="s">
        <v>20</v>
      </c>
      <c r="AA1139" s="6"/>
      <c r="AB1139" s="6"/>
      <c r="AC1139" s="14"/>
      <c r="AD1139" s="14" t="s">
        <v>612</v>
      </c>
      <c r="AE1139" s="16">
        <v>2000</v>
      </c>
      <c r="AF1139" s="17">
        <v>7</v>
      </c>
      <c r="AG1139" s="17" t="s">
        <v>583</v>
      </c>
      <c r="AH1139" s="17">
        <v>12</v>
      </c>
      <c r="AI1139" s="90">
        <f>+ROUND(AE1139*AF1139*AH1139,-2)</f>
        <v>168000</v>
      </c>
      <c r="AJ1139" s="16">
        <v>5000</v>
      </c>
      <c r="AK1139" s="16">
        <v>5000</v>
      </c>
      <c r="AL1139" s="16">
        <v>5000</v>
      </c>
      <c r="AM1139" s="16">
        <v>5000</v>
      </c>
      <c r="AN1139" s="16">
        <v>5000</v>
      </c>
      <c r="AO1139" s="16">
        <v>5000</v>
      </c>
      <c r="AP1139" s="16">
        <v>5000</v>
      </c>
      <c r="AQ1139" s="16">
        <v>5000</v>
      </c>
      <c r="AR1139" s="16">
        <v>5000</v>
      </c>
      <c r="AS1139" s="16">
        <v>5000</v>
      </c>
      <c r="AT1139" s="16">
        <v>5000</v>
      </c>
      <c r="AU1139" s="16">
        <v>5000</v>
      </c>
      <c r="AV1139" s="89" t="s">
        <v>826</v>
      </c>
      <c r="AW1139" s="89"/>
      <c r="AX1139" s="89"/>
      <c r="AY1139" s="89" t="s">
        <v>791</v>
      </c>
      <c r="AZ1139" s="89" t="s">
        <v>800</v>
      </c>
      <c r="BA1139" s="14" t="s">
        <v>801</v>
      </c>
      <c r="BB1139" s="14" t="s">
        <v>581</v>
      </c>
      <c r="BC1139" s="14" t="s">
        <v>793</v>
      </c>
      <c r="BD1139" s="14" t="s">
        <v>121</v>
      </c>
      <c r="BE1139" s="89" t="s">
        <v>658</v>
      </c>
      <c r="BF1139" s="89" t="s">
        <v>795</v>
      </c>
      <c r="BG1139" s="89" t="s">
        <v>803</v>
      </c>
      <c r="BH1139" s="58">
        <f t="shared" si="57"/>
        <v>168000</v>
      </c>
      <c r="BI1139" s="62">
        <f t="shared" si="56"/>
        <v>0</v>
      </c>
    </row>
    <row r="1140" spans="1:61" ht="18.75">
      <c r="A1140" s="11">
        <f>IFERROR((VLOOKUP(B1140,[16]หน่วยงานหลัก!$A$1:$B$18,2,0)),"")</f>
        <v>10</v>
      </c>
      <c r="B1140" s="6" t="s">
        <v>1</v>
      </c>
      <c r="C1140" s="11">
        <f>IFERROR((VLOOKUP(D1140,[16]หน่วยงานย่อย!$A$1:$B$79,2,0)),"")</f>
        <v>1015</v>
      </c>
      <c r="D1140" s="6" t="s">
        <v>221</v>
      </c>
      <c r="E1140" s="12">
        <v>2</v>
      </c>
      <c r="F1140" s="13" t="str">
        <f>IFERROR((VLOOKUP(E1140,[16]แหล่งเงิน!$A$2:$B$3,2,)),"")</f>
        <v>เงินรายได้</v>
      </c>
      <c r="G1140" s="6" t="s">
        <v>12</v>
      </c>
      <c r="H1140" s="12">
        <v>1</v>
      </c>
      <c r="I1140" s="13" t="str">
        <f>IFERROR((VLOOKUP(H1140,[16]กองทุน!$A$2:$B$14,2,)),"")</f>
        <v>กองทุนบริหาร</v>
      </c>
      <c r="J1140" s="12">
        <v>150</v>
      </c>
      <c r="K1140" s="13" t="str">
        <f>IFERROR((VLOOKUP(J1140,'[16]งาน-โครงการ'!$A$1:$B$57,2,FALSE)),"")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40" s="11">
        <v>1000003</v>
      </c>
      <c r="M1140" s="6" t="s">
        <v>229</v>
      </c>
      <c r="N1140" s="11">
        <v>10000030272</v>
      </c>
      <c r="O1140" s="6" t="s">
        <v>228</v>
      </c>
      <c r="P1140" s="14" t="s">
        <v>229</v>
      </c>
      <c r="Q1140" s="11">
        <v>5</v>
      </c>
      <c r="R1140" s="6" t="s">
        <v>635</v>
      </c>
      <c r="S1140" s="11">
        <v>5</v>
      </c>
      <c r="T1140" s="6" t="s">
        <v>635</v>
      </c>
      <c r="U1140" s="13" t="str">
        <f>IFERROR((VLOOKUP(Q1140,[1]ความเชื่อมโยง!$A$1:$F$10,6,FALSE)),"")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40" s="13" t="str">
        <f>IFERROR((VLOOKUP(Q1140,ความเชื่อมโยง!$A$1:$G$10,7,1)),"")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40" s="15" t="s">
        <v>636</v>
      </c>
      <c r="X1140" s="6" t="s">
        <v>133</v>
      </c>
      <c r="Y1140" s="6" t="s">
        <v>16</v>
      </c>
      <c r="Z1140" s="6" t="s">
        <v>20</v>
      </c>
      <c r="AA1140" s="6"/>
      <c r="AB1140" s="6"/>
      <c r="AC1140" s="14"/>
      <c r="AD1140" s="390" t="s">
        <v>1572</v>
      </c>
      <c r="AE1140" s="391">
        <v>250000</v>
      </c>
      <c r="AF1140" s="17">
        <v>1</v>
      </c>
      <c r="AG1140" s="17" t="s">
        <v>599</v>
      </c>
      <c r="AH1140" s="17">
        <v>1</v>
      </c>
      <c r="AI1140" s="90">
        <f t="shared" ref="AI1140:AI1147" si="58">+ROUND(AE1140*AF1140*AH1140,-2)</f>
        <v>250000</v>
      </c>
      <c r="AJ1140" s="392"/>
      <c r="AK1140" s="392"/>
      <c r="AL1140" s="392"/>
      <c r="AM1140" s="392"/>
      <c r="AN1140" s="392"/>
      <c r="AO1140" s="392"/>
      <c r="AP1140" s="392"/>
      <c r="AQ1140" s="392"/>
      <c r="AR1140" s="392"/>
      <c r="AS1140" s="392"/>
      <c r="AT1140" s="392"/>
      <c r="AU1140" s="392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61"/>
      <c r="BH1140" s="58">
        <f t="shared" si="57"/>
        <v>250000</v>
      </c>
      <c r="BI1140" s="62">
        <f t="shared" si="56"/>
        <v>0</v>
      </c>
    </row>
    <row r="1141" spans="1:61" ht="18.75">
      <c r="A1141" s="11">
        <f>IFERROR((VLOOKUP(B1141,[16]หน่วยงานหลัก!$A$1:$B$18,2,0)),"")</f>
        <v>10</v>
      </c>
      <c r="B1141" s="6" t="s">
        <v>1</v>
      </c>
      <c r="C1141" s="11">
        <f>IFERROR((VLOOKUP(D1141,[16]หน่วยงานย่อย!$A$1:$B$79,2,0)),"")</f>
        <v>1015</v>
      </c>
      <c r="D1141" s="6" t="s">
        <v>221</v>
      </c>
      <c r="E1141" s="12">
        <v>2</v>
      </c>
      <c r="F1141" s="13" t="str">
        <f>IFERROR((VLOOKUP(E1141,[16]แหล่งเงิน!$A$2:$B$3,2,)),"")</f>
        <v>เงินรายได้</v>
      </c>
      <c r="G1141" s="6" t="s">
        <v>12</v>
      </c>
      <c r="H1141" s="12">
        <v>1</v>
      </c>
      <c r="I1141" s="13" t="str">
        <f>IFERROR((VLOOKUP(H1141,[16]กองทุน!$A$2:$B$14,2,)),"")</f>
        <v>กองทุนบริหาร</v>
      </c>
      <c r="J1141" s="12">
        <v>150</v>
      </c>
      <c r="K1141" s="13" t="str">
        <f>IFERROR((VLOOKUP(J1141,'[16]งาน-โครงการ'!$A$1:$B$57,2,FALSE)),"")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41" s="11">
        <v>1000003</v>
      </c>
      <c r="M1141" s="6" t="s">
        <v>229</v>
      </c>
      <c r="N1141" s="11">
        <v>10000030272</v>
      </c>
      <c r="O1141" s="6" t="s">
        <v>228</v>
      </c>
      <c r="P1141" s="14" t="s">
        <v>229</v>
      </c>
      <c r="Q1141" s="11">
        <v>5</v>
      </c>
      <c r="R1141" s="6" t="s">
        <v>635</v>
      </c>
      <c r="S1141" s="11">
        <v>5</v>
      </c>
      <c r="T1141" s="6" t="s">
        <v>635</v>
      </c>
      <c r="U1141" s="13" t="str">
        <f>IFERROR((VLOOKUP(Q1141,[1]ความเชื่อมโยง!$A$1:$F$10,6,FALSE)),"")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41" s="13" t="str">
        <f>IFERROR((VLOOKUP(Q1141,ความเชื่อมโยง!$A$1:$G$10,7,1)),"")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41" s="15" t="s">
        <v>636</v>
      </c>
      <c r="X1141" s="6" t="s">
        <v>133</v>
      </c>
      <c r="Y1141" s="6" t="s">
        <v>16</v>
      </c>
      <c r="Z1141" s="148" t="s">
        <v>23</v>
      </c>
      <c r="AA1141" s="6"/>
      <c r="AB1141" s="6"/>
      <c r="AC1141" s="14"/>
      <c r="AD1141" s="390" t="s">
        <v>1573</v>
      </c>
      <c r="AE1141" s="391">
        <v>300000</v>
      </c>
      <c r="AF1141" s="17">
        <v>1</v>
      </c>
      <c r="AG1141" s="17" t="s">
        <v>583</v>
      </c>
      <c r="AH1141" s="17">
        <v>1</v>
      </c>
      <c r="AI1141" s="90">
        <f t="shared" si="58"/>
        <v>300000</v>
      </c>
      <c r="AJ1141" s="392"/>
      <c r="AK1141" s="392"/>
      <c r="AL1141" s="392"/>
      <c r="AM1141" s="392"/>
      <c r="AN1141" s="392"/>
      <c r="AO1141" s="392"/>
      <c r="AP1141" s="392"/>
      <c r="AQ1141" s="392"/>
      <c r="AR1141" s="392"/>
      <c r="AS1141" s="392"/>
      <c r="AT1141" s="392"/>
      <c r="AU1141" s="392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61"/>
      <c r="BH1141" s="58">
        <f t="shared" si="57"/>
        <v>300000</v>
      </c>
      <c r="BI1141" s="62">
        <f t="shared" si="56"/>
        <v>0</v>
      </c>
    </row>
    <row r="1142" spans="1:61" ht="18.75">
      <c r="A1142" s="11">
        <f>IFERROR((VLOOKUP(B1142,[16]หน่วยงานหลัก!$A$1:$B$18,2,0)),"")</f>
        <v>10</v>
      </c>
      <c r="B1142" s="6" t="s">
        <v>1</v>
      </c>
      <c r="C1142" s="11">
        <f>IFERROR((VLOOKUP(D1142,[16]หน่วยงานย่อย!$A$1:$B$79,2,0)),"")</f>
        <v>1015</v>
      </c>
      <c r="D1142" s="6" t="s">
        <v>221</v>
      </c>
      <c r="E1142" s="12">
        <v>2</v>
      </c>
      <c r="F1142" s="13" t="str">
        <f>IFERROR((VLOOKUP(E1142,[16]แหล่งเงิน!$A$2:$B$3,2,)),"")</f>
        <v>เงินรายได้</v>
      </c>
      <c r="G1142" s="6" t="s">
        <v>12</v>
      </c>
      <c r="H1142" s="12">
        <v>1</v>
      </c>
      <c r="I1142" s="13" t="str">
        <f>IFERROR((VLOOKUP(H1142,[16]กองทุน!$A$2:$B$14,2,)),"")</f>
        <v>กองทุนบริหาร</v>
      </c>
      <c r="J1142" s="12">
        <v>150</v>
      </c>
      <c r="K1142" s="13" t="str">
        <f>IFERROR((VLOOKUP(J1142,'[16]งาน-โครงการ'!$A$1:$B$57,2,FALSE)),"")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42" s="11">
        <v>1000003</v>
      </c>
      <c r="M1142" s="6" t="s">
        <v>229</v>
      </c>
      <c r="N1142" s="11">
        <v>10000030272</v>
      </c>
      <c r="O1142" s="6" t="s">
        <v>228</v>
      </c>
      <c r="P1142" s="14" t="s">
        <v>230</v>
      </c>
      <c r="Q1142" s="11">
        <v>5</v>
      </c>
      <c r="R1142" s="6" t="s">
        <v>635</v>
      </c>
      <c r="S1142" s="11">
        <v>5</v>
      </c>
      <c r="T1142" s="6" t="s">
        <v>635</v>
      </c>
      <c r="U1142" s="13" t="str">
        <f>IFERROR((VLOOKUP(Q1142,[1]ความเชื่อมโยง!$A$1:$F$10,6,FALSE)),"")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42" s="13" t="str">
        <f>IFERROR((VLOOKUP(Q1142,ความเชื่อมโยง!$A$1:$G$10,7,1)),"")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42" s="15" t="s">
        <v>636</v>
      </c>
      <c r="X1142" s="6" t="s">
        <v>133</v>
      </c>
      <c r="Y1142" s="6" t="s">
        <v>16</v>
      </c>
      <c r="Z1142" s="148" t="s">
        <v>28</v>
      </c>
      <c r="AA1142" s="6"/>
      <c r="AB1142" s="6"/>
      <c r="AC1142" s="14"/>
      <c r="AD1142" s="390" t="s">
        <v>1574</v>
      </c>
      <c r="AE1142" s="391">
        <v>840</v>
      </c>
      <c r="AF1142" s="17">
        <v>2</v>
      </c>
      <c r="AG1142" s="17" t="s">
        <v>583</v>
      </c>
      <c r="AH1142" s="17">
        <v>12</v>
      </c>
      <c r="AI1142" s="90">
        <f t="shared" si="58"/>
        <v>20200</v>
      </c>
      <c r="AJ1142" s="392"/>
      <c r="AK1142" s="392"/>
      <c r="AL1142" s="392"/>
      <c r="AM1142" s="392"/>
      <c r="AN1142" s="392"/>
      <c r="AO1142" s="392"/>
      <c r="AP1142" s="392"/>
      <c r="AQ1142" s="392"/>
      <c r="AR1142" s="392"/>
      <c r="AS1142" s="392"/>
      <c r="AT1142" s="392"/>
      <c r="AU1142" s="392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61"/>
      <c r="BH1142" s="58">
        <f t="shared" si="57"/>
        <v>20200</v>
      </c>
      <c r="BI1142" s="62">
        <f t="shared" si="56"/>
        <v>0</v>
      </c>
    </row>
    <row r="1143" spans="1:61" s="4" customFormat="1" ht="18.75">
      <c r="A1143" s="11">
        <f>IFERROR((VLOOKUP(B1143,[16]หน่วยงานหลัก!$A$1:$B$18,2,0)),"")</f>
        <v>10</v>
      </c>
      <c r="B1143" s="6" t="s">
        <v>1</v>
      </c>
      <c r="C1143" s="11">
        <f>IFERROR((VLOOKUP(D1143,[16]หน่วยงานย่อย!$A$1:$B$79,2,0)),"")</f>
        <v>1015</v>
      </c>
      <c r="D1143" s="6" t="s">
        <v>221</v>
      </c>
      <c r="E1143" s="12">
        <v>2</v>
      </c>
      <c r="F1143" s="13" t="str">
        <f>IFERROR((VLOOKUP(E1143,[16]แหล่งเงิน!$A$2:$B$3,2,)),"")</f>
        <v>เงินรายได้</v>
      </c>
      <c r="G1143" s="6" t="s">
        <v>12</v>
      </c>
      <c r="H1143" s="12">
        <v>8</v>
      </c>
      <c r="I1143" s="13" t="s">
        <v>1045</v>
      </c>
      <c r="J1143" s="12">
        <v>415</v>
      </c>
      <c r="K1143" s="13" t="s">
        <v>1046</v>
      </c>
      <c r="L1143" s="11">
        <v>4010002</v>
      </c>
      <c r="M1143" s="6" t="s">
        <v>412</v>
      </c>
      <c r="N1143" s="11">
        <v>40100020015</v>
      </c>
      <c r="O1143" s="6" t="s">
        <v>231</v>
      </c>
      <c r="P1143" s="14" t="s">
        <v>231</v>
      </c>
      <c r="Q1143" s="11">
        <f>IFERROR((VLOOKUP(R1143,[1]ความเชื่อมโยง!$A$20:$B$26,2,FALSE)),"")</f>
        <v>5</v>
      </c>
      <c r="R1143" s="6" t="s">
        <v>635</v>
      </c>
      <c r="S1143" s="11">
        <f>IFERROR((VLOOKUP(T1143,[1]ความเชื่อมโยง!$A$29:$B$37,2,FALSE)),"")</f>
        <v>5</v>
      </c>
      <c r="T1143" s="6" t="s">
        <v>635</v>
      </c>
      <c r="U1143" s="13" t="str">
        <f>IFERROR((VLOOKUP(Q1143,[1]ความเชื่อมโยง!$A$1:$F$10,6,FALSE)),"")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43" s="13" t="str">
        <f>IFERROR((VLOOKUP(Q1143,ความเชื่อมโยง!$A$1:$G$10,7,1)),"")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43" s="15" t="s">
        <v>636</v>
      </c>
      <c r="X1143" s="6" t="s">
        <v>133</v>
      </c>
      <c r="Y1143" s="6" t="s">
        <v>84</v>
      </c>
      <c r="Z1143" s="148" t="s">
        <v>85</v>
      </c>
      <c r="AA1143" s="6"/>
      <c r="AB1143" s="6"/>
      <c r="AC1143" s="14"/>
      <c r="AD1143" s="390" t="s">
        <v>1575</v>
      </c>
      <c r="AE1143" s="340">
        <v>2966100</v>
      </c>
      <c r="AF1143" s="17">
        <v>1</v>
      </c>
      <c r="AG1143" s="17"/>
      <c r="AH1143" s="17">
        <v>1</v>
      </c>
      <c r="AI1143" s="90">
        <f t="shared" si="58"/>
        <v>2966100</v>
      </c>
      <c r="AJ1143" s="392"/>
      <c r="AK1143" s="392"/>
      <c r="AL1143" s="392"/>
      <c r="AM1143" s="392"/>
      <c r="AN1143" s="392"/>
      <c r="AO1143" s="392"/>
      <c r="AP1143" s="392"/>
      <c r="AQ1143" s="392"/>
      <c r="AR1143" s="392"/>
      <c r="AS1143" s="392"/>
      <c r="AT1143" s="392"/>
      <c r="AU1143" s="392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61"/>
      <c r="BH1143" s="58">
        <f t="shared" si="57"/>
        <v>2966100</v>
      </c>
      <c r="BI1143" s="62">
        <f t="shared" si="56"/>
        <v>0</v>
      </c>
    </row>
    <row r="1144" spans="1:61" s="4" customFormat="1" ht="18.75">
      <c r="A1144" s="11">
        <f>IFERROR((VLOOKUP(B1144,[16]หน่วยงานหลัก!$A$1:$B$18,2,0)),"")</f>
        <v>10</v>
      </c>
      <c r="B1144" s="6" t="s">
        <v>1</v>
      </c>
      <c r="C1144" s="11">
        <f>IFERROR((VLOOKUP(D1144,[16]หน่วยงานย่อย!$A$1:$B$79,2,0)),"")</f>
        <v>1015</v>
      </c>
      <c r="D1144" s="6" t="s">
        <v>221</v>
      </c>
      <c r="E1144" s="12">
        <v>2</v>
      </c>
      <c r="F1144" s="13" t="str">
        <f>IFERROR((VLOOKUP(E1144,[16]แหล่งเงิน!$A$2:$B$3,2,)),"")</f>
        <v>เงินรายได้</v>
      </c>
      <c r="G1144" s="6" t="s">
        <v>12</v>
      </c>
      <c r="H1144" s="12">
        <v>1</v>
      </c>
      <c r="I1144" s="13" t="s">
        <v>734</v>
      </c>
      <c r="J1144" s="12">
        <v>150</v>
      </c>
      <c r="K1144" s="13" t="s">
        <v>787</v>
      </c>
      <c r="L1144" s="11">
        <v>1000010</v>
      </c>
      <c r="M1144" s="6" t="s">
        <v>709</v>
      </c>
      <c r="N1144" s="11">
        <v>10000100010</v>
      </c>
      <c r="O1144" s="6" t="s">
        <v>232</v>
      </c>
      <c r="P1144" s="14" t="s">
        <v>232</v>
      </c>
      <c r="Q1144" s="11">
        <v>4</v>
      </c>
      <c r="R1144" s="6" t="s">
        <v>632</v>
      </c>
      <c r="S1144" s="11">
        <v>4</v>
      </c>
      <c r="T1144" s="6" t="s">
        <v>632</v>
      </c>
      <c r="U1144" s="13" t="str">
        <f>IFERROR((VLOOKUP(Q1144,[1]ความเชื่อมโยง!$A$1:$F$10,6,FALSE)),"")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144" s="13" t="str">
        <f>IFERROR((VLOOKUP(Q1144,ความเชื่อมโยง!$A$1:$G$10,7,1)),"")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144" s="15" t="s">
        <v>636</v>
      </c>
      <c r="X1144" s="6" t="s">
        <v>133</v>
      </c>
      <c r="Y1144" s="6" t="s">
        <v>84</v>
      </c>
      <c r="Z1144" s="148" t="s">
        <v>85</v>
      </c>
      <c r="AA1144" s="6"/>
      <c r="AB1144" s="6"/>
      <c r="AC1144" s="14"/>
      <c r="AD1144" s="390" t="s">
        <v>1576</v>
      </c>
      <c r="AE1144" s="340">
        <v>180000</v>
      </c>
      <c r="AF1144" s="17">
        <v>1</v>
      </c>
      <c r="AG1144" s="17"/>
      <c r="AH1144" s="17">
        <v>1</v>
      </c>
      <c r="AI1144" s="90">
        <f t="shared" si="58"/>
        <v>180000</v>
      </c>
      <c r="AJ1144" s="392"/>
      <c r="AK1144" s="392"/>
      <c r="AL1144" s="392"/>
      <c r="AM1144" s="392"/>
      <c r="AN1144" s="392"/>
      <c r="AO1144" s="392"/>
      <c r="AP1144" s="392"/>
      <c r="AQ1144" s="392"/>
      <c r="AR1144" s="392"/>
      <c r="AS1144" s="392"/>
      <c r="AT1144" s="392"/>
      <c r="AU1144" s="392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61"/>
      <c r="BH1144" s="58">
        <f t="shared" si="57"/>
        <v>180000</v>
      </c>
      <c r="BI1144" s="62">
        <f t="shared" si="56"/>
        <v>0</v>
      </c>
    </row>
    <row r="1145" spans="1:61" s="4" customFormat="1" ht="18.75">
      <c r="A1145" s="11">
        <f>IFERROR((VLOOKUP(B1145,[16]หน่วยงานหลัก!$A$1:$B$18,2,0)),"")</f>
        <v>10</v>
      </c>
      <c r="B1145" s="6" t="s">
        <v>1</v>
      </c>
      <c r="C1145" s="11">
        <f>IFERROR((VLOOKUP(D1145,[16]หน่วยงานย่อย!$A$1:$B$79,2,0)),"")</f>
        <v>1015</v>
      </c>
      <c r="D1145" s="6" t="s">
        <v>221</v>
      </c>
      <c r="E1145" s="12">
        <v>2</v>
      </c>
      <c r="F1145" s="13" t="str">
        <f>IFERROR((VLOOKUP(E1145,[16]แหล่งเงิน!$A$2:$B$3,2,)),"")</f>
        <v>เงินรายได้</v>
      </c>
      <c r="G1145" s="6" t="s">
        <v>12</v>
      </c>
      <c r="H1145" s="12">
        <v>4</v>
      </c>
      <c r="I1145" s="13" t="s">
        <v>716</v>
      </c>
      <c r="J1145" s="12">
        <v>611</v>
      </c>
      <c r="K1145" s="13" t="s">
        <v>975</v>
      </c>
      <c r="L1145" s="11">
        <v>6010002</v>
      </c>
      <c r="M1145" s="6" t="s">
        <v>630</v>
      </c>
      <c r="N1145" s="11">
        <v>60100020215</v>
      </c>
      <c r="O1145" s="6" t="s">
        <v>233</v>
      </c>
      <c r="P1145" s="14" t="s">
        <v>233</v>
      </c>
      <c r="Q1145" s="11">
        <v>3</v>
      </c>
      <c r="R1145" s="6" t="s">
        <v>631</v>
      </c>
      <c r="S1145" s="11">
        <v>3</v>
      </c>
      <c r="T1145" s="6" t="s">
        <v>631</v>
      </c>
      <c r="U1145" s="13" t="str">
        <f>IFERROR((VLOOKUP(Q1145,[1]ความเชื่อมโยง!$A$1:$F$10,6,FALSE)),"")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145" s="13" t="str">
        <f>IFERROR((VLOOKUP(Q1145,ความเชื่อมโยง!$A$1:$G$10,7,1)),"")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145" s="15" t="s">
        <v>636</v>
      </c>
      <c r="X1145" s="6" t="s">
        <v>133</v>
      </c>
      <c r="Y1145" s="6" t="s">
        <v>84</v>
      </c>
      <c r="Z1145" s="148" t="s">
        <v>85</v>
      </c>
      <c r="AA1145" s="6"/>
      <c r="AB1145" s="6"/>
      <c r="AC1145" s="14"/>
      <c r="AD1145" s="14" t="s">
        <v>688</v>
      </c>
      <c r="AE1145" s="340">
        <v>38400000</v>
      </c>
      <c r="AF1145" s="17">
        <v>1</v>
      </c>
      <c r="AG1145" s="17"/>
      <c r="AH1145" s="17">
        <v>1</v>
      </c>
      <c r="AI1145" s="27">
        <f t="shared" si="58"/>
        <v>38400000</v>
      </c>
      <c r="AJ1145" s="392"/>
      <c r="AK1145" s="392"/>
      <c r="AL1145" s="392"/>
      <c r="AM1145" s="392"/>
      <c r="AN1145" s="392"/>
      <c r="AO1145" s="392"/>
      <c r="AP1145" s="392"/>
      <c r="AQ1145" s="392"/>
      <c r="AR1145" s="392"/>
      <c r="AS1145" s="392"/>
      <c r="AT1145" s="392"/>
      <c r="AU1145" s="392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61"/>
      <c r="BH1145" s="58">
        <f t="shared" si="57"/>
        <v>38400000</v>
      </c>
      <c r="BI1145" s="62">
        <f t="shared" si="56"/>
        <v>0</v>
      </c>
    </row>
    <row r="1146" spans="1:61" ht="18.75">
      <c r="A1146" s="11">
        <f>IFERROR((VLOOKUP(B1146,[17]หน่วยงานหลัก!$A$1:$B$18,2,0)),"")</f>
        <v>10</v>
      </c>
      <c r="B1146" s="6" t="s">
        <v>1</v>
      </c>
      <c r="C1146" s="11">
        <f>IFERROR((VLOOKUP(D1146,[17]หน่วยงานย่อย!$A$1:$B$79,2,0)),"")</f>
        <v>1015</v>
      </c>
      <c r="D1146" s="6" t="s">
        <v>221</v>
      </c>
      <c r="E1146" s="12">
        <v>2</v>
      </c>
      <c r="F1146" s="13" t="s">
        <v>12</v>
      </c>
      <c r="G1146" s="6" t="s">
        <v>12</v>
      </c>
      <c r="H1146" s="12">
        <v>1</v>
      </c>
      <c r="I1146" s="13" t="str">
        <f>IFERROR((VLOOKUP(H1146,[17]กองทุน!$A$2:$B$14,2,)),"")</f>
        <v>กองทุนบริหาร</v>
      </c>
      <c r="J1146" s="12">
        <v>150</v>
      </c>
      <c r="K1146" s="13" t="str">
        <f>IFERROR((VLOOKUP(J1146,'[17]งาน-โครงการ'!$A$1:$B$57,2,FALSE)),"")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46" s="11">
        <f>IFERROR((VLOOKUP(M1146,[17]โครงการย่อย!$B$2:$C$84,2,FALSE)),"")</f>
        <v>1000003</v>
      </c>
      <c r="M1146" s="6" t="s">
        <v>229</v>
      </c>
      <c r="N1146" s="11">
        <v>10000030008</v>
      </c>
      <c r="O1146" s="6" t="s">
        <v>234</v>
      </c>
      <c r="P1146" s="14" t="s">
        <v>234</v>
      </c>
      <c r="Q1146" s="11">
        <f>IFERROR((VLOOKUP(R1146,[17]ความเชื่อมโยง!$A$20:$B$26,2,FALSE)),"")</f>
        <v>5</v>
      </c>
      <c r="R1146" s="6" t="s">
        <v>635</v>
      </c>
      <c r="S1146" s="11">
        <v>5</v>
      </c>
      <c r="T1146" s="6" t="s">
        <v>635</v>
      </c>
      <c r="U1146" s="13" t="str">
        <f>IFERROR((VLOOKUP(Q1146,[1]ความเชื่อมโยง!$A$1:$F$10,6,FALSE)),"")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46" s="13" t="str">
        <f>IFERROR((VLOOKUP(Q1146,ความเชื่อมโยง!$A$1:$G$10,7,1)),"")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46" s="15" t="s">
        <v>636</v>
      </c>
      <c r="X1146" s="6" t="s">
        <v>133</v>
      </c>
      <c r="Y1146" s="6" t="s">
        <v>84</v>
      </c>
      <c r="Z1146" s="148" t="s">
        <v>85</v>
      </c>
      <c r="AA1146" s="6"/>
      <c r="AB1146" s="6"/>
      <c r="AC1146" s="14"/>
      <c r="AD1146" s="14" t="s">
        <v>1577</v>
      </c>
      <c r="AE1146" s="393">
        <v>5000000</v>
      </c>
      <c r="AF1146" s="17">
        <v>1</v>
      </c>
      <c r="AG1146" s="17" t="s">
        <v>583</v>
      </c>
      <c r="AH1146" s="17">
        <v>1</v>
      </c>
      <c r="AI1146" s="27">
        <f t="shared" si="58"/>
        <v>5000000</v>
      </c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89"/>
      <c r="AW1146" s="89"/>
      <c r="AX1146" s="89"/>
      <c r="AY1146" s="89"/>
      <c r="AZ1146" s="89"/>
      <c r="BA1146" s="14"/>
      <c r="BB1146" s="17"/>
      <c r="BC1146" s="14"/>
      <c r="BD1146" s="14"/>
      <c r="BE1146" s="89"/>
      <c r="BF1146" s="89"/>
      <c r="BG1146" s="89"/>
      <c r="BH1146" s="58">
        <f t="shared" si="57"/>
        <v>5000000</v>
      </c>
      <c r="BI1146" s="62">
        <f t="shared" si="56"/>
        <v>0</v>
      </c>
    </row>
    <row r="1147" spans="1:61" ht="18.75">
      <c r="A1147" s="11">
        <f>IFERROR((VLOOKUP(B1147,[18]หน่วยงานหลัก!$A$1:$B$18,2,0)),"")</f>
        <v>10</v>
      </c>
      <c r="B1147" s="6" t="s">
        <v>1</v>
      </c>
      <c r="C1147" s="11">
        <f>IFERROR((VLOOKUP(D1147,[18]หน่วยงานย่อย!$A$1:$B$79,2,0)),"")</f>
        <v>1015</v>
      </c>
      <c r="D1147" s="6" t="s">
        <v>221</v>
      </c>
      <c r="E1147" s="12">
        <v>2</v>
      </c>
      <c r="F1147" s="13" t="s">
        <v>12</v>
      </c>
      <c r="G1147" s="6" t="s">
        <v>12</v>
      </c>
      <c r="H1147" s="12">
        <v>1</v>
      </c>
      <c r="I1147" s="13" t="str">
        <f>IFERROR((VLOOKUP(H1147,[18]กองทุน!$A$2:$B$14,2,)),"")</f>
        <v>กองทุนบริหาร</v>
      </c>
      <c r="J1147" s="12">
        <v>150</v>
      </c>
      <c r="K1147" s="13" t="str">
        <f>IFERROR((VLOOKUP(J1147,'[18]งาน-โครงการ'!$A$1:$B$57,2,FALSE)),"")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47" s="11">
        <f>IFERROR((VLOOKUP(M1147,[18]โครงการย่อย!$B$2:$C$84,2,FALSE)),"")</f>
        <v>1000003</v>
      </c>
      <c r="M1147" s="6" t="s">
        <v>229</v>
      </c>
      <c r="N1147" s="11">
        <v>10000030105</v>
      </c>
      <c r="O1147" s="6" t="s">
        <v>222</v>
      </c>
      <c r="P1147" s="14" t="s">
        <v>222</v>
      </c>
      <c r="Q1147" s="11">
        <f>IFERROR((VLOOKUP(R1147,[18]ความเชื่อมโยง!$A$20:$B$26,2,FALSE)),"")</f>
        <v>5</v>
      </c>
      <c r="R1147" s="6" t="s">
        <v>635</v>
      </c>
      <c r="S1147" s="11">
        <v>5</v>
      </c>
      <c r="T1147" s="6" t="s">
        <v>635</v>
      </c>
      <c r="U1147" s="13" t="str">
        <f>IFERROR((VLOOKUP(Q1147,[1]ความเชื่อมโยง!$A$1:$F$10,6,FALSE)),"")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47" s="13" t="str">
        <f>IFERROR((VLOOKUP(Q1147,ความเชื่อมโยง!$A$1:$G$10,7,1)),"")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47" s="15" t="s">
        <v>636</v>
      </c>
      <c r="X1147" s="6" t="s">
        <v>133</v>
      </c>
      <c r="Y1147" s="6" t="s">
        <v>16</v>
      </c>
      <c r="Z1147" s="6" t="s">
        <v>17</v>
      </c>
      <c r="AA1147" s="6"/>
      <c r="AB1147" s="6"/>
      <c r="AC1147" s="14"/>
      <c r="AD1147" s="14" t="s">
        <v>17</v>
      </c>
      <c r="AE1147" s="16">
        <v>6000000</v>
      </c>
      <c r="AF1147" s="17">
        <v>1</v>
      </c>
      <c r="AG1147" s="17" t="s">
        <v>583</v>
      </c>
      <c r="AH1147" s="17">
        <v>1</v>
      </c>
      <c r="AI1147" s="90">
        <f t="shared" si="58"/>
        <v>6000000</v>
      </c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89"/>
      <c r="AW1147" s="89"/>
      <c r="AX1147" s="89"/>
      <c r="AY1147" s="89"/>
      <c r="AZ1147" s="89"/>
      <c r="BA1147" s="14"/>
      <c r="BB1147" s="17"/>
      <c r="BC1147" s="14"/>
      <c r="BD1147" s="14"/>
      <c r="BE1147" s="89"/>
      <c r="BF1147" s="89"/>
      <c r="BG1147" s="89"/>
      <c r="BH1147" s="58">
        <f t="shared" si="57"/>
        <v>6000000</v>
      </c>
      <c r="BI1147" s="62">
        <f t="shared" si="56"/>
        <v>0</v>
      </c>
    </row>
    <row r="1148" spans="1:61" ht="18.75">
      <c r="A1148" s="11">
        <v>10</v>
      </c>
      <c r="B1148" s="6" t="s">
        <v>1</v>
      </c>
      <c r="C1148" s="11">
        <v>1015</v>
      </c>
      <c r="D1148" s="6" t="s">
        <v>221</v>
      </c>
      <c r="E1148" s="12">
        <v>1</v>
      </c>
      <c r="F1148" s="13" t="s">
        <v>11</v>
      </c>
      <c r="G1148" s="110" t="s">
        <v>11</v>
      </c>
      <c r="H1148" s="12">
        <v>1</v>
      </c>
      <c r="I1148" s="13" t="s">
        <v>734</v>
      </c>
      <c r="J1148" s="12">
        <v>150</v>
      </c>
      <c r="K1148" s="13" t="s">
        <v>717</v>
      </c>
      <c r="L1148" s="11">
        <v>1000003</v>
      </c>
      <c r="M1148" s="6" t="s">
        <v>229</v>
      </c>
      <c r="N1148" s="11">
        <v>10000030134</v>
      </c>
      <c r="O1148" s="6" t="s">
        <v>235</v>
      </c>
      <c r="P1148" s="14" t="s">
        <v>235</v>
      </c>
      <c r="Q1148" s="11">
        <f>IFERROR((VLOOKUP(R1148,[1]ความเชื่อมโยง!$A$20:$B$26,2,FALSE)),"")</f>
        <v>5</v>
      </c>
      <c r="R1148" s="6" t="s">
        <v>635</v>
      </c>
      <c r="S1148" s="11">
        <f>IFERROR((VLOOKUP(T1148,[1]ความเชื่อมโยง!$A$29:$B$37,2,FALSE)),"")</f>
        <v>5</v>
      </c>
      <c r="T1148" s="52" t="s">
        <v>635</v>
      </c>
      <c r="U1148" s="13" t="str">
        <f>IFERROR((VLOOKUP(Q1148,[1]ความเชื่อมโยง!$A$1:$F$10,6,FALSE)),"")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48" s="13" t="str">
        <f>IFERROR((VLOOKUP(Q1148,ความเชื่อมโยง!$A$1:$G$10,7,1)),"")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48" s="15" t="s">
        <v>636</v>
      </c>
      <c r="X1148" s="6" t="s">
        <v>133</v>
      </c>
      <c r="Y1148" s="6" t="s">
        <v>16</v>
      </c>
      <c r="Z1148" s="6" t="s">
        <v>20</v>
      </c>
      <c r="AA1148" s="6"/>
      <c r="AB1148" s="6"/>
      <c r="AC1148" s="14"/>
      <c r="AD1148" s="14" t="s">
        <v>1762</v>
      </c>
      <c r="AE1148" s="16">
        <v>1779100</v>
      </c>
      <c r="AF1148" s="17">
        <v>1</v>
      </c>
      <c r="AG1148" s="17" t="s">
        <v>583</v>
      </c>
      <c r="AH1148" s="17">
        <v>1</v>
      </c>
      <c r="AI1148" s="90">
        <f>AE1148*AF1148*AH1148</f>
        <v>1779100</v>
      </c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89"/>
      <c r="AW1148" s="89"/>
      <c r="AX1148" s="89"/>
      <c r="AY1148" s="89"/>
      <c r="AZ1148" s="89"/>
      <c r="BA1148" s="14"/>
      <c r="BB1148" s="17"/>
      <c r="BC1148" s="14"/>
      <c r="BD1148" s="14"/>
      <c r="BE1148" s="89"/>
      <c r="BF1148" s="89"/>
      <c r="BG1148" s="89"/>
      <c r="BH1148" s="58">
        <f t="shared" si="57"/>
        <v>1779100</v>
      </c>
      <c r="BI1148" s="62">
        <f t="shared" si="56"/>
        <v>0</v>
      </c>
    </row>
    <row r="1149" spans="1:61" ht="18.75">
      <c r="A1149" s="11">
        <v>10</v>
      </c>
      <c r="B1149" s="6" t="s">
        <v>1</v>
      </c>
      <c r="C1149" s="11">
        <v>1015</v>
      </c>
      <c r="D1149" s="6" t="s">
        <v>221</v>
      </c>
      <c r="E1149" s="12">
        <v>2</v>
      </c>
      <c r="F1149" s="13" t="s">
        <v>12</v>
      </c>
      <c r="G1149" s="6" t="s">
        <v>12</v>
      </c>
      <c r="H1149" s="12">
        <v>1</v>
      </c>
      <c r="I1149" s="13" t="s">
        <v>734</v>
      </c>
      <c r="J1149" s="12">
        <v>150</v>
      </c>
      <c r="K1149" s="13" t="s">
        <v>787</v>
      </c>
      <c r="L1149" s="11">
        <v>1000003</v>
      </c>
      <c r="M1149" s="6" t="s">
        <v>229</v>
      </c>
      <c r="N1149" s="11">
        <v>10000030134</v>
      </c>
      <c r="O1149" s="6" t="s">
        <v>235</v>
      </c>
      <c r="P1149" s="14" t="s">
        <v>236</v>
      </c>
      <c r="Q1149" s="11">
        <v>5</v>
      </c>
      <c r="R1149" s="6" t="s">
        <v>635</v>
      </c>
      <c r="S1149" s="11">
        <v>5</v>
      </c>
      <c r="T1149" s="6" t="s">
        <v>635</v>
      </c>
      <c r="U1149" s="13" t="str">
        <f>IFERROR((VLOOKUP(Q1149,[1]ความเชื่อมโยง!$A$1:$F$10,6,FALSE)),"")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49" s="13" t="str">
        <f>IFERROR((VLOOKUP(Q1149,ความเชื่อมโยง!$A$1:$G$10,7,1)),"")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49" s="15" t="s">
        <v>636</v>
      </c>
      <c r="X1149" s="6" t="s">
        <v>133</v>
      </c>
      <c r="Y1149" s="6" t="s">
        <v>16</v>
      </c>
      <c r="Z1149" s="6" t="s">
        <v>20</v>
      </c>
      <c r="AA1149" s="6"/>
      <c r="AB1149" s="6"/>
      <c r="AC1149" s="14"/>
      <c r="AD1149" s="14" t="s">
        <v>1763</v>
      </c>
      <c r="AE1149" s="16">
        <v>669300</v>
      </c>
      <c r="AF1149" s="17">
        <v>1</v>
      </c>
      <c r="AG1149" s="17" t="s">
        <v>583</v>
      </c>
      <c r="AH1149" s="17">
        <v>1</v>
      </c>
      <c r="AI1149" s="90">
        <v>669300</v>
      </c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89"/>
      <c r="AW1149" s="89"/>
      <c r="AX1149" s="89"/>
      <c r="AY1149" s="89"/>
      <c r="AZ1149" s="89"/>
      <c r="BA1149" s="14"/>
      <c r="BB1149" s="17"/>
      <c r="BC1149" s="14"/>
      <c r="BD1149" s="14"/>
      <c r="BE1149" s="89"/>
      <c r="BF1149" s="89"/>
      <c r="BG1149" s="89"/>
      <c r="BH1149" s="58">
        <f t="shared" si="57"/>
        <v>669300</v>
      </c>
      <c r="BI1149" s="62">
        <f t="shared" si="56"/>
        <v>0</v>
      </c>
    </row>
    <row r="1150" spans="1:61" s="398" customFormat="1" ht="18.75">
      <c r="A1150" s="33">
        <v>10</v>
      </c>
      <c r="B1150" s="198" t="s">
        <v>1</v>
      </c>
      <c r="C1150" s="33">
        <v>1015</v>
      </c>
      <c r="D1150" s="198" t="s">
        <v>221</v>
      </c>
      <c r="E1150" s="199">
        <v>1</v>
      </c>
      <c r="F1150" s="34" t="s">
        <v>11</v>
      </c>
      <c r="G1150" s="110" t="s">
        <v>11</v>
      </c>
      <c r="H1150" s="199">
        <v>1</v>
      </c>
      <c r="I1150" s="34" t="s">
        <v>734</v>
      </c>
      <c r="J1150" s="12">
        <v>150</v>
      </c>
      <c r="K1150" s="13" t="str">
        <f>IFERROR((VLOOKUP(J1150,'[18]งาน-โครงการ'!$A$1:$B$57,2,FALSE)),"")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50" s="33">
        <v>3010004</v>
      </c>
      <c r="M1150" s="198" t="s">
        <v>238</v>
      </c>
      <c r="N1150" s="33">
        <v>30100040027</v>
      </c>
      <c r="O1150" s="198" t="s">
        <v>237</v>
      </c>
      <c r="P1150" s="209" t="s">
        <v>238</v>
      </c>
      <c r="Q1150" s="11">
        <f>IFERROR((VLOOKUP(R1150,[1]ความเชื่อมโยง!$A$20:$B$26,2,FALSE)),"")</f>
        <v>1</v>
      </c>
      <c r="R1150" s="198" t="s">
        <v>520</v>
      </c>
      <c r="S1150" s="11">
        <f>IFERROR((VLOOKUP(T1150,[1]ความเชื่อมโยง!$A$29:$B$37,2,FALSE)),"")</f>
        <v>1.2</v>
      </c>
      <c r="T1150" s="6" t="s">
        <v>521</v>
      </c>
      <c r="U1150" s="13" t="str">
        <f>IFERROR((VLOOKUP(Q1150,[1]ความเชื่อมโยง!$A$1:$F$10,6,FALSE)),"")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50" s="13" t="str">
        <f>IFERROR((VLOOKUP(Q1150,ความเชื่อมโยง!$A$1:$G$10,7,1)),"")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50" s="15" t="s">
        <v>237</v>
      </c>
      <c r="X1150" s="198" t="s">
        <v>637</v>
      </c>
      <c r="Y1150" s="198" t="s">
        <v>16</v>
      </c>
      <c r="Z1150" s="198" t="s">
        <v>23</v>
      </c>
      <c r="AA1150" s="198"/>
      <c r="AB1150" s="198"/>
      <c r="AC1150" s="209"/>
      <c r="AD1150" s="14" t="s">
        <v>1578</v>
      </c>
      <c r="AE1150" s="394">
        <v>11754400</v>
      </c>
      <c r="AF1150" s="395">
        <v>1</v>
      </c>
      <c r="AG1150" s="395" t="s">
        <v>583</v>
      </c>
      <c r="AH1150" s="395">
        <v>1</v>
      </c>
      <c r="AI1150" s="396">
        <f>AE1150*AF1150*AH1150</f>
        <v>11754400</v>
      </c>
      <c r="AJ1150" s="397"/>
      <c r="AK1150" s="397"/>
      <c r="AL1150" s="397"/>
      <c r="AM1150" s="397"/>
      <c r="AN1150" s="397"/>
      <c r="AO1150" s="397"/>
      <c r="AP1150" s="397"/>
      <c r="AQ1150" s="397"/>
      <c r="AR1150" s="397"/>
      <c r="AS1150" s="397"/>
      <c r="AT1150" s="397"/>
      <c r="AU1150" s="397"/>
      <c r="AV1150" s="209" t="s">
        <v>1579</v>
      </c>
      <c r="AW1150" s="209" t="s">
        <v>1580</v>
      </c>
      <c r="AX1150" s="209" t="s">
        <v>1581</v>
      </c>
      <c r="AY1150" s="209" t="s">
        <v>1582</v>
      </c>
      <c r="AZ1150" s="209"/>
      <c r="BA1150" s="209"/>
      <c r="BB1150" s="209"/>
      <c r="BC1150" s="209"/>
      <c r="BD1150" s="209"/>
      <c r="BE1150" s="209"/>
      <c r="BF1150" s="209"/>
      <c r="BG1150" s="212" t="s">
        <v>657</v>
      </c>
      <c r="BH1150" s="58">
        <f t="shared" si="57"/>
        <v>11754400</v>
      </c>
      <c r="BI1150" s="62">
        <f t="shared" si="56"/>
        <v>0</v>
      </c>
    </row>
    <row r="1151" spans="1:61" s="398" customFormat="1" ht="18.75">
      <c r="A1151" s="33">
        <v>10</v>
      </c>
      <c r="B1151" s="198" t="s">
        <v>1</v>
      </c>
      <c r="C1151" s="33">
        <v>1015</v>
      </c>
      <c r="D1151" s="198" t="s">
        <v>221</v>
      </c>
      <c r="E1151" s="199">
        <v>1</v>
      </c>
      <c r="F1151" s="34" t="s">
        <v>11</v>
      </c>
      <c r="G1151" s="110" t="s">
        <v>11</v>
      </c>
      <c r="H1151" s="199">
        <v>1</v>
      </c>
      <c r="I1151" s="34" t="s">
        <v>734</v>
      </c>
      <c r="J1151" s="199">
        <v>315</v>
      </c>
      <c r="K1151" s="34" t="s">
        <v>1583</v>
      </c>
      <c r="L1151" s="33">
        <v>3010004</v>
      </c>
      <c r="M1151" s="198" t="s">
        <v>238</v>
      </c>
      <c r="N1151" s="33">
        <v>30100040027</v>
      </c>
      <c r="O1151" s="198" t="s">
        <v>237</v>
      </c>
      <c r="P1151" s="209" t="s">
        <v>238</v>
      </c>
      <c r="Q1151" s="11">
        <f>IFERROR((VLOOKUP(R1151,[1]ความเชื่อมโยง!$A$20:$B$26,2,FALSE)),"")</f>
        <v>1</v>
      </c>
      <c r="R1151" s="198" t="s">
        <v>520</v>
      </c>
      <c r="S1151" s="11">
        <f>IFERROR((VLOOKUP(T1151,[1]ความเชื่อมโยง!$A$29:$B$37,2,FALSE)),"")</f>
        <v>1.2</v>
      </c>
      <c r="T1151" s="6" t="s">
        <v>521</v>
      </c>
      <c r="U1151" s="13" t="str">
        <f>IFERROR((VLOOKUP(Q1151,[1]ความเชื่อมโยง!$A$1:$F$10,6,FALSE)),"")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51" s="13" t="str">
        <f>IFERROR((VLOOKUP(Q1151,ความเชื่อมโยง!$A$1:$G$10,7,1)),"")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51" s="15" t="s">
        <v>237</v>
      </c>
      <c r="X1151" s="198" t="s">
        <v>637</v>
      </c>
      <c r="Y1151" s="198" t="s">
        <v>16</v>
      </c>
      <c r="Z1151" s="198" t="s">
        <v>23</v>
      </c>
      <c r="AA1151" s="198"/>
      <c r="AB1151" s="198"/>
      <c r="AC1151" s="209"/>
      <c r="AD1151" s="14" t="s">
        <v>1584</v>
      </c>
      <c r="AE1151" s="394">
        <v>861800</v>
      </c>
      <c r="AF1151" s="395">
        <v>1</v>
      </c>
      <c r="AG1151" s="395" t="s">
        <v>583</v>
      </c>
      <c r="AH1151" s="395">
        <v>1</v>
      </c>
      <c r="AI1151" s="396">
        <f>AE1151*AF1151*AH1151</f>
        <v>861800</v>
      </c>
      <c r="AJ1151" s="397"/>
      <c r="AK1151" s="397"/>
      <c r="AL1151" s="397"/>
      <c r="AM1151" s="397"/>
      <c r="AN1151" s="397"/>
      <c r="AO1151" s="397"/>
      <c r="AP1151" s="397"/>
      <c r="AQ1151" s="397"/>
      <c r="AR1151" s="397"/>
      <c r="AS1151" s="397"/>
      <c r="AT1151" s="397"/>
      <c r="AU1151" s="397"/>
      <c r="AV1151" s="209" t="s">
        <v>1579</v>
      </c>
      <c r="AW1151" s="209" t="s">
        <v>1580</v>
      </c>
      <c r="AX1151" s="209" t="s">
        <v>1581</v>
      </c>
      <c r="AY1151" s="209" t="s">
        <v>1582</v>
      </c>
      <c r="AZ1151" s="209"/>
      <c r="BA1151" s="209"/>
      <c r="BB1151" s="209"/>
      <c r="BC1151" s="209"/>
      <c r="BD1151" s="209"/>
      <c r="BE1151" s="209"/>
      <c r="BF1151" s="209"/>
      <c r="BG1151" s="212" t="s">
        <v>657</v>
      </c>
      <c r="BH1151" s="58">
        <f t="shared" si="57"/>
        <v>861800</v>
      </c>
      <c r="BI1151" s="62">
        <f t="shared" si="56"/>
        <v>0</v>
      </c>
    </row>
    <row r="1152" spans="1:61" s="398" customFormat="1" ht="18.75">
      <c r="A1152" s="33">
        <v>10</v>
      </c>
      <c r="B1152" s="198" t="s">
        <v>1</v>
      </c>
      <c r="C1152" s="33">
        <v>1015</v>
      </c>
      <c r="D1152" s="198" t="s">
        <v>221</v>
      </c>
      <c r="E1152" s="199">
        <v>1</v>
      </c>
      <c r="F1152" s="34" t="s">
        <v>11</v>
      </c>
      <c r="G1152" s="110" t="s">
        <v>11</v>
      </c>
      <c r="H1152" s="199">
        <v>1</v>
      </c>
      <c r="I1152" s="34" t="s">
        <v>734</v>
      </c>
      <c r="J1152" s="12">
        <v>150</v>
      </c>
      <c r="K1152" s="13" t="str">
        <f>IFERROR((VLOOKUP(J1152,'[18]งาน-โครงการ'!$A$1:$B$57,2,FALSE)),"")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52" s="11">
        <v>1000003</v>
      </c>
      <c r="M1152" s="6" t="s">
        <v>229</v>
      </c>
      <c r="N1152" s="33">
        <v>10000030105</v>
      </c>
      <c r="O1152" s="198" t="s">
        <v>14</v>
      </c>
      <c r="P1152" s="209" t="s">
        <v>223</v>
      </c>
      <c r="Q1152" s="11">
        <f>IFERROR((VLOOKUP(R1152,[1]ความเชื่อมโยง!$A$20:$B$26,2,FALSE)),"")</f>
        <v>5</v>
      </c>
      <c r="R1152" s="198" t="s">
        <v>635</v>
      </c>
      <c r="S1152" s="11">
        <f>IFERROR((VLOOKUP(T1152,[1]ความเชื่อมโยง!$A$29:$B$37,2,FALSE)),"")</f>
        <v>5</v>
      </c>
      <c r="T1152" s="52" t="s">
        <v>635</v>
      </c>
      <c r="U1152" s="13" t="str">
        <f>IFERROR((VLOOKUP(Q1152,[1]ความเชื่อมโยง!$A$1:$F$10,6,FALSE)),"")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52" s="13" t="str">
        <f>IFERROR((VLOOKUP(Q1152,ความเชื่อมโยง!$A$1:$G$10,7,1)),"")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52" s="15" t="s">
        <v>237</v>
      </c>
      <c r="X1152" s="198" t="s">
        <v>637</v>
      </c>
      <c r="Y1152" s="198" t="s">
        <v>16</v>
      </c>
      <c r="Z1152" s="198" t="s">
        <v>17</v>
      </c>
      <c r="AA1152" s="198"/>
      <c r="AB1152" s="198"/>
      <c r="AC1152" s="209"/>
      <c r="AD1152" s="399" t="s">
        <v>15</v>
      </c>
      <c r="AE1152" s="394">
        <v>320000</v>
      </c>
      <c r="AF1152" s="395">
        <v>1</v>
      </c>
      <c r="AG1152" s="395" t="s">
        <v>583</v>
      </c>
      <c r="AH1152" s="395">
        <v>1</v>
      </c>
      <c r="AI1152" s="396">
        <f>AE1152*AF1152*AH1152</f>
        <v>320000</v>
      </c>
      <c r="AJ1152" s="397"/>
      <c r="AK1152" s="397"/>
      <c r="AL1152" s="397"/>
      <c r="AM1152" s="397"/>
      <c r="AN1152" s="397"/>
      <c r="AO1152" s="397"/>
      <c r="AP1152" s="397"/>
      <c r="AQ1152" s="397"/>
      <c r="AR1152" s="397"/>
      <c r="AS1152" s="397"/>
      <c r="AT1152" s="397"/>
      <c r="AU1152" s="397"/>
      <c r="AV1152" s="209" t="s">
        <v>1579</v>
      </c>
      <c r="AW1152" s="209" t="s">
        <v>1580</v>
      </c>
      <c r="AX1152" s="209" t="s">
        <v>1581</v>
      </c>
      <c r="AY1152" s="209" t="s">
        <v>1582</v>
      </c>
      <c r="AZ1152" s="209"/>
      <c r="BA1152" s="209"/>
      <c r="BB1152" s="209"/>
      <c r="BC1152" s="209"/>
      <c r="BD1152" s="209"/>
      <c r="BE1152" s="209"/>
      <c r="BF1152" s="209"/>
      <c r="BG1152" s="212" t="s">
        <v>657</v>
      </c>
      <c r="BH1152" s="58">
        <f t="shared" si="57"/>
        <v>320000</v>
      </c>
      <c r="BI1152" s="62">
        <f t="shared" si="56"/>
        <v>0</v>
      </c>
    </row>
    <row r="1153" spans="1:240" s="398" customFormat="1" ht="18.75">
      <c r="A1153" s="33">
        <v>10</v>
      </c>
      <c r="B1153" s="198" t="s">
        <v>1</v>
      </c>
      <c r="C1153" s="33">
        <v>1015</v>
      </c>
      <c r="D1153" s="198" t="s">
        <v>221</v>
      </c>
      <c r="E1153" s="199">
        <v>1</v>
      </c>
      <c r="F1153" s="34" t="s">
        <v>11</v>
      </c>
      <c r="G1153" s="110" t="s">
        <v>11</v>
      </c>
      <c r="H1153" s="199">
        <v>1</v>
      </c>
      <c r="I1153" s="34" t="s">
        <v>734</v>
      </c>
      <c r="J1153" s="12">
        <v>150</v>
      </c>
      <c r="K1153" s="13" t="str">
        <f>IFERROR((VLOOKUP(J1153,'[18]งาน-โครงการ'!$A$1:$B$57,2,FALSE)),"")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53" s="11">
        <v>1000003</v>
      </c>
      <c r="M1153" s="6" t="s">
        <v>229</v>
      </c>
      <c r="N1153" s="33">
        <v>10000030105</v>
      </c>
      <c r="O1153" s="198" t="s">
        <v>14</v>
      </c>
      <c r="P1153" s="209" t="s">
        <v>223</v>
      </c>
      <c r="Q1153" s="11">
        <f>IFERROR((VLOOKUP(R1153,[1]ความเชื่อมโยง!$A$20:$B$26,2,FALSE)),"")</f>
        <v>5</v>
      </c>
      <c r="R1153" s="198" t="s">
        <v>635</v>
      </c>
      <c r="S1153" s="11">
        <f>IFERROR((VLOOKUP(T1153,[1]ความเชื่อมโยง!$A$29:$B$37,2,FALSE)),"")</f>
        <v>5</v>
      </c>
      <c r="T1153" s="52" t="s">
        <v>635</v>
      </c>
      <c r="U1153" s="13" t="str">
        <f>IFERROR((VLOOKUP(Q1153,[1]ความเชื่อมโยง!$A$1:$F$10,6,FALSE)),"")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53" s="13" t="str">
        <f>IFERROR((VLOOKUP(Q1153,ความเชื่อมโยง!$A$1:$G$10,7,1)),"")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53" s="15" t="s">
        <v>237</v>
      </c>
      <c r="X1153" s="198" t="s">
        <v>637</v>
      </c>
      <c r="Y1153" s="198" t="s">
        <v>16</v>
      </c>
      <c r="Z1153" s="198" t="s">
        <v>17</v>
      </c>
      <c r="AA1153" s="198"/>
      <c r="AB1153" s="198"/>
      <c r="AC1153" s="209"/>
      <c r="AD1153" s="399" t="s">
        <v>660</v>
      </c>
      <c r="AE1153" s="394">
        <v>4495800</v>
      </c>
      <c r="AF1153" s="395">
        <v>1</v>
      </c>
      <c r="AG1153" s="395" t="s">
        <v>583</v>
      </c>
      <c r="AH1153" s="395">
        <v>1</v>
      </c>
      <c r="AI1153" s="396">
        <f>AE1153*AF1153*AH1153</f>
        <v>4495800</v>
      </c>
      <c r="AJ1153" s="397"/>
      <c r="AK1153" s="397"/>
      <c r="AL1153" s="397"/>
      <c r="AM1153" s="397"/>
      <c r="AN1153" s="397"/>
      <c r="AO1153" s="397"/>
      <c r="AP1153" s="397"/>
      <c r="AQ1153" s="397"/>
      <c r="AR1153" s="397"/>
      <c r="AS1153" s="397"/>
      <c r="AT1153" s="397"/>
      <c r="AU1153" s="397"/>
      <c r="AV1153" s="209" t="s">
        <v>1579</v>
      </c>
      <c r="AW1153" s="209" t="s">
        <v>1580</v>
      </c>
      <c r="AX1153" s="209" t="s">
        <v>1581</v>
      </c>
      <c r="AY1153" s="209" t="s">
        <v>1582</v>
      </c>
      <c r="AZ1153" s="209"/>
      <c r="BA1153" s="209"/>
      <c r="BB1153" s="209"/>
      <c r="BC1153" s="209"/>
      <c r="BD1153" s="209"/>
      <c r="BE1153" s="209"/>
      <c r="BF1153" s="209"/>
      <c r="BG1153" s="212" t="s">
        <v>657</v>
      </c>
      <c r="BH1153" s="58">
        <f t="shared" si="57"/>
        <v>4495800</v>
      </c>
      <c r="BI1153" s="62">
        <f t="shared" si="56"/>
        <v>0</v>
      </c>
    </row>
    <row r="1154" spans="1:240" ht="18.75">
      <c r="A1154" s="11">
        <f>IFERROR((VLOOKUP(B1154,[18]หน่วยงานหลัก!$A$1:$B$18,2,0)),"")</f>
        <v>10</v>
      </c>
      <c r="B1154" s="6" t="s">
        <v>1</v>
      </c>
      <c r="C1154" s="11">
        <f>IFERROR((VLOOKUP(D1154,[18]หน่วยงานย่อย!$A$1:$B$79,2,0)),"")</f>
        <v>1015</v>
      </c>
      <c r="D1154" s="6" t="s">
        <v>221</v>
      </c>
      <c r="E1154" s="12">
        <v>2</v>
      </c>
      <c r="F1154" s="13" t="s">
        <v>12</v>
      </c>
      <c r="G1154" s="6" t="s">
        <v>12</v>
      </c>
      <c r="H1154" s="12">
        <v>1</v>
      </c>
      <c r="I1154" s="13" t="str">
        <f>IFERROR((VLOOKUP(H1154,[18]กองทุน!$A$2:$B$14,2,)),"")</f>
        <v>กองทุนบริหาร</v>
      </c>
      <c r="J1154" s="12">
        <v>150</v>
      </c>
      <c r="K1154" s="13" t="str">
        <f>IFERROR((VLOOKUP(J1154,'[18]งาน-โครงการ'!$A$1:$B$57,2,FALSE)),"")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54" s="11">
        <f>IFERROR((VLOOKUP(M1154,[18]โครงการย่อย!$B$2:$C$84,2,FALSE)),"")</f>
        <v>1000003</v>
      </c>
      <c r="M1154" s="6" t="s">
        <v>229</v>
      </c>
      <c r="N1154" s="11">
        <v>10000030011</v>
      </c>
      <c r="O1154" s="6" t="s">
        <v>239</v>
      </c>
      <c r="P1154" s="14" t="s">
        <v>239</v>
      </c>
      <c r="Q1154" s="11">
        <v>5</v>
      </c>
      <c r="R1154" s="6" t="s">
        <v>635</v>
      </c>
      <c r="S1154" s="11">
        <v>5</v>
      </c>
      <c r="T1154" s="6" t="s">
        <v>635</v>
      </c>
      <c r="U1154" s="13" t="str">
        <f>IFERROR((VLOOKUP(Q1154,[1]ความเชื่อมโยง!$A$1:$F$10,6,FALSE)),"")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54" s="13" t="str">
        <f>IFERROR((VLOOKUP(Q1154,ความเชื่อมโยง!$A$1:$G$10,7,1)),"")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54" s="15" t="s">
        <v>636</v>
      </c>
      <c r="X1154" s="6" t="s">
        <v>133</v>
      </c>
      <c r="Y1154" s="6" t="s">
        <v>84</v>
      </c>
      <c r="Z1154" s="148" t="s">
        <v>85</v>
      </c>
      <c r="AA1154" s="6"/>
      <c r="AB1154" s="6"/>
      <c r="AC1154" s="14"/>
      <c r="AD1154" s="14" t="s">
        <v>1585</v>
      </c>
      <c r="AE1154" s="16">
        <f>5000000+597700+751900+148800+19200+90000+88720+140400+180000+180000+86400+180000</f>
        <v>7463120</v>
      </c>
      <c r="AF1154" s="17">
        <v>1</v>
      </c>
      <c r="AG1154" s="17" t="s">
        <v>583</v>
      </c>
      <c r="AH1154" s="17">
        <v>1</v>
      </c>
      <c r="AI1154" s="90">
        <f>+ROUND(AE1154*AF1154*AH1154,-2)+92400</f>
        <v>7555500</v>
      </c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89"/>
      <c r="AW1154" s="89"/>
      <c r="AX1154" s="89"/>
      <c r="AY1154" s="89"/>
      <c r="AZ1154" s="89"/>
      <c r="BA1154" s="14"/>
      <c r="BB1154" s="17"/>
      <c r="BC1154" s="14"/>
      <c r="BD1154" s="14"/>
      <c r="BE1154" s="89"/>
      <c r="BF1154" s="89"/>
      <c r="BG1154" s="89"/>
      <c r="BH1154" s="58">
        <f t="shared" si="57"/>
        <v>7463100</v>
      </c>
      <c r="BI1154" s="62">
        <f t="shared" si="56"/>
        <v>92400</v>
      </c>
      <c r="BJ1154" s="63"/>
      <c r="BK1154" s="63"/>
      <c r="BL1154" s="63"/>
      <c r="BM1154" s="63"/>
      <c r="BN1154" s="63"/>
      <c r="BO1154" s="63"/>
      <c r="BP1154" s="63"/>
      <c r="BQ1154" s="63"/>
      <c r="BR1154" s="63"/>
      <c r="BS1154" s="63"/>
      <c r="BT1154" s="63"/>
      <c r="BU1154" s="63"/>
      <c r="BV1154" s="63"/>
      <c r="BW1154" s="63"/>
      <c r="BX1154" s="63"/>
      <c r="BY1154" s="63"/>
      <c r="BZ1154" s="63"/>
      <c r="CA1154" s="63"/>
      <c r="CB1154" s="63"/>
      <c r="CC1154" s="63"/>
      <c r="CD1154" s="63"/>
      <c r="CE1154" s="63"/>
      <c r="CF1154" s="63"/>
      <c r="CG1154" s="63"/>
      <c r="CH1154" s="63"/>
      <c r="CI1154" s="63"/>
      <c r="CJ1154" s="63"/>
      <c r="CK1154" s="63"/>
      <c r="CL1154" s="63"/>
      <c r="CM1154" s="63"/>
      <c r="CN1154" s="63"/>
      <c r="CO1154" s="63"/>
      <c r="CP1154" s="63"/>
      <c r="CQ1154" s="63"/>
      <c r="CR1154" s="63"/>
      <c r="CS1154" s="63"/>
      <c r="CT1154" s="63"/>
      <c r="CU1154" s="63"/>
      <c r="CV1154" s="63"/>
      <c r="CW1154" s="63"/>
      <c r="CX1154" s="63"/>
      <c r="CY1154" s="63"/>
      <c r="CZ1154" s="63"/>
      <c r="DA1154" s="63"/>
      <c r="DB1154" s="63"/>
      <c r="DC1154" s="63"/>
      <c r="DD1154" s="63"/>
      <c r="DE1154" s="63"/>
      <c r="DF1154" s="63"/>
      <c r="DG1154" s="63"/>
      <c r="DH1154" s="63"/>
      <c r="DI1154" s="63"/>
      <c r="DJ1154" s="63"/>
      <c r="DK1154" s="63"/>
      <c r="DL1154" s="63"/>
      <c r="DM1154" s="63"/>
      <c r="DN1154" s="63"/>
      <c r="DO1154" s="63"/>
      <c r="DP1154" s="63"/>
      <c r="DQ1154" s="63"/>
      <c r="DR1154" s="63"/>
      <c r="DS1154" s="63"/>
      <c r="DT1154" s="63"/>
      <c r="DU1154" s="63"/>
      <c r="DV1154" s="63"/>
      <c r="DW1154" s="63"/>
      <c r="DX1154" s="63"/>
      <c r="DY1154" s="63"/>
      <c r="DZ1154" s="63"/>
      <c r="EA1154" s="63"/>
      <c r="EB1154" s="63"/>
      <c r="EC1154" s="63"/>
      <c r="ED1154" s="63"/>
      <c r="EE1154" s="63"/>
      <c r="EF1154" s="63"/>
      <c r="EG1154" s="63"/>
      <c r="EH1154" s="63"/>
      <c r="EI1154" s="63"/>
      <c r="EJ1154" s="63"/>
      <c r="EK1154" s="63"/>
      <c r="EL1154" s="63"/>
      <c r="EM1154" s="63"/>
      <c r="EN1154" s="63"/>
      <c r="EO1154" s="63"/>
      <c r="EP1154" s="63"/>
      <c r="EQ1154" s="63"/>
      <c r="ER1154" s="63"/>
      <c r="ES1154" s="63"/>
      <c r="ET1154" s="63"/>
      <c r="EU1154" s="63"/>
      <c r="EV1154" s="63"/>
      <c r="EW1154" s="63"/>
      <c r="EX1154" s="63"/>
      <c r="EY1154" s="63"/>
      <c r="EZ1154" s="63"/>
      <c r="FA1154" s="63"/>
      <c r="FB1154" s="63"/>
      <c r="FC1154" s="63"/>
      <c r="FD1154" s="63"/>
      <c r="FE1154" s="63"/>
      <c r="FF1154" s="63"/>
      <c r="FG1154" s="63"/>
      <c r="FH1154" s="63"/>
      <c r="FI1154" s="63"/>
      <c r="FJ1154" s="63"/>
      <c r="FK1154" s="63"/>
      <c r="FL1154" s="63"/>
      <c r="FM1154" s="63"/>
      <c r="FN1154" s="63"/>
      <c r="FO1154" s="63"/>
      <c r="FP1154" s="63"/>
      <c r="FQ1154" s="63"/>
      <c r="FR1154" s="63"/>
      <c r="FS1154" s="63"/>
      <c r="FT1154" s="63"/>
      <c r="FU1154" s="63"/>
      <c r="FV1154" s="63"/>
      <c r="FW1154" s="63"/>
      <c r="FX1154" s="63"/>
      <c r="FY1154" s="63"/>
      <c r="FZ1154" s="63"/>
      <c r="GA1154" s="63"/>
      <c r="GB1154" s="63"/>
      <c r="GC1154" s="63"/>
      <c r="GD1154" s="63"/>
      <c r="GE1154" s="63"/>
      <c r="GF1154" s="63"/>
      <c r="GG1154" s="63"/>
      <c r="GH1154" s="63"/>
      <c r="GI1154" s="63"/>
      <c r="GJ1154" s="63"/>
      <c r="GK1154" s="63"/>
      <c r="GL1154" s="63"/>
      <c r="GM1154" s="63"/>
      <c r="GN1154" s="63"/>
      <c r="GO1154" s="63"/>
      <c r="GP1154" s="63"/>
      <c r="GQ1154" s="63"/>
      <c r="GR1154" s="63"/>
      <c r="GS1154" s="63"/>
      <c r="GT1154" s="63"/>
      <c r="GU1154" s="63"/>
      <c r="GV1154" s="63"/>
      <c r="GW1154" s="63"/>
      <c r="GX1154" s="63"/>
      <c r="GY1154" s="63"/>
      <c r="GZ1154" s="63"/>
      <c r="HA1154" s="63"/>
      <c r="HB1154" s="63"/>
      <c r="HC1154" s="63"/>
      <c r="HD1154" s="63"/>
      <c r="HE1154" s="63"/>
      <c r="HF1154" s="63"/>
      <c r="HG1154" s="63"/>
      <c r="HH1154" s="63"/>
      <c r="HI1154" s="63"/>
      <c r="HJ1154" s="63"/>
      <c r="HK1154" s="63"/>
      <c r="HL1154" s="63"/>
      <c r="HM1154" s="63"/>
      <c r="HN1154" s="63"/>
      <c r="HO1154" s="63"/>
      <c r="HP1154" s="63"/>
      <c r="HQ1154" s="63"/>
      <c r="HR1154" s="63"/>
      <c r="HS1154" s="63"/>
      <c r="HT1154" s="63"/>
      <c r="HU1154" s="63"/>
      <c r="HV1154" s="63"/>
      <c r="HW1154" s="63"/>
      <c r="HX1154" s="63"/>
      <c r="HY1154" s="63"/>
      <c r="HZ1154" s="63"/>
      <c r="IA1154" s="63"/>
      <c r="IB1154" s="63"/>
      <c r="IC1154" s="63"/>
      <c r="ID1154" s="63"/>
      <c r="IE1154" s="63"/>
      <c r="IF1154" s="63"/>
    </row>
    <row r="1155" spans="1:240" ht="18.75">
      <c r="A1155" s="11">
        <f>IFERROR((VLOOKUP(B1155,[18]หน่วยงานหลัก!$A$1:$B$18,2,0)),"")</f>
        <v>10</v>
      </c>
      <c r="B1155" s="6" t="s">
        <v>1</v>
      </c>
      <c r="C1155" s="11">
        <f>IFERROR((VLOOKUP(D1155,[18]หน่วยงานย่อย!$A$1:$B$79,2,0)),"")</f>
        <v>1015</v>
      </c>
      <c r="D1155" s="6" t="s">
        <v>221</v>
      </c>
      <c r="E1155" s="12">
        <v>2</v>
      </c>
      <c r="F1155" s="13" t="s">
        <v>12</v>
      </c>
      <c r="G1155" s="6" t="s">
        <v>12</v>
      </c>
      <c r="H1155" s="12">
        <v>1</v>
      </c>
      <c r="I1155" s="13" t="str">
        <f>IFERROR((VLOOKUP(H1155,[18]กองทุน!$A$2:$B$14,2,)),"")</f>
        <v>กองทุนบริหาร</v>
      </c>
      <c r="J1155" s="12">
        <v>150</v>
      </c>
      <c r="K1155" s="13" t="str">
        <f>IFERROR((VLOOKUP(J1155,'[18]งาน-โครงการ'!$A$1:$B$57,2,FALSE)),"")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55" s="11">
        <f>IFERROR((VLOOKUP(M1155,[18]โครงการย่อย!$B$2:$C$84,2,FALSE)),"")</f>
        <v>1000003</v>
      </c>
      <c r="M1155" s="6" t="s">
        <v>229</v>
      </c>
      <c r="N1155" s="11">
        <v>10000030009</v>
      </c>
      <c r="O1155" s="6" t="s">
        <v>240</v>
      </c>
      <c r="P1155" s="14" t="s">
        <v>240</v>
      </c>
      <c r="Q1155" s="11">
        <v>5</v>
      </c>
      <c r="R1155" s="6" t="s">
        <v>635</v>
      </c>
      <c r="S1155" s="11">
        <v>5</v>
      </c>
      <c r="T1155" s="6" t="s">
        <v>635</v>
      </c>
      <c r="U1155" s="13" t="str">
        <f>IFERROR((VLOOKUP(Q1155,[1]ความเชื่อมโยง!$A$1:$F$10,6,FALSE)),"")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55" s="13" t="str">
        <f>IFERROR((VLOOKUP(Q1155,ความเชื่อมโยง!$A$1:$G$10,7,1)),"")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55" s="15" t="s">
        <v>636</v>
      </c>
      <c r="X1155" s="6" t="s">
        <v>133</v>
      </c>
      <c r="Y1155" s="6" t="s">
        <v>84</v>
      </c>
      <c r="Z1155" s="148" t="s">
        <v>85</v>
      </c>
      <c r="AA1155" s="6"/>
      <c r="AB1155" s="6"/>
      <c r="AC1155" s="14"/>
      <c r="AD1155" s="14" t="s">
        <v>1586</v>
      </c>
      <c r="AE1155" s="16">
        <v>45038300</v>
      </c>
      <c r="AF1155" s="17">
        <v>1</v>
      </c>
      <c r="AG1155" s="17" t="s">
        <v>583</v>
      </c>
      <c r="AH1155" s="17">
        <v>1</v>
      </c>
      <c r="AI1155" s="90">
        <f>+ROUND(AE1155*AF1155*AH1155,-2)</f>
        <v>45038300</v>
      </c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89"/>
      <c r="AW1155" s="89"/>
      <c r="AX1155" s="89"/>
      <c r="AY1155" s="89"/>
      <c r="AZ1155" s="89"/>
      <c r="BA1155" s="14"/>
      <c r="BB1155" s="17"/>
      <c r="BC1155" s="14"/>
      <c r="BD1155" s="14"/>
      <c r="BE1155" s="89"/>
      <c r="BF1155" s="89"/>
      <c r="BG1155" s="89"/>
      <c r="BH1155" s="58">
        <f t="shared" si="57"/>
        <v>45038300</v>
      </c>
      <c r="BI1155" s="62">
        <f t="shared" si="56"/>
        <v>0</v>
      </c>
      <c r="BJ1155" s="63"/>
      <c r="BK1155" s="63"/>
      <c r="BL1155" s="63"/>
      <c r="BM1155" s="63"/>
      <c r="BN1155" s="63"/>
      <c r="BO1155" s="63"/>
      <c r="BP1155" s="63"/>
      <c r="BQ1155" s="63"/>
      <c r="BR1155" s="63"/>
      <c r="BS1155" s="63"/>
      <c r="BT1155" s="63"/>
      <c r="BU1155" s="63"/>
      <c r="BV1155" s="63"/>
      <c r="BW1155" s="63"/>
      <c r="BX1155" s="63"/>
      <c r="BY1155" s="63"/>
      <c r="BZ1155" s="63"/>
      <c r="CA1155" s="63"/>
      <c r="CB1155" s="63"/>
      <c r="CC1155" s="63"/>
      <c r="CD1155" s="63"/>
      <c r="CE1155" s="63"/>
      <c r="CF1155" s="63"/>
      <c r="CG1155" s="63"/>
      <c r="CH1155" s="63"/>
      <c r="CI1155" s="63"/>
      <c r="CJ1155" s="63"/>
      <c r="CK1155" s="63"/>
      <c r="CL1155" s="63"/>
      <c r="CM1155" s="63"/>
      <c r="CN1155" s="63"/>
      <c r="CO1155" s="63"/>
      <c r="CP1155" s="63"/>
      <c r="CQ1155" s="63"/>
      <c r="CR1155" s="63"/>
      <c r="CS1155" s="63"/>
      <c r="CT1155" s="63"/>
      <c r="CU1155" s="63"/>
      <c r="CV1155" s="63"/>
      <c r="CW1155" s="63"/>
      <c r="CX1155" s="63"/>
      <c r="CY1155" s="63"/>
      <c r="CZ1155" s="63"/>
      <c r="DA1155" s="63"/>
      <c r="DB1155" s="63"/>
      <c r="DC1155" s="63"/>
      <c r="DD1155" s="63"/>
      <c r="DE1155" s="63"/>
      <c r="DF1155" s="63"/>
      <c r="DG1155" s="63"/>
      <c r="DH1155" s="63"/>
      <c r="DI1155" s="63"/>
      <c r="DJ1155" s="63"/>
      <c r="DK1155" s="63"/>
      <c r="DL1155" s="63"/>
      <c r="DM1155" s="63"/>
      <c r="DN1155" s="63"/>
      <c r="DO1155" s="63"/>
      <c r="DP1155" s="63"/>
      <c r="DQ1155" s="63"/>
      <c r="DR1155" s="63"/>
      <c r="DS1155" s="63"/>
      <c r="DT1155" s="63"/>
      <c r="DU1155" s="63"/>
      <c r="DV1155" s="63"/>
      <c r="DW1155" s="63"/>
      <c r="DX1155" s="63"/>
      <c r="DY1155" s="63"/>
      <c r="DZ1155" s="63"/>
      <c r="EA1155" s="63"/>
      <c r="EB1155" s="63"/>
      <c r="EC1155" s="63"/>
      <c r="ED1155" s="63"/>
      <c r="EE1155" s="63"/>
      <c r="EF1155" s="63"/>
      <c r="EG1155" s="63"/>
      <c r="EH1155" s="63"/>
      <c r="EI1155" s="63"/>
      <c r="EJ1155" s="63"/>
      <c r="EK1155" s="63"/>
      <c r="EL1155" s="63"/>
      <c r="EM1155" s="63"/>
      <c r="EN1155" s="63"/>
      <c r="EO1155" s="63"/>
      <c r="EP1155" s="63"/>
      <c r="EQ1155" s="63"/>
      <c r="ER1155" s="63"/>
      <c r="ES1155" s="63"/>
      <c r="ET1155" s="63"/>
      <c r="EU1155" s="63"/>
      <c r="EV1155" s="63"/>
      <c r="EW1155" s="63"/>
      <c r="EX1155" s="63"/>
      <c r="EY1155" s="63"/>
      <c r="EZ1155" s="63"/>
      <c r="FA1155" s="63"/>
      <c r="FB1155" s="63"/>
      <c r="FC1155" s="63"/>
      <c r="FD1155" s="63"/>
      <c r="FE1155" s="63"/>
      <c r="FF1155" s="63"/>
      <c r="FG1155" s="63"/>
      <c r="FH1155" s="63"/>
      <c r="FI1155" s="63"/>
      <c r="FJ1155" s="63"/>
      <c r="FK1155" s="63"/>
      <c r="FL1155" s="63"/>
      <c r="FM1155" s="63"/>
      <c r="FN1155" s="63"/>
      <c r="FO1155" s="63"/>
      <c r="FP1155" s="63"/>
      <c r="FQ1155" s="63"/>
      <c r="FR1155" s="63"/>
      <c r="FS1155" s="63"/>
      <c r="FT1155" s="63"/>
      <c r="FU1155" s="63"/>
      <c r="FV1155" s="63"/>
      <c r="FW1155" s="63"/>
      <c r="FX1155" s="63"/>
      <c r="FY1155" s="63"/>
      <c r="FZ1155" s="63"/>
      <c r="GA1155" s="63"/>
      <c r="GB1155" s="63"/>
      <c r="GC1155" s="63"/>
      <c r="GD1155" s="63"/>
      <c r="GE1155" s="63"/>
      <c r="GF1155" s="63"/>
      <c r="GG1155" s="63"/>
      <c r="GH1155" s="63"/>
      <c r="GI1155" s="63"/>
      <c r="GJ1155" s="63"/>
      <c r="GK1155" s="63"/>
      <c r="GL1155" s="63"/>
      <c r="GM1155" s="63"/>
      <c r="GN1155" s="63"/>
      <c r="GO1155" s="63"/>
      <c r="GP1155" s="63"/>
      <c r="GQ1155" s="63"/>
      <c r="GR1155" s="63"/>
      <c r="GS1155" s="63"/>
      <c r="GT1155" s="63"/>
      <c r="GU1155" s="63"/>
      <c r="GV1155" s="63"/>
      <c r="GW1155" s="63"/>
      <c r="GX1155" s="63"/>
      <c r="GY1155" s="63"/>
      <c r="GZ1155" s="63"/>
      <c r="HA1155" s="63"/>
      <c r="HB1155" s="63"/>
      <c r="HC1155" s="63"/>
      <c r="HD1155" s="63"/>
      <c r="HE1155" s="63"/>
      <c r="HF1155" s="63"/>
      <c r="HG1155" s="63"/>
      <c r="HH1155" s="63"/>
      <c r="HI1155" s="63"/>
      <c r="HJ1155" s="63"/>
      <c r="HK1155" s="63"/>
      <c r="HL1155" s="63"/>
      <c r="HM1155" s="63"/>
      <c r="HN1155" s="63"/>
      <c r="HO1155" s="63"/>
      <c r="HP1155" s="63"/>
      <c r="HQ1155" s="63"/>
      <c r="HR1155" s="63"/>
      <c r="HS1155" s="63"/>
      <c r="HT1155" s="63"/>
      <c r="HU1155" s="63"/>
      <c r="HV1155" s="63"/>
      <c r="HW1155" s="63"/>
      <c r="HX1155" s="63"/>
      <c r="HY1155" s="63"/>
      <c r="HZ1155" s="63"/>
      <c r="IA1155" s="63"/>
      <c r="IB1155" s="63"/>
      <c r="IC1155" s="63"/>
      <c r="ID1155" s="63"/>
      <c r="IE1155" s="63"/>
      <c r="IF1155" s="63"/>
    </row>
    <row r="1156" spans="1:240" ht="18.75">
      <c r="A1156" s="11">
        <f>IFERROR((VLOOKUP(B1156,[18]หน่วยงานหลัก!$A$1:$B$18,2,0)),"")</f>
        <v>10</v>
      </c>
      <c r="B1156" s="6" t="s">
        <v>1</v>
      </c>
      <c r="C1156" s="11">
        <f>IFERROR((VLOOKUP(D1156,[18]หน่วยงานย่อย!$A$1:$B$79,2,0)),"")</f>
        <v>1015</v>
      </c>
      <c r="D1156" s="6" t="s">
        <v>221</v>
      </c>
      <c r="E1156" s="12">
        <v>2</v>
      </c>
      <c r="F1156" s="13" t="s">
        <v>12</v>
      </c>
      <c r="G1156" s="6" t="s">
        <v>12</v>
      </c>
      <c r="H1156" s="12">
        <v>1</v>
      </c>
      <c r="I1156" s="13" t="str">
        <f>IFERROR((VLOOKUP(H1156,[18]กองทุน!$A$2:$B$14,2,)),"")</f>
        <v>กองทุนบริหาร</v>
      </c>
      <c r="J1156" s="12">
        <v>150</v>
      </c>
      <c r="K1156" s="13" t="str">
        <f>IFERROR((VLOOKUP(J1156,'[18]งาน-โครงการ'!$A$1:$B$57,2,FALSE)),"")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56" s="11">
        <v>1000011</v>
      </c>
      <c r="M1156" s="6" t="s">
        <v>229</v>
      </c>
      <c r="N1156" s="11">
        <v>10000110018</v>
      </c>
      <c r="O1156" s="6" t="s">
        <v>241</v>
      </c>
      <c r="P1156" s="14" t="s">
        <v>241</v>
      </c>
      <c r="Q1156" s="11">
        <v>5</v>
      </c>
      <c r="R1156" s="6" t="s">
        <v>635</v>
      </c>
      <c r="S1156" s="11">
        <v>5</v>
      </c>
      <c r="T1156" s="6" t="s">
        <v>635</v>
      </c>
      <c r="U1156" s="13" t="str">
        <f>IFERROR((VLOOKUP(Q1156,[1]ความเชื่อมโยง!$A$1:$F$10,6,FALSE)),"")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56" s="13" t="str">
        <f>IFERROR((VLOOKUP(Q1156,ความเชื่อมโยง!$A$1:$G$10,7,1)),"")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56" s="15" t="s">
        <v>636</v>
      </c>
      <c r="X1156" s="6" t="s">
        <v>133</v>
      </c>
      <c r="Y1156" s="6" t="s">
        <v>16</v>
      </c>
      <c r="Z1156" s="6" t="s">
        <v>20</v>
      </c>
      <c r="AA1156" s="6"/>
      <c r="AB1156" s="6"/>
      <c r="AC1156" s="14"/>
      <c r="AD1156" s="14" t="s">
        <v>600</v>
      </c>
      <c r="AE1156" s="16">
        <v>1800000</v>
      </c>
      <c r="AF1156" s="17">
        <v>1</v>
      </c>
      <c r="AG1156" s="17" t="s">
        <v>583</v>
      </c>
      <c r="AH1156" s="17">
        <v>1</v>
      </c>
      <c r="AI1156" s="90">
        <f>+ROUND(AE1156*AF1156*AH1156,-2)</f>
        <v>1800000</v>
      </c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89"/>
      <c r="AW1156" s="89"/>
      <c r="AX1156" s="89"/>
      <c r="AY1156" s="89"/>
      <c r="AZ1156" s="89"/>
      <c r="BA1156" s="14"/>
      <c r="BB1156" s="17"/>
      <c r="BC1156" s="14"/>
      <c r="BD1156" s="14"/>
      <c r="BE1156" s="89"/>
      <c r="BF1156" s="89"/>
      <c r="BG1156" s="89"/>
      <c r="BH1156" s="58">
        <f t="shared" si="57"/>
        <v>1800000</v>
      </c>
      <c r="BI1156" s="62">
        <f t="shared" si="56"/>
        <v>0</v>
      </c>
      <c r="BJ1156" s="63"/>
      <c r="BK1156" s="63"/>
      <c r="BL1156" s="63"/>
      <c r="BM1156" s="63"/>
      <c r="BN1156" s="63"/>
      <c r="BO1156" s="63"/>
      <c r="BP1156" s="63"/>
      <c r="BQ1156" s="63"/>
      <c r="BR1156" s="63"/>
      <c r="BS1156" s="63"/>
      <c r="BT1156" s="63"/>
      <c r="BU1156" s="63"/>
      <c r="BV1156" s="63"/>
      <c r="BW1156" s="63"/>
      <c r="BX1156" s="63"/>
      <c r="BY1156" s="63"/>
      <c r="BZ1156" s="63"/>
      <c r="CA1156" s="63"/>
      <c r="CB1156" s="63"/>
      <c r="CC1156" s="63"/>
      <c r="CD1156" s="63"/>
      <c r="CE1156" s="63"/>
      <c r="CF1156" s="63"/>
      <c r="CG1156" s="63"/>
      <c r="CH1156" s="63"/>
      <c r="CI1156" s="63"/>
      <c r="CJ1156" s="63"/>
      <c r="CK1156" s="63"/>
      <c r="CL1156" s="63"/>
      <c r="CM1156" s="63"/>
      <c r="CN1156" s="63"/>
      <c r="CO1156" s="63"/>
      <c r="CP1156" s="63"/>
      <c r="CQ1156" s="63"/>
      <c r="CR1156" s="63"/>
      <c r="CS1156" s="63"/>
      <c r="CT1156" s="63"/>
      <c r="CU1156" s="63"/>
      <c r="CV1156" s="63"/>
      <c r="CW1156" s="63"/>
      <c r="CX1156" s="63"/>
      <c r="CY1156" s="63"/>
      <c r="CZ1156" s="63"/>
      <c r="DA1156" s="63"/>
      <c r="DB1156" s="63"/>
      <c r="DC1156" s="63"/>
      <c r="DD1156" s="63"/>
      <c r="DE1156" s="63"/>
      <c r="DF1156" s="63"/>
      <c r="DG1156" s="63"/>
      <c r="DH1156" s="63"/>
      <c r="DI1156" s="63"/>
      <c r="DJ1156" s="63"/>
      <c r="DK1156" s="63"/>
      <c r="DL1156" s="63"/>
      <c r="DM1156" s="63"/>
      <c r="DN1156" s="63"/>
      <c r="DO1156" s="63"/>
      <c r="DP1156" s="63"/>
      <c r="DQ1156" s="63"/>
      <c r="DR1156" s="63"/>
      <c r="DS1156" s="63"/>
      <c r="DT1156" s="63"/>
      <c r="DU1156" s="63"/>
      <c r="DV1156" s="63"/>
      <c r="DW1156" s="63"/>
      <c r="DX1156" s="63"/>
      <c r="DY1156" s="63"/>
      <c r="DZ1156" s="63"/>
      <c r="EA1156" s="63"/>
      <c r="EB1156" s="63"/>
      <c r="EC1156" s="63"/>
      <c r="ED1156" s="63"/>
      <c r="EE1156" s="63"/>
      <c r="EF1156" s="63"/>
      <c r="EG1156" s="63"/>
      <c r="EH1156" s="63"/>
      <c r="EI1156" s="63"/>
      <c r="EJ1156" s="63"/>
      <c r="EK1156" s="63"/>
      <c r="EL1156" s="63"/>
      <c r="EM1156" s="63"/>
      <c r="EN1156" s="63"/>
      <c r="EO1156" s="63"/>
      <c r="EP1156" s="63"/>
      <c r="EQ1156" s="63"/>
      <c r="ER1156" s="63"/>
      <c r="ES1156" s="63"/>
      <c r="ET1156" s="63"/>
      <c r="EU1156" s="63"/>
      <c r="EV1156" s="63"/>
      <c r="EW1156" s="63"/>
      <c r="EX1156" s="63"/>
      <c r="EY1156" s="63"/>
      <c r="EZ1156" s="63"/>
      <c r="FA1156" s="63"/>
      <c r="FB1156" s="63"/>
      <c r="FC1156" s="63"/>
      <c r="FD1156" s="63"/>
      <c r="FE1156" s="63"/>
      <c r="FF1156" s="63"/>
      <c r="FG1156" s="63"/>
      <c r="FH1156" s="63"/>
      <c r="FI1156" s="63"/>
      <c r="FJ1156" s="63"/>
      <c r="FK1156" s="63"/>
      <c r="FL1156" s="63"/>
      <c r="FM1156" s="63"/>
      <c r="FN1156" s="63"/>
      <c r="FO1156" s="63"/>
      <c r="FP1156" s="63"/>
      <c r="FQ1156" s="63"/>
      <c r="FR1156" s="63"/>
      <c r="FS1156" s="63"/>
      <c r="FT1156" s="63"/>
      <c r="FU1156" s="63"/>
      <c r="FV1156" s="63"/>
      <c r="FW1156" s="63"/>
      <c r="FX1156" s="63"/>
      <c r="FY1156" s="63"/>
      <c r="FZ1156" s="63"/>
      <c r="GA1156" s="63"/>
      <c r="GB1156" s="63"/>
      <c r="GC1156" s="63"/>
      <c r="GD1156" s="63"/>
      <c r="GE1156" s="63"/>
      <c r="GF1156" s="63"/>
      <c r="GG1156" s="63"/>
      <c r="GH1156" s="63"/>
      <c r="GI1156" s="63"/>
      <c r="GJ1156" s="63"/>
      <c r="GK1156" s="63"/>
      <c r="GL1156" s="63"/>
      <c r="GM1156" s="63"/>
      <c r="GN1156" s="63"/>
      <c r="GO1156" s="63"/>
      <c r="GP1156" s="63"/>
      <c r="GQ1156" s="63"/>
      <c r="GR1156" s="63"/>
      <c r="GS1156" s="63"/>
      <c r="GT1156" s="63"/>
      <c r="GU1156" s="63"/>
      <c r="GV1156" s="63"/>
      <c r="GW1156" s="63"/>
      <c r="GX1156" s="63"/>
      <c r="GY1156" s="63"/>
      <c r="GZ1156" s="63"/>
      <c r="HA1156" s="63"/>
      <c r="HB1156" s="63"/>
      <c r="HC1156" s="63"/>
      <c r="HD1156" s="63"/>
      <c r="HE1156" s="63"/>
      <c r="HF1156" s="63"/>
      <c r="HG1156" s="63"/>
      <c r="HH1156" s="63"/>
      <c r="HI1156" s="63"/>
      <c r="HJ1156" s="63"/>
      <c r="HK1156" s="63"/>
      <c r="HL1156" s="63"/>
      <c r="HM1156" s="63"/>
      <c r="HN1156" s="63"/>
      <c r="HO1156" s="63"/>
      <c r="HP1156" s="63"/>
      <c r="HQ1156" s="63"/>
      <c r="HR1156" s="63"/>
      <c r="HS1156" s="63"/>
      <c r="HT1156" s="63"/>
      <c r="HU1156" s="63"/>
      <c r="HV1156" s="63"/>
      <c r="HW1156" s="63"/>
      <c r="HX1156" s="63"/>
      <c r="HY1156" s="63"/>
      <c r="HZ1156" s="63"/>
      <c r="IA1156" s="63"/>
      <c r="IB1156" s="63"/>
      <c r="IC1156" s="63"/>
      <c r="ID1156" s="63"/>
      <c r="IE1156" s="63"/>
      <c r="IF1156" s="63"/>
    </row>
    <row r="1157" spans="1:240" ht="18.75">
      <c r="A1157" s="11">
        <f>IFERROR((VLOOKUP(B1157,[18]หน่วยงานหลัก!$A$1:$B$18,2,0)),"")</f>
        <v>10</v>
      </c>
      <c r="B1157" s="6" t="s">
        <v>1</v>
      </c>
      <c r="C1157" s="11">
        <f>IFERROR((VLOOKUP(D1157,[18]หน่วยงานย่อย!$A$1:$B$79,2,0)),"")</f>
        <v>1015</v>
      </c>
      <c r="D1157" s="6" t="s">
        <v>221</v>
      </c>
      <c r="E1157" s="12">
        <v>2</v>
      </c>
      <c r="F1157" s="13" t="s">
        <v>12</v>
      </c>
      <c r="G1157" s="6" t="s">
        <v>12</v>
      </c>
      <c r="H1157" s="12">
        <v>8</v>
      </c>
      <c r="I1157" s="13" t="s">
        <v>1045</v>
      </c>
      <c r="J1157" s="12">
        <v>415</v>
      </c>
      <c r="K1157" s="13" t="s">
        <v>1046</v>
      </c>
      <c r="L1157" s="11">
        <v>4010002</v>
      </c>
      <c r="M1157" s="6" t="s">
        <v>412</v>
      </c>
      <c r="N1157" s="11">
        <v>40100020241</v>
      </c>
      <c r="O1157" s="6" t="s">
        <v>242</v>
      </c>
      <c r="P1157" s="14" t="s">
        <v>243</v>
      </c>
      <c r="Q1157" s="11">
        <v>5</v>
      </c>
      <c r="R1157" s="6" t="s">
        <v>635</v>
      </c>
      <c r="S1157" s="11">
        <v>5</v>
      </c>
      <c r="T1157" s="6" t="s">
        <v>635</v>
      </c>
      <c r="U1157" s="13" t="str">
        <f>IFERROR((VLOOKUP(Q1157,[1]ความเชื่อมโยง!$A$1:$F$10,6,FALSE)),"")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57" s="13" t="str">
        <f>IFERROR((VLOOKUP(Q1157,ความเชื่อมโยง!$A$1:$G$10,7,1)),"")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57" s="15" t="s">
        <v>636</v>
      </c>
      <c r="X1157" s="6" t="s">
        <v>133</v>
      </c>
      <c r="Y1157" s="6" t="s">
        <v>16</v>
      </c>
      <c r="Z1157" s="6" t="s">
        <v>20</v>
      </c>
      <c r="AA1157" s="6"/>
      <c r="AB1157" s="6"/>
      <c r="AC1157" s="14"/>
      <c r="AD1157" s="14" t="s">
        <v>600</v>
      </c>
      <c r="AE1157" s="16">
        <v>330900</v>
      </c>
      <c r="AF1157" s="17">
        <v>1</v>
      </c>
      <c r="AG1157" s="17" t="s">
        <v>583</v>
      </c>
      <c r="AH1157" s="17">
        <v>1</v>
      </c>
      <c r="AI1157" s="27">
        <f>+ROUND(AE1157*AF1157*AH1157,-2)</f>
        <v>330900</v>
      </c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89"/>
      <c r="AW1157" s="89"/>
      <c r="AX1157" s="89"/>
      <c r="AY1157" s="89"/>
      <c r="AZ1157" s="89"/>
      <c r="BA1157" s="14"/>
      <c r="BB1157" s="17"/>
      <c r="BC1157" s="14"/>
      <c r="BD1157" s="14"/>
      <c r="BE1157" s="89"/>
      <c r="BF1157" s="89"/>
      <c r="BG1157" s="89"/>
      <c r="BH1157" s="58">
        <f t="shared" si="57"/>
        <v>330900</v>
      </c>
      <c r="BI1157" s="62">
        <f t="shared" si="56"/>
        <v>0</v>
      </c>
      <c r="BJ1157" s="63"/>
      <c r="BK1157" s="63"/>
      <c r="BL1157" s="63"/>
      <c r="BM1157" s="63"/>
      <c r="BN1157" s="63"/>
      <c r="BO1157" s="63"/>
      <c r="BP1157" s="63"/>
      <c r="BQ1157" s="63"/>
      <c r="BR1157" s="63"/>
      <c r="BS1157" s="63"/>
      <c r="BT1157" s="63"/>
      <c r="BU1157" s="63"/>
      <c r="BV1157" s="63"/>
      <c r="BW1157" s="63"/>
      <c r="BX1157" s="63"/>
      <c r="BY1157" s="63"/>
      <c r="BZ1157" s="63"/>
      <c r="CA1157" s="63"/>
      <c r="CB1157" s="63"/>
      <c r="CC1157" s="63"/>
      <c r="CD1157" s="63"/>
      <c r="CE1157" s="63"/>
      <c r="CF1157" s="63"/>
      <c r="CG1157" s="63"/>
      <c r="CH1157" s="63"/>
      <c r="CI1157" s="63"/>
      <c r="CJ1157" s="63"/>
      <c r="CK1157" s="63"/>
      <c r="CL1157" s="63"/>
      <c r="CM1157" s="63"/>
      <c r="CN1157" s="63"/>
      <c r="CO1157" s="63"/>
      <c r="CP1157" s="63"/>
      <c r="CQ1157" s="63"/>
      <c r="CR1157" s="63"/>
      <c r="CS1157" s="63"/>
      <c r="CT1157" s="63"/>
      <c r="CU1157" s="63"/>
      <c r="CV1157" s="63"/>
      <c r="CW1157" s="63"/>
      <c r="CX1157" s="63"/>
      <c r="CY1157" s="63"/>
      <c r="CZ1157" s="63"/>
      <c r="DA1157" s="63"/>
      <c r="DB1157" s="63"/>
      <c r="DC1157" s="63"/>
      <c r="DD1157" s="63"/>
      <c r="DE1157" s="63"/>
      <c r="DF1157" s="63"/>
      <c r="DG1157" s="63"/>
      <c r="DH1157" s="63"/>
      <c r="DI1157" s="63"/>
      <c r="DJ1157" s="63"/>
      <c r="DK1157" s="63"/>
      <c r="DL1157" s="63"/>
      <c r="DM1157" s="63"/>
      <c r="DN1157" s="63"/>
      <c r="DO1157" s="63"/>
      <c r="DP1157" s="63"/>
      <c r="DQ1157" s="63"/>
      <c r="DR1157" s="63"/>
      <c r="DS1157" s="63"/>
      <c r="DT1157" s="63"/>
      <c r="DU1157" s="63"/>
      <c r="DV1157" s="63"/>
      <c r="DW1157" s="63"/>
      <c r="DX1157" s="63"/>
      <c r="DY1157" s="63"/>
      <c r="DZ1157" s="63"/>
      <c r="EA1157" s="63"/>
      <c r="EB1157" s="63"/>
      <c r="EC1157" s="63"/>
      <c r="ED1157" s="63"/>
      <c r="EE1157" s="63"/>
      <c r="EF1157" s="63"/>
      <c r="EG1157" s="63"/>
      <c r="EH1157" s="63"/>
      <c r="EI1157" s="63"/>
      <c r="EJ1157" s="63"/>
      <c r="EK1157" s="63"/>
      <c r="EL1157" s="63"/>
      <c r="EM1157" s="63"/>
      <c r="EN1157" s="63"/>
      <c r="EO1157" s="63"/>
      <c r="EP1157" s="63"/>
      <c r="EQ1157" s="63"/>
      <c r="ER1157" s="63"/>
      <c r="ES1157" s="63"/>
      <c r="ET1157" s="63"/>
      <c r="EU1157" s="63"/>
      <c r="EV1157" s="63"/>
      <c r="EW1157" s="63"/>
      <c r="EX1157" s="63"/>
      <c r="EY1157" s="63"/>
      <c r="EZ1157" s="63"/>
      <c r="FA1157" s="63"/>
      <c r="FB1157" s="63"/>
      <c r="FC1157" s="63"/>
      <c r="FD1157" s="63"/>
      <c r="FE1157" s="63"/>
      <c r="FF1157" s="63"/>
      <c r="FG1157" s="63"/>
      <c r="FH1157" s="63"/>
      <c r="FI1157" s="63"/>
      <c r="FJ1157" s="63"/>
      <c r="FK1157" s="63"/>
      <c r="FL1157" s="63"/>
      <c r="FM1157" s="63"/>
      <c r="FN1157" s="63"/>
      <c r="FO1157" s="63"/>
      <c r="FP1157" s="63"/>
      <c r="FQ1157" s="63"/>
      <c r="FR1157" s="63"/>
      <c r="FS1157" s="63"/>
      <c r="FT1157" s="63"/>
      <c r="FU1157" s="63"/>
      <c r="FV1157" s="63"/>
      <c r="FW1157" s="63"/>
      <c r="FX1157" s="63"/>
      <c r="FY1157" s="63"/>
      <c r="FZ1157" s="63"/>
      <c r="GA1157" s="63"/>
      <c r="GB1157" s="63"/>
      <c r="GC1157" s="63"/>
      <c r="GD1157" s="63"/>
      <c r="GE1157" s="63"/>
      <c r="GF1157" s="63"/>
      <c r="GG1157" s="63"/>
      <c r="GH1157" s="63"/>
      <c r="GI1157" s="63"/>
      <c r="GJ1157" s="63"/>
      <c r="GK1157" s="63"/>
      <c r="GL1157" s="63"/>
      <c r="GM1157" s="63"/>
      <c r="GN1157" s="63"/>
      <c r="GO1157" s="63"/>
      <c r="GP1157" s="63"/>
      <c r="GQ1157" s="63"/>
      <c r="GR1157" s="63"/>
      <c r="GS1157" s="63"/>
      <c r="GT1157" s="63"/>
      <c r="GU1157" s="63"/>
      <c r="GV1157" s="63"/>
      <c r="GW1157" s="63"/>
      <c r="GX1157" s="63"/>
      <c r="GY1157" s="63"/>
      <c r="GZ1157" s="63"/>
      <c r="HA1157" s="63"/>
      <c r="HB1157" s="63"/>
      <c r="HC1157" s="63"/>
      <c r="HD1157" s="63"/>
      <c r="HE1157" s="63"/>
      <c r="HF1157" s="63"/>
      <c r="HG1157" s="63"/>
      <c r="HH1157" s="63"/>
      <c r="HI1157" s="63"/>
      <c r="HJ1157" s="63"/>
      <c r="HK1157" s="63"/>
      <c r="HL1157" s="63"/>
      <c r="HM1157" s="63"/>
      <c r="HN1157" s="63"/>
      <c r="HO1157" s="63"/>
      <c r="HP1157" s="63"/>
      <c r="HQ1157" s="63"/>
      <c r="HR1157" s="63"/>
      <c r="HS1157" s="63"/>
      <c r="HT1157" s="63"/>
      <c r="HU1157" s="63"/>
      <c r="HV1157" s="63"/>
      <c r="HW1157" s="63"/>
      <c r="HX1157" s="63"/>
      <c r="HY1157" s="63"/>
      <c r="HZ1157" s="63"/>
      <c r="IA1157" s="63"/>
      <c r="IB1157" s="63"/>
      <c r="IC1157" s="63"/>
      <c r="ID1157" s="63"/>
      <c r="IE1157" s="63"/>
      <c r="IF1157" s="63"/>
    </row>
    <row r="1158" spans="1:240" s="4" customFormat="1" ht="18.75">
      <c r="A1158" s="11">
        <f>IFERROR((VLOOKUP(B1158,[18]หน่วยงานหลัก!$A$1:$B$18,2,0)),"")</f>
        <v>10</v>
      </c>
      <c r="B1158" s="6" t="s">
        <v>1</v>
      </c>
      <c r="C1158" s="11">
        <f>IFERROR((VLOOKUP(D1158,[18]หน่วยงานย่อย!$A$1:$B$79,2,0)),"")</f>
        <v>1015</v>
      </c>
      <c r="D1158" s="6" t="s">
        <v>221</v>
      </c>
      <c r="E1158" s="12">
        <v>2</v>
      </c>
      <c r="F1158" s="13" t="s">
        <v>12</v>
      </c>
      <c r="G1158" s="6" t="s">
        <v>12</v>
      </c>
      <c r="H1158" s="12">
        <v>1</v>
      </c>
      <c r="I1158" s="13" t="str">
        <f>IFERROR((VLOOKUP(H1158,[18]กองทุน!$A$2:$B$14,2,)),"")</f>
        <v>กองทุนบริหาร</v>
      </c>
      <c r="J1158" s="12">
        <v>150</v>
      </c>
      <c r="K1158" s="13" t="str">
        <f>IFERROR((VLOOKUP(J1158,'[18]งาน-โครงการ'!$A$1:$B$57,2,FALSE)),"")</f>
        <v>งานสนับสนุนการบริหารจัดการทั่วไปด้านวิทยาศาสตร์และเทคโนโลยี</v>
      </c>
      <c r="L1158" s="11">
        <f>IFERROR((VLOOKUP(M1158,[18]โครงการย่อย!$B$2:$C$84,2,FALSE)),"")</f>
        <v>1000003</v>
      </c>
      <c r="M1158" s="6" t="s">
        <v>229</v>
      </c>
      <c r="N1158" s="11">
        <v>10000030114</v>
      </c>
      <c r="O1158" s="6" t="s">
        <v>224</v>
      </c>
      <c r="P1158" s="14" t="s">
        <v>224</v>
      </c>
      <c r="Q1158" s="11">
        <v>1</v>
      </c>
      <c r="R1158" s="6" t="s">
        <v>520</v>
      </c>
      <c r="S1158" s="11">
        <f>IFERROR((VLOOKUP(T1158,[1]ความเชื่อมโยง!$A$29:$B$37,2,FALSE)),"")</f>
        <v>1.1000000000000001</v>
      </c>
      <c r="T1158" s="6" t="s">
        <v>640</v>
      </c>
      <c r="U1158" s="13" t="str">
        <f>IFERROR((VLOOKUP(Q1158,[1]ความเชื่อมโยง!$A$1:$F$10,6,FALSE)),"")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58" s="13" t="str">
        <f>IFERROR((VLOOKUP(Q1158,ความเชื่อมโยง!$A$1:$G$10,7,1)),"")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58" s="15" t="s">
        <v>636</v>
      </c>
      <c r="X1158" s="6" t="s">
        <v>133</v>
      </c>
      <c r="Y1158" s="6" t="s">
        <v>16</v>
      </c>
      <c r="Z1158" s="6" t="s">
        <v>28</v>
      </c>
      <c r="AA1158" s="6"/>
      <c r="AB1158" s="6"/>
      <c r="AC1158" s="14"/>
      <c r="AD1158" s="14" t="s">
        <v>1587</v>
      </c>
      <c r="AE1158" s="16">
        <v>4300000</v>
      </c>
      <c r="AF1158" s="17">
        <v>1</v>
      </c>
      <c r="AG1158" s="17" t="s">
        <v>583</v>
      </c>
      <c r="AH1158" s="17">
        <v>1</v>
      </c>
      <c r="AI1158" s="27">
        <f>+ROUND(AE1158*AF1158*AH1158,-2)</f>
        <v>4300000</v>
      </c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89"/>
      <c r="AW1158" s="89"/>
      <c r="AX1158" s="89"/>
      <c r="AY1158" s="89"/>
      <c r="AZ1158" s="89"/>
      <c r="BA1158" s="14"/>
      <c r="BB1158" s="17"/>
      <c r="BC1158" s="14"/>
      <c r="BD1158" s="14"/>
      <c r="BE1158" s="89"/>
      <c r="BF1158" s="89"/>
      <c r="BG1158" s="89"/>
      <c r="BH1158" s="58">
        <f t="shared" si="57"/>
        <v>4300000</v>
      </c>
      <c r="BI1158" s="62">
        <f t="shared" ref="BI1158:BI1221" si="59">AI1158-BH1158</f>
        <v>0</v>
      </c>
    </row>
    <row r="1159" spans="1:240" s="35" customFormat="1" ht="18.75">
      <c r="A1159" s="400">
        <v>10</v>
      </c>
      <c r="B1159" s="401" t="s">
        <v>1</v>
      </c>
      <c r="C1159" s="400">
        <v>1015</v>
      </c>
      <c r="D1159" s="401" t="s">
        <v>221</v>
      </c>
      <c r="E1159" s="12">
        <v>1</v>
      </c>
      <c r="F1159" s="402" t="s">
        <v>11</v>
      </c>
      <c r="G1159" s="110" t="s">
        <v>11</v>
      </c>
      <c r="H1159" s="12">
        <v>7</v>
      </c>
      <c r="I1159" s="402" t="s">
        <v>734</v>
      </c>
      <c r="J1159" s="400">
        <v>150</v>
      </c>
      <c r="K1159" s="402" t="s">
        <v>1588</v>
      </c>
      <c r="L1159" s="400">
        <v>1000007</v>
      </c>
      <c r="M1159" s="400" t="s">
        <v>229</v>
      </c>
      <c r="N1159" s="11">
        <v>10000070128</v>
      </c>
      <c r="O1159" s="400" t="s">
        <v>244</v>
      </c>
      <c r="P1159" s="401" t="s">
        <v>245</v>
      </c>
      <c r="Q1159" s="11">
        <f>IFERROR((VLOOKUP(R1159,[1]ความเชื่อมโยง!$A$20:$B$26,2,FALSE)),"")</f>
        <v>1</v>
      </c>
      <c r="R1159" s="400" t="s">
        <v>520</v>
      </c>
      <c r="S1159" s="11">
        <f>IFERROR((VLOOKUP(T1159,[1]ความเชื่อมโยง!$A$29:$B$37,2,FALSE)),"")</f>
        <v>1.3</v>
      </c>
      <c r="T1159" s="6" t="s">
        <v>594</v>
      </c>
      <c r="U1159" s="13" t="str">
        <f>IFERROR((VLOOKUP(Q1159,[1]ความเชื่อมโยง!$A$1:$F$10,6,FALSE)),"")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59" s="13" t="str">
        <f>IFERROR((VLOOKUP(Q1159,ความเชื่อมโยง!$A$1:$G$10,7,1)),"")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59" s="403" t="s">
        <v>244</v>
      </c>
      <c r="X1159" s="401" t="s">
        <v>646</v>
      </c>
      <c r="Y1159" s="401" t="s">
        <v>66</v>
      </c>
      <c r="Z1159" s="401" t="s">
        <v>201</v>
      </c>
      <c r="AA1159" s="401" t="s">
        <v>202</v>
      </c>
      <c r="AB1159" s="401" t="s">
        <v>245</v>
      </c>
      <c r="AC1159" s="401" t="s">
        <v>245</v>
      </c>
      <c r="AD1159" s="401" t="s">
        <v>245</v>
      </c>
      <c r="AE1159" s="404">
        <v>4000000</v>
      </c>
      <c r="AF1159" s="402">
        <v>1</v>
      </c>
      <c r="AG1159" s="402"/>
      <c r="AH1159" s="402">
        <v>1</v>
      </c>
      <c r="AI1159" s="404">
        <v>4000000</v>
      </c>
      <c r="AJ1159" s="405"/>
      <c r="AK1159" s="405"/>
      <c r="AL1159" s="405"/>
      <c r="AM1159" s="405"/>
      <c r="AN1159" s="405"/>
      <c r="AO1159" s="405"/>
      <c r="AP1159" s="405"/>
      <c r="AQ1159" s="405"/>
      <c r="AR1159" s="405"/>
      <c r="AS1159" s="405"/>
      <c r="AT1159" s="405"/>
      <c r="AU1159" s="405"/>
      <c r="AV1159" s="401" t="s">
        <v>1579</v>
      </c>
      <c r="AW1159" s="401" t="s">
        <v>1580</v>
      </c>
      <c r="AX1159" s="401" t="s">
        <v>1581</v>
      </c>
      <c r="AY1159" s="401" t="s">
        <v>1582</v>
      </c>
      <c r="AZ1159" s="401"/>
      <c r="BA1159" s="401"/>
      <c r="BB1159" s="401"/>
      <c r="BC1159" s="401"/>
      <c r="BD1159" s="401"/>
      <c r="BE1159" s="401"/>
      <c r="BF1159" s="401"/>
      <c r="BG1159" s="406" t="s">
        <v>657</v>
      </c>
      <c r="BH1159" s="58">
        <f t="shared" si="57"/>
        <v>4000000</v>
      </c>
      <c r="BI1159" s="62">
        <f t="shared" si="59"/>
        <v>0</v>
      </c>
      <c r="BJ1159" s="407"/>
      <c r="BK1159" s="407"/>
      <c r="BL1159" s="407"/>
      <c r="BM1159" s="407"/>
      <c r="BN1159" s="407"/>
      <c r="BO1159" s="407"/>
      <c r="BP1159" s="407"/>
      <c r="BQ1159" s="407"/>
      <c r="BR1159" s="407"/>
      <c r="BS1159" s="407"/>
      <c r="BT1159" s="407"/>
      <c r="BU1159" s="407"/>
      <c r="BV1159" s="407"/>
      <c r="BW1159" s="407"/>
      <c r="BX1159" s="407"/>
      <c r="BY1159" s="407"/>
      <c r="BZ1159" s="407"/>
      <c r="CA1159" s="407"/>
      <c r="CB1159" s="407"/>
      <c r="CC1159" s="407"/>
      <c r="CD1159" s="407"/>
      <c r="CE1159" s="407"/>
      <c r="CF1159" s="407"/>
      <c r="CG1159" s="407"/>
      <c r="CH1159" s="407"/>
      <c r="CI1159" s="407"/>
      <c r="CJ1159" s="407"/>
      <c r="CK1159" s="407"/>
      <c r="CL1159" s="407"/>
      <c r="CM1159" s="407"/>
      <c r="CN1159" s="407"/>
      <c r="CO1159" s="407"/>
      <c r="CP1159" s="407"/>
      <c r="CQ1159" s="407"/>
      <c r="CR1159" s="407"/>
      <c r="CS1159" s="407"/>
      <c r="CT1159" s="407"/>
      <c r="CU1159" s="407"/>
      <c r="CV1159" s="407"/>
      <c r="CW1159" s="407"/>
      <c r="CX1159" s="407"/>
      <c r="CY1159" s="407"/>
      <c r="CZ1159" s="407"/>
      <c r="DA1159" s="407"/>
      <c r="DB1159" s="407"/>
      <c r="DC1159" s="407"/>
      <c r="DD1159" s="407"/>
      <c r="DE1159" s="407"/>
      <c r="DF1159" s="407"/>
      <c r="DG1159" s="407"/>
      <c r="DH1159" s="407"/>
      <c r="DI1159" s="407"/>
      <c r="DJ1159" s="407"/>
      <c r="DK1159" s="407"/>
      <c r="DL1159" s="407"/>
      <c r="DM1159" s="407"/>
      <c r="DN1159" s="407"/>
      <c r="DO1159" s="407"/>
      <c r="DP1159" s="407"/>
      <c r="DQ1159" s="407"/>
      <c r="DR1159" s="407"/>
      <c r="DS1159" s="407"/>
      <c r="DT1159" s="407"/>
      <c r="DU1159" s="407"/>
      <c r="DV1159" s="407"/>
      <c r="DW1159" s="407"/>
      <c r="DX1159" s="407"/>
      <c r="DY1159" s="407"/>
      <c r="DZ1159" s="407"/>
      <c r="EA1159" s="407"/>
      <c r="EB1159" s="407"/>
      <c r="EC1159" s="407"/>
      <c r="ED1159" s="407"/>
      <c r="EE1159" s="407"/>
      <c r="EF1159" s="407"/>
      <c r="EG1159" s="407"/>
      <c r="EH1159" s="407"/>
      <c r="EI1159" s="407"/>
      <c r="EJ1159" s="407"/>
      <c r="EK1159" s="407"/>
      <c r="EL1159" s="407"/>
      <c r="EM1159" s="407"/>
      <c r="EN1159" s="407"/>
      <c r="EO1159" s="407"/>
      <c r="EP1159" s="407"/>
      <c r="EQ1159" s="407"/>
      <c r="ER1159" s="407"/>
      <c r="ES1159" s="407"/>
      <c r="ET1159" s="407"/>
      <c r="EU1159" s="407"/>
      <c r="EV1159" s="407"/>
      <c r="EW1159" s="407"/>
      <c r="EX1159" s="407"/>
      <c r="EY1159" s="407"/>
      <c r="EZ1159" s="407"/>
      <c r="FA1159" s="407"/>
      <c r="FB1159" s="407"/>
      <c r="FC1159" s="407"/>
      <c r="FD1159" s="407"/>
      <c r="FE1159" s="407"/>
      <c r="FF1159" s="407"/>
      <c r="FG1159" s="407"/>
      <c r="FH1159" s="407"/>
      <c r="FI1159" s="407"/>
      <c r="FJ1159" s="407"/>
      <c r="FK1159" s="407"/>
      <c r="FL1159" s="407"/>
      <c r="FM1159" s="407"/>
      <c r="FN1159" s="407"/>
      <c r="FO1159" s="407"/>
      <c r="FP1159" s="407"/>
      <c r="FQ1159" s="407"/>
      <c r="FR1159" s="407"/>
      <c r="FS1159" s="407"/>
      <c r="FT1159" s="407"/>
      <c r="FU1159" s="407"/>
      <c r="FV1159" s="407"/>
      <c r="FW1159" s="407"/>
      <c r="FX1159" s="407"/>
      <c r="FY1159" s="407"/>
      <c r="FZ1159" s="407"/>
      <c r="GA1159" s="407"/>
      <c r="GB1159" s="407"/>
      <c r="GC1159" s="407"/>
      <c r="GD1159" s="407"/>
      <c r="GE1159" s="407"/>
      <c r="GF1159" s="407"/>
      <c r="GG1159" s="407"/>
      <c r="GH1159" s="407"/>
      <c r="GI1159" s="407"/>
      <c r="GJ1159" s="407"/>
      <c r="GK1159" s="407"/>
      <c r="GL1159" s="407"/>
      <c r="GM1159" s="407"/>
      <c r="GN1159" s="407"/>
      <c r="GO1159" s="407"/>
      <c r="GP1159" s="407"/>
      <c r="GQ1159" s="407"/>
      <c r="GR1159" s="407"/>
      <c r="GS1159" s="407"/>
      <c r="GT1159" s="407"/>
      <c r="GU1159" s="407"/>
      <c r="GV1159" s="407"/>
      <c r="GW1159" s="407"/>
      <c r="GX1159" s="407"/>
      <c r="GY1159" s="407"/>
      <c r="GZ1159" s="407"/>
      <c r="HA1159" s="407"/>
      <c r="HB1159" s="407"/>
      <c r="HC1159" s="407"/>
      <c r="HD1159" s="407"/>
      <c r="HE1159" s="407"/>
      <c r="HF1159" s="407"/>
      <c r="HG1159" s="407"/>
      <c r="HH1159" s="407"/>
      <c r="HI1159" s="407"/>
      <c r="HJ1159" s="407"/>
      <c r="HK1159" s="407"/>
      <c r="HL1159" s="407"/>
      <c r="HM1159" s="407"/>
      <c r="HN1159" s="407"/>
      <c r="HO1159" s="407"/>
      <c r="HP1159" s="407"/>
      <c r="HQ1159" s="407"/>
      <c r="HR1159" s="407"/>
      <c r="HS1159" s="407"/>
      <c r="HT1159" s="407"/>
      <c r="HU1159" s="407"/>
      <c r="HV1159" s="407"/>
      <c r="HW1159" s="407"/>
      <c r="HX1159" s="407"/>
      <c r="HY1159" s="407"/>
      <c r="HZ1159" s="407"/>
      <c r="IA1159" s="407"/>
      <c r="IB1159" s="407"/>
      <c r="IC1159" s="407"/>
      <c r="ID1159" s="407"/>
      <c r="IE1159" s="407"/>
      <c r="IF1159" s="407"/>
    </row>
    <row r="1160" spans="1:240" s="35" customFormat="1" ht="18.75">
      <c r="A1160" s="400">
        <v>10</v>
      </c>
      <c r="B1160" s="401" t="s">
        <v>1</v>
      </c>
      <c r="C1160" s="400">
        <v>1015</v>
      </c>
      <c r="D1160" s="401" t="s">
        <v>221</v>
      </c>
      <c r="E1160" s="12">
        <v>1</v>
      </c>
      <c r="F1160" s="402" t="s">
        <v>11</v>
      </c>
      <c r="G1160" s="110" t="s">
        <v>11</v>
      </c>
      <c r="H1160" s="12">
        <v>7</v>
      </c>
      <c r="I1160" s="402" t="s">
        <v>734</v>
      </c>
      <c r="J1160" s="400">
        <v>150</v>
      </c>
      <c r="K1160" s="402" t="s">
        <v>1588</v>
      </c>
      <c r="L1160" s="400">
        <v>1000007</v>
      </c>
      <c r="M1160" s="400" t="s">
        <v>229</v>
      </c>
      <c r="N1160" s="11">
        <v>10000070129</v>
      </c>
      <c r="O1160" s="400" t="s">
        <v>246</v>
      </c>
      <c r="P1160" s="401" t="s">
        <v>247</v>
      </c>
      <c r="Q1160" s="11">
        <f>IFERROR((VLOOKUP(R1160,[1]ความเชื่อมโยง!$A$20:$B$26,2,FALSE)),"")</f>
        <v>1</v>
      </c>
      <c r="R1160" s="400" t="s">
        <v>520</v>
      </c>
      <c r="S1160" s="11">
        <f>IFERROR((VLOOKUP(T1160,[1]ความเชื่อมโยง!$A$29:$B$37,2,FALSE)),"")</f>
        <v>1.3</v>
      </c>
      <c r="T1160" s="6" t="s">
        <v>594</v>
      </c>
      <c r="U1160" s="13" t="str">
        <f>IFERROR((VLOOKUP(Q1160,[1]ความเชื่อมโยง!$A$1:$F$10,6,FALSE)),"")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60" s="13" t="str">
        <f>IFERROR((VLOOKUP(Q1160,ความเชื่อมโยง!$A$1:$G$10,7,1)),"")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60" s="403" t="s">
        <v>246</v>
      </c>
      <c r="X1160" s="401" t="s">
        <v>646</v>
      </c>
      <c r="Y1160" s="401" t="s">
        <v>66</v>
      </c>
      <c r="Z1160" s="401" t="s">
        <v>201</v>
      </c>
      <c r="AA1160" s="401" t="s">
        <v>202</v>
      </c>
      <c r="AB1160" s="401" t="s">
        <v>247</v>
      </c>
      <c r="AC1160" s="401" t="s">
        <v>247</v>
      </c>
      <c r="AD1160" s="401" t="s">
        <v>247</v>
      </c>
      <c r="AE1160" s="404">
        <v>8000000</v>
      </c>
      <c r="AF1160" s="402">
        <v>1</v>
      </c>
      <c r="AG1160" s="402"/>
      <c r="AH1160" s="402">
        <v>1</v>
      </c>
      <c r="AI1160" s="404">
        <v>8000000</v>
      </c>
      <c r="AJ1160" s="405"/>
      <c r="AK1160" s="405"/>
      <c r="AL1160" s="405"/>
      <c r="AM1160" s="405"/>
      <c r="AN1160" s="405"/>
      <c r="AO1160" s="405"/>
      <c r="AP1160" s="405"/>
      <c r="AQ1160" s="405"/>
      <c r="AR1160" s="405"/>
      <c r="AS1160" s="405"/>
      <c r="AT1160" s="405"/>
      <c r="AU1160" s="405"/>
      <c r="AV1160" s="401" t="s">
        <v>1579</v>
      </c>
      <c r="AW1160" s="401" t="s">
        <v>1580</v>
      </c>
      <c r="AX1160" s="401" t="s">
        <v>1581</v>
      </c>
      <c r="AY1160" s="401" t="s">
        <v>1582</v>
      </c>
      <c r="AZ1160" s="401"/>
      <c r="BA1160" s="401"/>
      <c r="BB1160" s="401"/>
      <c r="BC1160" s="401"/>
      <c r="BD1160" s="401"/>
      <c r="BE1160" s="401"/>
      <c r="BF1160" s="401"/>
      <c r="BG1160" s="406" t="s">
        <v>657</v>
      </c>
      <c r="BH1160" s="58">
        <f t="shared" si="57"/>
        <v>8000000</v>
      </c>
      <c r="BI1160" s="62">
        <f t="shared" si="59"/>
        <v>0</v>
      </c>
      <c r="BJ1160" s="407"/>
      <c r="BK1160" s="407"/>
      <c r="BL1160" s="407"/>
      <c r="BM1160" s="407"/>
      <c r="BN1160" s="407"/>
      <c r="BO1160" s="407"/>
      <c r="BP1160" s="407"/>
      <c r="BQ1160" s="407"/>
      <c r="BR1160" s="407"/>
      <c r="BS1160" s="407"/>
      <c r="BT1160" s="407"/>
      <c r="BU1160" s="407"/>
      <c r="BV1160" s="407"/>
      <c r="BW1160" s="407"/>
      <c r="BX1160" s="407"/>
      <c r="BY1160" s="407"/>
      <c r="BZ1160" s="407"/>
      <c r="CA1160" s="407"/>
      <c r="CB1160" s="407"/>
      <c r="CC1160" s="407"/>
      <c r="CD1160" s="407"/>
      <c r="CE1160" s="407"/>
      <c r="CF1160" s="407"/>
      <c r="CG1160" s="407"/>
      <c r="CH1160" s="407"/>
      <c r="CI1160" s="407"/>
      <c r="CJ1160" s="407"/>
      <c r="CK1160" s="407"/>
      <c r="CL1160" s="407"/>
      <c r="CM1160" s="407"/>
      <c r="CN1160" s="407"/>
      <c r="CO1160" s="407"/>
      <c r="CP1160" s="407"/>
      <c r="CQ1160" s="407"/>
      <c r="CR1160" s="407"/>
      <c r="CS1160" s="407"/>
      <c r="CT1160" s="407"/>
      <c r="CU1160" s="407"/>
      <c r="CV1160" s="407"/>
      <c r="CW1160" s="407"/>
      <c r="CX1160" s="407"/>
      <c r="CY1160" s="407"/>
      <c r="CZ1160" s="407"/>
      <c r="DA1160" s="407"/>
      <c r="DB1160" s="407"/>
      <c r="DC1160" s="407"/>
      <c r="DD1160" s="407"/>
      <c r="DE1160" s="407"/>
      <c r="DF1160" s="407"/>
      <c r="DG1160" s="407"/>
      <c r="DH1160" s="407"/>
      <c r="DI1160" s="407"/>
      <c r="DJ1160" s="407"/>
      <c r="DK1160" s="407"/>
      <c r="DL1160" s="407"/>
      <c r="DM1160" s="407"/>
      <c r="DN1160" s="407"/>
      <c r="DO1160" s="407"/>
      <c r="DP1160" s="407"/>
      <c r="DQ1160" s="407"/>
      <c r="DR1160" s="407"/>
      <c r="DS1160" s="407"/>
      <c r="DT1160" s="407"/>
      <c r="DU1160" s="407"/>
      <c r="DV1160" s="407"/>
      <c r="DW1160" s="407"/>
      <c r="DX1160" s="407"/>
      <c r="DY1160" s="407"/>
      <c r="DZ1160" s="407"/>
      <c r="EA1160" s="407"/>
      <c r="EB1160" s="407"/>
      <c r="EC1160" s="407"/>
      <c r="ED1160" s="407"/>
      <c r="EE1160" s="407"/>
      <c r="EF1160" s="407"/>
      <c r="EG1160" s="407"/>
      <c r="EH1160" s="407"/>
      <c r="EI1160" s="407"/>
      <c r="EJ1160" s="407"/>
      <c r="EK1160" s="407"/>
      <c r="EL1160" s="407"/>
      <c r="EM1160" s="407"/>
      <c r="EN1160" s="407"/>
      <c r="EO1160" s="407"/>
      <c r="EP1160" s="407"/>
      <c r="EQ1160" s="407"/>
      <c r="ER1160" s="407"/>
      <c r="ES1160" s="407"/>
      <c r="ET1160" s="407"/>
      <c r="EU1160" s="407"/>
      <c r="EV1160" s="407"/>
      <c r="EW1160" s="407"/>
      <c r="EX1160" s="407"/>
      <c r="EY1160" s="407"/>
      <c r="EZ1160" s="407"/>
      <c r="FA1160" s="407"/>
      <c r="FB1160" s="407"/>
      <c r="FC1160" s="407"/>
      <c r="FD1160" s="407"/>
      <c r="FE1160" s="407"/>
      <c r="FF1160" s="407"/>
      <c r="FG1160" s="407"/>
      <c r="FH1160" s="407"/>
      <c r="FI1160" s="407"/>
      <c r="FJ1160" s="407"/>
      <c r="FK1160" s="407"/>
      <c r="FL1160" s="407"/>
      <c r="FM1160" s="407"/>
      <c r="FN1160" s="407"/>
      <c r="FO1160" s="407"/>
      <c r="FP1160" s="407"/>
      <c r="FQ1160" s="407"/>
      <c r="FR1160" s="407"/>
      <c r="FS1160" s="407"/>
      <c r="FT1160" s="407"/>
      <c r="FU1160" s="407"/>
      <c r="FV1160" s="407"/>
      <c r="FW1160" s="407"/>
      <c r="FX1160" s="407"/>
      <c r="FY1160" s="407"/>
      <c r="FZ1160" s="407"/>
      <c r="GA1160" s="407"/>
      <c r="GB1160" s="407"/>
      <c r="GC1160" s="407"/>
      <c r="GD1160" s="407"/>
      <c r="GE1160" s="407"/>
      <c r="GF1160" s="407"/>
      <c r="GG1160" s="407"/>
      <c r="GH1160" s="407"/>
      <c r="GI1160" s="407"/>
      <c r="GJ1160" s="407"/>
      <c r="GK1160" s="407"/>
      <c r="GL1160" s="407"/>
      <c r="GM1160" s="407"/>
      <c r="GN1160" s="407"/>
      <c r="GO1160" s="407"/>
      <c r="GP1160" s="407"/>
      <c r="GQ1160" s="407"/>
      <c r="GR1160" s="407"/>
      <c r="GS1160" s="407"/>
      <c r="GT1160" s="407"/>
      <c r="GU1160" s="407"/>
      <c r="GV1160" s="407"/>
      <c r="GW1160" s="407"/>
      <c r="GX1160" s="407"/>
      <c r="GY1160" s="407"/>
      <c r="GZ1160" s="407"/>
      <c r="HA1160" s="407"/>
      <c r="HB1160" s="407"/>
      <c r="HC1160" s="407"/>
      <c r="HD1160" s="407"/>
      <c r="HE1160" s="407"/>
      <c r="HF1160" s="407"/>
      <c r="HG1160" s="407"/>
      <c r="HH1160" s="407"/>
      <c r="HI1160" s="407"/>
      <c r="HJ1160" s="407"/>
      <c r="HK1160" s="407"/>
      <c r="HL1160" s="407"/>
      <c r="HM1160" s="407"/>
      <c r="HN1160" s="407"/>
      <c r="HO1160" s="407"/>
      <c r="HP1160" s="407"/>
      <c r="HQ1160" s="407"/>
      <c r="HR1160" s="407"/>
      <c r="HS1160" s="407"/>
      <c r="HT1160" s="407"/>
      <c r="HU1160" s="407"/>
      <c r="HV1160" s="407"/>
      <c r="HW1160" s="407"/>
      <c r="HX1160" s="407"/>
      <c r="HY1160" s="407"/>
      <c r="HZ1160" s="407"/>
      <c r="IA1160" s="407"/>
      <c r="IB1160" s="407"/>
      <c r="IC1160" s="407"/>
      <c r="ID1160" s="407"/>
      <c r="IE1160" s="407"/>
      <c r="IF1160" s="407"/>
    </row>
    <row r="1161" spans="1:240" s="35" customFormat="1" ht="18.75">
      <c r="A1161" s="400">
        <v>10</v>
      </c>
      <c r="B1161" s="401" t="s">
        <v>1</v>
      </c>
      <c r="C1161" s="400">
        <v>1015</v>
      </c>
      <c r="D1161" s="401" t="s">
        <v>221</v>
      </c>
      <c r="E1161" s="12">
        <v>1</v>
      </c>
      <c r="F1161" s="402" t="s">
        <v>11</v>
      </c>
      <c r="G1161" s="110" t="s">
        <v>11</v>
      </c>
      <c r="H1161" s="12">
        <v>7</v>
      </c>
      <c r="I1161" s="402" t="s">
        <v>734</v>
      </c>
      <c r="J1161" s="400">
        <v>150</v>
      </c>
      <c r="K1161" s="402" t="s">
        <v>1588</v>
      </c>
      <c r="L1161" s="400">
        <v>1000007</v>
      </c>
      <c r="M1161" s="400" t="s">
        <v>229</v>
      </c>
      <c r="N1161" s="11">
        <v>10000070130</v>
      </c>
      <c r="O1161" s="400" t="s">
        <v>248</v>
      </c>
      <c r="P1161" s="401" t="s">
        <v>249</v>
      </c>
      <c r="Q1161" s="11">
        <f>IFERROR((VLOOKUP(R1161,[1]ความเชื่อมโยง!$A$20:$B$26,2,FALSE)),"")</f>
        <v>1</v>
      </c>
      <c r="R1161" s="400" t="s">
        <v>520</v>
      </c>
      <c r="S1161" s="11">
        <f>IFERROR((VLOOKUP(T1161,[1]ความเชื่อมโยง!$A$29:$B$37,2,FALSE)),"")</f>
        <v>1.3</v>
      </c>
      <c r="T1161" s="6" t="s">
        <v>594</v>
      </c>
      <c r="U1161" s="13" t="str">
        <f>IFERROR((VLOOKUP(Q1161,[1]ความเชื่อมโยง!$A$1:$F$10,6,FALSE)),"")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61" s="13" t="str">
        <f>IFERROR((VLOOKUP(Q1161,ความเชื่อมโยง!$A$1:$G$10,7,1)),"")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61" s="403" t="s">
        <v>248</v>
      </c>
      <c r="X1161" s="401" t="s">
        <v>646</v>
      </c>
      <c r="Y1161" s="401" t="s">
        <v>66</v>
      </c>
      <c r="Z1161" s="401" t="s">
        <v>201</v>
      </c>
      <c r="AA1161" s="401" t="s">
        <v>202</v>
      </c>
      <c r="AB1161" s="401" t="s">
        <v>249</v>
      </c>
      <c r="AC1161" s="401" t="s">
        <v>249</v>
      </c>
      <c r="AD1161" s="401" t="s">
        <v>249</v>
      </c>
      <c r="AE1161" s="404">
        <v>4000000</v>
      </c>
      <c r="AF1161" s="402">
        <v>1</v>
      </c>
      <c r="AG1161" s="402"/>
      <c r="AH1161" s="402">
        <v>1</v>
      </c>
      <c r="AI1161" s="404">
        <v>4000000</v>
      </c>
      <c r="AJ1161" s="405"/>
      <c r="AK1161" s="405"/>
      <c r="AL1161" s="405"/>
      <c r="AM1161" s="405"/>
      <c r="AN1161" s="405"/>
      <c r="AO1161" s="405"/>
      <c r="AP1161" s="405"/>
      <c r="AQ1161" s="405"/>
      <c r="AR1161" s="405"/>
      <c r="AS1161" s="405"/>
      <c r="AT1161" s="405"/>
      <c r="AU1161" s="405"/>
      <c r="AV1161" s="401" t="s">
        <v>1579</v>
      </c>
      <c r="AW1161" s="401" t="s">
        <v>1580</v>
      </c>
      <c r="AX1161" s="401" t="s">
        <v>1581</v>
      </c>
      <c r="AY1161" s="401" t="s">
        <v>1582</v>
      </c>
      <c r="AZ1161" s="401"/>
      <c r="BA1161" s="401"/>
      <c r="BB1161" s="401"/>
      <c r="BC1161" s="401"/>
      <c r="BD1161" s="401"/>
      <c r="BE1161" s="401"/>
      <c r="BF1161" s="401"/>
      <c r="BG1161" s="406" t="s">
        <v>657</v>
      </c>
      <c r="BH1161" s="58">
        <f t="shared" si="57"/>
        <v>4000000</v>
      </c>
      <c r="BI1161" s="62">
        <f t="shared" si="59"/>
        <v>0</v>
      </c>
      <c r="BJ1161" s="407"/>
      <c r="BK1161" s="407"/>
      <c r="BL1161" s="407"/>
      <c r="BM1161" s="407"/>
      <c r="BN1161" s="407"/>
      <c r="BO1161" s="407"/>
      <c r="BP1161" s="407"/>
      <c r="BQ1161" s="407"/>
      <c r="BR1161" s="407"/>
      <c r="BS1161" s="407"/>
      <c r="BT1161" s="407"/>
      <c r="BU1161" s="407"/>
      <c r="BV1161" s="407"/>
      <c r="BW1161" s="407"/>
      <c r="BX1161" s="407"/>
      <c r="BY1161" s="407"/>
      <c r="BZ1161" s="407"/>
      <c r="CA1161" s="407"/>
      <c r="CB1161" s="407"/>
      <c r="CC1161" s="407"/>
      <c r="CD1161" s="407"/>
      <c r="CE1161" s="407"/>
      <c r="CF1161" s="407"/>
      <c r="CG1161" s="407"/>
      <c r="CH1161" s="407"/>
      <c r="CI1161" s="407"/>
      <c r="CJ1161" s="407"/>
      <c r="CK1161" s="407"/>
      <c r="CL1161" s="407"/>
      <c r="CM1161" s="407"/>
      <c r="CN1161" s="407"/>
      <c r="CO1161" s="407"/>
      <c r="CP1161" s="407"/>
      <c r="CQ1161" s="407"/>
      <c r="CR1161" s="407"/>
      <c r="CS1161" s="407"/>
      <c r="CT1161" s="407"/>
      <c r="CU1161" s="407"/>
      <c r="CV1161" s="407"/>
      <c r="CW1161" s="407"/>
      <c r="CX1161" s="407"/>
      <c r="CY1161" s="407"/>
      <c r="CZ1161" s="407"/>
      <c r="DA1161" s="407"/>
      <c r="DB1161" s="407"/>
      <c r="DC1161" s="407"/>
      <c r="DD1161" s="407"/>
      <c r="DE1161" s="407"/>
      <c r="DF1161" s="407"/>
      <c r="DG1161" s="407"/>
      <c r="DH1161" s="407"/>
      <c r="DI1161" s="407"/>
      <c r="DJ1161" s="407"/>
      <c r="DK1161" s="407"/>
      <c r="DL1161" s="407"/>
      <c r="DM1161" s="407"/>
      <c r="DN1161" s="407"/>
      <c r="DO1161" s="407"/>
      <c r="DP1161" s="407"/>
      <c r="DQ1161" s="407"/>
      <c r="DR1161" s="407"/>
      <c r="DS1161" s="407"/>
      <c r="DT1161" s="407"/>
      <c r="DU1161" s="407"/>
      <c r="DV1161" s="407"/>
      <c r="DW1161" s="407"/>
      <c r="DX1161" s="407"/>
      <c r="DY1161" s="407"/>
      <c r="DZ1161" s="407"/>
      <c r="EA1161" s="407"/>
      <c r="EB1161" s="407"/>
      <c r="EC1161" s="407"/>
      <c r="ED1161" s="407"/>
      <c r="EE1161" s="407"/>
      <c r="EF1161" s="407"/>
      <c r="EG1161" s="407"/>
      <c r="EH1161" s="407"/>
      <c r="EI1161" s="407"/>
      <c r="EJ1161" s="407"/>
      <c r="EK1161" s="407"/>
      <c r="EL1161" s="407"/>
      <c r="EM1161" s="407"/>
      <c r="EN1161" s="407"/>
      <c r="EO1161" s="407"/>
      <c r="EP1161" s="407"/>
      <c r="EQ1161" s="407"/>
      <c r="ER1161" s="407"/>
      <c r="ES1161" s="407"/>
      <c r="ET1161" s="407"/>
      <c r="EU1161" s="407"/>
      <c r="EV1161" s="407"/>
      <c r="EW1161" s="407"/>
      <c r="EX1161" s="407"/>
      <c r="EY1161" s="407"/>
      <c r="EZ1161" s="407"/>
      <c r="FA1161" s="407"/>
      <c r="FB1161" s="407"/>
      <c r="FC1161" s="407"/>
      <c r="FD1161" s="407"/>
      <c r="FE1161" s="407"/>
      <c r="FF1161" s="407"/>
      <c r="FG1161" s="407"/>
      <c r="FH1161" s="407"/>
      <c r="FI1161" s="407"/>
      <c r="FJ1161" s="407"/>
      <c r="FK1161" s="407"/>
      <c r="FL1161" s="407"/>
      <c r="FM1161" s="407"/>
      <c r="FN1161" s="407"/>
      <c r="FO1161" s="407"/>
      <c r="FP1161" s="407"/>
      <c r="FQ1161" s="407"/>
      <c r="FR1161" s="407"/>
      <c r="FS1161" s="407"/>
      <c r="FT1161" s="407"/>
      <c r="FU1161" s="407"/>
      <c r="FV1161" s="407"/>
      <c r="FW1161" s="407"/>
      <c r="FX1161" s="407"/>
      <c r="FY1161" s="407"/>
      <c r="FZ1161" s="407"/>
      <c r="GA1161" s="407"/>
      <c r="GB1161" s="407"/>
      <c r="GC1161" s="407"/>
      <c r="GD1161" s="407"/>
      <c r="GE1161" s="407"/>
      <c r="GF1161" s="407"/>
      <c r="GG1161" s="407"/>
      <c r="GH1161" s="407"/>
      <c r="GI1161" s="407"/>
      <c r="GJ1161" s="407"/>
      <c r="GK1161" s="407"/>
      <c r="GL1161" s="407"/>
      <c r="GM1161" s="407"/>
      <c r="GN1161" s="407"/>
      <c r="GO1161" s="407"/>
      <c r="GP1161" s="407"/>
      <c r="GQ1161" s="407"/>
      <c r="GR1161" s="407"/>
      <c r="GS1161" s="407"/>
      <c r="GT1161" s="407"/>
      <c r="GU1161" s="407"/>
      <c r="GV1161" s="407"/>
      <c r="GW1161" s="407"/>
      <c r="GX1161" s="407"/>
      <c r="GY1161" s="407"/>
      <c r="GZ1161" s="407"/>
      <c r="HA1161" s="407"/>
      <c r="HB1161" s="407"/>
      <c r="HC1161" s="407"/>
      <c r="HD1161" s="407"/>
      <c r="HE1161" s="407"/>
      <c r="HF1161" s="407"/>
      <c r="HG1161" s="407"/>
      <c r="HH1161" s="407"/>
      <c r="HI1161" s="407"/>
      <c r="HJ1161" s="407"/>
      <c r="HK1161" s="407"/>
      <c r="HL1161" s="407"/>
      <c r="HM1161" s="407"/>
      <c r="HN1161" s="407"/>
      <c r="HO1161" s="407"/>
      <c r="HP1161" s="407"/>
      <c r="HQ1161" s="407"/>
      <c r="HR1161" s="407"/>
      <c r="HS1161" s="407"/>
      <c r="HT1161" s="407"/>
      <c r="HU1161" s="407"/>
      <c r="HV1161" s="407"/>
      <c r="HW1161" s="407"/>
      <c r="HX1161" s="407"/>
      <c r="HY1161" s="407"/>
      <c r="HZ1161" s="407"/>
      <c r="IA1161" s="407"/>
      <c r="IB1161" s="407"/>
      <c r="IC1161" s="407"/>
      <c r="ID1161" s="407"/>
      <c r="IE1161" s="407"/>
      <c r="IF1161" s="407"/>
    </row>
    <row r="1162" spans="1:240" s="35" customFormat="1" ht="18.75">
      <c r="A1162" s="400">
        <v>10</v>
      </c>
      <c r="B1162" s="401" t="s">
        <v>1</v>
      </c>
      <c r="C1162" s="400">
        <v>1015</v>
      </c>
      <c r="D1162" s="401" t="s">
        <v>221</v>
      </c>
      <c r="E1162" s="12">
        <v>1</v>
      </c>
      <c r="F1162" s="402" t="s">
        <v>11</v>
      </c>
      <c r="G1162" s="110" t="s">
        <v>11</v>
      </c>
      <c r="H1162" s="12">
        <v>7</v>
      </c>
      <c r="I1162" s="402" t="s">
        <v>734</v>
      </c>
      <c r="J1162" s="400">
        <v>150</v>
      </c>
      <c r="K1162" s="402" t="s">
        <v>1588</v>
      </c>
      <c r="L1162" s="400">
        <v>1000007</v>
      </c>
      <c r="M1162" s="400" t="s">
        <v>229</v>
      </c>
      <c r="N1162" s="11">
        <v>10000030131</v>
      </c>
      <c r="O1162" s="400" t="s">
        <v>250</v>
      </c>
      <c r="P1162" s="401" t="s">
        <v>251</v>
      </c>
      <c r="Q1162" s="11">
        <f>IFERROR((VLOOKUP(R1162,[1]ความเชื่อมโยง!$A$20:$B$26,2,FALSE)),"")</f>
        <v>1</v>
      </c>
      <c r="R1162" s="400" t="s">
        <v>520</v>
      </c>
      <c r="S1162" s="11">
        <f>IFERROR((VLOOKUP(T1162,[1]ความเชื่อมโยง!$A$29:$B$37,2,FALSE)),"")</f>
        <v>1.3</v>
      </c>
      <c r="T1162" s="6" t="s">
        <v>594</v>
      </c>
      <c r="U1162" s="13" t="str">
        <f>IFERROR((VLOOKUP(Q1162,[1]ความเชื่อมโยง!$A$1:$F$10,6,FALSE)),"")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62" s="13" t="str">
        <f>IFERROR((VLOOKUP(Q1162,ความเชื่อมโยง!$A$1:$G$10,7,1)),"")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62" s="403" t="s">
        <v>250</v>
      </c>
      <c r="X1162" s="401" t="s">
        <v>646</v>
      </c>
      <c r="Y1162" s="401" t="s">
        <v>66</v>
      </c>
      <c r="Z1162" s="401" t="s">
        <v>201</v>
      </c>
      <c r="AA1162" s="401" t="s">
        <v>202</v>
      </c>
      <c r="AB1162" s="401" t="s">
        <v>251</v>
      </c>
      <c r="AC1162" s="401" t="s">
        <v>251</v>
      </c>
      <c r="AD1162" s="401" t="s">
        <v>251</v>
      </c>
      <c r="AE1162" s="404">
        <v>8000000</v>
      </c>
      <c r="AF1162" s="402">
        <v>1</v>
      </c>
      <c r="AG1162" s="402"/>
      <c r="AH1162" s="402">
        <v>1</v>
      </c>
      <c r="AI1162" s="404">
        <v>8000000</v>
      </c>
      <c r="AJ1162" s="405"/>
      <c r="AK1162" s="405"/>
      <c r="AL1162" s="405"/>
      <c r="AM1162" s="405"/>
      <c r="AN1162" s="405"/>
      <c r="AO1162" s="405"/>
      <c r="AP1162" s="405"/>
      <c r="AQ1162" s="405"/>
      <c r="AR1162" s="405"/>
      <c r="AS1162" s="405"/>
      <c r="AT1162" s="405"/>
      <c r="AU1162" s="405"/>
      <c r="AV1162" s="401" t="s">
        <v>1579</v>
      </c>
      <c r="AW1162" s="401" t="s">
        <v>1580</v>
      </c>
      <c r="AX1162" s="401" t="s">
        <v>1581</v>
      </c>
      <c r="AY1162" s="401" t="s">
        <v>1582</v>
      </c>
      <c r="AZ1162" s="401"/>
      <c r="BA1162" s="401"/>
      <c r="BB1162" s="401"/>
      <c r="BC1162" s="401"/>
      <c r="BD1162" s="401"/>
      <c r="BE1162" s="401"/>
      <c r="BF1162" s="401"/>
      <c r="BG1162" s="406" t="s">
        <v>657</v>
      </c>
      <c r="BH1162" s="58">
        <f t="shared" si="57"/>
        <v>8000000</v>
      </c>
      <c r="BI1162" s="62">
        <f t="shared" si="59"/>
        <v>0</v>
      </c>
      <c r="BJ1162" s="407"/>
      <c r="BK1162" s="407"/>
      <c r="BL1162" s="407"/>
      <c r="BM1162" s="407"/>
      <c r="BN1162" s="407"/>
      <c r="BO1162" s="407"/>
      <c r="BP1162" s="407"/>
      <c r="BQ1162" s="407"/>
      <c r="BR1162" s="407"/>
      <c r="BS1162" s="407"/>
      <c r="BT1162" s="407"/>
      <c r="BU1162" s="407"/>
      <c r="BV1162" s="407"/>
      <c r="BW1162" s="407"/>
      <c r="BX1162" s="407"/>
      <c r="BY1162" s="407"/>
      <c r="BZ1162" s="407"/>
      <c r="CA1162" s="407"/>
      <c r="CB1162" s="407"/>
      <c r="CC1162" s="407"/>
      <c r="CD1162" s="407"/>
      <c r="CE1162" s="407"/>
      <c r="CF1162" s="407"/>
      <c r="CG1162" s="407"/>
      <c r="CH1162" s="407"/>
      <c r="CI1162" s="407"/>
      <c r="CJ1162" s="407"/>
      <c r="CK1162" s="407"/>
      <c r="CL1162" s="407"/>
      <c r="CM1162" s="407"/>
      <c r="CN1162" s="407"/>
      <c r="CO1162" s="407"/>
      <c r="CP1162" s="407"/>
      <c r="CQ1162" s="407"/>
      <c r="CR1162" s="407"/>
      <c r="CS1162" s="407"/>
      <c r="CT1162" s="407"/>
      <c r="CU1162" s="407"/>
      <c r="CV1162" s="407"/>
      <c r="CW1162" s="407"/>
      <c r="CX1162" s="407"/>
      <c r="CY1162" s="407"/>
      <c r="CZ1162" s="407"/>
      <c r="DA1162" s="407"/>
      <c r="DB1162" s="407"/>
      <c r="DC1162" s="407"/>
      <c r="DD1162" s="407"/>
      <c r="DE1162" s="407"/>
      <c r="DF1162" s="407"/>
      <c r="DG1162" s="407"/>
      <c r="DH1162" s="407"/>
      <c r="DI1162" s="407"/>
      <c r="DJ1162" s="407"/>
      <c r="DK1162" s="407"/>
      <c r="DL1162" s="407"/>
      <c r="DM1162" s="407"/>
      <c r="DN1162" s="407"/>
      <c r="DO1162" s="407"/>
      <c r="DP1162" s="407"/>
      <c r="DQ1162" s="407"/>
      <c r="DR1162" s="407"/>
      <c r="DS1162" s="407"/>
      <c r="DT1162" s="407"/>
      <c r="DU1162" s="407"/>
      <c r="DV1162" s="407"/>
      <c r="DW1162" s="407"/>
      <c r="DX1162" s="407"/>
      <c r="DY1162" s="407"/>
      <c r="DZ1162" s="407"/>
      <c r="EA1162" s="407"/>
      <c r="EB1162" s="407"/>
      <c r="EC1162" s="407"/>
      <c r="ED1162" s="407"/>
      <c r="EE1162" s="407"/>
      <c r="EF1162" s="407"/>
      <c r="EG1162" s="407"/>
      <c r="EH1162" s="407"/>
      <c r="EI1162" s="407"/>
      <c r="EJ1162" s="407"/>
      <c r="EK1162" s="407"/>
      <c r="EL1162" s="407"/>
      <c r="EM1162" s="407"/>
      <c r="EN1162" s="407"/>
      <c r="EO1162" s="407"/>
      <c r="EP1162" s="407"/>
      <c r="EQ1162" s="407"/>
      <c r="ER1162" s="407"/>
      <c r="ES1162" s="407"/>
      <c r="ET1162" s="407"/>
      <c r="EU1162" s="407"/>
      <c r="EV1162" s="407"/>
      <c r="EW1162" s="407"/>
      <c r="EX1162" s="407"/>
      <c r="EY1162" s="407"/>
      <c r="EZ1162" s="407"/>
      <c r="FA1162" s="407"/>
      <c r="FB1162" s="407"/>
      <c r="FC1162" s="407"/>
      <c r="FD1162" s="407"/>
      <c r="FE1162" s="407"/>
      <c r="FF1162" s="407"/>
      <c r="FG1162" s="407"/>
      <c r="FH1162" s="407"/>
      <c r="FI1162" s="407"/>
      <c r="FJ1162" s="407"/>
      <c r="FK1162" s="407"/>
      <c r="FL1162" s="407"/>
      <c r="FM1162" s="407"/>
      <c r="FN1162" s="407"/>
      <c r="FO1162" s="407"/>
      <c r="FP1162" s="407"/>
      <c r="FQ1162" s="407"/>
      <c r="FR1162" s="407"/>
      <c r="FS1162" s="407"/>
      <c r="FT1162" s="407"/>
      <c r="FU1162" s="407"/>
      <c r="FV1162" s="407"/>
      <c r="FW1162" s="407"/>
      <c r="FX1162" s="407"/>
      <c r="FY1162" s="407"/>
      <c r="FZ1162" s="407"/>
      <c r="GA1162" s="407"/>
      <c r="GB1162" s="407"/>
      <c r="GC1162" s="407"/>
      <c r="GD1162" s="407"/>
      <c r="GE1162" s="407"/>
      <c r="GF1162" s="407"/>
      <c r="GG1162" s="407"/>
      <c r="GH1162" s="407"/>
      <c r="GI1162" s="407"/>
      <c r="GJ1162" s="407"/>
      <c r="GK1162" s="407"/>
      <c r="GL1162" s="407"/>
      <c r="GM1162" s="407"/>
      <c r="GN1162" s="407"/>
      <c r="GO1162" s="407"/>
      <c r="GP1162" s="407"/>
      <c r="GQ1162" s="407"/>
      <c r="GR1162" s="407"/>
      <c r="GS1162" s="407"/>
      <c r="GT1162" s="407"/>
      <c r="GU1162" s="407"/>
      <c r="GV1162" s="407"/>
      <c r="GW1162" s="407"/>
      <c r="GX1162" s="407"/>
      <c r="GY1162" s="407"/>
      <c r="GZ1162" s="407"/>
      <c r="HA1162" s="407"/>
      <c r="HB1162" s="407"/>
      <c r="HC1162" s="407"/>
      <c r="HD1162" s="407"/>
      <c r="HE1162" s="407"/>
      <c r="HF1162" s="407"/>
      <c r="HG1162" s="407"/>
      <c r="HH1162" s="407"/>
      <c r="HI1162" s="407"/>
      <c r="HJ1162" s="407"/>
      <c r="HK1162" s="407"/>
      <c r="HL1162" s="407"/>
      <c r="HM1162" s="407"/>
      <c r="HN1162" s="407"/>
      <c r="HO1162" s="407"/>
      <c r="HP1162" s="407"/>
      <c r="HQ1162" s="407"/>
      <c r="HR1162" s="407"/>
      <c r="HS1162" s="407"/>
      <c r="HT1162" s="407"/>
      <c r="HU1162" s="407"/>
      <c r="HV1162" s="407"/>
      <c r="HW1162" s="407"/>
      <c r="HX1162" s="407"/>
      <c r="HY1162" s="407"/>
      <c r="HZ1162" s="407"/>
      <c r="IA1162" s="407"/>
      <c r="IB1162" s="407"/>
      <c r="IC1162" s="407"/>
      <c r="ID1162" s="407"/>
      <c r="IE1162" s="407"/>
      <c r="IF1162" s="407"/>
    </row>
    <row r="1163" spans="1:240" s="35" customFormat="1" ht="18.75">
      <c r="A1163" s="400">
        <v>10</v>
      </c>
      <c r="B1163" s="401" t="s">
        <v>1</v>
      </c>
      <c r="C1163" s="400">
        <v>1015</v>
      </c>
      <c r="D1163" s="401" t="s">
        <v>221</v>
      </c>
      <c r="E1163" s="12">
        <v>1</v>
      </c>
      <c r="F1163" s="402" t="s">
        <v>11</v>
      </c>
      <c r="G1163" s="110" t="s">
        <v>11</v>
      </c>
      <c r="H1163" s="12">
        <v>7</v>
      </c>
      <c r="I1163" s="402" t="s">
        <v>734</v>
      </c>
      <c r="J1163" s="400">
        <v>150</v>
      </c>
      <c r="K1163" s="402" t="s">
        <v>1588</v>
      </c>
      <c r="L1163" s="400">
        <v>1000007</v>
      </c>
      <c r="M1163" s="400" t="s">
        <v>229</v>
      </c>
      <c r="N1163" s="11">
        <v>10000030132</v>
      </c>
      <c r="O1163" s="400" t="s">
        <v>252</v>
      </c>
      <c r="P1163" s="401" t="s">
        <v>253</v>
      </c>
      <c r="Q1163" s="11">
        <f>IFERROR((VLOOKUP(R1163,[1]ความเชื่อมโยง!$A$20:$B$26,2,FALSE)),"")</f>
        <v>1</v>
      </c>
      <c r="R1163" s="400" t="s">
        <v>520</v>
      </c>
      <c r="S1163" s="11">
        <f>IFERROR((VLOOKUP(T1163,[1]ความเชื่อมโยง!$A$29:$B$37,2,FALSE)),"")</f>
        <v>1.3</v>
      </c>
      <c r="T1163" s="6" t="s">
        <v>594</v>
      </c>
      <c r="U1163" s="13" t="str">
        <f>IFERROR((VLOOKUP(Q1163,[1]ความเชื่อมโยง!$A$1:$F$10,6,FALSE)),"")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63" s="13" t="str">
        <f>IFERROR((VLOOKUP(Q1163,ความเชื่อมโยง!$A$1:$G$10,7,1)),"")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63" s="403" t="s">
        <v>252</v>
      </c>
      <c r="X1163" s="401" t="s">
        <v>646</v>
      </c>
      <c r="Y1163" s="401" t="s">
        <v>66</v>
      </c>
      <c r="Z1163" s="401" t="s">
        <v>201</v>
      </c>
      <c r="AA1163" s="401" t="s">
        <v>202</v>
      </c>
      <c r="AB1163" s="401" t="s">
        <v>253</v>
      </c>
      <c r="AC1163" s="401" t="s">
        <v>253</v>
      </c>
      <c r="AD1163" s="401" t="s">
        <v>253</v>
      </c>
      <c r="AE1163" s="404">
        <v>2000000</v>
      </c>
      <c r="AF1163" s="402">
        <v>1</v>
      </c>
      <c r="AG1163" s="402"/>
      <c r="AH1163" s="402">
        <v>1</v>
      </c>
      <c r="AI1163" s="404">
        <v>2000000</v>
      </c>
      <c r="AJ1163" s="405"/>
      <c r="AK1163" s="405"/>
      <c r="AL1163" s="405"/>
      <c r="AM1163" s="405"/>
      <c r="AN1163" s="405"/>
      <c r="AO1163" s="405"/>
      <c r="AP1163" s="405"/>
      <c r="AQ1163" s="405"/>
      <c r="AR1163" s="405"/>
      <c r="AS1163" s="405"/>
      <c r="AT1163" s="405"/>
      <c r="AU1163" s="405"/>
      <c r="AV1163" s="401" t="s">
        <v>1579</v>
      </c>
      <c r="AW1163" s="401" t="s">
        <v>1580</v>
      </c>
      <c r="AX1163" s="401" t="s">
        <v>1581</v>
      </c>
      <c r="AY1163" s="401" t="s">
        <v>1582</v>
      </c>
      <c r="AZ1163" s="401"/>
      <c r="BA1163" s="401"/>
      <c r="BB1163" s="401"/>
      <c r="BC1163" s="401"/>
      <c r="BD1163" s="401"/>
      <c r="BE1163" s="401"/>
      <c r="BF1163" s="401"/>
      <c r="BG1163" s="406" t="s">
        <v>657</v>
      </c>
      <c r="BH1163" s="58">
        <f t="shared" ref="BH1163:BH1226" si="60">ROUND(AE1163*AF1163*AH1163,-2)</f>
        <v>2000000</v>
      </c>
      <c r="BI1163" s="62">
        <f t="shared" si="59"/>
        <v>0</v>
      </c>
      <c r="BJ1163" s="407"/>
      <c r="BK1163" s="407"/>
      <c r="BL1163" s="407"/>
      <c r="BM1163" s="407"/>
      <c r="BN1163" s="407"/>
      <c r="BO1163" s="407"/>
      <c r="BP1163" s="407"/>
      <c r="BQ1163" s="407"/>
      <c r="BR1163" s="407"/>
      <c r="BS1163" s="407"/>
      <c r="BT1163" s="407"/>
      <c r="BU1163" s="407"/>
      <c r="BV1163" s="407"/>
      <c r="BW1163" s="407"/>
      <c r="BX1163" s="407"/>
      <c r="BY1163" s="407"/>
      <c r="BZ1163" s="407"/>
      <c r="CA1163" s="407"/>
      <c r="CB1163" s="407"/>
      <c r="CC1163" s="407"/>
      <c r="CD1163" s="407"/>
      <c r="CE1163" s="407"/>
      <c r="CF1163" s="407"/>
      <c r="CG1163" s="407"/>
      <c r="CH1163" s="407"/>
      <c r="CI1163" s="407"/>
      <c r="CJ1163" s="407"/>
      <c r="CK1163" s="407"/>
      <c r="CL1163" s="407"/>
      <c r="CM1163" s="407"/>
      <c r="CN1163" s="407"/>
      <c r="CO1163" s="407"/>
      <c r="CP1163" s="407"/>
      <c r="CQ1163" s="407"/>
      <c r="CR1163" s="407"/>
      <c r="CS1163" s="407"/>
      <c r="CT1163" s="407"/>
      <c r="CU1163" s="407"/>
      <c r="CV1163" s="407"/>
      <c r="CW1163" s="407"/>
      <c r="CX1163" s="407"/>
      <c r="CY1163" s="407"/>
      <c r="CZ1163" s="407"/>
      <c r="DA1163" s="407"/>
      <c r="DB1163" s="407"/>
      <c r="DC1163" s="407"/>
      <c r="DD1163" s="407"/>
      <c r="DE1163" s="407"/>
      <c r="DF1163" s="407"/>
      <c r="DG1163" s="407"/>
      <c r="DH1163" s="407"/>
      <c r="DI1163" s="407"/>
      <c r="DJ1163" s="407"/>
      <c r="DK1163" s="407"/>
      <c r="DL1163" s="407"/>
      <c r="DM1163" s="407"/>
      <c r="DN1163" s="407"/>
      <c r="DO1163" s="407"/>
      <c r="DP1163" s="407"/>
      <c r="DQ1163" s="407"/>
      <c r="DR1163" s="407"/>
      <c r="DS1163" s="407"/>
      <c r="DT1163" s="407"/>
      <c r="DU1163" s="407"/>
      <c r="DV1163" s="407"/>
      <c r="DW1163" s="407"/>
      <c r="DX1163" s="407"/>
      <c r="DY1163" s="407"/>
      <c r="DZ1163" s="407"/>
      <c r="EA1163" s="407"/>
      <c r="EB1163" s="407"/>
      <c r="EC1163" s="407"/>
      <c r="ED1163" s="407"/>
      <c r="EE1163" s="407"/>
      <c r="EF1163" s="407"/>
      <c r="EG1163" s="407"/>
      <c r="EH1163" s="407"/>
      <c r="EI1163" s="407"/>
      <c r="EJ1163" s="407"/>
      <c r="EK1163" s="407"/>
      <c r="EL1163" s="407"/>
      <c r="EM1163" s="407"/>
      <c r="EN1163" s="407"/>
      <c r="EO1163" s="407"/>
      <c r="EP1163" s="407"/>
      <c r="EQ1163" s="407"/>
      <c r="ER1163" s="407"/>
      <c r="ES1163" s="407"/>
      <c r="ET1163" s="407"/>
      <c r="EU1163" s="407"/>
      <c r="EV1163" s="407"/>
      <c r="EW1163" s="407"/>
      <c r="EX1163" s="407"/>
      <c r="EY1163" s="407"/>
      <c r="EZ1163" s="407"/>
      <c r="FA1163" s="407"/>
      <c r="FB1163" s="407"/>
      <c r="FC1163" s="407"/>
      <c r="FD1163" s="407"/>
      <c r="FE1163" s="407"/>
      <c r="FF1163" s="407"/>
      <c r="FG1163" s="407"/>
      <c r="FH1163" s="407"/>
      <c r="FI1163" s="407"/>
      <c r="FJ1163" s="407"/>
      <c r="FK1163" s="407"/>
      <c r="FL1163" s="407"/>
      <c r="FM1163" s="407"/>
      <c r="FN1163" s="407"/>
      <c r="FO1163" s="407"/>
      <c r="FP1163" s="407"/>
      <c r="FQ1163" s="407"/>
      <c r="FR1163" s="407"/>
      <c r="FS1163" s="407"/>
      <c r="FT1163" s="407"/>
      <c r="FU1163" s="407"/>
      <c r="FV1163" s="407"/>
      <c r="FW1163" s="407"/>
      <c r="FX1163" s="407"/>
      <c r="FY1163" s="407"/>
      <c r="FZ1163" s="407"/>
      <c r="GA1163" s="407"/>
      <c r="GB1163" s="407"/>
      <c r="GC1163" s="407"/>
      <c r="GD1163" s="407"/>
      <c r="GE1163" s="407"/>
      <c r="GF1163" s="407"/>
      <c r="GG1163" s="407"/>
      <c r="GH1163" s="407"/>
      <c r="GI1163" s="407"/>
      <c r="GJ1163" s="407"/>
      <c r="GK1163" s="407"/>
      <c r="GL1163" s="407"/>
      <c r="GM1163" s="407"/>
      <c r="GN1163" s="407"/>
      <c r="GO1163" s="407"/>
      <c r="GP1163" s="407"/>
      <c r="GQ1163" s="407"/>
      <c r="GR1163" s="407"/>
      <c r="GS1163" s="407"/>
      <c r="GT1163" s="407"/>
      <c r="GU1163" s="407"/>
      <c r="GV1163" s="407"/>
      <c r="GW1163" s="407"/>
      <c r="GX1163" s="407"/>
      <c r="GY1163" s="407"/>
      <c r="GZ1163" s="407"/>
      <c r="HA1163" s="407"/>
      <c r="HB1163" s="407"/>
      <c r="HC1163" s="407"/>
      <c r="HD1163" s="407"/>
      <c r="HE1163" s="407"/>
      <c r="HF1163" s="407"/>
      <c r="HG1163" s="407"/>
      <c r="HH1163" s="407"/>
      <c r="HI1163" s="407"/>
      <c r="HJ1163" s="407"/>
      <c r="HK1163" s="407"/>
      <c r="HL1163" s="407"/>
      <c r="HM1163" s="407"/>
      <c r="HN1163" s="407"/>
      <c r="HO1163" s="407"/>
      <c r="HP1163" s="407"/>
      <c r="HQ1163" s="407"/>
      <c r="HR1163" s="407"/>
      <c r="HS1163" s="407"/>
      <c r="HT1163" s="407"/>
      <c r="HU1163" s="407"/>
      <c r="HV1163" s="407"/>
      <c r="HW1163" s="407"/>
      <c r="HX1163" s="407"/>
      <c r="HY1163" s="407"/>
      <c r="HZ1163" s="407"/>
      <c r="IA1163" s="407"/>
      <c r="IB1163" s="407"/>
      <c r="IC1163" s="407"/>
      <c r="ID1163" s="407"/>
      <c r="IE1163" s="407"/>
      <c r="IF1163" s="407"/>
    </row>
    <row r="1164" spans="1:240" s="35" customFormat="1" ht="18.75">
      <c r="A1164" s="400">
        <v>10</v>
      </c>
      <c r="B1164" s="401" t="s">
        <v>1</v>
      </c>
      <c r="C1164" s="400">
        <v>1015</v>
      </c>
      <c r="D1164" s="401" t="s">
        <v>221</v>
      </c>
      <c r="E1164" s="12">
        <v>1</v>
      </c>
      <c r="F1164" s="402" t="s">
        <v>11</v>
      </c>
      <c r="G1164" s="110" t="s">
        <v>11</v>
      </c>
      <c r="H1164" s="12">
        <v>7</v>
      </c>
      <c r="I1164" s="402" t="s">
        <v>734</v>
      </c>
      <c r="J1164" s="400">
        <v>402</v>
      </c>
      <c r="K1164" s="402" t="s">
        <v>1588</v>
      </c>
      <c r="L1164" s="400">
        <v>1000007</v>
      </c>
      <c r="M1164" s="400" t="s">
        <v>229</v>
      </c>
      <c r="N1164" s="402">
        <v>10000070084</v>
      </c>
      <c r="O1164" s="400" t="s">
        <v>254</v>
      </c>
      <c r="P1164" s="401" t="s">
        <v>255</v>
      </c>
      <c r="Q1164" s="11">
        <f>IFERROR((VLOOKUP(R1164,[1]ความเชื่อมโยง!$A$20:$B$26,2,FALSE)),"")</f>
        <v>1</v>
      </c>
      <c r="R1164" s="400" t="s">
        <v>520</v>
      </c>
      <c r="S1164" s="11">
        <f>IFERROR((VLOOKUP(T1164,[1]ความเชื่อมโยง!$A$29:$B$37,2,FALSE)),"")</f>
        <v>1.3</v>
      </c>
      <c r="T1164" s="6" t="s">
        <v>594</v>
      </c>
      <c r="U1164" s="13" t="str">
        <f>IFERROR((VLOOKUP(Q1164,[1]ความเชื่อมโยง!$A$1:$F$10,6,FALSE)),"")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64" s="13" t="str">
        <f>IFERROR((VLOOKUP(Q1164,ความเชื่อมโยง!$A$1:$G$10,7,1)),"")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64" s="403" t="s">
        <v>1589</v>
      </c>
      <c r="X1164" s="401" t="s">
        <v>646</v>
      </c>
      <c r="Y1164" s="401" t="s">
        <v>66</v>
      </c>
      <c r="Z1164" s="401" t="s">
        <v>201</v>
      </c>
      <c r="AA1164" s="401" t="s">
        <v>202</v>
      </c>
      <c r="AB1164" s="408" t="s">
        <v>255</v>
      </c>
      <c r="AC1164" s="401" t="s">
        <v>255</v>
      </c>
      <c r="AD1164" s="408" t="s">
        <v>255</v>
      </c>
      <c r="AE1164" s="404">
        <v>2720800</v>
      </c>
      <c r="AF1164" s="402">
        <v>1</v>
      </c>
      <c r="AG1164" s="402"/>
      <c r="AH1164" s="402">
        <v>1</v>
      </c>
      <c r="AI1164" s="409">
        <v>2720800</v>
      </c>
      <c r="AJ1164" s="405"/>
      <c r="AK1164" s="405"/>
      <c r="AL1164" s="405"/>
      <c r="AM1164" s="405"/>
      <c r="AN1164" s="405"/>
      <c r="AO1164" s="405"/>
      <c r="AP1164" s="405"/>
      <c r="AQ1164" s="405"/>
      <c r="AR1164" s="405"/>
      <c r="AS1164" s="405"/>
      <c r="AT1164" s="405"/>
      <c r="AU1164" s="405"/>
      <c r="AV1164" s="401" t="s">
        <v>1579</v>
      </c>
      <c r="AW1164" s="401" t="s">
        <v>1580</v>
      </c>
      <c r="AX1164" s="401" t="s">
        <v>1581</v>
      </c>
      <c r="AY1164" s="401" t="s">
        <v>1582</v>
      </c>
      <c r="AZ1164" s="401"/>
      <c r="BA1164" s="401"/>
      <c r="BB1164" s="401"/>
      <c r="BC1164" s="401"/>
      <c r="BD1164" s="401"/>
      <c r="BE1164" s="401"/>
      <c r="BF1164" s="401"/>
      <c r="BG1164" s="406" t="s">
        <v>657</v>
      </c>
      <c r="BH1164" s="58">
        <f t="shared" si="60"/>
        <v>2720800</v>
      </c>
      <c r="BI1164" s="62">
        <f t="shared" si="59"/>
        <v>0</v>
      </c>
      <c r="BJ1164" s="407"/>
      <c r="BK1164" s="407"/>
      <c r="BL1164" s="407"/>
      <c r="BM1164" s="407"/>
      <c r="BN1164" s="407"/>
      <c r="BO1164" s="407"/>
      <c r="BP1164" s="407"/>
      <c r="BQ1164" s="407"/>
      <c r="BR1164" s="407"/>
      <c r="BS1164" s="407"/>
      <c r="BT1164" s="407"/>
      <c r="BU1164" s="407"/>
      <c r="BV1164" s="407"/>
      <c r="BW1164" s="407"/>
      <c r="BX1164" s="407"/>
      <c r="BY1164" s="407"/>
      <c r="BZ1164" s="407"/>
      <c r="CA1164" s="407"/>
      <c r="CB1164" s="407"/>
      <c r="CC1164" s="407"/>
      <c r="CD1164" s="407"/>
      <c r="CE1164" s="407"/>
      <c r="CF1164" s="407"/>
      <c r="CG1164" s="407"/>
      <c r="CH1164" s="407"/>
      <c r="CI1164" s="407"/>
      <c r="CJ1164" s="407"/>
      <c r="CK1164" s="407"/>
      <c r="CL1164" s="407"/>
      <c r="CM1164" s="407"/>
      <c r="CN1164" s="407"/>
      <c r="CO1164" s="407"/>
      <c r="CP1164" s="407"/>
      <c r="CQ1164" s="407"/>
      <c r="CR1164" s="407"/>
      <c r="CS1164" s="407"/>
      <c r="CT1164" s="407"/>
      <c r="CU1164" s="407"/>
      <c r="CV1164" s="407"/>
      <c r="CW1164" s="407"/>
      <c r="CX1164" s="407"/>
      <c r="CY1164" s="407"/>
      <c r="CZ1164" s="407"/>
      <c r="DA1164" s="407"/>
      <c r="DB1164" s="407"/>
      <c r="DC1164" s="407"/>
      <c r="DD1164" s="407"/>
      <c r="DE1164" s="407"/>
      <c r="DF1164" s="407"/>
      <c r="DG1164" s="407"/>
      <c r="DH1164" s="407"/>
      <c r="DI1164" s="407"/>
      <c r="DJ1164" s="407"/>
      <c r="DK1164" s="407"/>
      <c r="DL1164" s="407"/>
      <c r="DM1164" s="407"/>
      <c r="DN1164" s="407"/>
      <c r="DO1164" s="407"/>
      <c r="DP1164" s="407"/>
      <c r="DQ1164" s="407"/>
      <c r="DR1164" s="407"/>
      <c r="DS1164" s="407"/>
      <c r="DT1164" s="407"/>
      <c r="DU1164" s="407"/>
      <c r="DV1164" s="407"/>
      <c r="DW1164" s="407"/>
      <c r="DX1164" s="407"/>
      <c r="DY1164" s="407"/>
      <c r="DZ1164" s="407"/>
      <c r="EA1164" s="407"/>
      <c r="EB1164" s="407"/>
      <c r="EC1164" s="407"/>
      <c r="ED1164" s="407"/>
      <c r="EE1164" s="407"/>
      <c r="EF1164" s="407"/>
      <c r="EG1164" s="407"/>
      <c r="EH1164" s="407"/>
      <c r="EI1164" s="407"/>
      <c r="EJ1164" s="407"/>
      <c r="EK1164" s="407"/>
      <c r="EL1164" s="407"/>
      <c r="EM1164" s="407"/>
      <c r="EN1164" s="407"/>
      <c r="EO1164" s="407"/>
      <c r="EP1164" s="407"/>
      <c r="EQ1164" s="407"/>
      <c r="ER1164" s="407"/>
      <c r="ES1164" s="407"/>
      <c r="ET1164" s="407"/>
      <c r="EU1164" s="407"/>
      <c r="EV1164" s="407"/>
      <c r="EW1164" s="407"/>
      <c r="EX1164" s="407"/>
      <c r="EY1164" s="407"/>
      <c r="EZ1164" s="407"/>
      <c r="FA1164" s="407"/>
      <c r="FB1164" s="407"/>
      <c r="FC1164" s="407"/>
      <c r="FD1164" s="407"/>
      <c r="FE1164" s="407"/>
      <c r="FF1164" s="407"/>
      <c r="FG1164" s="407"/>
      <c r="FH1164" s="407"/>
      <c r="FI1164" s="407"/>
      <c r="FJ1164" s="407"/>
      <c r="FK1164" s="407"/>
      <c r="FL1164" s="407"/>
      <c r="FM1164" s="407"/>
      <c r="FN1164" s="407"/>
      <c r="FO1164" s="407"/>
      <c r="FP1164" s="407"/>
      <c r="FQ1164" s="407"/>
      <c r="FR1164" s="407"/>
      <c r="FS1164" s="407"/>
      <c r="FT1164" s="407"/>
      <c r="FU1164" s="407"/>
      <c r="FV1164" s="407"/>
      <c r="FW1164" s="407"/>
      <c r="FX1164" s="407"/>
      <c r="FY1164" s="407"/>
      <c r="FZ1164" s="407"/>
      <c r="GA1164" s="407"/>
      <c r="GB1164" s="407"/>
      <c r="GC1164" s="407"/>
      <c r="GD1164" s="407"/>
      <c r="GE1164" s="407"/>
      <c r="GF1164" s="407"/>
      <c r="GG1164" s="407"/>
      <c r="GH1164" s="407"/>
      <c r="GI1164" s="407"/>
      <c r="GJ1164" s="407"/>
      <c r="GK1164" s="407"/>
      <c r="GL1164" s="407"/>
      <c r="GM1164" s="407"/>
      <c r="GN1164" s="407"/>
      <c r="GO1164" s="407"/>
      <c r="GP1164" s="407"/>
      <c r="GQ1164" s="407"/>
      <c r="GR1164" s="407"/>
      <c r="GS1164" s="407"/>
      <c r="GT1164" s="407"/>
      <c r="GU1164" s="407"/>
      <c r="GV1164" s="407"/>
      <c r="GW1164" s="407"/>
      <c r="GX1164" s="407"/>
      <c r="GY1164" s="407"/>
      <c r="GZ1164" s="407"/>
      <c r="HA1164" s="407"/>
      <c r="HB1164" s="407"/>
      <c r="HC1164" s="407"/>
      <c r="HD1164" s="407"/>
      <c r="HE1164" s="407"/>
      <c r="HF1164" s="407"/>
      <c r="HG1164" s="407"/>
      <c r="HH1164" s="407"/>
      <c r="HI1164" s="407"/>
      <c r="HJ1164" s="407"/>
      <c r="HK1164" s="407"/>
      <c r="HL1164" s="407"/>
      <c r="HM1164" s="407"/>
      <c r="HN1164" s="407"/>
      <c r="HO1164" s="407"/>
      <c r="HP1164" s="407"/>
      <c r="HQ1164" s="407"/>
      <c r="HR1164" s="407"/>
      <c r="HS1164" s="407"/>
      <c r="HT1164" s="407"/>
      <c r="HU1164" s="407"/>
      <c r="HV1164" s="407"/>
      <c r="HW1164" s="407"/>
      <c r="HX1164" s="407"/>
      <c r="HY1164" s="407"/>
      <c r="HZ1164" s="407"/>
      <c r="IA1164" s="407"/>
      <c r="IB1164" s="407"/>
      <c r="IC1164" s="407"/>
      <c r="ID1164" s="407"/>
      <c r="IE1164" s="407"/>
      <c r="IF1164" s="407"/>
    </row>
    <row r="1165" spans="1:240" ht="18.75">
      <c r="A1165" s="11">
        <v>10</v>
      </c>
      <c r="B1165" s="6" t="s">
        <v>1</v>
      </c>
      <c r="C1165" s="11">
        <v>1017</v>
      </c>
      <c r="D1165" s="6" t="s">
        <v>268</v>
      </c>
      <c r="E1165" s="12">
        <v>2</v>
      </c>
      <c r="F1165" s="13" t="str">
        <f>IFERROR((VLOOKUP(E1165,[19]แหล่งเงิน!$A$2:$B$3,2,)),"")</f>
        <v>เงินรายได้</v>
      </c>
      <c r="G1165" s="6" t="s">
        <v>12</v>
      </c>
      <c r="H1165" s="12">
        <v>1</v>
      </c>
      <c r="I1165" s="13" t="s">
        <v>734</v>
      </c>
      <c r="J1165" s="12">
        <v>150</v>
      </c>
      <c r="K1165" s="13" t="s">
        <v>270</v>
      </c>
      <c r="L1165" s="11"/>
      <c r="M1165" s="6" t="s">
        <v>229</v>
      </c>
      <c r="N1165" s="11">
        <v>10000030079</v>
      </c>
      <c r="O1165" s="6" t="s">
        <v>270</v>
      </c>
      <c r="P1165" s="14" t="s">
        <v>270</v>
      </c>
      <c r="Q1165" s="410">
        <v>5</v>
      </c>
      <c r="R1165" s="351" t="s">
        <v>635</v>
      </c>
      <c r="S1165" s="410">
        <v>5</v>
      </c>
      <c r="T1165" s="351" t="s">
        <v>635</v>
      </c>
      <c r="U1165" s="13" t="str">
        <f>IFERROR((VLOOKUP(Q1165,[1]ความเชื่อมโยง!$A$1:$F$10,6,FALSE)),"")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65" s="13" t="str">
        <f>IFERROR((VLOOKUP(Q1165,ความเชื่อมโยง!$A$1:$G$10,7,1)),"")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65" s="411" t="s">
        <v>199</v>
      </c>
      <c r="X1165" s="6" t="s">
        <v>133</v>
      </c>
      <c r="Y1165" s="6" t="s">
        <v>16</v>
      </c>
      <c r="Z1165" s="6" t="s">
        <v>23</v>
      </c>
      <c r="AA1165" s="6"/>
      <c r="AB1165" s="6"/>
      <c r="AC1165" s="14"/>
      <c r="AD1165" s="390" t="s">
        <v>1590</v>
      </c>
      <c r="AE1165" s="340">
        <v>178100</v>
      </c>
      <c r="AF1165" s="17">
        <v>1</v>
      </c>
      <c r="AG1165" s="17"/>
      <c r="AH1165" s="17">
        <v>1</v>
      </c>
      <c r="AI1165" s="23">
        <v>178100</v>
      </c>
      <c r="AJ1165" s="392"/>
      <c r="AK1165" s="392"/>
      <c r="AL1165" s="392"/>
      <c r="AM1165" s="392"/>
      <c r="AN1165" s="392"/>
      <c r="AO1165" s="392"/>
      <c r="AP1165" s="392"/>
      <c r="AQ1165" s="392"/>
      <c r="AR1165" s="392"/>
      <c r="AS1165" s="392"/>
      <c r="AT1165" s="392"/>
      <c r="AU1165" s="392"/>
      <c r="AV1165" s="14" t="s">
        <v>1579</v>
      </c>
      <c r="AW1165" s="14" t="s">
        <v>1580</v>
      </c>
      <c r="AX1165" s="14" t="s">
        <v>1581</v>
      </c>
      <c r="AY1165" s="14" t="s">
        <v>1582</v>
      </c>
      <c r="AZ1165" s="14"/>
      <c r="BA1165" s="14"/>
      <c r="BB1165" s="14"/>
      <c r="BC1165" s="14"/>
      <c r="BD1165" s="14"/>
      <c r="BE1165" s="14"/>
      <c r="BF1165" s="14"/>
      <c r="BG1165" s="212" t="s">
        <v>657</v>
      </c>
      <c r="BH1165" s="58">
        <f t="shared" si="60"/>
        <v>178100</v>
      </c>
      <c r="BI1165" s="62">
        <f t="shared" si="59"/>
        <v>0</v>
      </c>
      <c r="BJ1165" s="63"/>
      <c r="BK1165" s="63"/>
      <c r="BL1165" s="63"/>
      <c r="BM1165" s="63"/>
      <c r="BN1165" s="63"/>
      <c r="BO1165" s="63"/>
      <c r="BP1165" s="63"/>
      <c r="BQ1165" s="63"/>
      <c r="BR1165" s="63"/>
      <c r="BS1165" s="63"/>
      <c r="BT1165" s="63"/>
      <c r="BU1165" s="63"/>
      <c r="BV1165" s="63"/>
      <c r="BW1165" s="63"/>
      <c r="BX1165" s="63"/>
      <c r="BY1165" s="63"/>
      <c r="BZ1165" s="63"/>
      <c r="CA1165" s="63"/>
      <c r="CB1165" s="63"/>
      <c r="CC1165" s="63"/>
      <c r="CD1165" s="63"/>
      <c r="CE1165" s="63"/>
      <c r="CF1165" s="63"/>
      <c r="CG1165" s="63"/>
      <c r="CH1165" s="63"/>
      <c r="CI1165" s="63"/>
      <c r="CJ1165" s="63"/>
      <c r="CK1165" s="63"/>
      <c r="CL1165" s="63"/>
      <c r="CM1165" s="63"/>
      <c r="CN1165" s="63"/>
      <c r="CO1165" s="63"/>
      <c r="CP1165" s="63"/>
      <c r="CQ1165" s="63"/>
      <c r="CR1165" s="63"/>
      <c r="CS1165" s="63"/>
      <c r="CT1165" s="63"/>
      <c r="CU1165" s="63"/>
      <c r="CV1165" s="63"/>
      <c r="CW1165" s="63"/>
      <c r="CX1165" s="63"/>
      <c r="CY1165" s="63"/>
      <c r="CZ1165" s="63"/>
      <c r="DA1165" s="63"/>
      <c r="DB1165" s="63"/>
      <c r="DC1165" s="63"/>
      <c r="DD1165" s="63"/>
      <c r="DE1165" s="63"/>
      <c r="DF1165" s="63"/>
      <c r="DG1165" s="63"/>
      <c r="DH1165" s="63"/>
      <c r="DI1165" s="63"/>
      <c r="DJ1165" s="63"/>
      <c r="DK1165" s="63"/>
      <c r="DL1165" s="63"/>
      <c r="DM1165" s="63"/>
      <c r="DN1165" s="63"/>
      <c r="DO1165" s="63"/>
      <c r="DP1165" s="63"/>
      <c r="DQ1165" s="63"/>
      <c r="DR1165" s="63"/>
      <c r="DS1165" s="63"/>
      <c r="DT1165" s="63"/>
      <c r="DU1165" s="63"/>
      <c r="DV1165" s="63"/>
      <c r="DW1165" s="63"/>
      <c r="DX1165" s="63"/>
      <c r="DY1165" s="63"/>
      <c r="DZ1165" s="63"/>
      <c r="EA1165" s="63"/>
      <c r="EB1165" s="63"/>
      <c r="EC1165" s="63"/>
      <c r="ED1165" s="63"/>
      <c r="EE1165" s="63"/>
      <c r="EF1165" s="63"/>
      <c r="EG1165" s="63"/>
      <c r="EH1165" s="63"/>
      <c r="EI1165" s="63"/>
      <c r="EJ1165" s="63"/>
      <c r="EK1165" s="63"/>
      <c r="EL1165" s="63"/>
      <c r="EM1165" s="63"/>
      <c r="EN1165" s="63"/>
      <c r="EO1165" s="63"/>
      <c r="EP1165" s="63"/>
      <c r="EQ1165" s="63"/>
      <c r="ER1165" s="63"/>
      <c r="ES1165" s="63"/>
      <c r="ET1165" s="63"/>
      <c r="EU1165" s="63"/>
      <c r="EV1165" s="63"/>
      <c r="EW1165" s="63"/>
      <c r="EX1165" s="63"/>
      <c r="EY1165" s="63"/>
      <c r="EZ1165" s="63"/>
      <c r="FA1165" s="63"/>
      <c r="FB1165" s="63"/>
      <c r="FC1165" s="63"/>
      <c r="FD1165" s="63"/>
      <c r="FE1165" s="63"/>
      <c r="FF1165" s="63"/>
      <c r="FG1165" s="63"/>
      <c r="FH1165" s="63"/>
      <c r="FI1165" s="63"/>
      <c r="FJ1165" s="63"/>
      <c r="FK1165" s="63"/>
      <c r="FL1165" s="63"/>
      <c r="FM1165" s="63"/>
      <c r="FN1165" s="63"/>
      <c r="FO1165" s="63"/>
      <c r="FP1165" s="63"/>
      <c r="FQ1165" s="63"/>
      <c r="FR1165" s="63"/>
      <c r="FS1165" s="63"/>
      <c r="FT1165" s="63"/>
      <c r="FU1165" s="63"/>
      <c r="FV1165" s="63"/>
      <c r="FW1165" s="63"/>
      <c r="FX1165" s="63"/>
      <c r="FY1165" s="63"/>
      <c r="FZ1165" s="63"/>
      <c r="GA1165" s="63"/>
      <c r="GB1165" s="63"/>
      <c r="GC1165" s="63"/>
      <c r="GD1165" s="63"/>
      <c r="GE1165" s="63"/>
      <c r="GF1165" s="63"/>
      <c r="GG1165" s="63"/>
      <c r="GH1165" s="63"/>
      <c r="GI1165" s="63"/>
      <c r="GJ1165" s="63"/>
      <c r="GK1165" s="63"/>
      <c r="GL1165" s="63"/>
      <c r="GM1165" s="63"/>
      <c r="GN1165" s="63"/>
      <c r="GO1165" s="63"/>
      <c r="GP1165" s="63"/>
      <c r="GQ1165" s="63"/>
      <c r="GR1165" s="63"/>
      <c r="GS1165" s="63"/>
      <c r="GT1165" s="63"/>
      <c r="GU1165" s="63"/>
      <c r="GV1165" s="63"/>
      <c r="GW1165" s="63"/>
      <c r="GX1165" s="63"/>
      <c r="GY1165" s="63"/>
      <c r="GZ1165" s="63"/>
      <c r="HA1165" s="63"/>
      <c r="HB1165" s="63"/>
      <c r="HC1165" s="63"/>
      <c r="HD1165" s="63"/>
      <c r="HE1165" s="63"/>
      <c r="HF1165" s="63"/>
      <c r="HG1165" s="63"/>
      <c r="HH1165" s="63"/>
      <c r="HI1165" s="63"/>
      <c r="HJ1165" s="63"/>
      <c r="HK1165" s="63"/>
      <c r="HL1165" s="63"/>
      <c r="HM1165" s="63"/>
      <c r="HN1165" s="63"/>
      <c r="HO1165" s="63"/>
      <c r="HP1165" s="63"/>
      <c r="HQ1165" s="63"/>
      <c r="HR1165" s="63"/>
      <c r="HS1165" s="63"/>
      <c r="HT1165" s="63"/>
      <c r="HU1165" s="63"/>
      <c r="HV1165" s="63"/>
      <c r="HW1165" s="63"/>
      <c r="HX1165" s="63"/>
      <c r="HY1165" s="63"/>
      <c r="HZ1165" s="63"/>
      <c r="IA1165" s="63"/>
      <c r="IB1165" s="63"/>
      <c r="IC1165" s="63"/>
      <c r="ID1165" s="63"/>
      <c r="IE1165" s="63"/>
      <c r="IF1165" s="63"/>
    </row>
    <row r="1166" spans="1:240" ht="18.75">
      <c r="A1166" s="11">
        <v>10</v>
      </c>
      <c r="B1166" s="6" t="s">
        <v>1</v>
      </c>
      <c r="C1166" s="11">
        <v>1017</v>
      </c>
      <c r="D1166" s="6" t="s">
        <v>268</v>
      </c>
      <c r="E1166" s="12">
        <v>2</v>
      </c>
      <c r="F1166" s="13" t="str">
        <f>IFERROR((VLOOKUP(E1166,[19]แหล่งเงิน!$A$2:$B$3,2,)),"")</f>
        <v>เงินรายได้</v>
      </c>
      <c r="G1166" s="6" t="s">
        <v>12</v>
      </c>
      <c r="H1166" s="12">
        <v>1</v>
      </c>
      <c r="I1166" s="13" t="s">
        <v>734</v>
      </c>
      <c r="J1166" s="12">
        <v>150</v>
      </c>
      <c r="K1166" s="13" t="s">
        <v>269</v>
      </c>
      <c r="L1166" s="11"/>
      <c r="M1166" s="6" t="s">
        <v>229</v>
      </c>
      <c r="N1166" s="11">
        <v>10000030112</v>
      </c>
      <c r="O1166" s="6" t="s">
        <v>269</v>
      </c>
      <c r="P1166" s="14" t="s">
        <v>269</v>
      </c>
      <c r="Q1166" s="412">
        <v>1</v>
      </c>
      <c r="R1166" s="413" t="s">
        <v>520</v>
      </c>
      <c r="S1166" s="11">
        <f>IFERROR((VLOOKUP(T1166,[1]ความเชื่อมโยง!$A$29:$B$37,2,FALSE)),"")</f>
        <v>1.1000000000000001</v>
      </c>
      <c r="T1166" s="6" t="s">
        <v>640</v>
      </c>
      <c r="U1166" s="13" t="str">
        <f>IFERROR((VLOOKUP(Q1166,[1]ความเชื่อมโยง!$A$1:$F$10,6,FALSE)),"")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66" s="13" t="str">
        <f>IFERROR((VLOOKUP(Q1166,ความเชื่อมโยง!$A$1:$G$10,7,1)),"")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66" s="411" t="s">
        <v>199</v>
      </c>
      <c r="X1166" s="6" t="s">
        <v>133</v>
      </c>
      <c r="Y1166" s="6" t="s">
        <v>16</v>
      </c>
      <c r="Z1166" s="6" t="s">
        <v>20</v>
      </c>
      <c r="AA1166" s="6"/>
      <c r="AB1166" s="6"/>
      <c r="AC1166" s="14"/>
      <c r="AD1166" s="390" t="s">
        <v>1591</v>
      </c>
      <c r="AE1166" s="340">
        <v>4566700</v>
      </c>
      <c r="AF1166" s="17">
        <v>1</v>
      </c>
      <c r="AG1166" s="17"/>
      <c r="AH1166" s="17">
        <v>1</v>
      </c>
      <c r="AI1166" s="23">
        <v>4566700</v>
      </c>
      <c r="AJ1166" s="392"/>
      <c r="AK1166" s="392"/>
      <c r="AL1166" s="392"/>
      <c r="AM1166" s="392"/>
      <c r="AN1166" s="392"/>
      <c r="AO1166" s="392"/>
      <c r="AP1166" s="392"/>
      <c r="AQ1166" s="392"/>
      <c r="AR1166" s="392"/>
      <c r="AS1166" s="392"/>
      <c r="AT1166" s="392"/>
      <c r="AU1166" s="392"/>
      <c r="AV1166" s="14" t="s">
        <v>1579</v>
      </c>
      <c r="AW1166" s="14" t="s">
        <v>1580</v>
      </c>
      <c r="AX1166" s="14" t="s">
        <v>1581</v>
      </c>
      <c r="AY1166" s="14" t="s">
        <v>1582</v>
      </c>
      <c r="AZ1166" s="14"/>
      <c r="BA1166" s="14"/>
      <c r="BB1166" s="14"/>
      <c r="BC1166" s="14"/>
      <c r="BD1166" s="14"/>
      <c r="BE1166" s="14"/>
      <c r="BF1166" s="14"/>
      <c r="BG1166" s="212" t="s">
        <v>657</v>
      </c>
      <c r="BH1166" s="58">
        <f t="shared" si="60"/>
        <v>4566700</v>
      </c>
      <c r="BI1166" s="62">
        <f t="shared" si="59"/>
        <v>0</v>
      </c>
      <c r="BJ1166" s="63"/>
      <c r="BK1166" s="63"/>
      <c r="BL1166" s="63"/>
      <c r="BM1166" s="63"/>
      <c r="BN1166" s="63"/>
      <c r="BO1166" s="63"/>
      <c r="BP1166" s="63"/>
      <c r="BQ1166" s="63"/>
      <c r="BR1166" s="63"/>
      <c r="BS1166" s="63"/>
      <c r="BT1166" s="63"/>
      <c r="BU1166" s="63"/>
      <c r="BV1166" s="63"/>
      <c r="BW1166" s="63"/>
      <c r="BX1166" s="63"/>
      <c r="BY1166" s="63"/>
      <c r="BZ1166" s="63"/>
      <c r="CA1166" s="63"/>
      <c r="CB1166" s="63"/>
      <c r="CC1166" s="63"/>
      <c r="CD1166" s="63"/>
      <c r="CE1166" s="63"/>
      <c r="CF1166" s="63"/>
      <c r="CG1166" s="63"/>
      <c r="CH1166" s="63"/>
      <c r="CI1166" s="63"/>
      <c r="CJ1166" s="63"/>
      <c r="CK1166" s="63"/>
      <c r="CL1166" s="63"/>
      <c r="CM1166" s="63"/>
      <c r="CN1166" s="63"/>
      <c r="CO1166" s="63"/>
      <c r="CP1166" s="63"/>
      <c r="CQ1166" s="63"/>
      <c r="CR1166" s="63"/>
      <c r="CS1166" s="63"/>
      <c r="CT1166" s="63"/>
      <c r="CU1166" s="63"/>
      <c r="CV1166" s="63"/>
      <c r="CW1166" s="63"/>
      <c r="CX1166" s="63"/>
      <c r="CY1166" s="63"/>
      <c r="CZ1166" s="63"/>
      <c r="DA1166" s="63"/>
      <c r="DB1166" s="63"/>
      <c r="DC1166" s="63"/>
      <c r="DD1166" s="63"/>
      <c r="DE1166" s="63"/>
      <c r="DF1166" s="63"/>
      <c r="DG1166" s="63"/>
      <c r="DH1166" s="63"/>
      <c r="DI1166" s="63"/>
      <c r="DJ1166" s="63"/>
      <c r="DK1166" s="63"/>
      <c r="DL1166" s="63"/>
      <c r="DM1166" s="63"/>
      <c r="DN1166" s="63"/>
      <c r="DO1166" s="63"/>
      <c r="DP1166" s="63"/>
      <c r="DQ1166" s="63"/>
      <c r="DR1166" s="63"/>
      <c r="DS1166" s="63"/>
      <c r="DT1166" s="63"/>
      <c r="DU1166" s="63"/>
      <c r="DV1166" s="63"/>
      <c r="DW1166" s="63"/>
      <c r="DX1166" s="63"/>
      <c r="DY1166" s="63"/>
      <c r="DZ1166" s="63"/>
      <c r="EA1166" s="63"/>
      <c r="EB1166" s="63"/>
      <c r="EC1166" s="63"/>
      <c r="ED1166" s="63"/>
      <c r="EE1166" s="63"/>
      <c r="EF1166" s="63"/>
      <c r="EG1166" s="63"/>
      <c r="EH1166" s="63"/>
      <c r="EI1166" s="63"/>
      <c r="EJ1166" s="63"/>
      <c r="EK1166" s="63"/>
      <c r="EL1166" s="63"/>
      <c r="EM1166" s="63"/>
      <c r="EN1166" s="63"/>
      <c r="EO1166" s="63"/>
      <c r="EP1166" s="63"/>
      <c r="EQ1166" s="63"/>
      <c r="ER1166" s="63"/>
      <c r="ES1166" s="63"/>
      <c r="ET1166" s="63"/>
      <c r="EU1166" s="63"/>
      <c r="EV1166" s="63"/>
      <c r="EW1166" s="63"/>
      <c r="EX1166" s="63"/>
      <c r="EY1166" s="63"/>
      <c r="EZ1166" s="63"/>
      <c r="FA1166" s="63"/>
      <c r="FB1166" s="63"/>
      <c r="FC1166" s="63"/>
      <c r="FD1166" s="63"/>
      <c r="FE1166" s="63"/>
      <c r="FF1166" s="63"/>
      <c r="FG1166" s="63"/>
      <c r="FH1166" s="63"/>
      <c r="FI1166" s="63"/>
      <c r="FJ1166" s="63"/>
      <c r="FK1166" s="63"/>
      <c r="FL1166" s="63"/>
      <c r="FM1166" s="63"/>
      <c r="FN1166" s="63"/>
      <c r="FO1166" s="63"/>
      <c r="FP1166" s="63"/>
      <c r="FQ1166" s="63"/>
      <c r="FR1166" s="63"/>
      <c r="FS1166" s="63"/>
      <c r="FT1166" s="63"/>
      <c r="FU1166" s="63"/>
      <c r="FV1166" s="63"/>
      <c r="FW1166" s="63"/>
      <c r="FX1166" s="63"/>
      <c r="FY1166" s="63"/>
      <c r="FZ1166" s="63"/>
      <c r="GA1166" s="63"/>
      <c r="GB1166" s="63"/>
      <c r="GC1166" s="63"/>
      <c r="GD1166" s="63"/>
      <c r="GE1166" s="63"/>
      <c r="GF1166" s="63"/>
      <c r="GG1166" s="63"/>
      <c r="GH1166" s="63"/>
      <c r="GI1166" s="63"/>
      <c r="GJ1166" s="63"/>
      <c r="GK1166" s="63"/>
      <c r="GL1166" s="63"/>
      <c r="GM1166" s="63"/>
      <c r="GN1166" s="63"/>
      <c r="GO1166" s="63"/>
      <c r="GP1166" s="63"/>
      <c r="GQ1166" s="63"/>
      <c r="GR1166" s="63"/>
      <c r="GS1166" s="63"/>
      <c r="GT1166" s="63"/>
      <c r="GU1166" s="63"/>
      <c r="GV1166" s="63"/>
      <c r="GW1166" s="63"/>
      <c r="GX1166" s="63"/>
      <c r="GY1166" s="63"/>
      <c r="GZ1166" s="63"/>
      <c r="HA1166" s="63"/>
      <c r="HB1166" s="63"/>
      <c r="HC1166" s="63"/>
      <c r="HD1166" s="63"/>
      <c r="HE1166" s="63"/>
      <c r="HF1166" s="63"/>
      <c r="HG1166" s="63"/>
      <c r="HH1166" s="63"/>
      <c r="HI1166" s="63"/>
      <c r="HJ1166" s="63"/>
      <c r="HK1166" s="63"/>
      <c r="HL1166" s="63"/>
      <c r="HM1166" s="63"/>
      <c r="HN1166" s="63"/>
      <c r="HO1166" s="63"/>
      <c r="HP1166" s="63"/>
      <c r="HQ1166" s="63"/>
      <c r="HR1166" s="63"/>
      <c r="HS1166" s="63"/>
      <c r="HT1166" s="63"/>
      <c r="HU1166" s="63"/>
      <c r="HV1166" s="63"/>
      <c r="HW1166" s="63"/>
      <c r="HX1166" s="63"/>
      <c r="HY1166" s="63"/>
      <c r="HZ1166" s="63"/>
      <c r="IA1166" s="63"/>
      <c r="IB1166" s="63"/>
      <c r="IC1166" s="63"/>
      <c r="ID1166" s="63"/>
      <c r="IE1166" s="63"/>
      <c r="IF1166" s="63"/>
    </row>
    <row r="1167" spans="1:240" ht="18.75">
      <c r="A1167" s="11">
        <v>10</v>
      </c>
      <c r="B1167" s="6" t="s">
        <v>1</v>
      </c>
      <c r="C1167" s="11">
        <v>1017</v>
      </c>
      <c r="D1167" s="6" t="s">
        <v>268</v>
      </c>
      <c r="E1167" s="12">
        <v>2</v>
      </c>
      <c r="F1167" s="13" t="str">
        <f>IFERROR((VLOOKUP(E1167,[19]แหล่งเงิน!$A$2:$B$3,2,)),"")</f>
        <v>เงินรายได้</v>
      </c>
      <c r="G1167" s="6" t="s">
        <v>12</v>
      </c>
      <c r="H1167" s="12">
        <v>1</v>
      </c>
      <c r="I1167" s="13" t="s">
        <v>734</v>
      </c>
      <c r="J1167" s="12">
        <v>150</v>
      </c>
      <c r="K1167" s="13" t="s">
        <v>235</v>
      </c>
      <c r="L1167" s="11"/>
      <c r="M1167" s="6" t="s">
        <v>229</v>
      </c>
      <c r="N1167" s="11">
        <v>10000030134</v>
      </c>
      <c r="O1167" s="6" t="s">
        <v>236</v>
      </c>
      <c r="P1167" s="14" t="s">
        <v>236</v>
      </c>
      <c r="Q1167" s="410">
        <v>5</v>
      </c>
      <c r="R1167" s="351" t="s">
        <v>635</v>
      </c>
      <c r="S1167" s="410">
        <v>5</v>
      </c>
      <c r="T1167" s="351" t="s">
        <v>635</v>
      </c>
      <c r="U1167" s="13" t="str">
        <f>IFERROR((VLOOKUP(Q1167,[1]ความเชื่อมโยง!$A$1:$F$10,6,FALSE)),"")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67" s="13" t="str">
        <f>IFERROR((VLOOKUP(Q1167,ความเชื่อมโยง!$A$1:$G$10,7,1)),"")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67" s="411" t="s">
        <v>199</v>
      </c>
      <c r="X1167" s="6" t="s">
        <v>133</v>
      </c>
      <c r="Y1167" s="6" t="s">
        <v>16</v>
      </c>
      <c r="Z1167" s="6" t="s">
        <v>20</v>
      </c>
      <c r="AA1167" s="6"/>
      <c r="AB1167" s="6"/>
      <c r="AC1167" s="14"/>
      <c r="AD1167" s="390" t="s">
        <v>1764</v>
      </c>
      <c r="AE1167" s="340">
        <v>1592600</v>
      </c>
      <c r="AF1167" s="17">
        <v>1</v>
      </c>
      <c r="AG1167" s="17"/>
      <c r="AH1167" s="17">
        <v>1</v>
      </c>
      <c r="AI1167" s="23">
        <v>1592600</v>
      </c>
      <c r="AJ1167" s="392"/>
      <c r="AK1167" s="392"/>
      <c r="AL1167" s="392"/>
      <c r="AM1167" s="392"/>
      <c r="AN1167" s="392"/>
      <c r="AO1167" s="392"/>
      <c r="AP1167" s="392"/>
      <c r="AQ1167" s="392"/>
      <c r="AR1167" s="392"/>
      <c r="AS1167" s="392"/>
      <c r="AT1167" s="392"/>
      <c r="AU1167" s="392"/>
      <c r="AV1167" s="14" t="s">
        <v>656</v>
      </c>
      <c r="AW1167" s="14" t="s">
        <v>1592</v>
      </c>
      <c r="AX1167" s="14" t="s">
        <v>1593</v>
      </c>
      <c r="AY1167" s="14" t="s">
        <v>1582</v>
      </c>
      <c r="AZ1167" s="14"/>
      <c r="BA1167" s="14"/>
      <c r="BB1167" s="14"/>
      <c r="BC1167" s="14"/>
      <c r="BD1167" s="14"/>
      <c r="BE1167" s="14"/>
      <c r="BF1167" s="14"/>
      <c r="BG1167" s="212" t="s">
        <v>657</v>
      </c>
      <c r="BH1167" s="58">
        <f t="shared" si="60"/>
        <v>1592600</v>
      </c>
      <c r="BI1167" s="62">
        <f t="shared" si="59"/>
        <v>0</v>
      </c>
      <c r="BJ1167" s="63"/>
      <c r="BK1167" s="63"/>
      <c r="BL1167" s="63"/>
      <c r="BM1167" s="63"/>
      <c r="BN1167" s="63"/>
      <c r="BO1167" s="63"/>
      <c r="BP1167" s="63"/>
      <c r="BQ1167" s="63"/>
      <c r="BR1167" s="63"/>
      <c r="BS1167" s="63"/>
      <c r="BT1167" s="63"/>
      <c r="BU1167" s="63"/>
      <c r="BV1167" s="63"/>
      <c r="BW1167" s="63"/>
      <c r="BX1167" s="63"/>
      <c r="BY1167" s="63"/>
      <c r="BZ1167" s="63"/>
      <c r="CA1167" s="63"/>
      <c r="CB1167" s="63"/>
      <c r="CC1167" s="63"/>
      <c r="CD1167" s="63"/>
      <c r="CE1167" s="63"/>
      <c r="CF1167" s="63"/>
      <c r="CG1167" s="63"/>
      <c r="CH1167" s="63"/>
      <c r="CI1167" s="63"/>
      <c r="CJ1167" s="63"/>
      <c r="CK1167" s="63"/>
      <c r="CL1167" s="63"/>
      <c r="CM1167" s="63"/>
      <c r="CN1167" s="63"/>
      <c r="CO1167" s="63"/>
      <c r="CP1167" s="63"/>
      <c r="CQ1167" s="63"/>
      <c r="CR1167" s="63"/>
      <c r="CS1167" s="63"/>
      <c r="CT1167" s="63"/>
      <c r="CU1167" s="63"/>
      <c r="CV1167" s="63"/>
      <c r="CW1167" s="63"/>
      <c r="CX1167" s="63"/>
      <c r="CY1167" s="63"/>
      <c r="CZ1167" s="63"/>
      <c r="DA1167" s="63"/>
      <c r="DB1167" s="63"/>
      <c r="DC1167" s="63"/>
      <c r="DD1167" s="63"/>
      <c r="DE1167" s="63"/>
      <c r="DF1167" s="63"/>
      <c r="DG1167" s="63"/>
      <c r="DH1167" s="63"/>
      <c r="DI1167" s="63"/>
      <c r="DJ1167" s="63"/>
      <c r="DK1167" s="63"/>
      <c r="DL1167" s="63"/>
      <c r="DM1167" s="63"/>
      <c r="DN1167" s="63"/>
      <c r="DO1167" s="63"/>
      <c r="DP1167" s="63"/>
      <c r="DQ1167" s="63"/>
      <c r="DR1167" s="63"/>
      <c r="DS1167" s="63"/>
      <c r="DT1167" s="63"/>
      <c r="DU1167" s="63"/>
      <c r="DV1167" s="63"/>
      <c r="DW1167" s="63"/>
      <c r="DX1167" s="63"/>
      <c r="DY1167" s="63"/>
      <c r="DZ1167" s="63"/>
      <c r="EA1167" s="63"/>
      <c r="EB1167" s="63"/>
      <c r="EC1167" s="63"/>
      <c r="ED1167" s="63"/>
      <c r="EE1167" s="63"/>
      <c r="EF1167" s="63"/>
      <c r="EG1167" s="63"/>
      <c r="EH1167" s="63"/>
      <c r="EI1167" s="63"/>
      <c r="EJ1167" s="63"/>
      <c r="EK1167" s="63"/>
      <c r="EL1167" s="63"/>
      <c r="EM1167" s="63"/>
      <c r="EN1167" s="63"/>
      <c r="EO1167" s="63"/>
      <c r="EP1167" s="63"/>
      <c r="EQ1167" s="63"/>
      <c r="ER1167" s="63"/>
      <c r="ES1167" s="63"/>
      <c r="ET1167" s="63"/>
      <c r="EU1167" s="63"/>
      <c r="EV1167" s="63"/>
      <c r="EW1167" s="63"/>
      <c r="EX1167" s="63"/>
      <c r="EY1167" s="63"/>
      <c r="EZ1167" s="63"/>
      <c r="FA1167" s="63"/>
      <c r="FB1167" s="63"/>
      <c r="FC1167" s="63"/>
      <c r="FD1167" s="63"/>
      <c r="FE1167" s="63"/>
      <c r="FF1167" s="63"/>
      <c r="FG1167" s="63"/>
      <c r="FH1167" s="63"/>
      <c r="FI1167" s="63"/>
      <c r="FJ1167" s="63"/>
      <c r="FK1167" s="63"/>
      <c r="FL1167" s="63"/>
      <c r="FM1167" s="63"/>
      <c r="FN1167" s="63"/>
      <c r="FO1167" s="63"/>
      <c r="FP1167" s="63"/>
      <c r="FQ1167" s="63"/>
      <c r="FR1167" s="63"/>
      <c r="FS1167" s="63"/>
      <c r="FT1167" s="63"/>
      <c r="FU1167" s="63"/>
      <c r="FV1167" s="63"/>
      <c r="FW1167" s="63"/>
      <c r="FX1167" s="63"/>
      <c r="FY1167" s="63"/>
      <c r="FZ1167" s="63"/>
      <c r="GA1167" s="63"/>
      <c r="GB1167" s="63"/>
      <c r="GC1167" s="63"/>
      <c r="GD1167" s="63"/>
      <c r="GE1167" s="63"/>
      <c r="GF1167" s="63"/>
      <c r="GG1167" s="63"/>
      <c r="GH1167" s="63"/>
      <c r="GI1167" s="63"/>
      <c r="GJ1167" s="63"/>
      <c r="GK1167" s="63"/>
      <c r="GL1167" s="63"/>
      <c r="GM1167" s="63"/>
      <c r="GN1167" s="63"/>
      <c r="GO1167" s="63"/>
      <c r="GP1167" s="63"/>
      <c r="GQ1167" s="63"/>
      <c r="GR1167" s="63"/>
      <c r="GS1167" s="63"/>
      <c r="GT1167" s="63"/>
      <c r="GU1167" s="63"/>
      <c r="GV1167" s="63"/>
      <c r="GW1167" s="63"/>
      <c r="GX1167" s="63"/>
      <c r="GY1167" s="63"/>
      <c r="GZ1167" s="63"/>
      <c r="HA1167" s="63"/>
      <c r="HB1167" s="63"/>
      <c r="HC1167" s="63"/>
      <c r="HD1167" s="63"/>
      <c r="HE1167" s="63"/>
      <c r="HF1167" s="63"/>
      <c r="HG1167" s="63"/>
      <c r="HH1167" s="63"/>
      <c r="HI1167" s="63"/>
      <c r="HJ1167" s="63"/>
      <c r="HK1167" s="63"/>
      <c r="HL1167" s="63"/>
      <c r="HM1167" s="63"/>
      <c r="HN1167" s="63"/>
      <c r="HO1167" s="63"/>
      <c r="HP1167" s="63"/>
      <c r="HQ1167" s="63"/>
      <c r="HR1167" s="63"/>
      <c r="HS1167" s="63"/>
      <c r="HT1167" s="63"/>
      <c r="HU1167" s="63"/>
      <c r="HV1167" s="63"/>
      <c r="HW1167" s="63"/>
      <c r="HX1167" s="63"/>
      <c r="HY1167" s="63"/>
      <c r="HZ1167" s="63"/>
      <c r="IA1167" s="63"/>
      <c r="IB1167" s="63"/>
      <c r="IC1167" s="63"/>
      <c r="ID1167" s="63"/>
      <c r="IE1167" s="63"/>
      <c r="IF1167" s="63"/>
    </row>
    <row r="1168" spans="1:240" s="4" customFormat="1" ht="18.75">
      <c r="A1168" s="11">
        <v>10</v>
      </c>
      <c r="B1168" s="6" t="s">
        <v>1</v>
      </c>
      <c r="C1168" s="11">
        <v>1017</v>
      </c>
      <c r="D1168" s="6" t="s">
        <v>268</v>
      </c>
      <c r="E1168" s="12">
        <v>2</v>
      </c>
      <c r="F1168" s="13" t="str">
        <f>IFERROR((VLOOKUP(E1168,[19]แหล่งเงิน!$A$2:$B$3,2,)),"")</f>
        <v>เงินรายได้</v>
      </c>
      <c r="G1168" s="6" t="s">
        <v>12</v>
      </c>
      <c r="H1168" s="12">
        <v>1</v>
      </c>
      <c r="I1168" s="13" t="s">
        <v>734</v>
      </c>
      <c r="J1168" s="12">
        <v>150</v>
      </c>
      <c r="K1168" s="13" t="s">
        <v>271</v>
      </c>
      <c r="L1168" s="11"/>
      <c r="M1168" s="6" t="s">
        <v>229</v>
      </c>
      <c r="N1168" s="11">
        <v>10000030135</v>
      </c>
      <c r="O1168" s="6" t="s">
        <v>271</v>
      </c>
      <c r="P1168" s="14" t="s">
        <v>271</v>
      </c>
      <c r="Q1168" s="412">
        <v>1</v>
      </c>
      <c r="R1168" s="413" t="s">
        <v>520</v>
      </c>
      <c r="S1168" s="11">
        <f>IFERROR((VLOOKUP(T1168,[1]ความเชื่อมโยง!$A$29:$B$37,2,FALSE)),"")</f>
        <v>1.1000000000000001</v>
      </c>
      <c r="T1168" s="6" t="s">
        <v>640</v>
      </c>
      <c r="U1168" s="13" t="str">
        <f>IFERROR((VLOOKUP(Q1168,[1]ความเชื่อมโยง!$A$1:$F$10,6,FALSE)),"")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68" s="13" t="str">
        <f>IFERROR((VLOOKUP(Q1168,ความเชื่อมโยง!$A$1:$G$10,7,1)),"")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68" s="411" t="s">
        <v>199</v>
      </c>
      <c r="X1168" s="6" t="s">
        <v>133</v>
      </c>
      <c r="Y1168" s="6" t="s">
        <v>84</v>
      </c>
      <c r="Z1168" s="6" t="s">
        <v>194</v>
      </c>
      <c r="AA1168" s="6"/>
      <c r="AB1168" s="6"/>
      <c r="AC1168" s="14"/>
      <c r="AD1168" s="390" t="s">
        <v>1594</v>
      </c>
      <c r="AE1168" s="340">
        <f>27671280+20</f>
        <v>27671300</v>
      </c>
      <c r="AF1168" s="17">
        <v>1</v>
      </c>
      <c r="AG1168" s="17"/>
      <c r="AH1168" s="17">
        <v>1</v>
      </c>
      <c r="AI1168" s="23">
        <f>AE1168*AF1168*AH1168</f>
        <v>27671300</v>
      </c>
      <c r="AJ1168" s="392"/>
      <c r="AK1168" s="392"/>
      <c r="AL1168" s="392"/>
      <c r="AM1168" s="392"/>
      <c r="AN1168" s="392"/>
      <c r="AO1168" s="392"/>
      <c r="AP1168" s="392"/>
      <c r="AQ1168" s="392"/>
      <c r="AR1168" s="392"/>
      <c r="AS1168" s="392"/>
      <c r="AT1168" s="392"/>
      <c r="AU1168" s="392"/>
      <c r="AV1168" s="14" t="s">
        <v>1579</v>
      </c>
      <c r="AW1168" s="14" t="s">
        <v>1580</v>
      </c>
      <c r="AX1168" s="14" t="s">
        <v>1581</v>
      </c>
      <c r="AY1168" s="14" t="s">
        <v>1582</v>
      </c>
      <c r="AZ1168" s="14"/>
      <c r="BA1168" s="14"/>
      <c r="BB1168" s="14"/>
      <c r="BC1168" s="14"/>
      <c r="BD1168" s="14"/>
      <c r="BE1168" s="14"/>
      <c r="BF1168" s="14"/>
      <c r="BG1168" s="212" t="s">
        <v>657</v>
      </c>
      <c r="BH1168" s="58">
        <f t="shared" si="60"/>
        <v>27671300</v>
      </c>
      <c r="BI1168" s="62">
        <f t="shared" si="59"/>
        <v>0</v>
      </c>
    </row>
    <row r="1169" spans="1:61" ht="18.75">
      <c r="A1169" s="11">
        <v>10</v>
      </c>
      <c r="B1169" s="6" t="s">
        <v>1</v>
      </c>
      <c r="C1169" s="11">
        <v>1017</v>
      </c>
      <c r="D1169" s="6" t="s">
        <v>268</v>
      </c>
      <c r="E1169" s="12">
        <v>2</v>
      </c>
      <c r="F1169" s="13" t="str">
        <f>IFERROR((VLOOKUP(E1169,[19]แหล่งเงิน!$A$2:$B$3,2,)),"")</f>
        <v>เงินรายได้</v>
      </c>
      <c r="G1169" s="6" t="s">
        <v>12</v>
      </c>
      <c r="H1169" s="12">
        <v>1</v>
      </c>
      <c r="I1169" s="13" t="s">
        <v>734</v>
      </c>
      <c r="J1169" s="12">
        <v>150</v>
      </c>
      <c r="K1169" s="13" t="s">
        <v>271</v>
      </c>
      <c r="L1169" s="11"/>
      <c r="M1169" s="6" t="s">
        <v>229</v>
      </c>
      <c r="N1169" s="11">
        <v>10000030135</v>
      </c>
      <c r="O1169" s="6" t="s">
        <v>271</v>
      </c>
      <c r="P1169" s="14" t="s">
        <v>271</v>
      </c>
      <c r="Q1169" s="412">
        <v>1</v>
      </c>
      <c r="R1169" s="413" t="s">
        <v>520</v>
      </c>
      <c r="S1169" s="11">
        <f>IFERROR((VLOOKUP(T1169,[1]ความเชื่อมโยง!$A$29:$B$37,2,FALSE)),"")</f>
        <v>1.1000000000000001</v>
      </c>
      <c r="T1169" s="6" t="s">
        <v>640</v>
      </c>
      <c r="U1169" s="13" t="str">
        <f>IFERROR((VLOOKUP(Q1169,[1]ความเชื่อมโยง!$A$1:$F$10,6,FALSE)),"")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69" s="13" t="str">
        <f>IFERROR((VLOOKUP(Q1169,ความเชื่อมโยง!$A$1:$G$10,7,1)),"")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69" s="411" t="s">
        <v>199</v>
      </c>
      <c r="X1169" s="6" t="s">
        <v>133</v>
      </c>
      <c r="Y1169" s="6" t="s">
        <v>16</v>
      </c>
      <c r="Z1169" s="6" t="s">
        <v>20</v>
      </c>
      <c r="AA1169" s="6"/>
      <c r="AB1169" s="6"/>
      <c r="AC1169" s="14"/>
      <c r="AD1169" s="390" t="s">
        <v>704</v>
      </c>
      <c r="AE1169" s="340">
        <v>1324500</v>
      </c>
      <c r="AF1169" s="17">
        <v>1</v>
      </c>
      <c r="AG1169" s="17"/>
      <c r="AH1169" s="17">
        <v>1</v>
      </c>
      <c r="AI1169" s="23">
        <v>1324500</v>
      </c>
      <c r="AJ1169" s="392"/>
      <c r="AK1169" s="392"/>
      <c r="AL1169" s="392"/>
      <c r="AM1169" s="392"/>
      <c r="AN1169" s="392"/>
      <c r="AO1169" s="392"/>
      <c r="AP1169" s="392"/>
      <c r="AQ1169" s="392"/>
      <c r="AR1169" s="392"/>
      <c r="AS1169" s="392"/>
      <c r="AT1169" s="392"/>
      <c r="AU1169" s="392"/>
      <c r="AV1169" s="14" t="s">
        <v>656</v>
      </c>
      <c r="AW1169" s="14" t="s">
        <v>1592</v>
      </c>
      <c r="AX1169" s="14" t="s">
        <v>1593</v>
      </c>
      <c r="AY1169" s="14" t="s">
        <v>1582</v>
      </c>
      <c r="AZ1169" s="14"/>
      <c r="BA1169" s="14"/>
      <c r="BB1169" s="14"/>
      <c r="BC1169" s="14"/>
      <c r="BD1169" s="14"/>
      <c r="BE1169" s="14"/>
      <c r="BF1169" s="14"/>
      <c r="BG1169" s="212" t="s">
        <v>657</v>
      </c>
      <c r="BH1169" s="58">
        <f t="shared" si="60"/>
        <v>1324500</v>
      </c>
      <c r="BI1169" s="62">
        <f t="shared" si="59"/>
        <v>0</v>
      </c>
    </row>
    <row r="1170" spans="1:61" s="4" customFormat="1" ht="18.75">
      <c r="A1170" s="11">
        <v>10</v>
      </c>
      <c r="B1170" s="6" t="s">
        <v>1</v>
      </c>
      <c r="C1170" s="11">
        <v>1017</v>
      </c>
      <c r="D1170" s="6" t="s">
        <v>268</v>
      </c>
      <c r="E1170" s="12">
        <v>2</v>
      </c>
      <c r="F1170" s="13" t="str">
        <f>IFERROR((VLOOKUP(E1170,[19]แหล่งเงิน!$A$2:$B$3,2,)),"")</f>
        <v>เงินรายได้</v>
      </c>
      <c r="G1170" s="6" t="s">
        <v>12</v>
      </c>
      <c r="H1170" s="12">
        <v>1</v>
      </c>
      <c r="I1170" s="13" t="s">
        <v>734</v>
      </c>
      <c r="J1170" s="12">
        <v>150</v>
      </c>
      <c r="K1170" s="13" t="s">
        <v>271</v>
      </c>
      <c r="L1170" s="11"/>
      <c r="M1170" s="6" t="s">
        <v>229</v>
      </c>
      <c r="N1170" s="11">
        <v>10000030135</v>
      </c>
      <c r="O1170" s="6" t="s">
        <v>271</v>
      </c>
      <c r="P1170" s="14" t="s">
        <v>271</v>
      </c>
      <c r="Q1170" s="412">
        <v>1</v>
      </c>
      <c r="R1170" s="413" t="s">
        <v>520</v>
      </c>
      <c r="S1170" s="11">
        <f>IFERROR((VLOOKUP(T1170,[1]ความเชื่อมโยง!$A$29:$B$37,2,FALSE)),"")</f>
        <v>1.1000000000000001</v>
      </c>
      <c r="T1170" s="6" t="s">
        <v>640</v>
      </c>
      <c r="U1170" s="13" t="str">
        <f>IFERROR((VLOOKUP(Q1170,[1]ความเชื่อมโยง!$A$1:$F$10,6,FALSE)),"")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70" s="13" t="str">
        <f>IFERROR((VLOOKUP(Q1170,ความเชื่อมโยง!$A$1:$G$10,7,1)),"")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70" s="411" t="s">
        <v>199</v>
      </c>
      <c r="X1170" s="6" t="s">
        <v>133</v>
      </c>
      <c r="Y1170" s="6" t="s">
        <v>195</v>
      </c>
      <c r="Z1170" s="6" t="s">
        <v>196</v>
      </c>
      <c r="AA1170" s="6"/>
      <c r="AB1170" s="6"/>
      <c r="AC1170" s="14"/>
      <c r="AD1170" s="390" t="s">
        <v>1595</v>
      </c>
      <c r="AE1170" s="340">
        <v>9387000</v>
      </c>
      <c r="AF1170" s="17">
        <v>1</v>
      </c>
      <c r="AG1170" s="17"/>
      <c r="AH1170" s="17">
        <v>1</v>
      </c>
      <c r="AI1170" s="23">
        <v>9387000</v>
      </c>
      <c r="AJ1170" s="392"/>
      <c r="AK1170" s="392"/>
      <c r="AL1170" s="392"/>
      <c r="AM1170" s="392"/>
      <c r="AN1170" s="392"/>
      <c r="AO1170" s="392"/>
      <c r="AP1170" s="392"/>
      <c r="AQ1170" s="392"/>
      <c r="AR1170" s="392"/>
      <c r="AS1170" s="392"/>
      <c r="AT1170" s="392"/>
      <c r="AU1170" s="392"/>
      <c r="AV1170" s="14" t="s">
        <v>1580</v>
      </c>
      <c r="AW1170" s="14" t="s">
        <v>1581</v>
      </c>
      <c r="AX1170" s="14" t="s">
        <v>1582</v>
      </c>
      <c r="AY1170" s="14"/>
      <c r="AZ1170" s="14"/>
      <c r="BA1170" s="14"/>
      <c r="BB1170" s="14"/>
      <c r="BC1170" s="14"/>
      <c r="BD1170" s="14"/>
      <c r="BE1170" s="14"/>
      <c r="BF1170" s="14"/>
      <c r="BG1170" s="212" t="s">
        <v>657</v>
      </c>
      <c r="BH1170" s="58">
        <f t="shared" si="60"/>
        <v>9387000</v>
      </c>
      <c r="BI1170" s="62">
        <f t="shared" si="59"/>
        <v>0</v>
      </c>
    </row>
    <row r="1171" spans="1:61" s="398" customFormat="1" ht="18.75">
      <c r="A1171" s="33">
        <v>10</v>
      </c>
      <c r="B1171" s="198" t="s">
        <v>1</v>
      </c>
      <c r="C1171" s="33">
        <v>1051</v>
      </c>
      <c r="D1171" s="198" t="s">
        <v>256</v>
      </c>
      <c r="E1171" s="199">
        <v>1</v>
      </c>
      <c r="F1171" s="34" t="s">
        <v>11</v>
      </c>
      <c r="G1171" s="110" t="s">
        <v>11</v>
      </c>
      <c r="H1171" s="199">
        <v>1</v>
      </c>
      <c r="I1171" s="34" t="s">
        <v>734</v>
      </c>
      <c r="J1171" s="199">
        <v>402</v>
      </c>
      <c r="K1171" s="34" t="s">
        <v>1596</v>
      </c>
      <c r="L1171" s="11">
        <v>1000010</v>
      </c>
      <c r="M1171" s="6" t="s">
        <v>709</v>
      </c>
      <c r="N1171" s="33">
        <v>10000100003</v>
      </c>
      <c r="O1171" s="198" t="s">
        <v>257</v>
      </c>
      <c r="P1171" s="209" t="s">
        <v>257</v>
      </c>
      <c r="Q1171" s="11">
        <f>IFERROR((VLOOKUP(R1171,[1]ความเชื่อมโยง!$A$20:$B$26,2,FALSE)),"")</f>
        <v>5</v>
      </c>
      <c r="R1171" s="198" t="s">
        <v>635</v>
      </c>
      <c r="S1171" s="11">
        <f>IFERROR((VLOOKUP(T1171,[1]ความเชื่อมโยง!$A$29:$B$37,2,FALSE)),"")</f>
        <v>5</v>
      </c>
      <c r="T1171" s="52" t="s">
        <v>635</v>
      </c>
      <c r="U1171" s="13" t="str">
        <f>IFERROR((VLOOKUP(Q1171,[1]ความเชื่อมโยง!$A$1:$F$10,6,FALSE)),"")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71" s="13" t="str">
        <f>IFERROR((VLOOKUP(Q1171,ความเชื่อมโยง!$A$1:$G$10,7,1)),"")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71" s="203" t="s">
        <v>257</v>
      </c>
      <c r="X1171" s="198" t="s">
        <v>637</v>
      </c>
      <c r="Y1171" s="198" t="s">
        <v>16</v>
      </c>
      <c r="Z1171" s="198" t="s">
        <v>17</v>
      </c>
      <c r="AA1171" s="198"/>
      <c r="AB1171" s="198"/>
      <c r="AC1171" s="209"/>
      <c r="AD1171" s="399" t="s">
        <v>15</v>
      </c>
      <c r="AE1171" s="394">
        <v>56000</v>
      </c>
      <c r="AF1171" s="395">
        <v>1</v>
      </c>
      <c r="AG1171" s="395"/>
      <c r="AH1171" s="395">
        <v>1</v>
      </c>
      <c r="AI1171" s="37">
        <v>56000</v>
      </c>
      <c r="AJ1171" s="397"/>
      <c r="AK1171" s="397"/>
      <c r="AL1171" s="397"/>
      <c r="AM1171" s="397"/>
      <c r="AN1171" s="397"/>
      <c r="AO1171" s="397"/>
      <c r="AP1171" s="397"/>
      <c r="AQ1171" s="397"/>
      <c r="AR1171" s="397"/>
      <c r="AS1171" s="397"/>
      <c r="AT1171" s="397"/>
      <c r="AU1171" s="397"/>
      <c r="AV1171" s="14" t="s">
        <v>1579</v>
      </c>
      <c r="AW1171" s="14" t="s">
        <v>1580</v>
      </c>
      <c r="AX1171" s="14" t="s">
        <v>1581</v>
      </c>
      <c r="AY1171" s="14" t="s">
        <v>1582</v>
      </c>
      <c r="AZ1171" s="209"/>
      <c r="BA1171" s="209"/>
      <c r="BB1171" s="209"/>
      <c r="BC1171" s="209"/>
      <c r="BD1171" s="209"/>
      <c r="BE1171" s="209"/>
      <c r="BF1171" s="209"/>
      <c r="BG1171" s="212" t="s">
        <v>657</v>
      </c>
      <c r="BH1171" s="58">
        <f t="shared" si="60"/>
        <v>56000</v>
      </c>
      <c r="BI1171" s="62">
        <f t="shared" si="59"/>
        <v>0</v>
      </c>
    </row>
    <row r="1172" spans="1:61" s="35" customFormat="1" ht="18.75">
      <c r="A1172" s="33">
        <v>10</v>
      </c>
      <c r="B1172" s="198" t="s">
        <v>1</v>
      </c>
      <c r="C1172" s="33">
        <v>1051</v>
      </c>
      <c r="D1172" s="198" t="s">
        <v>256</v>
      </c>
      <c r="E1172" s="199">
        <v>1</v>
      </c>
      <c r="F1172" s="34" t="s">
        <v>11</v>
      </c>
      <c r="G1172" s="110" t="s">
        <v>11</v>
      </c>
      <c r="H1172" s="199">
        <v>1</v>
      </c>
      <c r="I1172" s="34" t="s">
        <v>734</v>
      </c>
      <c r="J1172" s="199">
        <v>311</v>
      </c>
      <c r="K1172" s="34" t="s">
        <v>1597</v>
      </c>
      <c r="L1172" s="33">
        <v>3010004</v>
      </c>
      <c r="M1172" s="198" t="s">
        <v>238</v>
      </c>
      <c r="N1172" s="33">
        <v>30100040027</v>
      </c>
      <c r="O1172" s="198" t="s">
        <v>237</v>
      </c>
      <c r="P1172" s="209" t="s">
        <v>238</v>
      </c>
      <c r="Q1172" s="11">
        <f>IFERROR((VLOOKUP(R1172,[1]ความเชื่อมโยง!$A$20:$B$26,2,FALSE)),"")</f>
        <v>1</v>
      </c>
      <c r="R1172" s="198" t="s">
        <v>520</v>
      </c>
      <c r="S1172" s="11">
        <f>IFERROR((VLOOKUP(T1172,[1]ความเชื่อมโยง!$A$29:$B$37,2,FALSE)),"")</f>
        <v>1.2</v>
      </c>
      <c r="T1172" s="6" t="s">
        <v>521</v>
      </c>
      <c r="U1172" s="13" t="str">
        <f>IFERROR((VLOOKUP(Q1172,[1]ความเชื่อมโยง!$A$1:$F$10,6,FALSE)),"")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72" s="13" t="str">
        <f>IFERROR((VLOOKUP(Q1172,ความเชื่อมโยง!$A$1:$G$10,7,1)),"")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72" s="203" t="s">
        <v>237</v>
      </c>
      <c r="X1172" s="198" t="s">
        <v>637</v>
      </c>
      <c r="Y1172" s="198" t="s">
        <v>16</v>
      </c>
      <c r="Z1172" s="198" t="s">
        <v>23</v>
      </c>
      <c r="AA1172" s="198"/>
      <c r="AB1172" s="198"/>
      <c r="AC1172" s="209"/>
      <c r="AD1172" s="14" t="s">
        <v>1578</v>
      </c>
      <c r="AE1172" s="394">
        <v>2255700</v>
      </c>
      <c r="AF1172" s="395">
        <v>1</v>
      </c>
      <c r="AG1172" s="395"/>
      <c r="AH1172" s="395">
        <v>1</v>
      </c>
      <c r="AI1172" s="37">
        <f>SUM(AE1172)</f>
        <v>2255700</v>
      </c>
      <c r="AJ1172" s="397"/>
      <c r="AK1172" s="397"/>
      <c r="AL1172" s="397"/>
      <c r="AM1172" s="397"/>
      <c r="AN1172" s="397"/>
      <c r="AO1172" s="397"/>
      <c r="AP1172" s="397"/>
      <c r="AQ1172" s="397"/>
      <c r="AR1172" s="397"/>
      <c r="AS1172" s="397"/>
      <c r="AT1172" s="397"/>
      <c r="AU1172" s="397"/>
      <c r="AV1172" s="14" t="s">
        <v>1579</v>
      </c>
      <c r="AW1172" s="14" t="s">
        <v>1580</v>
      </c>
      <c r="AX1172" s="14" t="s">
        <v>1581</v>
      </c>
      <c r="AY1172" s="14" t="s">
        <v>1582</v>
      </c>
      <c r="AZ1172" s="209"/>
      <c r="BA1172" s="209"/>
      <c r="BB1172" s="209"/>
      <c r="BC1172" s="209"/>
      <c r="BD1172" s="209"/>
      <c r="BE1172" s="209"/>
      <c r="BF1172" s="209"/>
      <c r="BG1172" s="212" t="s">
        <v>657</v>
      </c>
      <c r="BH1172" s="58">
        <f t="shared" si="60"/>
        <v>2255700</v>
      </c>
      <c r="BI1172" s="62">
        <f t="shared" si="59"/>
        <v>0</v>
      </c>
    </row>
    <row r="1173" spans="1:61" s="35" customFormat="1" ht="18.75">
      <c r="A1173" s="33">
        <v>10</v>
      </c>
      <c r="B1173" s="198" t="s">
        <v>1</v>
      </c>
      <c r="C1173" s="33">
        <v>1051</v>
      </c>
      <c r="D1173" s="198" t="s">
        <v>256</v>
      </c>
      <c r="E1173" s="199">
        <v>1</v>
      </c>
      <c r="F1173" s="34" t="s">
        <v>11</v>
      </c>
      <c r="G1173" s="110" t="s">
        <v>11</v>
      </c>
      <c r="H1173" s="199">
        <v>1</v>
      </c>
      <c r="I1173" s="34" t="s">
        <v>734</v>
      </c>
      <c r="J1173" s="199">
        <v>311</v>
      </c>
      <c r="K1173" s="34" t="s">
        <v>1597</v>
      </c>
      <c r="L1173" s="33">
        <v>3010004</v>
      </c>
      <c r="M1173" s="198" t="s">
        <v>238</v>
      </c>
      <c r="N1173" s="33">
        <v>30100040027</v>
      </c>
      <c r="O1173" s="198" t="s">
        <v>237</v>
      </c>
      <c r="P1173" s="209" t="s">
        <v>238</v>
      </c>
      <c r="Q1173" s="11">
        <f>IFERROR((VLOOKUP(R1173,[1]ความเชื่อมโยง!$A$20:$B$26,2,FALSE)),"")</f>
        <v>1</v>
      </c>
      <c r="R1173" s="198" t="s">
        <v>520</v>
      </c>
      <c r="S1173" s="11">
        <f>IFERROR((VLOOKUP(T1173,[1]ความเชื่อมโยง!$A$29:$B$37,2,FALSE)),"")</f>
        <v>1.2</v>
      </c>
      <c r="T1173" s="6" t="s">
        <v>521</v>
      </c>
      <c r="U1173" s="13" t="str">
        <f>IFERROR((VLOOKUP(Q1173,[1]ความเชื่อมโยง!$A$1:$F$10,6,FALSE)),"")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73" s="13" t="str">
        <f>IFERROR((VLOOKUP(Q1173,ความเชื่อมโยง!$A$1:$G$10,7,1)),"")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73" s="203" t="s">
        <v>237</v>
      </c>
      <c r="X1173" s="198" t="s">
        <v>637</v>
      </c>
      <c r="Y1173" s="198" t="s">
        <v>16</v>
      </c>
      <c r="Z1173" s="198" t="s">
        <v>23</v>
      </c>
      <c r="AA1173" s="198"/>
      <c r="AB1173" s="198"/>
      <c r="AC1173" s="209"/>
      <c r="AD1173" s="14" t="s">
        <v>1584</v>
      </c>
      <c r="AE1173" s="394">
        <v>3601700</v>
      </c>
      <c r="AF1173" s="395">
        <v>1</v>
      </c>
      <c r="AG1173" s="395"/>
      <c r="AH1173" s="395">
        <v>1</v>
      </c>
      <c r="AI1173" s="37">
        <f>SUM(AE1173)</f>
        <v>3601700</v>
      </c>
      <c r="AJ1173" s="397"/>
      <c r="AK1173" s="397"/>
      <c r="AL1173" s="397"/>
      <c r="AM1173" s="397"/>
      <c r="AN1173" s="397"/>
      <c r="AO1173" s="397"/>
      <c r="AP1173" s="397"/>
      <c r="AQ1173" s="397"/>
      <c r="AR1173" s="397"/>
      <c r="AS1173" s="397"/>
      <c r="AT1173" s="397"/>
      <c r="AU1173" s="397"/>
      <c r="AV1173" s="14" t="s">
        <v>1579</v>
      </c>
      <c r="AW1173" s="14" t="s">
        <v>1580</v>
      </c>
      <c r="AX1173" s="14" t="s">
        <v>1581</v>
      </c>
      <c r="AY1173" s="14" t="s">
        <v>1582</v>
      </c>
      <c r="AZ1173" s="209"/>
      <c r="BA1173" s="209"/>
      <c r="BB1173" s="209"/>
      <c r="BC1173" s="209"/>
      <c r="BD1173" s="209"/>
      <c r="BE1173" s="209"/>
      <c r="BF1173" s="209"/>
      <c r="BG1173" s="212" t="s">
        <v>657</v>
      </c>
      <c r="BH1173" s="58">
        <f t="shared" si="60"/>
        <v>3601700</v>
      </c>
      <c r="BI1173" s="62">
        <f t="shared" si="59"/>
        <v>0</v>
      </c>
    </row>
    <row r="1174" spans="1:61" ht="18.75">
      <c r="A1174" s="11">
        <v>10</v>
      </c>
      <c r="B1174" s="6" t="s">
        <v>1</v>
      </c>
      <c r="C1174" s="11">
        <v>1051</v>
      </c>
      <c r="D1174" s="6" t="s">
        <v>256</v>
      </c>
      <c r="E1174" s="12">
        <v>1</v>
      </c>
      <c r="F1174" s="13" t="s">
        <v>11</v>
      </c>
      <c r="G1174" s="110" t="s">
        <v>11</v>
      </c>
      <c r="H1174" s="12">
        <v>1</v>
      </c>
      <c r="I1174" s="13" t="s">
        <v>734</v>
      </c>
      <c r="J1174" s="12">
        <v>402</v>
      </c>
      <c r="K1174" s="13" t="s">
        <v>1596</v>
      </c>
      <c r="L1174" s="11">
        <v>1000010</v>
      </c>
      <c r="M1174" s="6" t="s">
        <v>709</v>
      </c>
      <c r="N1174" s="11">
        <v>10000100003</v>
      </c>
      <c r="O1174" s="6" t="s">
        <v>257</v>
      </c>
      <c r="P1174" s="14" t="s">
        <v>257</v>
      </c>
      <c r="Q1174" s="11">
        <f>IFERROR((VLOOKUP(R1174,[1]ความเชื่อมโยง!$A$20:$B$26,2,FALSE)),"")</f>
        <v>5</v>
      </c>
      <c r="R1174" s="6" t="s">
        <v>635</v>
      </c>
      <c r="S1174" s="11">
        <f>IFERROR((VLOOKUP(T1174,[1]ความเชื่อมโยง!$A$29:$B$37,2,FALSE)),"")</f>
        <v>5</v>
      </c>
      <c r="T1174" s="52" t="s">
        <v>635</v>
      </c>
      <c r="U1174" s="13" t="str">
        <f>IFERROR((VLOOKUP(Q1174,[1]ความเชื่อมโยง!$A$1:$F$10,6,FALSE)),"")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74" s="13" t="str">
        <f>IFERROR((VLOOKUP(Q1174,ความเชื่อมโยง!$A$1:$G$10,7,1)),"")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74" s="15" t="s">
        <v>257</v>
      </c>
      <c r="X1174" s="6" t="s">
        <v>637</v>
      </c>
      <c r="Y1174" s="6" t="s">
        <v>16</v>
      </c>
      <c r="Z1174" s="6" t="s">
        <v>17</v>
      </c>
      <c r="AA1174" s="6"/>
      <c r="AB1174" s="6"/>
      <c r="AC1174" s="14"/>
      <c r="AD1174" s="390" t="s">
        <v>660</v>
      </c>
      <c r="AE1174" s="340">
        <v>996700</v>
      </c>
      <c r="AF1174" s="17">
        <v>1</v>
      </c>
      <c r="AG1174" s="17"/>
      <c r="AH1174" s="17">
        <v>1</v>
      </c>
      <c r="AI1174" s="23">
        <v>996700</v>
      </c>
      <c r="AJ1174" s="392"/>
      <c r="AK1174" s="392"/>
      <c r="AL1174" s="392"/>
      <c r="AM1174" s="392"/>
      <c r="AN1174" s="392"/>
      <c r="AO1174" s="392"/>
      <c r="AP1174" s="392"/>
      <c r="AQ1174" s="392"/>
      <c r="AR1174" s="392"/>
      <c r="AS1174" s="392"/>
      <c r="AT1174" s="392"/>
      <c r="AU1174" s="392"/>
      <c r="AV1174" s="14" t="s">
        <v>1579</v>
      </c>
      <c r="AW1174" s="14" t="s">
        <v>1580</v>
      </c>
      <c r="AX1174" s="14" t="s">
        <v>1581</v>
      </c>
      <c r="AY1174" s="14" t="s">
        <v>1582</v>
      </c>
      <c r="AZ1174" s="14"/>
      <c r="BA1174" s="14"/>
      <c r="BB1174" s="14"/>
      <c r="BC1174" s="14"/>
      <c r="BD1174" s="14"/>
      <c r="BE1174" s="14"/>
      <c r="BF1174" s="14"/>
      <c r="BG1174" s="212" t="s">
        <v>657</v>
      </c>
      <c r="BH1174" s="58">
        <f t="shared" si="60"/>
        <v>996700</v>
      </c>
      <c r="BI1174" s="62">
        <f t="shared" si="59"/>
        <v>0</v>
      </c>
    </row>
    <row r="1175" spans="1:61" s="426" customFormat="1" ht="18.75">
      <c r="A1175" s="414">
        <v>10</v>
      </c>
      <c r="B1175" s="415" t="s">
        <v>1</v>
      </c>
      <c r="C1175" s="414">
        <v>1051</v>
      </c>
      <c r="D1175" s="415" t="s">
        <v>256</v>
      </c>
      <c r="E1175" s="416">
        <v>1</v>
      </c>
      <c r="F1175" s="417" t="s">
        <v>11</v>
      </c>
      <c r="G1175" s="110" t="s">
        <v>11</v>
      </c>
      <c r="H1175" s="12">
        <v>7</v>
      </c>
      <c r="I1175" s="417" t="s">
        <v>734</v>
      </c>
      <c r="J1175" s="416">
        <v>110</v>
      </c>
      <c r="K1175" s="417" t="s">
        <v>1263</v>
      </c>
      <c r="L1175" s="414">
        <v>1000007</v>
      </c>
      <c r="M1175" s="415" t="s">
        <v>708</v>
      </c>
      <c r="N1175" s="414">
        <v>10000070124</v>
      </c>
      <c r="O1175" s="415" t="s">
        <v>258</v>
      </c>
      <c r="P1175" s="418" t="s">
        <v>1765</v>
      </c>
      <c r="Q1175" s="11">
        <f>IFERROR((VLOOKUP(R1175,[1]ความเชื่อมโยง!$A$20:$B$26,2,FALSE)),"")</f>
        <v>1</v>
      </c>
      <c r="R1175" s="400" t="s">
        <v>520</v>
      </c>
      <c r="S1175" s="11">
        <f>IFERROR((VLOOKUP(T1175,[1]ความเชื่อมโยง!$A$29:$B$37,2,FALSE)),"")</f>
        <v>1.3</v>
      </c>
      <c r="T1175" s="6" t="s">
        <v>594</v>
      </c>
      <c r="U1175" s="13" t="str">
        <f>IFERROR((VLOOKUP(Q1175,[1]ความเชื่อมโยง!$A$1:$F$10,6,FALSE)),"")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75" s="13" t="str">
        <f>IFERROR((VLOOKUP(Q1175,ความเชื่อมโยง!$A$1:$G$10,7,1)),"")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75" s="419" t="s">
        <v>259</v>
      </c>
      <c r="X1175" s="415" t="s">
        <v>646</v>
      </c>
      <c r="Y1175" s="415" t="s">
        <v>66</v>
      </c>
      <c r="Z1175" s="415" t="s">
        <v>201</v>
      </c>
      <c r="AA1175" s="415" t="s">
        <v>202</v>
      </c>
      <c r="AB1175" s="420" t="s">
        <v>259</v>
      </c>
      <c r="AC1175" s="418" t="s">
        <v>259</v>
      </c>
      <c r="AD1175" s="420" t="s">
        <v>259</v>
      </c>
      <c r="AE1175" s="421">
        <v>4000000</v>
      </c>
      <c r="AF1175" s="422">
        <v>1</v>
      </c>
      <c r="AG1175" s="422"/>
      <c r="AH1175" s="422">
        <v>1</v>
      </c>
      <c r="AI1175" s="423">
        <v>4000000</v>
      </c>
      <c r="AJ1175" s="424"/>
      <c r="AK1175" s="424"/>
      <c r="AL1175" s="424"/>
      <c r="AM1175" s="424"/>
      <c r="AN1175" s="424"/>
      <c r="AO1175" s="424"/>
      <c r="AP1175" s="424"/>
      <c r="AQ1175" s="424"/>
      <c r="AR1175" s="424"/>
      <c r="AS1175" s="424"/>
      <c r="AT1175" s="424"/>
      <c r="AU1175" s="424"/>
      <c r="AV1175" s="418" t="s">
        <v>1579</v>
      </c>
      <c r="AW1175" s="418" t="s">
        <v>1580</v>
      </c>
      <c r="AX1175" s="418" t="s">
        <v>1581</v>
      </c>
      <c r="AY1175" s="418" t="s">
        <v>1582</v>
      </c>
      <c r="AZ1175" s="418"/>
      <c r="BA1175" s="418"/>
      <c r="BB1175" s="418"/>
      <c r="BC1175" s="418"/>
      <c r="BD1175" s="418"/>
      <c r="BE1175" s="418"/>
      <c r="BF1175" s="418"/>
      <c r="BG1175" s="425" t="s">
        <v>657</v>
      </c>
      <c r="BH1175" s="58">
        <f t="shared" si="60"/>
        <v>4000000</v>
      </c>
      <c r="BI1175" s="62">
        <f t="shared" si="59"/>
        <v>0</v>
      </c>
    </row>
    <row r="1176" spans="1:61" s="426" customFormat="1" ht="18.75">
      <c r="A1176" s="414">
        <v>10</v>
      </c>
      <c r="B1176" s="415" t="s">
        <v>1</v>
      </c>
      <c r="C1176" s="414">
        <v>1051</v>
      </c>
      <c r="D1176" s="415" t="s">
        <v>256</v>
      </c>
      <c r="E1176" s="416">
        <v>1</v>
      </c>
      <c r="F1176" s="417" t="s">
        <v>11</v>
      </c>
      <c r="G1176" s="110" t="s">
        <v>11</v>
      </c>
      <c r="H1176" s="12">
        <v>7</v>
      </c>
      <c r="I1176" s="417" t="s">
        <v>734</v>
      </c>
      <c r="J1176" s="416">
        <v>110</v>
      </c>
      <c r="K1176" s="417" t="s">
        <v>1263</v>
      </c>
      <c r="L1176" s="414">
        <v>1000007</v>
      </c>
      <c r="M1176" s="415" t="s">
        <v>708</v>
      </c>
      <c r="N1176" s="414">
        <v>10000070125</v>
      </c>
      <c r="O1176" s="415" t="s">
        <v>260</v>
      </c>
      <c r="P1176" s="418" t="s">
        <v>260</v>
      </c>
      <c r="Q1176" s="11">
        <f>IFERROR((VLOOKUP(R1176,[1]ความเชื่อมโยง!$A$20:$B$26,2,FALSE)),"")</f>
        <v>1</v>
      </c>
      <c r="R1176" s="400" t="s">
        <v>520</v>
      </c>
      <c r="S1176" s="11">
        <f>IFERROR((VLOOKUP(T1176,[1]ความเชื่อมโยง!$A$29:$B$37,2,FALSE)),"")</f>
        <v>1.3</v>
      </c>
      <c r="T1176" s="6" t="s">
        <v>594</v>
      </c>
      <c r="U1176" s="13" t="str">
        <f>IFERROR((VLOOKUP(Q1176,[1]ความเชื่อมโยง!$A$1:$F$10,6,FALSE)),"")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76" s="13" t="str">
        <f>IFERROR((VLOOKUP(Q1176,ความเชื่อมโยง!$A$1:$G$10,7,1)),"")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76" s="419" t="s">
        <v>261</v>
      </c>
      <c r="X1176" s="415" t="s">
        <v>646</v>
      </c>
      <c r="Y1176" s="415" t="s">
        <v>66</v>
      </c>
      <c r="Z1176" s="415" t="s">
        <v>201</v>
      </c>
      <c r="AA1176" s="415" t="s">
        <v>202</v>
      </c>
      <c r="AB1176" s="420" t="s">
        <v>262</v>
      </c>
      <c r="AC1176" s="418" t="s">
        <v>262</v>
      </c>
      <c r="AD1176" s="420" t="s">
        <v>262</v>
      </c>
      <c r="AE1176" s="421">
        <v>1650000</v>
      </c>
      <c r="AF1176" s="422">
        <v>1</v>
      </c>
      <c r="AG1176" s="422"/>
      <c r="AH1176" s="422">
        <v>1</v>
      </c>
      <c r="AI1176" s="423">
        <v>1650000</v>
      </c>
      <c r="AJ1176" s="424"/>
      <c r="AK1176" s="424"/>
      <c r="AL1176" s="424"/>
      <c r="AM1176" s="424"/>
      <c r="AN1176" s="424"/>
      <c r="AO1176" s="424"/>
      <c r="AP1176" s="424"/>
      <c r="AQ1176" s="424"/>
      <c r="AR1176" s="424"/>
      <c r="AS1176" s="424"/>
      <c r="AT1176" s="424"/>
      <c r="AU1176" s="424"/>
      <c r="AV1176" s="418" t="s">
        <v>1579</v>
      </c>
      <c r="AW1176" s="418" t="s">
        <v>1580</v>
      </c>
      <c r="AX1176" s="418" t="s">
        <v>1581</v>
      </c>
      <c r="AY1176" s="418" t="s">
        <v>1582</v>
      </c>
      <c r="AZ1176" s="418"/>
      <c r="BA1176" s="418"/>
      <c r="BB1176" s="418"/>
      <c r="BC1176" s="418"/>
      <c r="BD1176" s="418"/>
      <c r="BE1176" s="418"/>
      <c r="BF1176" s="418"/>
      <c r="BG1176" s="425" t="s">
        <v>657</v>
      </c>
      <c r="BH1176" s="58">
        <f t="shared" si="60"/>
        <v>1650000</v>
      </c>
      <c r="BI1176" s="62">
        <f t="shared" si="59"/>
        <v>0</v>
      </c>
    </row>
    <row r="1177" spans="1:61" s="426" customFormat="1" ht="18.75">
      <c r="A1177" s="414">
        <v>10</v>
      </c>
      <c r="B1177" s="415" t="s">
        <v>1</v>
      </c>
      <c r="C1177" s="414">
        <v>1051</v>
      </c>
      <c r="D1177" s="415" t="s">
        <v>256</v>
      </c>
      <c r="E1177" s="416">
        <v>1</v>
      </c>
      <c r="F1177" s="417" t="s">
        <v>11</v>
      </c>
      <c r="G1177" s="110" t="s">
        <v>11</v>
      </c>
      <c r="H1177" s="12">
        <v>7</v>
      </c>
      <c r="I1177" s="417" t="s">
        <v>734</v>
      </c>
      <c r="J1177" s="416">
        <v>110</v>
      </c>
      <c r="K1177" s="417" t="s">
        <v>1263</v>
      </c>
      <c r="L1177" s="414">
        <v>1000007</v>
      </c>
      <c r="M1177" s="415" t="s">
        <v>708</v>
      </c>
      <c r="N1177" s="414">
        <v>10000070126</v>
      </c>
      <c r="O1177" s="415" t="s">
        <v>263</v>
      </c>
      <c r="P1177" s="418" t="s">
        <v>1766</v>
      </c>
      <c r="Q1177" s="11">
        <f>IFERROR((VLOOKUP(R1177,[1]ความเชื่อมโยง!$A$20:$B$26,2,FALSE)),"")</f>
        <v>1</v>
      </c>
      <c r="R1177" s="400" t="s">
        <v>520</v>
      </c>
      <c r="S1177" s="11">
        <f>IFERROR((VLOOKUP(T1177,[1]ความเชื่อมโยง!$A$29:$B$37,2,FALSE)),"")</f>
        <v>1.3</v>
      </c>
      <c r="T1177" s="6" t="s">
        <v>594</v>
      </c>
      <c r="U1177" s="13" t="str">
        <f>IFERROR((VLOOKUP(Q1177,[1]ความเชื่อมโยง!$A$1:$F$10,6,FALSE)),"")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77" s="13" t="str">
        <f>IFERROR((VLOOKUP(Q1177,ความเชื่อมโยง!$A$1:$G$10,7,1)),"")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77" s="419" t="s">
        <v>1598</v>
      </c>
      <c r="X1177" s="415" t="s">
        <v>646</v>
      </c>
      <c r="Y1177" s="415" t="s">
        <v>66</v>
      </c>
      <c r="Z1177" s="415" t="s">
        <v>201</v>
      </c>
      <c r="AA1177" s="415" t="s">
        <v>202</v>
      </c>
      <c r="AB1177" s="420" t="s">
        <v>262</v>
      </c>
      <c r="AC1177" s="418" t="s">
        <v>262</v>
      </c>
      <c r="AD1177" s="420" t="s">
        <v>262</v>
      </c>
      <c r="AE1177" s="421">
        <v>4000000</v>
      </c>
      <c r="AF1177" s="422">
        <v>1</v>
      </c>
      <c r="AG1177" s="422"/>
      <c r="AH1177" s="422">
        <v>1</v>
      </c>
      <c r="AI1177" s="423">
        <v>4000000</v>
      </c>
      <c r="AJ1177" s="424"/>
      <c r="AK1177" s="424"/>
      <c r="AL1177" s="424"/>
      <c r="AM1177" s="424"/>
      <c r="AN1177" s="424"/>
      <c r="AO1177" s="424"/>
      <c r="AP1177" s="424"/>
      <c r="AQ1177" s="424"/>
      <c r="AR1177" s="424"/>
      <c r="AS1177" s="424"/>
      <c r="AT1177" s="424"/>
      <c r="AU1177" s="424"/>
      <c r="AV1177" s="418" t="s">
        <v>1579</v>
      </c>
      <c r="AW1177" s="418" t="s">
        <v>1580</v>
      </c>
      <c r="AX1177" s="418" t="s">
        <v>1581</v>
      </c>
      <c r="AY1177" s="418" t="s">
        <v>1582</v>
      </c>
      <c r="AZ1177" s="418"/>
      <c r="BA1177" s="418"/>
      <c r="BB1177" s="418"/>
      <c r="BC1177" s="418"/>
      <c r="BD1177" s="418"/>
      <c r="BE1177" s="418"/>
      <c r="BF1177" s="418"/>
      <c r="BG1177" s="425" t="s">
        <v>657</v>
      </c>
      <c r="BH1177" s="58">
        <f t="shared" si="60"/>
        <v>4000000</v>
      </c>
      <c r="BI1177" s="62">
        <f t="shared" si="59"/>
        <v>0</v>
      </c>
    </row>
    <row r="1178" spans="1:61" s="426" customFormat="1" ht="18.75">
      <c r="A1178" s="414">
        <v>10</v>
      </c>
      <c r="B1178" s="415" t="s">
        <v>1</v>
      </c>
      <c r="C1178" s="414">
        <v>1051</v>
      </c>
      <c r="D1178" s="415" t="s">
        <v>256</v>
      </c>
      <c r="E1178" s="416">
        <v>1</v>
      </c>
      <c r="F1178" s="417" t="s">
        <v>11</v>
      </c>
      <c r="G1178" s="110" t="s">
        <v>11</v>
      </c>
      <c r="H1178" s="12">
        <v>7</v>
      </c>
      <c r="I1178" s="417" t="s">
        <v>734</v>
      </c>
      <c r="J1178" s="416">
        <v>110</v>
      </c>
      <c r="K1178" s="417" t="s">
        <v>1263</v>
      </c>
      <c r="L1178" s="414">
        <v>1000007</v>
      </c>
      <c r="M1178" s="415" t="s">
        <v>708</v>
      </c>
      <c r="N1178" s="414">
        <v>10000070127</v>
      </c>
      <c r="O1178" s="415" t="s">
        <v>264</v>
      </c>
      <c r="P1178" s="418" t="s">
        <v>264</v>
      </c>
      <c r="Q1178" s="11">
        <f>IFERROR((VLOOKUP(R1178,[1]ความเชื่อมโยง!$A$20:$B$26,2,FALSE)),"")</f>
        <v>1</v>
      </c>
      <c r="R1178" s="400" t="s">
        <v>520</v>
      </c>
      <c r="S1178" s="11">
        <f>IFERROR((VLOOKUP(T1178,[1]ความเชื่อมโยง!$A$29:$B$37,2,FALSE)),"")</f>
        <v>1.3</v>
      </c>
      <c r="T1178" s="6" t="s">
        <v>594</v>
      </c>
      <c r="U1178" s="13" t="str">
        <f>IFERROR((VLOOKUP(Q1178,[1]ความเชื่อมโยง!$A$1:$F$10,6,FALSE)),"")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78" s="13" t="str">
        <f>IFERROR((VLOOKUP(Q1178,ความเชื่อมโยง!$A$1:$G$10,7,1)),"")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78" s="419" t="s">
        <v>265</v>
      </c>
      <c r="X1178" s="415" t="s">
        <v>646</v>
      </c>
      <c r="Y1178" s="415" t="s">
        <v>66</v>
      </c>
      <c r="Z1178" s="415" t="s">
        <v>201</v>
      </c>
      <c r="AA1178" s="415" t="s">
        <v>202</v>
      </c>
      <c r="AB1178" s="420" t="s">
        <v>265</v>
      </c>
      <c r="AC1178" s="418" t="s">
        <v>265</v>
      </c>
      <c r="AD1178" s="420" t="s">
        <v>265</v>
      </c>
      <c r="AE1178" s="421">
        <v>1786500</v>
      </c>
      <c r="AF1178" s="422">
        <v>1</v>
      </c>
      <c r="AG1178" s="422"/>
      <c r="AH1178" s="422">
        <v>1</v>
      </c>
      <c r="AI1178" s="423">
        <v>1786500</v>
      </c>
      <c r="AJ1178" s="424"/>
      <c r="AK1178" s="424"/>
      <c r="AL1178" s="424"/>
      <c r="AM1178" s="424"/>
      <c r="AN1178" s="424"/>
      <c r="AO1178" s="424"/>
      <c r="AP1178" s="424"/>
      <c r="AQ1178" s="424"/>
      <c r="AR1178" s="424"/>
      <c r="AS1178" s="424"/>
      <c r="AT1178" s="424"/>
      <c r="AU1178" s="424"/>
      <c r="AV1178" s="418" t="s">
        <v>1579</v>
      </c>
      <c r="AW1178" s="418" t="s">
        <v>1580</v>
      </c>
      <c r="AX1178" s="418" t="s">
        <v>1581</v>
      </c>
      <c r="AY1178" s="418" t="s">
        <v>1582</v>
      </c>
      <c r="AZ1178" s="418"/>
      <c r="BA1178" s="418"/>
      <c r="BB1178" s="418"/>
      <c r="BC1178" s="418"/>
      <c r="BD1178" s="418"/>
      <c r="BE1178" s="418"/>
      <c r="BF1178" s="418"/>
      <c r="BG1178" s="425" t="s">
        <v>657</v>
      </c>
      <c r="BH1178" s="58">
        <f t="shared" si="60"/>
        <v>1786500</v>
      </c>
      <c r="BI1178" s="62">
        <f t="shared" si="59"/>
        <v>0</v>
      </c>
    </row>
    <row r="1179" spans="1:61" s="434" customFormat="1" ht="18.75">
      <c r="A1179" s="412">
        <v>10</v>
      </c>
      <c r="B1179" s="413" t="s">
        <v>1</v>
      </c>
      <c r="C1179" s="412">
        <v>1050</v>
      </c>
      <c r="D1179" s="413" t="s">
        <v>191</v>
      </c>
      <c r="E1179" s="427">
        <v>1</v>
      </c>
      <c r="F1179" s="428" t="s">
        <v>11</v>
      </c>
      <c r="G1179" s="110" t="s">
        <v>11</v>
      </c>
      <c r="H1179" s="427">
        <v>1</v>
      </c>
      <c r="I1179" s="428" t="s">
        <v>734</v>
      </c>
      <c r="J1179" s="427">
        <v>402</v>
      </c>
      <c r="K1179" s="428" t="s">
        <v>1596</v>
      </c>
      <c r="L1179" s="412">
        <v>4000002</v>
      </c>
      <c r="M1179" s="413" t="s">
        <v>192</v>
      </c>
      <c r="N1179" s="412">
        <v>40000020001</v>
      </c>
      <c r="O1179" s="413" t="s">
        <v>192</v>
      </c>
      <c r="P1179" s="413" t="s">
        <v>193</v>
      </c>
      <c r="Q1179" s="11">
        <f>IFERROR((VLOOKUP(R1179,[1]ความเชื่อมโยง!$A$20:$B$26,2,FALSE)),"")</f>
        <v>1</v>
      </c>
      <c r="R1179" s="351" t="s">
        <v>520</v>
      </c>
      <c r="S1179" s="11">
        <f>IFERROR((VLOOKUP(T1179,[1]ความเชื่อมโยง!$A$29:$B$37,2,FALSE)),"")</f>
        <v>1.1000000000000001</v>
      </c>
      <c r="T1179" s="6" t="s">
        <v>640</v>
      </c>
      <c r="U1179" s="13" t="str">
        <f>IFERROR((VLOOKUP(Q1179,[1]ความเชื่อมโยง!$A$1:$F$10,6,FALSE)),"")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79" s="13" t="str">
        <f>IFERROR((VLOOKUP(Q1179,ความเชื่อมโยง!$A$1:$G$10,7,1)),"")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79" s="411" t="s">
        <v>199</v>
      </c>
      <c r="X1179" s="413" t="s">
        <v>133</v>
      </c>
      <c r="Y1179" s="413" t="s">
        <v>195</v>
      </c>
      <c r="Z1179" s="413" t="s">
        <v>198</v>
      </c>
      <c r="AA1179" s="413"/>
      <c r="AB1179" s="413"/>
      <c r="AC1179" s="429"/>
      <c r="AD1179" s="430" t="s">
        <v>1599</v>
      </c>
      <c r="AE1179" s="431">
        <v>22240820</v>
      </c>
      <c r="AF1179" s="427">
        <v>1</v>
      </c>
      <c r="AG1179" s="427" t="s">
        <v>667</v>
      </c>
      <c r="AH1179" s="427">
        <v>1</v>
      </c>
      <c r="AI1179" s="27">
        <f>+ROUND(AE1179*AF1179*AH1179,0)</f>
        <v>22240820</v>
      </c>
      <c r="AJ1179" s="432"/>
      <c r="AK1179" s="432"/>
      <c r="AL1179" s="432"/>
      <c r="AM1179" s="432"/>
      <c r="AN1179" s="432"/>
      <c r="AO1179" s="432"/>
      <c r="AP1179" s="432"/>
      <c r="AQ1179" s="432"/>
      <c r="AR1179" s="432"/>
      <c r="AS1179" s="432"/>
      <c r="AT1179" s="432"/>
      <c r="AU1179" s="432"/>
      <c r="AV1179" s="413" t="s">
        <v>656</v>
      </c>
      <c r="AW1179" s="413" t="s">
        <v>1592</v>
      </c>
      <c r="AX1179" s="413" t="s">
        <v>1593</v>
      </c>
      <c r="AY1179" s="413" t="s">
        <v>1582</v>
      </c>
      <c r="AZ1179" s="413"/>
      <c r="BA1179" s="413"/>
      <c r="BB1179" s="413"/>
      <c r="BC1179" s="413"/>
      <c r="BD1179" s="413"/>
      <c r="BE1179" s="413"/>
      <c r="BF1179" s="413"/>
      <c r="BG1179" s="433" t="s">
        <v>657</v>
      </c>
      <c r="BH1179" s="58">
        <f t="shared" si="60"/>
        <v>22240800</v>
      </c>
      <c r="BI1179" s="62">
        <f t="shared" si="59"/>
        <v>20</v>
      </c>
    </row>
    <row r="1180" spans="1:61" s="438" customFormat="1" ht="18.75">
      <c r="A1180" s="410">
        <v>10</v>
      </c>
      <c r="B1180" s="351" t="s">
        <v>1</v>
      </c>
      <c r="C1180" s="410">
        <v>1050</v>
      </c>
      <c r="D1180" s="351" t="s">
        <v>191</v>
      </c>
      <c r="E1180" s="435">
        <v>1</v>
      </c>
      <c r="F1180" s="411" t="s">
        <v>11</v>
      </c>
      <c r="G1180" s="110" t="s">
        <v>11</v>
      </c>
      <c r="H1180" s="435">
        <v>1</v>
      </c>
      <c r="I1180" s="411" t="s">
        <v>734</v>
      </c>
      <c r="J1180" s="435">
        <v>402</v>
      </c>
      <c r="K1180" s="411" t="s">
        <v>1596</v>
      </c>
      <c r="L1180" s="410">
        <v>4000002</v>
      </c>
      <c r="M1180" s="351" t="s">
        <v>192</v>
      </c>
      <c r="N1180" s="410">
        <v>40000020001</v>
      </c>
      <c r="O1180" s="351" t="s">
        <v>192</v>
      </c>
      <c r="P1180" s="351" t="s">
        <v>193</v>
      </c>
      <c r="Q1180" s="11">
        <f>IFERROR((VLOOKUP(R1180,[1]ความเชื่อมโยง!$A$20:$B$26,2,FALSE)),"")</f>
        <v>1</v>
      </c>
      <c r="R1180" s="351" t="s">
        <v>520</v>
      </c>
      <c r="S1180" s="11">
        <f>IFERROR((VLOOKUP(T1180,[1]ความเชื่อมโยง!$A$29:$B$37,2,FALSE)),"")</f>
        <v>1.1000000000000001</v>
      </c>
      <c r="T1180" s="6" t="s">
        <v>640</v>
      </c>
      <c r="U1180" s="13" t="str">
        <f>IFERROR((VLOOKUP(Q1180,[1]ความเชื่อมโยง!$A$1:$F$10,6,FALSE)),"")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80" s="13" t="str">
        <f>IFERROR((VLOOKUP(Q1180,ความเชื่อมโยง!$A$1:$G$10,7,1)),"")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80" s="411" t="s">
        <v>199</v>
      </c>
      <c r="X1180" s="351" t="s">
        <v>133</v>
      </c>
      <c r="Y1180" s="351" t="s">
        <v>195</v>
      </c>
      <c r="Z1180" s="413" t="s">
        <v>198</v>
      </c>
      <c r="AA1180" s="351"/>
      <c r="AB1180" s="351"/>
      <c r="AC1180" s="351"/>
      <c r="AD1180" s="429" t="s">
        <v>705</v>
      </c>
      <c r="AE1180" s="436">
        <v>14630400</v>
      </c>
      <c r="AF1180" s="435">
        <v>1</v>
      </c>
      <c r="AG1180" s="435" t="s">
        <v>667</v>
      </c>
      <c r="AH1180" s="435">
        <v>1</v>
      </c>
      <c r="AI1180" s="27">
        <f>+ROUND(AE1180*AF1180*AH1180,-2)</f>
        <v>14630400</v>
      </c>
      <c r="AJ1180" s="437"/>
      <c r="AK1180" s="437"/>
      <c r="AL1180" s="437"/>
      <c r="AM1180" s="437"/>
      <c r="AN1180" s="437"/>
      <c r="AO1180" s="437"/>
      <c r="AP1180" s="437"/>
      <c r="AQ1180" s="437"/>
      <c r="AR1180" s="437"/>
      <c r="AS1180" s="437"/>
      <c r="AT1180" s="437"/>
      <c r="AU1180" s="437"/>
      <c r="AV1180" s="351" t="s">
        <v>656</v>
      </c>
      <c r="AW1180" s="351" t="s">
        <v>1592</v>
      </c>
      <c r="AX1180" s="351" t="s">
        <v>1593</v>
      </c>
      <c r="AY1180" s="351" t="s">
        <v>1582</v>
      </c>
      <c r="AZ1180" s="351"/>
      <c r="BA1180" s="351"/>
      <c r="BB1180" s="351"/>
      <c r="BC1180" s="351"/>
      <c r="BD1180" s="351"/>
      <c r="BE1180" s="351"/>
      <c r="BF1180" s="351"/>
      <c r="BG1180" s="433" t="s">
        <v>657</v>
      </c>
      <c r="BH1180" s="58">
        <f t="shared" si="60"/>
        <v>14630400</v>
      </c>
      <c r="BI1180" s="62">
        <f t="shared" si="59"/>
        <v>0</v>
      </c>
    </row>
    <row r="1181" spans="1:61" s="438" customFormat="1" ht="18.75">
      <c r="A1181" s="410">
        <v>10</v>
      </c>
      <c r="B1181" s="351" t="s">
        <v>1</v>
      </c>
      <c r="C1181" s="410">
        <v>1050</v>
      </c>
      <c r="D1181" s="351" t="s">
        <v>191</v>
      </c>
      <c r="E1181" s="435">
        <v>1</v>
      </c>
      <c r="F1181" s="411" t="s">
        <v>11</v>
      </c>
      <c r="G1181" s="110" t="s">
        <v>11</v>
      </c>
      <c r="H1181" s="435">
        <v>1</v>
      </c>
      <c r="I1181" s="411" t="s">
        <v>734</v>
      </c>
      <c r="J1181" s="435">
        <v>402</v>
      </c>
      <c r="K1181" s="411" t="s">
        <v>1596</v>
      </c>
      <c r="L1181" s="410">
        <v>4000002</v>
      </c>
      <c r="M1181" s="351" t="s">
        <v>192</v>
      </c>
      <c r="N1181" s="410">
        <v>40000020001</v>
      </c>
      <c r="O1181" s="351" t="s">
        <v>192</v>
      </c>
      <c r="P1181" s="351" t="s">
        <v>193</v>
      </c>
      <c r="Q1181" s="11">
        <f>IFERROR((VLOOKUP(R1181,[1]ความเชื่อมโยง!$A$20:$B$26,2,FALSE)),"")</f>
        <v>1</v>
      </c>
      <c r="R1181" s="351" t="s">
        <v>520</v>
      </c>
      <c r="S1181" s="11">
        <f>IFERROR((VLOOKUP(T1181,[1]ความเชื่อมโยง!$A$29:$B$37,2,FALSE)),"")</f>
        <v>1.1000000000000001</v>
      </c>
      <c r="T1181" s="6" t="s">
        <v>640</v>
      </c>
      <c r="U1181" s="13" t="str">
        <f>IFERROR((VLOOKUP(Q1181,[1]ความเชื่อมโยง!$A$1:$F$10,6,FALSE)),"")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81" s="13" t="str">
        <f>IFERROR((VLOOKUP(Q1181,ความเชื่อมโยง!$A$1:$G$10,7,1)),"")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81" s="411" t="s">
        <v>199</v>
      </c>
      <c r="X1181" s="351" t="s">
        <v>133</v>
      </c>
      <c r="Y1181" s="351" t="s">
        <v>16</v>
      </c>
      <c r="Z1181" s="6" t="s">
        <v>28</v>
      </c>
      <c r="AA1181" s="351"/>
      <c r="AB1181" s="351"/>
      <c r="AC1181" s="351"/>
      <c r="AD1181" s="429" t="s">
        <v>1600</v>
      </c>
      <c r="AE1181" s="436">
        <v>11816400</v>
      </c>
      <c r="AF1181" s="435">
        <v>1</v>
      </c>
      <c r="AG1181" s="435" t="s">
        <v>667</v>
      </c>
      <c r="AH1181" s="435">
        <v>1</v>
      </c>
      <c r="AI1181" s="27">
        <f>+ROUND(AE1181*AF1181*AH1181,-2)</f>
        <v>11816400</v>
      </c>
      <c r="AJ1181" s="437"/>
      <c r="AK1181" s="437"/>
      <c r="AL1181" s="437"/>
      <c r="AM1181" s="437"/>
      <c r="AN1181" s="437"/>
      <c r="AO1181" s="437"/>
      <c r="AP1181" s="437"/>
      <c r="AQ1181" s="437"/>
      <c r="AR1181" s="437"/>
      <c r="AS1181" s="437"/>
      <c r="AT1181" s="437"/>
      <c r="AU1181" s="437"/>
      <c r="AV1181" s="351" t="s">
        <v>656</v>
      </c>
      <c r="AW1181" s="351" t="s">
        <v>1592</v>
      </c>
      <c r="AX1181" s="351" t="s">
        <v>1593</v>
      </c>
      <c r="AY1181" s="351" t="s">
        <v>1582</v>
      </c>
      <c r="AZ1181" s="351"/>
      <c r="BA1181" s="351"/>
      <c r="BB1181" s="351"/>
      <c r="BC1181" s="351"/>
      <c r="BD1181" s="351"/>
      <c r="BE1181" s="351"/>
      <c r="BF1181" s="351"/>
      <c r="BG1181" s="433"/>
      <c r="BH1181" s="58">
        <f t="shared" si="60"/>
        <v>11816400</v>
      </c>
      <c r="BI1181" s="62">
        <f t="shared" si="59"/>
        <v>0</v>
      </c>
    </row>
    <row r="1182" spans="1:61" s="438" customFormat="1" ht="18.75">
      <c r="A1182" s="410">
        <v>10</v>
      </c>
      <c r="B1182" s="351" t="s">
        <v>1</v>
      </c>
      <c r="C1182" s="410">
        <v>1050</v>
      </c>
      <c r="D1182" s="351" t="s">
        <v>191</v>
      </c>
      <c r="E1182" s="435">
        <v>1</v>
      </c>
      <c r="F1182" s="411" t="s">
        <v>11</v>
      </c>
      <c r="G1182" s="110" t="s">
        <v>11</v>
      </c>
      <c r="H1182" s="435">
        <v>1</v>
      </c>
      <c r="I1182" s="411" t="s">
        <v>734</v>
      </c>
      <c r="J1182" s="435">
        <v>402</v>
      </c>
      <c r="K1182" s="411" t="s">
        <v>1596</v>
      </c>
      <c r="L1182" s="410">
        <v>4000002</v>
      </c>
      <c r="M1182" s="351" t="s">
        <v>192</v>
      </c>
      <c r="N1182" s="410">
        <v>40000020001</v>
      </c>
      <c r="O1182" s="351" t="s">
        <v>192</v>
      </c>
      <c r="P1182" s="351" t="s">
        <v>193</v>
      </c>
      <c r="Q1182" s="11">
        <f>IFERROR((VLOOKUP(R1182,[1]ความเชื่อมโยง!$A$20:$B$26,2,FALSE)),"")</f>
        <v>1</v>
      </c>
      <c r="R1182" s="351" t="s">
        <v>520</v>
      </c>
      <c r="S1182" s="11">
        <f>IFERROR((VLOOKUP(T1182,[1]ความเชื่อมโยง!$A$29:$B$37,2,FALSE)),"")</f>
        <v>1.1000000000000001</v>
      </c>
      <c r="T1182" s="6" t="s">
        <v>640</v>
      </c>
      <c r="U1182" s="13" t="str">
        <f>IFERROR((VLOOKUP(Q1182,[1]ความเชื่อมโยง!$A$1:$F$10,6,FALSE)),"")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82" s="13" t="str">
        <f>IFERROR((VLOOKUP(Q1182,ความเชื่อมโยง!$A$1:$G$10,7,1)),"")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82" s="411" t="s">
        <v>199</v>
      </c>
      <c r="X1182" s="351" t="s">
        <v>133</v>
      </c>
      <c r="Y1182" s="351" t="s">
        <v>16</v>
      </c>
      <c r="Z1182" s="6" t="s">
        <v>28</v>
      </c>
      <c r="AA1182" s="351"/>
      <c r="AB1182" s="351"/>
      <c r="AC1182" s="351"/>
      <c r="AD1182" s="429" t="s">
        <v>1601</v>
      </c>
      <c r="AE1182" s="436">
        <v>739200</v>
      </c>
      <c r="AF1182" s="435">
        <v>1</v>
      </c>
      <c r="AG1182" s="435" t="s">
        <v>667</v>
      </c>
      <c r="AH1182" s="435">
        <v>1</v>
      </c>
      <c r="AI1182" s="27">
        <f>+ROUND(AE1182*AF1182*AH1182,-2)</f>
        <v>739200</v>
      </c>
      <c r="AJ1182" s="437"/>
      <c r="AK1182" s="437"/>
      <c r="AL1182" s="437"/>
      <c r="AM1182" s="437"/>
      <c r="AN1182" s="437"/>
      <c r="AO1182" s="437"/>
      <c r="AP1182" s="437"/>
      <c r="AQ1182" s="437"/>
      <c r="AR1182" s="437"/>
      <c r="AS1182" s="437"/>
      <c r="AT1182" s="437"/>
      <c r="AU1182" s="437"/>
      <c r="AV1182" s="351" t="s">
        <v>656</v>
      </c>
      <c r="AW1182" s="351" t="s">
        <v>1592</v>
      </c>
      <c r="AX1182" s="351" t="s">
        <v>1593</v>
      </c>
      <c r="AY1182" s="351" t="s">
        <v>1582</v>
      </c>
      <c r="AZ1182" s="351"/>
      <c r="BA1182" s="351"/>
      <c r="BB1182" s="351"/>
      <c r="BC1182" s="351"/>
      <c r="BD1182" s="351"/>
      <c r="BE1182" s="351"/>
      <c r="BF1182" s="351"/>
      <c r="BG1182" s="433"/>
      <c r="BH1182" s="58">
        <f t="shared" si="60"/>
        <v>739200</v>
      </c>
      <c r="BI1182" s="62">
        <f t="shared" si="59"/>
        <v>0</v>
      </c>
    </row>
    <row r="1183" spans="1:61" s="438" customFormat="1" ht="18.75">
      <c r="A1183" s="410">
        <v>10</v>
      </c>
      <c r="B1183" s="351" t="s">
        <v>1</v>
      </c>
      <c r="C1183" s="410">
        <v>1050</v>
      </c>
      <c r="D1183" s="351" t="s">
        <v>191</v>
      </c>
      <c r="E1183" s="435">
        <v>1</v>
      </c>
      <c r="F1183" s="411" t="s">
        <v>11</v>
      </c>
      <c r="G1183" s="110" t="s">
        <v>11</v>
      </c>
      <c r="H1183" s="435">
        <v>1</v>
      </c>
      <c r="I1183" s="411" t="s">
        <v>734</v>
      </c>
      <c r="J1183" s="435">
        <v>402</v>
      </c>
      <c r="K1183" s="411" t="s">
        <v>1596</v>
      </c>
      <c r="L1183" s="410">
        <v>4000002</v>
      </c>
      <c r="M1183" s="351" t="s">
        <v>192</v>
      </c>
      <c r="N1183" s="410">
        <v>40000020001</v>
      </c>
      <c r="O1183" s="351" t="s">
        <v>192</v>
      </c>
      <c r="P1183" s="351" t="s">
        <v>193</v>
      </c>
      <c r="Q1183" s="11">
        <f>IFERROR((VLOOKUP(R1183,[1]ความเชื่อมโยง!$A$20:$B$26,2,FALSE)),"")</f>
        <v>1</v>
      </c>
      <c r="R1183" s="351" t="s">
        <v>520</v>
      </c>
      <c r="S1183" s="11">
        <f>IFERROR((VLOOKUP(T1183,[1]ความเชื่อมโยง!$A$29:$B$37,2,FALSE)),"")</f>
        <v>1.1000000000000001</v>
      </c>
      <c r="T1183" s="6" t="s">
        <v>640</v>
      </c>
      <c r="U1183" s="13" t="str">
        <f>IFERROR((VLOOKUP(Q1183,[1]ความเชื่อมโยง!$A$1:$F$10,6,FALSE)),"")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83" s="13" t="str">
        <f>IFERROR((VLOOKUP(Q1183,ความเชื่อมโยง!$A$1:$G$10,7,1)),"")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83" s="411" t="s">
        <v>199</v>
      </c>
      <c r="X1183" s="351" t="s">
        <v>133</v>
      </c>
      <c r="Y1183" s="351" t="s">
        <v>16</v>
      </c>
      <c r="Z1183" s="6" t="s">
        <v>28</v>
      </c>
      <c r="AA1183" s="351"/>
      <c r="AB1183" s="351"/>
      <c r="AC1183" s="351"/>
      <c r="AD1183" s="429" t="s">
        <v>1602</v>
      </c>
      <c r="AE1183" s="436">
        <v>739200</v>
      </c>
      <c r="AF1183" s="435">
        <v>1</v>
      </c>
      <c r="AG1183" s="435" t="s">
        <v>667</v>
      </c>
      <c r="AH1183" s="435">
        <v>1</v>
      </c>
      <c r="AI1183" s="27">
        <f>+ROUND(AE1183*AF1183*AH1183,-2)</f>
        <v>739200</v>
      </c>
      <c r="AJ1183" s="437"/>
      <c r="AK1183" s="437"/>
      <c r="AL1183" s="437"/>
      <c r="AM1183" s="437"/>
      <c r="AN1183" s="437"/>
      <c r="AO1183" s="437"/>
      <c r="AP1183" s="437"/>
      <c r="AQ1183" s="437"/>
      <c r="AR1183" s="437"/>
      <c r="AS1183" s="437"/>
      <c r="AT1183" s="437"/>
      <c r="AU1183" s="437"/>
      <c r="AV1183" s="351" t="s">
        <v>656</v>
      </c>
      <c r="AW1183" s="351" t="s">
        <v>1592</v>
      </c>
      <c r="AX1183" s="351" t="s">
        <v>1593</v>
      </c>
      <c r="AY1183" s="351" t="s">
        <v>1582</v>
      </c>
      <c r="AZ1183" s="351"/>
      <c r="BA1183" s="351"/>
      <c r="BB1183" s="351"/>
      <c r="BC1183" s="351"/>
      <c r="BD1183" s="351"/>
      <c r="BE1183" s="351"/>
      <c r="BF1183" s="351"/>
      <c r="BG1183" s="433"/>
      <c r="BH1183" s="58">
        <f t="shared" si="60"/>
        <v>739200</v>
      </c>
      <c r="BI1183" s="62">
        <f t="shared" si="59"/>
        <v>0</v>
      </c>
    </row>
    <row r="1184" spans="1:61" s="438" customFormat="1" ht="18.75">
      <c r="A1184" s="410">
        <v>10</v>
      </c>
      <c r="B1184" s="351" t="s">
        <v>1</v>
      </c>
      <c r="C1184" s="410">
        <v>1050</v>
      </c>
      <c r="D1184" s="351" t="s">
        <v>191</v>
      </c>
      <c r="E1184" s="435">
        <v>1</v>
      </c>
      <c r="F1184" s="411" t="s">
        <v>11</v>
      </c>
      <c r="G1184" s="110" t="s">
        <v>11</v>
      </c>
      <c r="H1184" s="435">
        <v>1</v>
      </c>
      <c r="I1184" s="411" t="s">
        <v>734</v>
      </c>
      <c r="J1184" s="435">
        <v>402</v>
      </c>
      <c r="K1184" s="411" t="s">
        <v>1596</v>
      </c>
      <c r="L1184" s="410">
        <v>4000002</v>
      </c>
      <c r="M1184" s="351" t="s">
        <v>192</v>
      </c>
      <c r="N1184" s="410">
        <v>40000020001</v>
      </c>
      <c r="O1184" s="351" t="s">
        <v>192</v>
      </c>
      <c r="P1184" s="351" t="s">
        <v>193</v>
      </c>
      <c r="Q1184" s="11">
        <f>IFERROR((VLOOKUP(R1184,[1]ความเชื่อมโยง!$A$20:$B$26,2,FALSE)),"")</f>
        <v>1</v>
      </c>
      <c r="R1184" s="351" t="s">
        <v>520</v>
      </c>
      <c r="S1184" s="11">
        <f>IFERROR((VLOOKUP(T1184,[1]ความเชื่อมโยง!$A$29:$B$37,2,FALSE)),"")</f>
        <v>1.1000000000000001</v>
      </c>
      <c r="T1184" s="6" t="s">
        <v>640</v>
      </c>
      <c r="U1184" s="13" t="str">
        <f>IFERROR((VLOOKUP(Q1184,[1]ความเชื่อมโยง!$A$1:$F$10,6,FALSE)),"")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84" s="13" t="str">
        <f>IFERROR((VLOOKUP(Q1184,ความเชื่อมโยง!$A$1:$G$10,7,1)),"")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84" s="411" t="s">
        <v>199</v>
      </c>
      <c r="X1184" s="351" t="s">
        <v>133</v>
      </c>
      <c r="Y1184" s="351" t="s">
        <v>195</v>
      </c>
      <c r="Z1184" s="351" t="s">
        <v>197</v>
      </c>
      <c r="AA1184" s="351"/>
      <c r="AB1184" s="351"/>
      <c r="AC1184" s="351"/>
      <c r="AD1184" s="429" t="s">
        <v>1603</v>
      </c>
      <c r="AE1184" s="436">
        <v>9268720</v>
      </c>
      <c r="AF1184" s="435">
        <v>1</v>
      </c>
      <c r="AG1184" s="435" t="s">
        <v>667</v>
      </c>
      <c r="AH1184" s="435">
        <v>1</v>
      </c>
      <c r="AI1184" s="23">
        <f>AE1184*AF1184*AH1184</f>
        <v>9268720</v>
      </c>
      <c r="AJ1184" s="437"/>
      <c r="AK1184" s="437"/>
      <c r="AL1184" s="437"/>
      <c r="AM1184" s="437"/>
      <c r="AN1184" s="437"/>
      <c r="AO1184" s="437"/>
      <c r="AP1184" s="437"/>
      <c r="AQ1184" s="437"/>
      <c r="AR1184" s="437"/>
      <c r="AS1184" s="437"/>
      <c r="AT1184" s="437"/>
      <c r="AU1184" s="437"/>
      <c r="AV1184" s="351" t="s">
        <v>656</v>
      </c>
      <c r="AW1184" s="351" t="s">
        <v>1592</v>
      </c>
      <c r="AX1184" s="351" t="s">
        <v>1593</v>
      </c>
      <c r="AY1184" s="351" t="s">
        <v>1582</v>
      </c>
      <c r="AZ1184" s="351"/>
      <c r="BA1184" s="351"/>
      <c r="BB1184" s="351"/>
      <c r="BC1184" s="351"/>
      <c r="BD1184" s="351"/>
      <c r="BE1184" s="351"/>
      <c r="BF1184" s="351"/>
      <c r="BG1184" s="433"/>
      <c r="BH1184" s="58">
        <f t="shared" si="60"/>
        <v>9268700</v>
      </c>
      <c r="BI1184" s="62">
        <f t="shared" si="59"/>
        <v>20</v>
      </c>
    </row>
    <row r="1185" spans="1:61" s="438" customFormat="1" ht="18.75">
      <c r="A1185" s="410">
        <v>10</v>
      </c>
      <c r="B1185" s="351" t="s">
        <v>1</v>
      </c>
      <c r="C1185" s="410">
        <v>1050</v>
      </c>
      <c r="D1185" s="351" t="s">
        <v>191</v>
      </c>
      <c r="E1185" s="435">
        <v>1</v>
      </c>
      <c r="F1185" s="411" t="s">
        <v>11</v>
      </c>
      <c r="G1185" s="110" t="s">
        <v>11</v>
      </c>
      <c r="H1185" s="435">
        <v>1</v>
      </c>
      <c r="I1185" s="411" t="s">
        <v>734</v>
      </c>
      <c r="J1185" s="435">
        <v>402</v>
      </c>
      <c r="K1185" s="411" t="s">
        <v>1596</v>
      </c>
      <c r="L1185" s="410">
        <v>4000002</v>
      </c>
      <c r="M1185" s="351" t="s">
        <v>192</v>
      </c>
      <c r="N1185" s="410">
        <v>40000020001</v>
      </c>
      <c r="O1185" s="351" t="s">
        <v>192</v>
      </c>
      <c r="P1185" s="351" t="s">
        <v>193</v>
      </c>
      <c r="Q1185" s="11">
        <f>IFERROR((VLOOKUP(R1185,[1]ความเชื่อมโยง!$A$20:$B$26,2,FALSE)),"")</f>
        <v>1</v>
      </c>
      <c r="R1185" s="351" t="s">
        <v>520</v>
      </c>
      <c r="S1185" s="11">
        <f>IFERROR((VLOOKUP(T1185,[1]ความเชื่อมโยง!$A$29:$B$37,2,FALSE)),"")</f>
        <v>1.1000000000000001</v>
      </c>
      <c r="T1185" s="6" t="s">
        <v>640</v>
      </c>
      <c r="U1185" s="13" t="str">
        <f>IFERROR((VLOOKUP(Q1185,[1]ความเชื่อมโยง!$A$1:$F$10,6,FALSE)),"")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85" s="13" t="str">
        <f>IFERROR((VLOOKUP(Q1185,ความเชื่อมโยง!$A$1:$G$10,7,1)),"")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85" s="411" t="s">
        <v>199</v>
      </c>
      <c r="X1185" s="351" t="s">
        <v>133</v>
      </c>
      <c r="Y1185" s="351" t="s">
        <v>195</v>
      </c>
      <c r="Z1185" s="351" t="s">
        <v>196</v>
      </c>
      <c r="AA1185" s="351"/>
      <c r="AB1185" s="351"/>
      <c r="AC1185" s="351"/>
      <c r="AD1185" s="429" t="s">
        <v>1604</v>
      </c>
      <c r="AE1185" s="436">
        <f>390120+471130</f>
        <v>861250</v>
      </c>
      <c r="AF1185" s="435">
        <v>1</v>
      </c>
      <c r="AG1185" s="435" t="s">
        <v>667</v>
      </c>
      <c r="AH1185" s="435">
        <v>1</v>
      </c>
      <c r="AI1185" s="27">
        <f>+ROUND(AE1185*AF1185*AH1185,0)</f>
        <v>861250</v>
      </c>
      <c r="AJ1185" s="437"/>
      <c r="AK1185" s="437"/>
      <c r="AL1185" s="437"/>
      <c r="AM1185" s="437"/>
      <c r="AN1185" s="437"/>
      <c r="AO1185" s="437"/>
      <c r="AP1185" s="437"/>
      <c r="AQ1185" s="437"/>
      <c r="AR1185" s="437"/>
      <c r="AS1185" s="437"/>
      <c r="AT1185" s="437"/>
      <c r="AU1185" s="437"/>
      <c r="AV1185" s="351" t="s">
        <v>656</v>
      </c>
      <c r="AW1185" s="351" t="s">
        <v>1592</v>
      </c>
      <c r="AX1185" s="351" t="s">
        <v>1593</v>
      </c>
      <c r="AY1185" s="351" t="s">
        <v>1582</v>
      </c>
      <c r="AZ1185" s="351"/>
      <c r="BA1185" s="351"/>
      <c r="BB1185" s="351"/>
      <c r="BC1185" s="351"/>
      <c r="BD1185" s="351"/>
      <c r="BE1185" s="351"/>
      <c r="BF1185" s="351"/>
      <c r="BG1185" s="433"/>
      <c r="BH1185" s="58">
        <f t="shared" si="60"/>
        <v>861300</v>
      </c>
      <c r="BI1185" s="62">
        <f t="shared" si="59"/>
        <v>-50</v>
      </c>
    </row>
    <row r="1186" spans="1:61" ht="18.75">
      <c r="A1186" s="11">
        <v>10</v>
      </c>
      <c r="B1186" s="6" t="s">
        <v>1</v>
      </c>
      <c r="C1186" s="11">
        <v>1050</v>
      </c>
      <c r="D1186" s="6" t="s">
        <v>191</v>
      </c>
      <c r="E1186" s="12">
        <v>1</v>
      </c>
      <c r="F1186" s="13" t="s">
        <v>11</v>
      </c>
      <c r="G1186" s="110" t="s">
        <v>11</v>
      </c>
      <c r="H1186" s="12">
        <v>1</v>
      </c>
      <c r="I1186" s="13" t="s">
        <v>734</v>
      </c>
      <c r="J1186" s="12">
        <v>100</v>
      </c>
      <c r="K1186" s="13" t="s">
        <v>1588</v>
      </c>
      <c r="L1186" s="11">
        <v>1000003</v>
      </c>
      <c r="M1186" s="6" t="s">
        <v>229</v>
      </c>
      <c r="N1186" s="11">
        <v>10000030041</v>
      </c>
      <c r="O1186" s="6" t="s">
        <v>192</v>
      </c>
      <c r="P1186" s="14" t="s">
        <v>199</v>
      </c>
      <c r="Q1186" s="11">
        <f>IFERROR((VLOOKUP(R1186,[1]ความเชื่อมโยง!$A$20:$B$26,2,FALSE)),"")</f>
        <v>5</v>
      </c>
      <c r="R1186" s="351" t="s">
        <v>635</v>
      </c>
      <c r="S1186" s="11">
        <f>IFERROR((VLOOKUP(T1186,[1]ความเชื่อมโยง!$A$29:$B$37,2,FALSE)),"")</f>
        <v>5</v>
      </c>
      <c r="T1186" s="52" t="s">
        <v>635</v>
      </c>
      <c r="U1186" s="13" t="str">
        <f>IFERROR((VLOOKUP(Q1186,[1]ความเชื่อมโยง!$A$1:$F$10,6,FALSE)),"")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86" s="13" t="str">
        <f>IFERROR((VLOOKUP(Q1186,ความเชื่อมโยง!$A$1:$G$10,7,1)),"")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86" s="411" t="s">
        <v>199</v>
      </c>
      <c r="X1186" s="6" t="s">
        <v>133</v>
      </c>
      <c r="Y1186" s="6" t="s">
        <v>16</v>
      </c>
      <c r="Z1186" s="6" t="s">
        <v>20</v>
      </c>
      <c r="AA1186" s="6"/>
      <c r="AB1186" s="6"/>
      <c r="AC1186" s="14"/>
      <c r="AD1186" s="390" t="s">
        <v>1605</v>
      </c>
      <c r="AE1186" s="340">
        <v>4132600</v>
      </c>
      <c r="AF1186" s="17">
        <v>1</v>
      </c>
      <c r="AG1186" s="17" t="s">
        <v>667</v>
      </c>
      <c r="AH1186" s="17">
        <v>1</v>
      </c>
      <c r="AI1186" s="23">
        <v>4132600</v>
      </c>
      <c r="AJ1186" s="392"/>
      <c r="AK1186" s="392"/>
      <c r="AL1186" s="392"/>
      <c r="AM1186" s="392"/>
      <c r="AN1186" s="392"/>
      <c r="AO1186" s="392"/>
      <c r="AP1186" s="392"/>
      <c r="AQ1186" s="392"/>
      <c r="AR1186" s="392"/>
      <c r="AS1186" s="392"/>
      <c r="AT1186" s="392"/>
      <c r="AU1186" s="392"/>
      <c r="AV1186" s="14" t="s">
        <v>1579</v>
      </c>
      <c r="AW1186" s="14" t="s">
        <v>1580</v>
      </c>
      <c r="AX1186" s="14" t="s">
        <v>1581</v>
      </c>
      <c r="AY1186" s="14" t="s">
        <v>1582</v>
      </c>
      <c r="AZ1186" s="14"/>
      <c r="BA1186" s="14"/>
      <c r="BB1186" s="14"/>
      <c r="BC1186" s="14"/>
      <c r="BD1186" s="14"/>
      <c r="BE1186" s="14"/>
      <c r="BF1186" s="14"/>
      <c r="BG1186" s="61"/>
      <c r="BH1186" s="58">
        <f t="shared" si="60"/>
        <v>4132600</v>
      </c>
      <c r="BI1186" s="62">
        <f t="shared" si="59"/>
        <v>0</v>
      </c>
    </row>
    <row r="1187" spans="1:61" ht="18.75">
      <c r="A1187" s="11">
        <v>10</v>
      </c>
      <c r="B1187" s="6" t="s">
        <v>1</v>
      </c>
      <c r="C1187" s="11">
        <v>1050</v>
      </c>
      <c r="D1187" s="6" t="s">
        <v>191</v>
      </c>
      <c r="E1187" s="12">
        <v>1</v>
      </c>
      <c r="F1187" s="13" t="s">
        <v>11</v>
      </c>
      <c r="G1187" s="110" t="s">
        <v>11</v>
      </c>
      <c r="H1187" s="12">
        <v>1</v>
      </c>
      <c r="I1187" s="13" t="s">
        <v>734</v>
      </c>
      <c r="J1187" s="12">
        <v>100</v>
      </c>
      <c r="K1187" s="13" t="s">
        <v>1588</v>
      </c>
      <c r="L1187" s="11">
        <v>1000003</v>
      </c>
      <c r="M1187" s="6" t="s">
        <v>229</v>
      </c>
      <c r="N1187" s="11">
        <v>10000030041</v>
      </c>
      <c r="O1187" s="6" t="s">
        <v>192</v>
      </c>
      <c r="P1187" s="14" t="s">
        <v>199</v>
      </c>
      <c r="Q1187" s="11">
        <f>IFERROR((VLOOKUP(R1187,[1]ความเชื่อมโยง!$A$20:$B$26,2,FALSE)),"")</f>
        <v>5</v>
      </c>
      <c r="R1187" s="351" t="s">
        <v>635</v>
      </c>
      <c r="S1187" s="11">
        <f>IFERROR((VLOOKUP(T1187,[1]ความเชื่อมโยง!$A$29:$B$37,2,FALSE)),"")</f>
        <v>5</v>
      </c>
      <c r="T1187" s="52" t="s">
        <v>635</v>
      </c>
      <c r="U1187" s="13" t="str">
        <f>IFERROR((VLOOKUP(Q1187,[1]ความเชื่อมโยง!$A$1:$F$10,6,FALSE)),"")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87" s="13" t="str">
        <f>IFERROR((VLOOKUP(Q1187,ความเชื่อมโยง!$A$1:$G$10,7,1)),"")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87" s="411" t="s">
        <v>199</v>
      </c>
      <c r="X1187" s="6" t="s">
        <v>133</v>
      </c>
      <c r="Y1187" s="6" t="s">
        <v>16</v>
      </c>
      <c r="Z1187" s="6" t="s">
        <v>28</v>
      </c>
      <c r="AA1187" s="6"/>
      <c r="AB1187" s="6"/>
      <c r="AC1187" s="14"/>
      <c r="AD1187" s="390" t="s">
        <v>1606</v>
      </c>
      <c r="AE1187" s="340">
        <v>2210400</v>
      </c>
      <c r="AF1187" s="17">
        <v>1</v>
      </c>
      <c r="AG1187" s="17" t="s">
        <v>667</v>
      </c>
      <c r="AH1187" s="17">
        <v>1</v>
      </c>
      <c r="AI1187" s="23">
        <v>2210400</v>
      </c>
      <c r="AJ1187" s="392"/>
      <c r="AK1187" s="392"/>
      <c r="AL1187" s="392"/>
      <c r="AM1187" s="392"/>
      <c r="AN1187" s="392"/>
      <c r="AO1187" s="392"/>
      <c r="AP1187" s="392"/>
      <c r="AQ1187" s="392"/>
      <c r="AR1187" s="392"/>
      <c r="AS1187" s="392"/>
      <c r="AT1187" s="392"/>
      <c r="AU1187" s="392"/>
      <c r="AV1187" s="14" t="s">
        <v>1579</v>
      </c>
      <c r="AW1187" s="14" t="s">
        <v>1580</v>
      </c>
      <c r="AX1187" s="14" t="s">
        <v>1581</v>
      </c>
      <c r="AY1187" s="14" t="s">
        <v>1582</v>
      </c>
      <c r="AZ1187" s="14"/>
      <c r="BA1187" s="14"/>
      <c r="BB1187" s="14"/>
      <c r="BC1187" s="14"/>
      <c r="BD1187" s="14"/>
      <c r="BE1187" s="14"/>
      <c r="BF1187" s="14"/>
      <c r="BG1187" s="61"/>
      <c r="BH1187" s="58">
        <f t="shared" si="60"/>
        <v>2210400</v>
      </c>
      <c r="BI1187" s="62">
        <f t="shared" si="59"/>
        <v>0</v>
      </c>
    </row>
    <row r="1188" spans="1:61" s="4" customFormat="1" ht="18.75">
      <c r="A1188" s="11">
        <v>10</v>
      </c>
      <c r="B1188" s="6" t="s">
        <v>1</v>
      </c>
      <c r="C1188" s="11">
        <v>1050</v>
      </c>
      <c r="D1188" s="6" t="s">
        <v>191</v>
      </c>
      <c r="E1188" s="12">
        <v>1</v>
      </c>
      <c r="F1188" s="13" t="s">
        <v>11</v>
      </c>
      <c r="G1188" s="110" t="s">
        <v>11</v>
      </c>
      <c r="H1188" s="12">
        <v>1</v>
      </c>
      <c r="I1188" s="13" t="s">
        <v>734</v>
      </c>
      <c r="J1188" s="12">
        <v>100</v>
      </c>
      <c r="K1188" s="13" t="s">
        <v>1588</v>
      </c>
      <c r="L1188" s="11">
        <v>1000003</v>
      </c>
      <c r="M1188" s="6" t="s">
        <v>229</v>
      </c>
      <c r="N1188" s="11">
        <v>10000030041</v>
      </c>
      <c r="O1188" s="6" t="s">
        <v>192</v>
      </c>
      <c r="P1188" s="14" t="s">
        <v>199</v>
      </c>
      <c r="Q1188" s="11">
        <f>IFERROR((VLOOKUP(R1188,[1]ความเชื่อมโยง!$A$20:$B$26,2,FALSE)),"")</f>
        <v>5</v>
      </c>
      <c r="R1188" s="351" t="s">
        <v>635</v>
      </c>
      <c r="S1188" s="11">
        <f>IFERROR((VLOOKUP(T1188,[1]ความเชื่อมโยง!$A$29:$B$37,2,FALSE)),"")</f>
        <v>5</v>
      </c>
      <c r="T1188" s="52" t="s">
        <v>635</v>
      </c>
      <c r="U1188" s="13" t="str">
        <f>IFERROR((VLOOKUP(Q1188,[1]ความเชื่อมโยง!$A$1:$F$10,6,FALSE)),"")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88" s="13" t="str">
        <f>IFERROR((VLOOKUP(Q1188,ความเชื่อมโยง!$A$1:$G$10,7,1)),"")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188" s="15" t="s">
        <v>199</v>
      </c>
      <c r="X1188" s="6" t="s">
        <v>133</v>
      </c>
      <c r="Y1188" s="6" t="s">
        <v>16</v>
      </c>
      <c r="Z1188" s="6" t="s">
        <v>28</v>
      </c>
      <c r="AA1188" s="6"/>
      <c r="AB1188" s="6"/>
      <c r="AC1188" s="14"/>
      <c r="AD1188" s="390" t="s">
        <v>1607</v>
      </c>
      <c r="AE1188" s="340">
        <v>8497200</v>
      </c>
      <c r="AF1188" s="17">
        <v>1</v>
      </c>
      <c r="AG1188" s="17" t="s">
        <v>667</v>
      </c>
      <c r="AH1188" s="17">
        <v>1</v>
      </c>
      <c r="AI1188" s="23">
        <v>8497200</v>
      </c>
      <c r="AJ1188" s="392"/>
      <c r="AK1188" s="392"/>
      <c r="AL1188" s="392"/>
      <c r="AM1188" s="392"/>
      <c r="AN1188" s="392"/>
      <c r="AO1188" s="392"/>
      <c r="AP1188" s="392"/>
      <c r="AQ1188" s="392"/>
      <c r="AR1188" s="392"/>
      <c r="AS1188" s="392"/>
      <c r="AT1188" s="392"/>
      <c r="AU1188" s="392"/>
      <c r="AV1188" s="14" t="s">
        <v>1579</v>
      </c>
      <c r="AW1188" s="14" t="s">
        <v>1580</v>
      </c>
      <c r="AX1188" s="14" t="s">
        <v>1581</v>
      </c>
      <c r="AY1188" s="14" t="s">
        <v>1582</v>
      </c>
      <c r="AZ1188" s="14"/>
      <c r="BA1188" s="14"/>
      <c r="BB1188" s="14"/>
      <c r="BC1188" s="14"/>
      <c r="BD1188" s="14"/>
      <c r="BE1188" s="14"/>
      <c r="BF1188" s="14"/>
      <c r="BG1188" s="61"/>
      <c r="BH1188" s="58">
        <f t="shared" si="60"/>
        <v>8497200</v>
      </c>
      <c r="BI1188" s="62">
        <f t="shared" si="59"/>
        <v>0</v>
      </c>
    </row>
    <row r="1189" spans="1:61" s="438" customFormat="1" ht="18.75">
      <c r="A1189" s="410">
        <v>10</v>
      </c>
      <c r="B1189" s="351" t="s">
        <v>1</v>
      </c>
      <c r="C1189" s="410">
        <v>1050</v>
      </c>
      <c r="D1189" s="351" t="s">
        <v>191</v>
      </c>
      <c r="E1189" s="435">
        <v>1</v>
      </c>
      <c r="F1189" s="411" t="s">
        <v>11</v>
      </c>
      <c r="G1189" s="110" t="s">
        <v>11</v>
      </c>
      <c r="H1189" s="435">
        <v>1</v>
      </c>
      <c r="I1189" s="411" t="s">
        <v>734</v>
      </c>
      <c r="J1189" s="435">
        <v>402</v>
      </c>
      <c r="K1189" s="411" t="s">
        <v>1596</v>
      </c>
      <c r="L1189" s="410">
        <v>4000002</v>
      </c>
      <c r="M1189" s="351" t="s">
        <v>192</v>
      </c>
      <c r="N1189" s="410">
        <v>40000020001</v>
      </c>
      <c r="O1189" s="351" t="s">
        <v>192</v>
      </c>
      <c r="P1189" s="351" t="s">
        <v>193</v>
      </c>
      <c r="Q1189" s="11">
        <f>IFERROR((VLOOKUP(R1189,[1]ความเชื่อมโยง!$A$20:$B$26,2,FALSE)),"")</f>
        <v>1</v>
      </c>
      <c r="R1189" s="6" t="s">
        <v>520</v>
      </c>
      <c r="S1189" s="11">
        <f>IFERROR((VLOOKUP(T1189,[1]ความเชื่อมโยง!$A$29:$B$37,2,FALSE)),"")</f>
        <v>1.1000000000000001</v>
      </c>
      <c r="T1189" s="6" t="s">
        <v>640</v>
      </c>
      <c r="U1189" s="13" t="str">
        <f>IFERROR((VLOOKUP(Q1189,[1]ความเชื่อมโยง!$A$1:$F$10,6,FALSE)),"")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89" s="13" t="str">
        <f>IFERROR((VLOOKUP(Q1189,ความเชื่อมโยง!$A$1:$G$10,7,1)),"")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89" s="411" t="s">
        <v>199</v>
      </c>
      <c r="X1189" s="351" t="s">
        <v>133</v>
      </c>
      <c r="Y1189" s="351" t="s">
        <v>16</v>
      </c>
      <c r="Z1189" s="351" t="s">
        <v>28</v>
      </c>
      <c r="AA1189" s="351"/>
      <c r="AB1189" s="351"/>
      <c r="AC1189" s="351"/>
      <c r="AD1189" s="429" t="s">
        <v>732</v>
      </c>
      <c r="AE1189" s="436">
        <v>1110000</v>
      </c>
      <c r="AF1189" s="435">
        <v>1</v>
      </c>
      <c r="AG1189" s="435" t="s">
        <v>667</v>
      </c>
      <c r="AH1189" s="435">
        <v>1</v>
      </c>
      <c r="AI1189" s="22">
        <v>1110000</v>
      </c>
      <c r="AJ1189" s="437"/>
      <c r="AK1189" s="437"/>
      <c r="AL1189" s="437"/>
      <c r="AM1189" s="437"/>
      <c r="AN1189" s="437"/>
      <c r="AO1189" s="437"/>
      <c r="AP1189" s="437"/>
      <c r="AQ1189" s="437"/>
      <c r="AR1189" s="437"/>
      <c r="AS1189" s="437"/>
      <c r="AT1189" s="437"/>
      <c r="AU1189" s="437"/>
      <c r="AV1189" s="351" t="s">
        <v>656</v>
      </c>
      <c r="AW1189" s="351" t="s">
        <v>1592</v>
      </c>
      <c r="AX1189" s="351" t="s">
        <v>1593</v>
      </c>
      <c r="AY1189" s="351" t="s">
        <v>1582</v>
      </c>
      <c r="AZ1189" s="351"/>
      <c r="BA1189" s="351"/>
      <c r="BB1189" s="351"/>
      <c r="BC1189" s="351"/>
      <c r="BD1189" s="351"/>
      <c r="BE1189" s="351"/>
      <c r="BF1189" s="351"/>
      <c r="BG1189" s="433"/>
      <c r="BH1189" s="58">
        <f t="shared" si="60"/>
        <v>1110000</v>
      </c>
      <c r="BI1189" s="62">
        <f t="shared" si="59"/>
        <v>0</v>
      </c>
    </row>
    <row r="1190" spans="1:61" s="438" customFormat="1" ht="18.75">
      <c r="A1190" s="410">
        <v>10</v>
      </c>
      <c r="B1190" s="351" t="s">
        <v>1</v>
      </c>
      <c r="C1190" s="410">
        <v>1050</v>
      </c>
      <c r="D1190" s="351" t="s">
        <v>191</v>
      </c>
      <c r="E1190" s="435">
        <v>1</v>
      </c>
      <c r="F1190" s="411" t="s">
        <v>11</v>
      </c>
      <c r="G1190" s="110" t="s">
        <v>11</v>
      </c>
      <c r="H1190" s="435">
        <v>1</v>
      </c>
      <c r="I1190" s="411" t="s">
        <v>734</v>
      </c>
      <c r="J1190" s="435">
        <v>402</v>
      </c>
      <c r="K1190" s="411" t="s">
        <v>1596</v>
      </c>
      <c r="L1190" s="410">
        <v>4000002</v>
      </c>
      <c r="M1190" s="351" t="s">
        <v>192</v>
      </c>
      <c r="N1190" s="410">
        <v>40000020001</v>
      </c>
      <c r="O1190" s="351" t="s">
        <v>192</v>
      </c>
      <c r="P1190" s="351" t="s">
        <v>193</v>
      </c>
      <c r="Q1190" s="11">
        <f>IFERROR((VLOOKUP(R1190,[1]ความเชื่อมโยง!$A$20:$B$26,2,FALSE)),"")</f>
        <v>1</v>
      </c>
      <c r="R1190" s="6" t="s">
        <v>520</v>
      </c>
      <c r="S1190" s="11">
        <f>IFERROR((VLOOKUP(T1190,[1]ความเชื่อมโยง!$A$29:$B$37,2,FALSE)),"")</f>
        <v>1.1000000000000001</v>
      </c>
      <c r="T1190" s="6" t="s">
        <v>640</v>
      </c>
      <c r="U1190" s="13" t="str">
        <f>IFERROR((VLOOKUP(Q1190,[1]ความเชื่อมโยง!$A$1:$F$10,6,FALSE)),"")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90" s="13" t="str">
        <f>IFERROR((VLOOKUP(Q1190,ความเชื่อมโยง!$A$1:$G$10,7,1)),"")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90" s="411" t="s">
        <v>199</v>
      </c>
      <c r="X1190" s="351" t="s">
        <v>133</v>
      </c>
      <c r="Y1190" s="351" t="s">
        <v>16</v>
      </c>
      <c r="Z1190" s="351" t="s">
        <v>28</v>
      </c>
      <c r="AA1190" s="351"/>
      <c r="AB1190" s="351"/>
      <c r="AC1190" s="351"/>
      <c r="AD1190" s="429" t="s">
        <v>1608</v>
      </c>
      <c r="AE1190" s="436">
        <v>612000</v>
      </c>
      <c r="AF1190" s="435">
        <v>1</v>
      </c>
      <c r="AG1190" s="435" t="s">
        <v>667</v>
      </c>
      <c r="AH1190" s="435">
        <v>1</v>
      </c>
      <c r="AI1190" s="22">
        <v>612000</v>
      </c>
      <c r="AJ1190" s="437"/>
      <c r="AK1190" s="437"/>
      <c r="AL1190" s="437"/>
      <c r="AM1190" s="437"/>
      <c r="AN1190" s="437"/>
      <c r="AO1190" s="437"/>
      <c r="AP1190" s="437"/>
      <c r="AQ1190" s="437"/>
      <c r="AR1190" s="437"/>
      <c r="AS1190" s="437"/>
      <c r="AT1190" s="437"/>
      <c r="AU1190" s="437"/>
      <c r="AV1190" s="351" t="s">
        <v>656</v>
      </c>
      <c r="AW1190" s="351" t="s">
        <v>1592</v>
      </c>
      <c r="AX1190" s="351" t="s">
        <v>1593</v>
      </c>
      <c r="AY1190" s="351" t="s">
        <v>1582</v>
      </c>
      <c r="AZ1190" s="351"/>
      <c r="BA1190" s="351"/>
      <c r="BB1190" s="351"/>
      <c r="BC1190" s="351"/>
      <c r="BD1190" s="351"/>
      <c r="BE1190" s="351"/>
      <c r="BF1190" s="351"/>
      <c r="BG1190" s="433"/>
      <c r="BH1190" s="58">
        <f t="shared" si="60"/>
        <v>612000</v>
      </c>
      <c r="BI1190" s="62">
        <f t="shared" si="59"/>
        <v>0</v>
      </c>
    </row>
    <row r="1191" spans="1:61" s="439" customFormat="1" ht="18.75">
      <c r="A1191" s="410">
        <v>10</v>
      </c>
      <c r="B1191" s="351" t="s">
        <v>1</v>
      </c>
      <c r="C1191" s="410">
        <v>1050</v>
      </c>
      <c r="D1191" s="351" t="s">
        <v>191</v>
      </c>
      <c r="E1191" s="435">
        <v>1</v>
      </c>
      <c r="F1191" s="411" t="s">
        <v>11</v>
      </c>
      <c r="G1191" s="110" t="s">
        <v>11</v>
      </c>
      <c r="H1191" s="435">
        <v>1</v>
      </c>
      <c r="I1191" s="411" t="s">
        <v>734</v>
      </c>
      <c r="J1191" s="435">
        <v>402</v>
      </c>
      <c r="K1191" s="411" t="s">
        <v>1596</v>
      </c>
      <c r="L1191" s="410">
        <v>4000002</v>
      </c>
      <c r="M1191" s="351" t="s">
        <v>192</v>
      </c>
      <c r="N1191" s="410">
        <v>40000020001</v>
      </c>
      <c r="O1191" s="351" t="s">
        <v>192</v>
      </c>
      <c r="P1191" s="351" t="s">
        <v>193</v>
      </c>
      <c r="Q1191" s="11">
        <f>IFERROR((VLOOKUP(R1191,[1]ความเชื่อมโยง!$A$20:$B$26,2,FALSE)),"")</f>
        <v>1</v>
      </c>
      <c r="R1191" s="6" t="s">
        <v>520</v>
      </c>
      <c r="S1191" s="11">
        <f>IFERROR((VLOOKUP(T1191,[1]ความเชื่อมโยง!$A$29:$B$37,2,FALSE)),"")</f>
        <v>1.1000000000000001</v>
      </c>
      <c r="T1191" s="6" t="s">
        <v>640</v>
      </c>
      <c r="U1191" s="13" t="str">
        <f>IFERROR((VLOOKUP(Q1191,[1]ความเชื่อมโยง!$A$1:$F$10,6,FALSE)),"")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91" s="13" t="str">
        <f>IFERROR((VLOOKUP(Q1191,ความเชื่อมโยง!$A$1:$G$10,7,1)),"")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91" s="411" t="s">
        <v>199</v>
      </c>
      <c r="X1191" s="351" t="s">
        <v>133</v>
      </c>
      <c r="Y1191" s="351" t="s">
        <v>84</v>
      </c>
      <c r="Z1191" s="351" t="s">
        <v>194</v>
      </c>
      <c r="AA1191" s="351"/>
      <c r="AB1191" s="351"/>
      <c r="AC1191" s="351"/>
      <c r="AD1191" s="429" t="s">
        <v>1609</v>
      </c>
      <c r="AE1191" s="436">
        <f>116941480-21078820</f>
        <v>95862660</v>
      </c>
      <c r="AF1191" s="435">
        <v>1</v>
      </c>
      <c r="AG1191" s="435" t="s">
        <v>667</v>
      </c>
      <c r="AH1191" s="435">
        <v>1</v>
      </c>
      <c r="AI1191" s="22">
        <f>AE1191*AF1191*AH1191</f>
        <v>95862660</v>
      </c>
      <c r="AJ1191" s="437"/>
      <c r="AK1191" s="437"/>
      <c r="AL1191" s="437"/>
      <c r="AM1191" s="437"/>
      <c r="AN1191" s="437"/>
      <c r="AO1191" s="437"/>
      <c r="AP1191" s="437"/>
      <c r="AQ1191" s="437"/>
      <c r="AR1191" s="437"/>
      <c r="AS1191" s="437"/>
      <c r="AT1191" s="437"/>
      <c r="AU1191" s="437"/>
      <c r="AV1191" s="351" t="s">
        <v>656</v>
      </c>
      <c r="AW1191" s="351" t="s">
        <v>1592</v>
      </c>
      <c r="AX1191" s="351" t="s">
        <v>1593</v>
      </c>
      <c r="AY1191" s="351" t="s">
        <v>1582</v>
      </c>
      <c r="AZ1191" s="351"/>
      <c r="BA1191" s="351"/>
      <c r="BB1191" s="351"/>
      <c r="BC1191" s="351"/>
      <c r="BD1191" s="351"/>
      <c r="BE1191" s="351"/>
      <c r="BF1191" s="351"/>
      <c r="BG1191" s="433"/>
      <c r="BH1191" s="58">
        <f t="shared" si="60"/>
        <v>95862700</v>
      </c>
      <c r="BI1191" s="62">
        <f t="shared" si="59"/>
        <v>-40</v>
      </c>
    </row>
    <row r="1192" spans="1:61" s="438" customFormat="1" ht="18.75">
      <c r="A1192" s="410">
        <v>10</v>
      </c>
      <c r="B1192" s="351" t="s">
        <v>1</v>
      </c>
      <c r="C1192" s="410">
        <v>1010</v>
      </c>
      <c r="D1192" s="351" t="s">
        <v>449</v>
      </c>
      <c r="E1192" s="435">
        <v>1</v>
      </c>
      <c r="F1192" s="411" t="s">
        <v>11</v>
      </c>
      <c r="G1192" s="110" t="s">
        <v>11</v>
      </c>
      <c r="H1192" s="435">
        <v>3</v>
      </c>
      <c r="I1192" s="411" t="s">
        <v>953</v>
      </c>
      <c r="J1192" s="435">
        <v>508</v>
      </c>
      <c r="K1192" s="411" t="s">
        <v>1610</v>
      </c>
      <c r="L1192" s="410">
        <v>5000008</v>
      </c>
      <c r="M1192" s="351" t="s">
        <v>630</v>
      </c>
      <c r="N1192" s="410">
        <v>50000080001</v>
      </c>
      <c r="O1192" s="411" t="s">
        <v>492</v>
      </c>
      <c r="P1192" s="351" t="s">
        <v>493</v>
      </c>
      <c r="Q1192" s="11">
        <f>IFERROR((VLOOKUP(R1192,[1]ความเชื่อมโยง!$A$20:$B$26,2,FALSE)),"")</f>
        <v>2</v>
      </c>
      <c r="R1192" s="351" t="s">
        <v>625</v>
      </c>
      <c r="S1192" s="11">
        <f>IFERROR((VLOOKUP(T1192,[1]ความเชื่อมโยง!$A$29:$B$37,2,FALSE)),"")</f>
        <v>2</v>
      </c>
      <c r="T1192" s="52" t="s">
        <v>625</v>
      </c>
      <c r="U1192" s="13" t="str">
        <f>IFERROR((VLOOKUP(Q1192,[1]ความเชื่อมโยง!$A$1:$F$10,6,FALSE)),"")</f>
        <v>2. สร้างองค์ความรู้และนวัตกรรมที่นำไปประยุกต์ใช้ประโยชน์เพื่อพัฒนาคุณภาพชีวิตของประชาชนในภาค ตะวันออกเฉียงเหนือและภูมิภาคลุ่มน้ำโขง</v>
      </c>
      <c r="V1192" s="13" t="str">
        <f>IFERROR((VLOOKUP(Q1192,ความเชื่อมโยง!$A$1:$G$10,7,1)),"")</f>
        <v xml:space="preserve">2. พัฒนางานวิจัยแบบมุ่งเป้าเพื่อสร้างองค์ความรู้และนวัตกรรม ที่มุ่งเน้นการพัฒนาคุณภาพชีวิตของประชาชนและสังคมในภูมิภาคลุ่มน้ำโขงอย่างยั่งยืน </v>
      </c>
      <c r="W1192" s="411" t="s">
        <v>1610</v>
      </c>
      <c r="X1192" s="351" t="s">
        <v>646</v>
      </c>
      <c r="Y1192" s="351" t="s">
        <v>84</v>
      </c>
      <c r="Z1192" s="351" t="s">
        <v>85</v>
      </c>
      <c r="AA1192" s="351"/>
      <c r="AB1192" s="351"/>
      <c r="AC1192" s="351"/>
      <c r="AD1192" s="351" t="s">
        <v>85</v>
      </c>
      <c r="AE1192" s="440">
        <v>2781000</v>
      </c>
      <c r="AF1192" s="435"/>
      <c r="AG1192" s="435"/>
      <c r="AH1192" s="435"/>
      <c r="AI1192" s="26">
        <v>2781000</v>
      </c>
      <c r="AJ1192" s="437"/>
      <c r="AK1192" s="437"/>
      <c r="AL1192" s="437"/>
      <c r="AM1192" s="437"/>
      <c r="AN1192" s="437"/>
      <c r="AO1192" s="437"/>
      <c r="AP1192" s="437"/>
      <c r="AQ1192" s="437"/>
      <c r="AR1192" s="437"/>
      <c r="AS1192" s="437"/>
      <c r="AT1192" s="437"/>
      <c r="AU1192" s="437"/>
      <c r="AV1192" s="351"/>
      <c r="AW1192" s="351"/>
      <c r="AX1192" s="351"/>
      <c r="AY1192" s="351"/>
      <c r="AZ1192" s="351"/>
      <c r="BA1192" s="351"/>
      <c r="BB1192" s="351"/>
      <c r="BC1192" s="351"/>
      <c r="BD1192" s="351"/>
      <c r="BE1192" s="351"/>
      <c r="BF1192" s="351"/>
      <c r="BG1192" s="433" t="s">
        <v>1611</v>
      </c>
      <c r="BH1192" s="58">
        <f t="shared" si="60"/>
        <v>0</v>
      </c>
      <c r="BI1192" s="62">
        <f t="shared" si="59"/>
        <v>2781000</v>
      </c>
    </row>
    <row r="1193" spans="1:61" s="4" customFormat="1" ht="18.75">
      <c r="A1193" s="11">
        <v>10</v>
      </c>
      <c r="B1193" s="6" t="s">
        <v>1</v>
      </c>
      <c r="C1193" s="11">
        <v>1050</v>
      </c>
      <c r="D1193" s="6" t="s">
        <v>191</v>
      </c>
      <c r="E1193" s="12">
        <v>1</v>
      </c>
      <c r="F1193" s="13" t="s">
        <v>11</v>
      </c>
      <c r="G1193" s="110" t="s">
        <v>11</v>
      </c>
      <c r="H1193" s="12">
        <v>7</v>
      </c>
      <c r="I1193" s="13" t="s">
        <v>734</v>
      </c>
      <c r="J1193" s="12">
        <v>100</v>
      </c>
      <c r="K1193" s="13" t="s">
        <v>1588</v>
      </c>
      <c r="L1193" s="11">
        <v>2020000</v>
      </c>
      <c r="M1193" s="6" t="s">
        <v>229</v>
      </c>
      <c r="N1193" s="11">
        <v>20200000010</v>
      </c>
      <c r="O1193" s="6" t="s">
        <v>200</v>
      </c>
      <c r="P1193" s="14" t="s">
        <v>200</v>
      </c>
      <c r="Q1193" s="11">
        <f>IFERROR((VLOOKUP(R1193,[1]ความเชื่อมโยง!$A$20:$B$26,2,FALSE)),"")</f>
        <v>1</v>
      </c>
      <c r="R1193" s="52" t="s">
        <v>520</v>
      </c>
      <c r="S1193" s="11">
        <f>IFERROR((VLOOKUP(T1193,[1]ความเชื่อมโยง!$A$29:$B$37,2,FALSE)),"")</f>
        <v>1.3</v>
      </c>
      <c r="T1193" s="6" t="s">
        <v>594</v>
      </c>
      <c r="U1193" s="13" t="str">
        <f>IFERROR((VLOOKUP(Q1193,[1]ความเชื่อมโยง!$A$1:$F$10,6,FALSE)),"")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193" s="13" t="str">
        <f>IFERROR((VLOOKUP(Q1193,ความเชื่อมโยง!$A$1:$G$10,7,1)),"")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193" s="15" t="s">
        <v>199</v>
      </c>
      <c r="X1193" s="6" t="s">
        <v>133</v>
      </c>
      <c r="Y1193" s="6" t="s">
        <v>66</v>
      </c>
      <c r="Z1193" s="148" t="s">
        <v>201</v>
      </c>
      <c r="AA1193" s="6" t="s">
        <v>202</v>
      </c>
      <c r="AB1193" s="390" t="s">
        <v>203</v>
      </c>
      <c r="AC1193" s="14" t="s">
        <v>200</v>
      </c>
      <c r="AD1193" s="390" t="s">
        <v>203</v>
      </c>
      <c r="AE1193" s="340">
        <v>43189800</v>
      </c>
      <c r="AF1193" s="17">
        <v>1</v>
      </c>
      <c r="AG1193" s="17" t="s">
        <v>667</v>
      </c>
      <c r="AH1193" s="17">
        <v>1</v>
      </c>
      <c r="AI1193" s="23">
        <v>43189800</v>
      </c>
      <c r="AJ1193" s="392"/>
      <c r="AK1193" s="392"/>
      <c r="AL1193" s="392"/>
      <c r="AM1193" s="392"/>
      <c r="AN1193" s="392"/>
      <c r="AO1193" s="392"/>
      <c r="AP1193" s="392"/>
      <c r="AQ1193" s="392"/>
      <c r="AR1193" s="392"/>
      <c r="AS1193" s="392"/>
      <c r="AT1193" s="392"/>
      <c r="AU1193" s="392"/>
      <c r="AV1193" s="14" t="s">
        <v>1579</v>
      </c>
      <c r="AW1193" s="14" t="s">
        <v>1580</v>
      </c>
      <c r="AX1193" s="14" t="s">
        <v>1581</v>
      </c>
      <c r="AY1193" s="14" t="s">
        <v>1582</v>
      </c>
      <c r="AZ1193" s="14"/>
      <c r="BA1193" s="14"/>
      <c r="BB1193" s="14"/>
      <c r="BC1193" s="14"/>
      <c r="BD1193" s="14"/>
      <c r="BE1193" s="14"/>
      <c r="BF1193" s="14"/>
      <c r="BG1193" s="61"/>
      <c r="BH1193" s="58">
        <f t="shared" si="60"/>
        <v>43189800</v>
      </c>
      <c r="BI1193" s="62">
        <f t="shared" si="59"/>
        <v>0</v>
      </c>
    </row>
    <row r="1194" spans="1:61" s="438" customFormat="1" ht="18.75">
      <c r="A1194" s="410">
        <v>10</v>
      </c>
      <c r="B1194" s="351" t="s">
        <v>1</v>
      </c>
      <c r="C1194" s="410">
        <v>1050</v>
      </c>
      <c r="D1194" s="351" t="s">
        <v>191</v>
      </c>
      <c r="E1194" s="435">
        <v>1</v>
      </c>
      <c r="F1194" s="411" t="s">
        <v>11</v>
      </c>
      <c r="G1194" s="110" t="s">
        <v>11</v>
      </c>
      <c r="H1194" s="435">
        <v>5</v>
      </c>
      <c r="I1194" s="411" t="s">
        <v>1612</v>
      </c>
      <c r="J1194" s="435">
        <v>701</v>
      </c>
      <c r="K1194" s="411" t="s">
        <v>1767</v>
      </c>
      <c r="L1194" s="410">
        <v>7010001</v>
      </c>
      <c r="M1194" s="351" t="s">
        <v>712</v>
      </c>
      <c r="N1194" s="410">
        <v>70100010007</v>
      </c>
      <c r="O1194" s="411" t="s">
        <v>204</v>
      </c>
      <c r="P1194" s="411" t="s">
        <v>204</v>
      </c>
      <c r="Q1194" s="11">
        <f>IFERROR((VLOOKUP(R1194,[1]ความเชื่อมโยง!$A$20:$B$26,2,FALSE)),"")</f>
        <v>4</v>
      </c>
      <c r="R1194" s="198" t="s">
        <v>632</v>
      </c>
      <c r="S1194" s="11">
        <f>IFERROR((VLOOKUP(T1194,[1]ความเชื่อมโยง!$A$29:$B$37,2,FALSE)),"")</f>
        <v>4</v>
      </c>
      <c r="T1194" s="52" t="s">
        <v>632</v>
      </c>
      <c r="U1194" s="13" t="str">
        <f>IFERROR((VLOOKUP(Q1194,[1]ความเชื่อมโยง!$A$1:$F$10,6,FALSE)),"")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194" s="13" t="str">
        <f>IFERROR((VLOOKUP(Q1194,ความเชื่อมโยง!$A$1:$G$10,7,1)),"")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194" s="428" t="s">
        <v>204</v>
      </c>
      <c r="X1194" s="351" t="s">
        <v>646</v>
      </c>
      <c r="Y1194" s="351" t="s">
        <v>166</v>
      </c>
      <c r="Z1194" s="351" t="s">
        <v>167</v>
      </c>
      <c r="AA1194" s="351"/>
      <c r="AB1194" s="351"/>
      <c r="AC1194" s="351"/>
      <c r="AD1194" s="351" t="s">
        <v>167</v>
      </c>
      <c r="AE1194" s="436">
        <v>20000</v>
      </c>
      <c r="AF1194" s="435"/>
      <c r="AG1194" s="435"/>
      <c r="AH1194" s="435"/>
      <c r="AI1194" s="22">
        <v>20000</v>
      </c>
      <c r="AJ1194" s="437"/>
      <c r="AK1194" s="437"/>
      <c r="AL1194" s="437"/>
      <c r="AM1194" s="437"/>
      <c r="AN1194" s="437"/>
      <c r="AO1194" s="437"/>
      <c r="AP1194" s="437"/>
      <c r="AQ1194" s="437"/>
      <c r="AR1194" s="437"/>
      <c r="AS1194" s="437"/>
      <c r="AT1194" s="437"/>
      <c r="AU1194" s="437"/>
      <c r="AV1194" s="351"/>
      <c r="AW1194" s="351"/>
      <c r="AX1194" s="351"/>
      <c r="AY1194" s="351"/>
      <c r="AZ1194" s="351"/>
      <c r="BA1194" s="351" t="s">
        <v>1613</v>
      </c>
      <c r="BB1194" s="351"/>
      <c r="BC1194" s="351"/>
      <c r="BD1194" s="351"/>
      <c r="BE1194" s="351"/>
      <c r="BF1194" s="351" t="s">
        <v>1614</v>
      </c>
      <c r="BG1194" s="433" t="s">
        <v>1611</v>
      </c>
      <c r="BH1194" s="58">
        <f t="shared" si="60"/>
        <v>0</v>
      </c>
      <c r="BI1194" s="62">
        <f t="shared" si="59"/>
        <v>20000</v>
      </c>
    </row>
    <row r="1195" spans="1:61" s="438" customFormat="1" ht="18.75">
      <c r="A1195" s="410">
        <v>10</v>
      </c>
      <c r="B1195" s="351" t="s">
        <v>1</v>
      </c>
      <c r="C1195" s="410">
        <v>1050</v>
      </c>
      <c r="D1195" s="351" t="s">
        <v>191</v>
      </c>
      <c r="E1195" s="435">
        <v>1</v>
      </c>
      <c r="F1195" s="411" t="s">
        <v>11</v>
      </c>
      <c r="G1195" s="110" t="s">
        <v>11</v>
      </c>
      <c r="H1195" s="435">
        <v>5</v>
      </c>
      <c r="I1195" s="411" t="s">
        <v>1612</v>
      </c>
      <c r="J1195" s="435">
        <v>701</v>
      </c>
      <c r="K1195" s="411" t="s">
        <v>205</v>
      </c>
      <c r="L1195" s="410">
        <v>7010001</v>
      </c>
      <c r="M1195" s="351" t="s">
        <v>712</v>
      </c>
      <c r="N1195" s="410">
        <v>70100010008</v>
      </c>
      <c r="O1195" s="411" t="s">
        <v>205</v>
      </c>
      <c r="P1195" s="411" t="s">
        <v>205</v>
      </c>
      <c r="Q1195" s="11">
        <f>IFERROR((VLOOKUP(R1195,[1]ความเชื่อมโยง!$A$20:$B$26,2,FALSE)),"")</f>
        <v>4</v>
      </c>
      <c r="R1195" s="198" t="s">
        <v>632</v>
      </c>
      <c r="S1195" s="11">
        <f>IFERROR((VLOOKUP(T1195,[1]ความเชื่อมโยง!$A$29:$B$37,2,FALSE)),"")</f>
        <v>4</v>
      </c>
      <c r="T1195" s="52" t="s">
        <v>632</v>
      </c>
      <c r="U1195" s="13" t="str">
        <f>IFERROR((VLOOKUP(Q1195,[1]ความเชื่อมโยง!$A$1:$F$10,6,FALSE)),"")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195" s="13" t="str">
        <f>IFERROR((VLOOKUP(Q1195,ความเชื่อมโยง!$A$1:$G$10,7,1)),"")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195" s="428" t="s">
        <v>205</v>
      </c>
      <c r="X1195" s="351" t="s">
        <v>646</v>
      </c>
      <c r="Y1195" s="351" t="s">
        <v>166</v>
      </c>
      <c r="Z1195" s="351" t="s">
        <v>167</v>
      </c>
      <c r="AA1195" s="351"/>
      <c r="AB1195" s="351"/>
      <c r="AC1195" s="351"/>
      <c r="AD1195" s="351" t="s">
        <v>167</v>
      </c>
      <c r="AE1195" s="436">
        <v>350000</v>
      </c>
      <c r="AF1195" s="435"/>
      <c r="AG1195" s="435"/>
      <c r="AH1195" s="435"/>
      <c r="AI1195" s="22">
        <v>350000</v>
      </c>
      <c r="AJ1195" s="437"/>
      <c r="AK1195" s="437"/>
      <c r="AL1195" s="437"/>
      <c r="AM1195" s="437"/>
      <c r="AN1195" s="437"/>
      <c r="AO1195" s="437"/>
      <c r="AP1195" s="437"/>
      <c r="AQ1195" s="437"/>
      <c r="AR1195" s="437"/>
      <c r="AS1195" s="437"/>
      <c r="AT1195" s="437"/>
      <c r="AU1195" s="437"/>
      <c r="AV1195" s="351"/>
      <c r="AW1195" s="351"/>
      <c r="AX1195" s="351"/>
      <c r="AY1195" s="351"/>
      <c r="AZ1195" s="351"/>
      <c r="BA1195" s="351" t="s">
        <v>1615</v>
      </c>
      <c r="BB1195" s="351"/>
      <c r="BC1195" s="351"/>
      <c r="BD1195" s="351"/>
      <c r="BE1195" s="351"/>
      <c r="BF1195" s="351" t="s">
        <v>1614</v>
      </c>
      <c r="BG1195" s="433" t="s">
        <v>1611</v>
      </c>
      <c r="BH1195" s="58">
        <f t="shared" si="60"/>
        <v>0</v>
      </c>
      <c r="BI1195" s="62">
        <f t="shared" si="59"/>
        <v>350000</v>
      </c>
    </row>
    <row r="1196" spans="1:61" s="438" customFormat="1" ht="18.75">
      <c r="A1196" s="410">
        <v>10</v>
      </c>
      <c r="B1196" s="351" t="s">
        <v>1</v>
      </c>
      <c r="C1196" s="410">
        <v>1050</v>
      </c>
      <c r="D1196" s="351" t="s">
        <v>191</v>
      </c>
      <c r="E1196" s="435">
        <v>1</v>
      </c>
      <c r="F1196" s="411" t="s">
        <v>11</v>
      </c>
      <c r="G1196" s="110" t="s">
        <v>11</v>
      </c>
      <c r="H1196" s="435">
        <v>5</v>
      </c>
      <c r="I1196" s="411" t="s">
        <v>1612</v>
      </c>
      <c r="J1196" s="435">
        <v>701</v>
      </c>
      <c r="K1196" s="411" t="s">
        <v>206</v>
      </c>
      <c r="L1196" s="410">
        <v>7010001</v>
      </c>
      <c r="M1196" s="351" t="s">
        <v>712</v>
      </c>
      <c r="N1196" s="410">
        <v>70100010009</v>
      </c>
      <c r="O1196" s="411" t="s">
        <v>206</v>
      </c>
      <c r="P1196" s="411" t="s">
        <v>206</v>
      </c>
      <c r="Q1196" s="11">
        <f>IFERROR((VLOOKUP(R1196,[1]ความเชื่อมโยง!$A$20:$B$26,2,FALSE)),"")</f>
        <v>4</v>
      </c>
      <c r="R1196" s="198" t="s">
        <v>632</v>
      </c>
      <c r="S1196" s="11">
        <f>IFERROR((VLOOKUP(T1196,[1]ความเชื่อมโยง!$A$29:$B$37,2,FALSE)),"")</f>
        <v>4</v>
      </c>
      <c r="T1196" s="52" t="s">
        <v>632</v>
      </c>
      <c r="U1196" s="13" t="str">
        <f>IFERROR((VLOOKUP(Q1196,[1]ความเชื่อมโยง!$A$1:$F$10,6,FALSE)),"")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196" s="13" t="str">
        <f>IFERROR((VLOOKUP(Q1196,ความเชื่อมโยง!$A$1:$G$10,7,1)),"")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196" s="428" t="s">
        <v>206</v>
      </c>
      <c r="X1196" s="351" t="s">
        <v>646</v>
      </c>
      <c r="Y1196" s="351" t="s">
        <v>166</v>
      </c>
      <c r="Z1196" s="351" t="s">
        <v>167</v>
      </c>
      <c r="AA1196" s="351"/>
      <c r="AB1196" s="351"/>
      <c r="AC1196" s="351"/>
      <c r="AD1196" s="351" t="s">
        <v>167</v>
      </c>
      <c r="AE1196" s="436">
        <v>200000</v>
      </c>
      <c r="AF1196" s="435"/>
      <c r="AG1196" s="435"/>
      <c r="AH1196" s="435"/>
      <c r="AI1196" s="22">
        <v>200000</v>
      </c>
      <c r="AJ1196" s="437"/>
      <c r="AK1196" s="437"/>
      <c r="AL1196" s="437"/>
      <c r="AM1196" s="437"/>
      <c r="AN1196" s="437"/>
      <c r="AO1196" s="437"/>
      <c r="AP1196" s="437"/>
      <c r="AQ1196" s="437"/>
      <c r="AR1196" s="437"/>
      <c r="AS1196" s="437"/>
      <c r="AT1196" s="437"/>
      <c r="AU1196" s="437"/>
      <c r="AV1196" s="351"/>
      <c r="AW1196" s="351"/>
      <c r="AX1196" s="351"/>
      <c r="AY1196" s="351"/>
      <c r="AZ1196" s="351"/>
      <c r="BA1196" s="351" t="s">
        <v>1616</v>
      </c>
      <c r="BB1196" s="351"/>
      <c r="BC1196" s="351"/>
      <c r="BD1196" s="351"/>
      <c r="BE1196" s="351"/>
      <c r="BF1196" s="351" t="s">
        <v>1614</v>
      </c>
      <c r="BG1196" s="433" t="s">
        <v>1611</v>
      </c>
      <c r="BH1196" s="58">
        <f t="shared" si="60"/>
        <v>0</v>
      </c>
      <c r="BI1196" s="62">
        <f t="shared" si="59"/>
        <v>200000</v>
      </c>
    </row>
    <row r="1197" spans="1:61" s="438" customFormat="1" ht="18.75">
      <c r="A1197" s="410">
        <v>10</v>
      </c>
      <c r="B1197" s="351" t="s">
        <v>1</v>
      </c>
      <c r="C1197" s="410">
        <v>1050</v>
      </c>
      <c r="D1197" s="351" t="s">
        <v>191</v>
      </c>
      <c r="E1197" s="435">
        <v>1</v>
      </c>
      <c r="F1197" s="411" t="s">
        <v>11</v>
      </c>
      <c r="G1197" s="110" t="s">
        <v>11</v>
      </c>
      <c r="H1197" s="435">
        <v>5</v>
      </c>
      <c r="I1197" s="411" t="s">
        <v>1612</v>
      </c>
      <c r="J1197" s="435">
        <v>701</v>
      </c>
      <c r="K1197" s="411" t="s">
        <v>207</v>
      </c>
      <c r="L1197" s="410" t="s">
        <v>1768</v>
      </c>
      <c r="M1197" s="351" t="s">
        <v>712</v>
      </c>
      <c r="N1197" s="410">
        <v>70100020484</v>
      </c>
      <c r="O1197" s="411" t="s">
        <v>207</v>
      </c>
      <c r="P1197" s="411" t="s">
        <v>207</v>
      </c>
      <c r="Q1197" s="11">
        <f>IFERROR((VLOOKUP(R1197,[1]ความเชื่อมโยง!$A$20:$B$26,2,FALSE)),"")</f>
        <v>4</v>
      </c>
      <c r="R1197" s="198" t="s">
        <v>632</v>
      </c>
      <c r="S1197" s="11">
        <f>IFERROR((VLOOKUP(T1197,[1]ความเชื่อมโยง!$A$29:$B$37,2,FALSE)),"")</f>
        <v>4</v>
      </c>
      <c r="T1197" s="52" t="s">
        <v>632</v>
      </c>
      <c r="U1197" s="13" t="str">
        <f>IFERROR((VLOOKUP(Q1197,[1]ความเชื่อมโยง!$A$1:$F$10,6,FALSE)),"")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197" s="13" t="str">
        <f>IFERROR((VLOOKUP(Q1197,ความเชื่อมโยง!$A$1:$G$10,7,1)),"")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197" s="428" t="s">
        <v>207</v>
      </c>
      <c r="X1197" s="351" t="s">
        <v>646</v>
      </c>
      <c r="Y1197" s="351" t="s">
        <v>166</v>
      </c>
      <c r="Z1197" s="351" t="s">
        <v>167</v>
      </c>
      <c r="AA1197" s="351"/>
      <c r="AB1197" s="351"/>
      <c r="AC1197" s="351"/>
      <c r="AD1197" s="351" t="s">
        <v>167</v>
      </c>
      <c r="AE1197" s="436">
        <v>200000</v>
      </c>
      <c r="AF1197" s="435"/>
      <c r="AG1197" s="435"/>
      <c r="AH1197" s="435"/>
      <c r="AI1197" s="22">
        <v>200000</v>
      </c>
      <c r="AJ1197" s="437"/>
      <c r="AK1197" s="437"/>
      <c r="AL1197" s="437"/>
      <c r="AM1197" s="437"/>
      <c r="AN1197" s="437"/>
      <c r="AO1197" s="437"/>
      <c r="AP1197" s="437"/>
      <c r="AQ1197" s="437"/>
      <c r="AR1197" s="437"/>
      <c r="AS1197" s="437"/>
      <c r="AT1197" s="437"/>
      <c r="AU1197" s="437"/>
      <c r="AV1197" s="351"/>
      <c r="AW1197" s="351"/>
      <c r="AX1197" s="351"/>
      <c r="AY1197" s="351"/>
      <c r="AZ1197" s="351"/>
      <c r="BA1197" s="351" t="s">
        <v>1617</v>
      </c>
      <c r="BB1197" s="351"/>
      <c r="BC1197" s="351"/>
      <c r="BD1197" s="351"/>
      <c r="BE1197" s="351"/>
      <c r="BF1197" s="351" t="s">
        <v>1614</v>
      </c>
      <c r="BG1197" s="433" t="s">
        <v>1611</v>
      </c>
      <c r="BH1197" s="58">
        <f t="shared" si="60"/>
        <v>0</v>
      </c>
      <c r="BI1197" s="62">
        <f t="shared" si="59"/>
        <v>200000</v>
      </c>
    </row>
    <row r="1198" spans="1:61" s="438" customFormat="1" ht="18.75">
      <c r="A1198" s="410">
        <v>10</v>
      </c>
      <c r="B1198" s="351" t="s">
        <v>1</v>
      </c>
      <c r="C1198" s="410">
        <v>1050</v>
      </c>
      <c r="D1198" s="351" t="s">
        <v>191</v>
      </c>
      <c r="E1198" s="435">
        <v>1</v>
      </c>
      <c r="F1198" s="411" t="s">
        <v>11</v>
      </c>
      <c r="G1198" s="110" t="s">
        <v>11</v>
      </c>
      <c r="H1198" s="435">
        <v>5</v>
      </c>
      <c r="I1198" s="411" t="s">
        <v>1612</v>
      </c>
      <c r="J1198" s="435">
        <v>701</v>
      </c>
      <c r="K1198" s="411" t="s">
        <v>208</v>
      </c>
      <c r="L1198" s="410" t="s">
        <v>1768</v>
      </c>
      <c r="M1198" s="351" t="s">
        <v>712</v>
      </c>
      <c r="N1198" s="410">
        <v>70100020485</v>
      </c>
      <c r="O1198" s="411" t="s">
        <v>208</v>
      </c>
      <c r="P1198" s="411" t="s">
        <v>208</v>
      </c>
      <c r="Q1198" s="11">
        <f>IFERROR((VLOOKUP(R1198,[1]ความเชื่อมโยง!$A$20:$B$26,2,FALSE)),"")</f>
        <v>4</v>
      </c>
      <c r="R1198" s="198" t="s">
        <v>632</v>
      </c>
      <c r="S1198" s="11">
        <f>IFERROR((VLOOKUP(T1198,[1]ความเชื่อมโยง!$A$29:$B$37,2,FALSE)),"")</f>
        <v>4</v>
      </c>
      <c r="T1198" s="52" t="s">
        <v>632</v>
      </c>
      <c r="U1198" s="13" t="str">
        <f>IFERROR((VLOOKUP(Q1198,[1]ความเชื่อมโยง!$A$1:$F$10,6,FALSE)),"")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198" s="13" t="str">
        <f>IFERROR((VLOOKUP(Q1198,ความเชื่อมโยง!$A$1:$G$10,7,1)),"")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198" s="428" t="s">
        <v>208</v>
      </c>
      <c r="X1198" s="351" t="s">
        <v>646</v>
      </c>
      <c r="Y1198" s="351" t="s">
        <v>166</v>
      </c>
      <c r="Z1198" s="351" t="s">
        <v>167</v>
      </c>
      <c r="AA1198" s="351"/>
      <c r="AB1198" s="351"/>
      <c r="AC1198" s="351"/>
      <c r="AD1198" s="351" t="s">
        <v>167</v>
      </c>
      <c r="AE1198" s="436">
        <v>301900</v>
      </c>
      <c r="AF1198" s="435"/>
      <c r="AG1198" s="435"/>
      <c r="AH1198" s="435"/>
      <c r="AI1198" s="22">
        <v>301900</v>
      </c>
      <c r="AJ1198" s="437"/>
      <c r="AK1198" s="437"/>
      <c r="AL1198" s="437"/>
      <c r="AM1198" s="437"/>
      <c r="AN1198" s="437"/>
      <c r="AO1198" s="437"/>
      <c r="AP1198" s="437"/>
      <c r="AQ1198" s="437"/>
      <c r="AR1198" s="437"/>
      <c r="AS1198" s="437"/>
      <c r="AT1198" s="437"/>
      <c r="AU1198" s="437"/>
      <c r="AV1198" s="351"/>
      <c r="AW1198" s="351"/>
      <c r="AX1198" s="351"/>
      <c r="AY1198" s="351"/>
      <c r="AZ1198" s="351"/>
      <c r="BA1198" s="351" t="s">
        <v>1618</v>
      </c>
      <c r="BB1198" s="351"/>
      <c r="BC1198" s="351"/>
      <c r="BD1198" s="351"/>
      <c r="BE1198" s="351"/>
      <c r="BF1198" s="351" t="s">
        <v>1619</v>
      </c>
      <c r="BG1198" s="433" t="s">
        <v>1611</v>
      </c>
      <c r="BH1198" s="58">
        <f t="shared" si="60"/>
        <v>0</v>
      </c>
      <c r="BI1198" s="62">
        <f t="shared" si="59"/>
        <v>301900</v>
      </c>
    </row>
    <row r="1199" spans="1:61" s="438" customFormat="1" ht="18.75">
      <c r="A1199" s="410">
        <v>10</v>
      </c>
      <c r="B1199" s="351" t="s">
        <v>1</v>
      </c>
      <c r="C1199" s="410">
        <v>1050</v>
      </c>
      <c r="D1199" s="351" t="s">
        <v>191</v>
      </c>
      <c r="E1199" s="435">
        <v>1</v>
      </c>
      <c r="F1199" s="411" t="s">
        <v>11</v>
      </c>
      <c r="G1199" s="110" t="s">
        <v>11</v>
      </c>
      <c r="H1199" s="435">
        <v>5</v>
      </c>
      <c r="I1199" s="411" t="s">
        <v>1612</v>
      </c>
      <c r="J1199" s="435">
        <v>701</v>
      </c>
      <c r="K1199" s="411" t="s">
        <v>209</v>
      </c>
      <c r="L1199" s="410" t="s">
        <v>1768</v>
      </c>
      <c r="M1199" s="351" t="s">
        <v>712</v>
      </c>
      <c r="N1199" s="410">
        <v>70100020486</v>
      </c>
      <c r="O1199" s="411" t="s">
        <v>209</v>
      </c>
      <c r="P1199" s="411" t="s">
        <v>209</v>
      </c>
      <c r="Q1199" s="11">
        <f>IFERROR((VLOOKUP(R1199,[1]ความเชื่อมโยง!$A$20:$B$26,2,FALSE)),"")</f>
        <v>4</v>
      </c>
      <c r="R1199" s="198" t="s">
        <v>632</v>
      </c>
      <c r="S1199" s="11">
        <f>IFERROR((VLOOKUP(T1199,[1]ความเชื่อมโยง!$A$29:$B$37,2,FALSE)),"")</f>
        <v>4</v>
      </c>
      <c r="T1199" s="52" t="s">
        <v>632</v>
      </c>
      <c r="U1199" s="13" t="str">
        <f>IFERROR((VLOOKUP(Q1199,[1]ความเชื่อมโยง!$A$1:$F$10,6,FALSE)),"")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199" s="13" t="str">
        <f>IFERROR((VLOOKUP(Q1199,ความเชื่อมโยง!$A$1:$G$10,7,1)),"")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199" s="428" t="s">
        <v>209</v>
      </c>
      <c r="X1199" s="351" t="s">
        <v>646</v>
      </c>
      <c r="Y1199" s="351" t="s">
        <v>166</v>
      </c>
      <c r="Z1199" s="351" t="s">
        <v>167</v>
      </c>
      <c r="AA1199" s="351"/>
      <c r="AB1199" s="351"/>
      <c r="AC1199" s="351"/>
      <c r="AD1199" s="351" t="s">
        <v>167</v>
      </c>
      <c r="AE1199" s="436">
        <v>103300</v>
      </c>
      <c r="AF1199" s="435"/>
      <c r="AG1199" s="435"/>
      <c r="AH1199" s="435"/>
      <c r="AI1199" s="22">
        <v>103300</v>
      </c>
      <c r="AJ1199" s="437"/>
      <c r="AK1199" s="437"/>
      <c r="AL1199" s="437"/>
      <c r="AM1199" s="437"/>
      <c r="AN1199" s="437"/>
      <c r="AO1199" s="437"/>
      <c r="AP1199" s="437"/>
      <c r="AQ1199" s="437"/>
      <c r="AR1199" s="437"/>
      <c r="AS1199" s="437"/>
      <c r="AT1199" s="437"/>
      <c r="AU1199" s="437"/>
      <c r="AV1199" s="351"/>
      <c r="AW1199" s="351"/>
      <c r="AX1199" s="351"/>
      <c r="AY1199" s="351"/>
      <c r="AZ1199" s="351"/>
      <c r="BA1199" s="351" t="s">
        <v>1618</v>
      </c>
      <c r="BB1199" s="351"/>
      <c r="BC1199" s="351"/>
      <c r="BD1199" s="351"/>
      <c r="BE1199" s="351"/>
      <c r="BF1199" s="351" t="s">
        <v>1620</v>
      </c>
      <c r="BG1199" s="433" t="s">
        <v>1611</v>
      </c>
      <c r="BH1199" s="58">
        <f t="shared" si="60"/>
        <v>0</v>
      </c>
      <c r="BI1199" s="62">
        <f t="shared" si="59"/>
        <v>103300</v>
      </c>
    </row>
    <row r="1200" spans="1:61" s="438" customFormat="1" ht="18.75">
      <c r="A1200" s="410">
        <v>10</v>
      </c>
      <c r="B1200" s="351" t="s">
        <v>1</v>
      </c>
      <c r="C1200" s="410">
        <v>1050</v>
      </c>
      <c r="D1200" s="351" t="s">
        <v>191</v>
      </c>
      <c r="E1200" s="435">
        <v>1</v>
      </c>
      <c r="F1200" s="411" t="s">
        <v>11</v>
      </c>
      <c r="G1200" s="110" t="s">
        <v>11</v>
      </c>
      <c r="H1200" s="435">
        <v>5</v>
      </c>
      <c r="I1200" s="411" t="s">
        <v>1612</v>
      </c>
      <c r="J1200" s="435">
        <v>701</v>
      </c>
      <c r="K1200" s="411" t="s">
        <v>210</v>
      </c>
      <c r="L1200" s="410" t="s">
        <v>1768</v>
      </c>
      <c r="M1200" s="351" t="s">
        <v>712</v>
      </c>
      <c r="N1200" s="410">
        <v>70100020487</v>
      </c>
      <c r="O1200" s="411" t="s">
        <v>210</v>
      </c>
      <c r="P1200" s="411" t="s">
        <v>210</v>
      </c>
      <c r="Q1200" s="11">
        <f>IFERROR((VLOOKUP(R1200,[1]ความเชื่อมโยง!$A$20:$B$26,2,FALSE)),"")</f>
        <v>4</v>
      </c>
      <c r="R1200" s="198" t="s">
        <v>632</v>
      </c>
      <c r="S1200" s="11">
        <f>IFERROR((VLOOKUP(T1200,[1]ความเชื่อมโยง!$A$29:$B$37,2,FALSE)),"")</f>
        <v>4</v>
      </c>
      <c r="T1200" s="52" t="s">
        <v>632</v>
      </c>
      <c r="U1200" s="13" t="str">
        <f>IFERROR((VLOOKUP(Q1200,[1]ความเชื่อมโยง!$A$1:$F$10,6,FALSE)),"")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200" s="13" t="str">
        <f>IFERROR((VLOOKUP(Q1200,ความเชื่อมโยง!$A$1:$G$10,7,1)),"")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200" s="428" t="s">
        <v>210</v>
      </c>
      <c r="X1200" s="351" t="s">
        <v>646</v>
      </c>
      <c r="Y1200" s="351" t="s">
        <v>166</v>
      </c>
      <c r="Z1200" s="351" t="s">
        <v>167</v>
      </c>
      <c r="AA1200" s="351"/>
      <c r="AB1200" s="351"/>
      <c r="AC1200" s="351"/>
      <c r="AD1200" s="351" t="s">
        <v>167</v>
      </c>
      <c r="AE1200" s="436">
        <v>123000</v>
      </c>
      <c r="AF1200" s="435"/>
      <c r="AG1200" s="435"/>
      <c r="AH1200" s="435"/>
      <c r="AI1200" s="22">
        <v>123000</v>
      </c>
      <c r="AJ1200" s="437"/>
      <c r="AK1200" s="437"/>
      <c r="AL1200" s="437"/>
      <c r="AM1200" s="437"/>
      <c r="AN1200" s="437"/>
      <c r="AO1200" s="437"/>
      <c r="AP1200" s="437"/>
      <c r="AQ1200" s="437"/>
      <c r="AR1200" s="437"/>
      <c r="AS1200" s="437"/>
      <c r="AT1200" s="437"/>
      <c r="AU1200" s="437"/>
      <c r="AV1200" s="351"/>
      <c r="AW1200" s="351"/>
      <c r="AX1200" s="351"/>
      <c r="AY1200" s="351"/>
      <c r="AZ1200" s="351"/>
      <c r="BA1200" s="351" t="s">
        <v>1618</v>
      </c>
      <c r="BB1200" s="351"/>
      <c r="BC1200" s="351"/>
      <c r="BD1200" s="351"/>
      <c r="BE1200" s="351"/>
      <c r="BF1200" s="351" t="s">
        <v>1621</v>
      </c>
      <c r="BG1200" s="433" t="s">
        <v>1611</v>
      </c>
      <c r="BH1200" s="58">
        <f t="shared" si="60"/>
        <v>0</v>
      </c>
      <c r="BI1200" s="62">
        <f t="shared" si="59"/>
        <v>123000</v>
      </c>
    </row>
    <row r="1201" spans="1:61" s="438" customFormat="1" ht="18.75">
      <c r="A1201" s="410">
        <v>10</v>
      </c>
      <c r="B1201" s="351" t="s">
        <v>1</v>
      </c>
      <c r="C1201" s="410">
        <v>1050</v>
      </c>
      <c r="D1201" s="351" t="s">
        <v>191</v>
      </c>
      <c r="E1201" s="435">
        <v>1</v>
      </c>
      <c r="F1201" s="411" t="s">
        <v>11</v>
      </c>
      <c r="G1201" s="110" t="s">
        <v>11</v>
      </c>
      <c r="H1201" s="435">
        <v>5</v>
      </c>
      <c r="I1201" s="411" t="s">
        <v>1612</v>
      </c>
      <c r="J1201" s="435">
        <v>701</v>
      </c>
      <c r="K1201" s="411" t="s">
        <v>211</v>
      </c>
      <c r="L1201" s="410" t="s">
        <v>1768</v>
      </c>
      <c r="M1201" s="351" t="s">
        <v>712</v>
      </c>
      <c r="N1201" s="410">
        <v>70100020488</v>
      </c>
      <c r="O1201" s="411" t="s">
        <v>211</v>
      </c>
      <c r="P1201" s="411" t="s">
        <v>211</v>
      </c>
      <c r="Q1201" s="11">
        <f>IFERROR((VLOOKUP(R1201,[1]ความเชื่อมโยง!$A$20:$B$26,2,FALSE)),"")</f>
        <v>4</v>
      </c>
      <c r="R1201" s="198" t="s">
        <v>632</v>
      </c>
      <c r="S1201" s="11">
        <f>IFERROR((VLOOKUP(T1201,[1]ความเชื่อมโยง!$A$29:$B$37,2,FALSE)),"")</f>
        <v>4</v>
      </c>
      <c r="T1201" s="52" t="s">
        <v>632</v>
      </c>
      <c r="U1201" s="13" t="str">
        <f>IFERROR((VLOOKUP(Q1201,[1]ความเชื่อมโยง!$A$1:$F$10,6,FALSE)),"")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201" s="13" t="str">
        <f>IFERROR((VLOOKUP(Q1201,ความเชื่อมโยง!$A$1:$G$10,7,1)),"")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201" s="428" t="s">
        <v>211</v>
      </c>
      <c r="X1201" s="351" t="s">
        <v>646</v>
      </c>
      <c r="Y1201" s="351" t="s">
        <v>166</v>
      </c>
      <c r="Z1201" s="351" t="s">
        <v>167</v>
      </c>
      <c r="AA1201" s="351"/>
      <c r="AB1201" s="351"/>
      <c r="AC1201" s="351"/>
      <c r="AD1201" s="351" t="s">
        <v>167</v>
      </c>
      <c r="AE1201" s="436">
        <v>100000</v>
      </c>
      <c r="AF1201" s="435"/>
      <c r="AG1201" s="435"/>
      <c r="AH1201" s="435"/>
      <c r="AI1201" s="22">
        <v>100000</v>
      </c>
      <c r="AJ1201" s="437"/>
      <c r="AK1201" s="437"/>
      <c r="AL1201" s="437"/>
      <c r="AM1201" s="437"/>
      <c r="AN1201" s="437"/>
      <c r="AO1201" s="437"/>
      <c r="AP1201" s="437"/>
      <c r="AQ1201" s="437"/>
      <c r="AR1201" s="437"/>
      <c r="AS1201" s="437"/>
      <c r="AT1201" s="437"/>
      <c r="AU1201" s="437"/>
      <c r="AV1201" s="351"/>
      <c r="AW1201" s="351"/>
      <c r="AX1201" s="351"/>
      <c r="AY1201" s="351"/>
      <c r="AZ1201" s="351"/>
      <c r="BA1201" s="351" t="s">
        <v>1622</v>
      </c>
      <c r="BB1201" s="351"/>
      <c r="BC1201" s="351"/>
      <c r="BD1201" s="351"/>
      <c r="BE1201" s="351"/>
      <c r="BF1201" s="351" t="s">
        <v>1614</v>
      </c>
      <c r="BG1201" s="433" t="s">
        <v>1611</v>
      </c>
      <c r="BH1201" s="58">
        <f t="shared" si="60"/>
        <v>0</v>
      </c>
      <c r="BI1201" s="62">
        <f t="shared" si="59"/>
        <v>100000</v>
      </c>
    </row>
    <row r="1202" spans="1:61" s="438" customFormat="1" ht="18.75">
      <c r="A1202" s="410">
        <v>10</v>
      </c>
      <c r="B1202" s="351" t="s">
        <v>1</v>
      </c>
      <c r="C1202" s="410">
        <v>1050</v>
      </c>
      <c r="D1202" s="351" t="s">
        <v>191</v>
      </c>
      <c r="E1202" s="435">
        <v>1</v>
      </c>
      <c r="F1202" s="411" t="s">
        <v>11</v>
      </c>
      <c r="G1202" s="110" t="s">
        <v>11</v>
      </c>
      <c r="H1202" s="435">
        <v>5</v>
      </c>
      <c r="I1202" s="411" t="s">
        <v>1612</v>
      </c>
      <c r="J1202" s="435">
        <v>701</v>
      </c>
      <c r="K1202" s="411" t="s">
        <v>212</v>
      </c>
      <c r="L1202" s="410" t="s">
        <v>1768</v>
      </c>
      <c r="M1202" s="351" t="s">
        <v>712</v>
      </c>
      <c r="N1202" s="410">
        <v>70100020489</v>
      </c>
      <c r="O1202" s="411" t="s">
        <v>212</v>
      </c>
      <c r="P1202" s="411" t="s">
        <v>212</v>
      </c>
      <c r="Q1202" s="11">
        <f>IFERROR((VLOOKUP(R1202,[1]ความเชื่อมโยง!$A$20:$B$26,2,FALSE)),"")</f>
        <v>4</v>
      </c>
      <c r="R1202" s="198" t="s">
        <v>632</v>
      </c>
      <c r="S1202" s="11">
        <f>IFERROR((VLOOKUP(T1202,[1]ความเชื่อมโยง!$A$29:$B$37,2,FALSE)),"")</f>
        <v>4</v>
      </c>
      <c r="T1202" s="52" t="s">
        <v>632</v>
      </c>
      <c r="U1202" s="13" t="str">
        <f>IFERROR((VLOOKUP(Q1202,[1]ความเชื่อมโยง!$A$1:$F$10,6,FALSE)),"")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202" s="13" t="str">
        <f>IFERROR((VLOOKUP(Q1202,ความเชื่อมโยง!$A$1:$G$10,7,1)),"")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202" s="428" t="s">
        <v>212</v>
      </c>
      <c r="X1202" s="351" t="s">
        <v>646</v>
      </c>
      <c r="Y1202" s="351" t="s">
        <v>166</v>
      </c>
      <c r="Z1202" s="351" t="s">
        <v>167</v>
      </c>
      <c r="AA1202" s="351"/>
      <c r="AB1202" s="351"/>
      <c r="AC1202" s="351"/>
      <c r="AD1202" s="351" t="s">
        <v>167</v>
      </c>
      <c r="AE1202" s="436">
        <v>130000</v>
      </c>
      <c r="AF1202" s="435"/>
      <c r="AG1202" s="435"/>
      <c r="AH1202" s="435"/>
      <c r="AI1202" s="22">
        <v>130000</v>
      </c>
      <c r="AJ1202" s="437"/>
      <c r="AK1202" s="437"/>
      <c r="AL1202" s="437"/>
      <c r="AM1202" s="437"/>
      <c r="AN1202" s="437"/>
      <c r="AO1202" s="437"/>
      <c r="AP1202" s="437"/>
      <c r="AQ1202" s="437"/>
      <c r="AR1202" s="437"/>
      <c r="AS1202" s="437"/>
      <c r="AT1202" s="437"/>
      <c r="AU1202" s="437"/>
      <c r="AV1202" s="351"/>
      <c r="AW1202" s="351"/>
      <c r="AX1202" s="351"/>
      <c r="AY1202" s="351"/>
      <c r="AZ1202" s="351"/>
      <c r="BA1202" s="351" t="s">
        <v>1623</v>
      </c>
      <c r="BB1202" s="351"/>
      <c r="BC1202" s="351"/>
      <c r="BD1202" s="351"/>
      <c r="BE1202" s="351"/>
      <c r="BF1202" s="351" t="s">
        <v>1614</v>
      </c>
      <c r="BG1202" s="433" t="s">
        <v>1611</v>
      </c>
      <c r="BH1202" s="58">
        <f t="shared" si="60"/>
        <v>0</v>
      </c>
      <c r="BI1202" s="62">
        <f t="shared" si="59"/>
        <v>130000</v>
      </c>
    </row>
    <row r="1203" spans="1:61" s="438" customFormat="1" ht="18.75">
      <c r="A1203" s="410">
        <v>10</v>
      </c>
      <c r="B1203" s="351" t="s">
        <v>1</v>
      </c>
      <c r="C1203" s="410">
        <v>1050</v>
      </c>
      <c r="D1203" s="351" t="s">
        <v>191</v>
      </c>
      <c r="E1203" s="435">
        <v>1</v>
      </c>
      <c r="F1203" s="411" t="s">
        <v>11</v>
      </c>
      <c r="G1203" s="110" t="s">
        <v>11</v>
      </c>
      <c r="H1203" s="435">
        <v>5</v>
      </c>
      <c r="I1203" s="411" t="s">
        <v>1612</v>
      </c>
      <c r="J1203" s="435">
        <v>701</v>
      </c>
      <c r="K1203" s="411" t="s">
        <v>213</v>
      </c>
      <c r="L1203" s="410" t="s">
        <v>1768</v>
      </c>
      <c r="M1203" s="351" t="s">
        <v>712</v>
      </c>
      <c r="N1203" s="410">
        <v>70100020490</v>
      </c>
      <c r="O1203" s="411" t="s">
        <v>213</v>
      </c>
      <c r="P1203" s="411" t="s">
        <v>213</v>
      </c>
      <c r="Q1203" s="11">
        <f>IFERROR((VLOOKUP(R1203,[1]ความเชื่อมโยง!$A$20:$B$26,2,FALSE)),"")</f>
        <v>4</v>
      </c>
      <c r="R1203" s="198" t="s">
        <v>632</v>
      </c>
      <c r="S1203" s="11">
        <f>IFERROR((VLOOKUP(T1203,[1]ความเชื่อมโยง!$A$29:$B$37,2,FALSE)),"")</f>
        <v>4</v>
      </c>
      <c r="T1203" s="52" t="s">
        <v>632</v>
      </c>
      <c r="U1203" s="13" t="str">
        <f>IFERROR((VLOOKUP(Q1203,[1]ความเชื่อมโยง!$A$1:$F$10,6,FALSE)),"")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203" s="13" t="str">
        <f>IFERROR((VLOOKUP(Q1203,ความเชื่อมโยง!$A$1:$G$10,7,1)),"")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203" s="428" t="s">
        <v>213</v>
      </c>
      <c r="X1203" s="351" t="s">
        <v>646</v>
      </c>
      <c r="Y1203" s="351" t="s">
        <v>166</v>
      </c>
      <c r="Z1203" s="351" t="s">
        <v>167</v>
      </c>
      <c r="AA1203" s="351"/>
      <c r="AB1203" s="351"/>
      <c r="AC1203" s="351"/>
      <c r="AD1203" s="351" t="s">
        <v>167</v>
      </c>
      <c r="AE1203" s="436">
        <v>460000</v>
      </c>
      <c r="AF1203" s="435"/>
      <c r="AG1203" s="435"/>
      <c r="AH1203" s="435"/>
      <c r="AI1203" s="22">
        <v>460000</v>
      </c>
      <c r="AJ1203" s="437"/>
      <c r="AK1203" s="437"/>
      <c r="AL1203" s="437"/>
      <c r="AM1203" s="437"/>
      <c r="AN1203" s="437"/>
      <c r="AO1203" s="437"/>
      <c r="AP1203" s="437"/>
      <c r="AQ1203" s="437"/>
      <c r="AR1203" s="437"/>
      <c r="AS1203" s="437"/>
      <c r="AT1203" s="437"/>
      <c r="AU1203" s="437"/>
      <c r="AV1203" s="351"/>
      <c r="AW1203" s="351"/>
      <c r="AX1203" s="351"/>
      <c r="AY1203" s="351"/>
      <c r="AZ1203" s="351"/>
      <c r="BA1203" s="351" t="s">
        <v>1618</v>
      </c>
      <c r="BB1203" s="351"/>
      <c r="BC1203" s="351"/>
      <c r="BD1203" s="351"/>
      <c r="BE1203" s="351"/>
      <c r="BF1203" s="351" t="s">
        <v>1624</v>
      </c>
      <c r="BG1203" s="433" t="s">
        <v>1611</v>
      </c>
      <c r="BH1203" s="58">
        <f t="shared" si="60"/>
        <v>0</v>
      </c>
      <c r="BI1203" s="62">
        <f t="shared" si="59"/>
        <v>460000</v>
      </c>
    </row>
    <row r="1204" spans="1:61" s="438" customFormat="1" ht="18.75">
      <c r="A1204" s="410">
        <v>10</v>
      </c>
      <c r="B1204" s="351" t="s">
        <v>1</v>
      </c>
      <c r="C1204" s="410">
        <v>1050</v>
      </c>
      <c r="D1204" s="351" t="s">
        <v>191</v>
      </c>
      <c r="E1204" s="435">
        <v>1</v>
      </c>
      <c r="F1204" s="411" t="s">
        <v>11</v>
      </c>
      <c r="G1204" s="110" t="s">
        <v>11</v>
      </c>
      <c r="H1204" s="435">
        <v>5</v>
      </c>
      <c r="I1204" s="411" t="s">
        <v>1612</v>
      </c>
      <c r="J1204" s="435">
        <v>701</v>
      </c>
      <c r="K1204" s="411" t="s">
        <v>214</v>
      </c>
      <c r="L1204" s="410" t="s">
        <v>1768</v>
      </c>
      <c r="M1204" s="351" t="s">
        <v>712</v>
      </c>
      <c r="N1204" s="410">
        <v>70100020491</v>
      </c>
      <c r="O1204" s="411" t="s">
        <v>214</v>
      </c>
      <c r="P1204" s="411" t="s">
        <v>214</v>
      </c>
      <c r="Q1204" s="11">
        <f>IFERROR((VLOOKUP(R1204,[1]ความเชื่อมโยง!$A$20:$B$26,2,FALSE)),"")</f>
        <v>4</v>
      </c>
      <c r="R1204" s="198" t="s">
        <v>632</v>
      </c>
      <c r="S1204" s="11">
        <f>IFERROR((VLOOKUP(T1204,[1]ความเชื่อมโยง!$A$29:$B$37,2,FALSE)),"")</f>
        <v>4</v>
      </c>
      <c r="T1204" s="52" t="s">
        <v>632</v>
      </c>
      <c r="U1204" s="13" t="str">
        <f>IFERROR((VLOOKUP(Q1204,[1]ความเชื่อมโยง!$A$1:$F$10,6,FALSE)),"")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204" s="13" t="str">
        <f>IFERROR((VLOOKUP(Q1204,ความเชื่อมโยง!$A$1:$G$10,7,1)),"")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204" s="428" t="s">
        <v>214</v>
      </c>
      <c r="X1204" s="351" t="s">
        <v>646</v>
      </c>
      <c r="Y1204" s="351" t="s">
        <v>166</v>
      </c>
      <c r="Z1204" s="351" t="s">
        <v>167</v>
      </c>
      <c r="AA1204" s="351"/>
      <c r="AB1204" s="351"/>
      <c r="AC1204" s="351"/>
      <c r="AD1204" s="351" t="s">
        <v>167</v>
      </c>
      <c r="AE1204" s="436">
        <v>30000</v>
      </c>
      <c r="AF1204" s="435"/>
      <c r="AG1204" s="435"/>
      <c r="AH1204" s="435"/>
      <c r="AI1204" s="22">
        <v>30000</v>
      </c>
      <c r="AJ1204" s="437"/>
      <c r="AK1204" s="437"/>
      <c r="AL1204" s="437"/>
      <c r="AM1204" s="437"/>
      <c r="AN1204" s="437"/>
      <c r="AO1204" s="437"/>
      <c r="AP1204" s="437"/>
      <c r="AQ1204" s="437"/>
      <c r="AR1204" s="437"/>
      <c r="AS1204" s="437"/>
      <c r="AT1204" s="437"/>
      <c r="AU1204" s="437"/>
      <c r="AV1204" s="351"/>
      <c r="AW1204" s="351"/>
      <c r="AX1204" s="351"/>
      <c r="AY1204" s="351"/>
      <c r="AZ1204" s="351"/>
      <c r="BA1204" s="351" t="s">
        <v>1622</v>
      </c>
      <c r="BB1204" s="351"/>
      <c r="BC1204" s="351"/>
      <c r="BD1204" s="351"/>
      <c r="BE1204" s="351"/>
      <c r="BF1204" s="351" t="s">
        <v>1624</v>
      </c>
      <c r="BG1204" s="433" t="s">
        <v>1611</v>
      </c>
      <c r="BH1204" s="58">
        <f t="shared" si="60"/>
        <v>0</v>
      </c>
      <c r="BI1204" s="62">
        <f t="shared" si="59"/>
        <v>30000</v>
      </c>
    </row>
    <row r="1205" spans="1:61" s="438" customFormat="1" ht="18.75">
      <c r="A1205" s="410">
        <v>10</v>
      </c>
      <c r="B1205" s="351" t="s">
        <v>1</v>
      </c>
      <c r="C1205" s="410">
        <v>1050</v>
      </c>
      <c r="D1205" s="351" t="s">
        <v>191</v>
      </c>
      <c r="E1205" s="435">
        <v>1</v>
      </c>
      <c r="F1205" s="411" t="s">
        <v>11</v>
      </c>
      <c r="G1205" s="110" t="s">
        <v>11</v>
      </c>
      <c r="H1205" s="435">
        <v>5</v>
      </c>
      <c r="I1205" s="411" t="s">
        <v>1612</v>
      </c>
      <c r="J1205" s="435">
        <v>701</v>
      </c>
      <c r="K1205" s="411" t="s">
        <v>215</v>
      </c>
      <c r="L1205" s="410" t="s">
        <v>1768</v>
      </c>
      <c r="M1205" s="351" t="s">
        <v>712</v>
      </c>
      <c r="N1205" s="410">
        <v>70100020492</v>
      </c>
      <c r="O1205" s="411" t="s">
        <v>215</v>
      </c>
      <c r="P1205" s="411" t="s">
        <v>215</v>
      </c>
      <c r="Q1205" s="11">
        <f>IFERROR((VLOOKUP(R1205,[1]ความเชื่อมโยง!$A$20:$B$26,2,FALSE)),"")</f>
        <v>4</v>
      </c>
      <c r="R1205" s="198" t="s">
        <v>632</v>
      </c>
      <c r="S1205" s="11">
        <f>IFERROR((VLOOKUP(T1205,[1]ความเชื่อมโยง!$A$29:$B$37,2,FALSE)),"")</f>
        <v>4</v>
      </c>
      <c r="T1205" s="52" t="s">
        <v>632</v>
      </c>
      <c r="U1205" s="13" t="str">
        <f>IFERROR((VLOOKUP(Q1205,[1]ความเชื่อมโยง!$A$1:$F$10,6,FALSE)),"")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205" s="13" t="str">
        <f>IFERROR((VLOOKUP(Q1205,ความเชื่อมโยง!$A$1:$G$10,7,1)),"")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205" s="428" t="s">
        <v>215</v>
      </c>
      <c r="X1205" s="351" t="s">
        <v>646</v>
      </c>
      <c r="Y1205" s="351" t="s">
        <v>166</v>
      </c>
      <c r="Z1205" s="351" t="s">
        <v>167</v>
      </c>
      <c r="AA1205" s="351"/>
      <c r="AB1205" s="351"/>
      <c r="AC1205" s="351"/>
      <c r="AD1205" s="351" t="s">
        <v>167</v>
      </c>
      <c r="AE1205" s="436">
        <v>305600</v>
      </c>
      <c r="AF1205" s="435"/>
      <c r="AG1205" s="435"/>
      <c r="AH1205" s="435"/>
      <c r="AI1205" s="22">
        <v>305600</v>
      </c>
      <c r="AJ1205" s="437"/>
      <c r="AK1205" s="437"/>
      <c r="AL1205" s="437"/>
      <c r="AM1205" s="437"/>
      <c r="AN1205" s="437"/>
      <c r="AO1205" s="437"/>
      <c r="AP1205" s="437"/>
      <c r="AQ1205" s="437"/>
      <c r="AR1205" s="437"/>
      <c r="AS1205" s="437"/>
      <c r="AT1205" s="437"/>
      <c r="AU1205" s="437"/>
      <c r="AV1205" s="351"/>
      <c r="AW1205" s="351"/>
      <c r="AX1205" s="351"/>
      <c r="AY1205" s="351"/>
      <c r="AZ1205" s="351"/>
      <c r="BA1205" s="351" t="s">
        <v>1622</v>
      </c>
      <c r="BB1205" s="351"/>
      <c r="BC1205" s="351"/>
      <c r="BD1205" s="351"/>
      <c r="BE1205" s="351"/>
      <c r="BF1205" s="351" t="s">
        <v>1621</v>
      </c>
      <c r="BG1205" s="433" t="s">
        <v>1611</v>
      </c>
      <c r="BH1205" s="58">
        <f t="shared" si="60"/>
        <v>0</v>
      </c>
      <c r="BI1205" s="62">
        <f t="shared" si="59"/>
        <v>305600</v>
      </c>
    </row>
    <row r="1206" spans="1:61" s="438" customFormat="1" ht="18.75">
      <c r="A1206" s="410">
        <v>10</v>
      </c>
      <c r="B1206" s="351" t="s">
        <v>1</v>
      </c>
      <c r="C1206" s="410">
        <v>1050</v>
      </c>
      <c r="D1206" s="351" t="s">
        <v>191</v>
      </c>
      <c r="E1206" s="435">
        <v>1</v>
      </c>
      <c r="F1206" s="411" t="s">
        <v>11</v>
      </c>
      <c r="G1206" s="110" t="s">
        <v>11</v>
      </c>
      <c r="H1206" s="435">
        <v>5</v>
      </c>
      <c r="I1206" s="411" t="s">
        <v>1612</v>
      </c>
      <c r="J1206" s="435">
        <v>701</v>
      </c>
      <c r="K1206" s="411" t="s">
        <v>216</v>
      </c>
      <c r="L1206" s="410" t="s">
        <v>1768</v>
      </c>
      <c r="M1206" s="351" t="s">
        <v>712</v>
      </c>
      <c r="N1206" s="410">
        <v>70100020493</v>
      </c>
      <c r="O1206" s="411" t="s">
        <v>216</v>
      </c>
      <c r="P1206" s="411" t="s">
        <v>216</v>
      </c>
      <c r="Q1206" s="11">
        <f>IFERROR((VLOOKUP(R1206,[1]ความเชื่อมโยง!$A$20:$B$26,2,FALSE)),"")</f>
        <v>4</v>
      </c>
      <c r="R1206" s="198" t="s">
        <v>632</v>
      </c>
      <c r="S1206" s="11">
        <f>IFERROR((VLOOKUP(T1206,[1]ความเชื่อมโยง!$A$29:$B$37,2,FALSE)),"")</f>
        <v>4</v>
      </c>
      <c r="T1206" s="52" t="s">
        <v>632</v>
      </c>
      <c r="U1206" s="13" t="str">
        <f>IFERROR((VLOOKUP(Q1206,[1]ความเชื่อมโยง!$A$1:$F$10,6,FALSE)),"")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206" s="13" t="str">
        <f>IFERROR((VLOOKUP(Q1206,ความเชื่อมโยง!$A$1:$G$10,7,1)),"")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206" s="428" t="s">
        <v>216</v>
      </c>
      <c r="X1206" s="351" t="s">
        <v>646</v>
      </c>
      <c r="Y1206" s="351" t="s">
        <v>166</v>
      </c>
      <c r="Z1206" s="351" t="s">
        <v>167</v>
      </c>
      <c r="AA1206" s="351"/>
      <c r="AB1206" s="351"/>
      <c r="AC1206" s="351"/>
      <c r="AD1206" s="351" t="s">
        <v>167</v>
      </c>
      <c r="AE1206" s="436">
        <v>165000</v>
      </c>
      <c r="AF1206" s="435"/>
      <c r="AG1206" s="435"/>
      <c r="AH1206" s="435"/>
      <c r="AI1206" s="22">
        <v>165000</v>
      </c>
      <c r="AJ1206" s="437"/>
      <c r="AK1206" s="437"/>
      <c r="AL1206" s="437"/>
      <c r="AM1206" s="437"/>
      <c r="AN1206" s="437"/>
      <c r="AO1206" s="437"/>
      <c r="AP1206" s="437"/>
      <c r="AQ1206" s="437"/>
      <c r="AR1206" s="437"/>
      <c r="AS1206" s="437"/>
      <c r="AT1206" s="437"/>
      <c r="AU1206" s="437"/>
      <c r="AV1206" s="351"/>
      <c r="AW1206" s="351"/>
      <c r="AX1206" s="351"/>
      <c r="AY1206" s="351"/>
      <c r="AZ1206" s="351"/>
      <c r="BA1206" s="351" t="s">
        <v>1618</v>
      </c>
      <c r="BB1206" s="351"/>
      <c r="BC1206" s="351"/>
      <c r="BD1206" s="351"/>
      <c r="BE1206" s="351"/>
      <c r="BF1206" s="351" t="s">
        <v>1624</v>
      </c>
      <c r="BG1206" s="433" t="s">
        <v>1611</v>
      </c>
      <c r="BH1206" s="58">
        <f t="shared" si="60"/>
        <v>0</v>
      </c>
      <c r="BI1206" s="62">
        <f t="shared" si="59"/>
        <v>165000</v>
      </c>
    </row>
    <row r="1207" spans="1:61" s="438" customFormat="1" ht="18.75">
      <c r="A1207" s="410">
        <v>10</v>
      </c>
      <c r="B1207" s="351" t="s">
        <v>1</v>
      </c>
      <c r="C1207" s="410">
        <v>1050</v>
      </c>
      <c r="D1207" s="351" t="s">
        <v>191</v>
      </c>
      <c r="E1207" s="435">
        <v>1</v>
      </c>
      <c r="F1207" s="411" t="s">
        <v>11</v>
      </c>
      <c r="G1207" s="110" t="s">
        <v>11</v>
      </c>
      <c r="H1207" s="435">
        <v>5</v>
      </c>
      <c r="I1207" s="411" t="s">
        <v>1612</v>
      </c>
      <c r="J1207" s="435">
        <v>701</v>
      </c>
      <c r="K1207" s="411" t="s">
        <v>217</v>
      </c>
      <c r="L1207" s="410" t="s">
        <v>1768</v>
      </c>
      <c r="M1207" s="351" t="s">
        <v>712</v>
      </c>
      <c r="N1207" s="410">
        <v>70100020494</v>
      </c>
      <c r="O1207" s="411" t="s">
        <v>217</v>
      </c>
      <c r="P1207" s="411" t="s">
        <v>217</v>
      </c>
      <c r="Q1207" s="11">
        <f>IFERROR((VLOOKUP(R1207,[1]ความเชื่อมโยง!$A$20:$B$26,2,FALSE)),"")</f>
        <v>4</v>
      </c>
      <c r="R1207" s="198" t="s">
        <v>632</v>
      </c>
      <c r="S1207" s="11">
        <f>IFERROR((VLOOKUP(T1207,[1]ความเชื่อมโยง!$A$29:$B$37,2,FALSE)),"")</f>
        <v>4</v>
      </c>
      <c r="T1207" s="52" t="s">
        <v>632</v>
      </c>
      <c r="U1207" s="13" t="str">
        <f>IFERROR((VLOOKUP(Q1207,[1]ความเชื่อมโยง!$A$1:$F$10,6,FALSE)),"")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207" s="13" t="str">
        <f>IFERROR((VLOOKUP(Q1207,ความเชื่อมโยง!$A$1:$G$10,7,1)),"")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207" s="428" t="s">
        <v>217</v>
      </c>
      <c r="X1207" s="351" t="s">
        <v>646</v>
      </c>
      <c r="Y1207" s="351" t="s">
        <v>166</v>
      </c>
      <c r="Z1207" s="351" t="s">
        <v>167</v>
      </c>
      <c r="AA1207" s="351"/>
      <c r="AB1207" s="351"/>
      <c r="AC1207" s="351"/>
      <c r="AD1207" s="351" t="s">
        <v>167</v>
      </c>
      <c r="AE1207" s="436">
        <v>228800</v>
      </c>
      <c r="AF1207" s="435"/>
      <c r="AG1207" s="435"/>
      <c r="AH1207" s="435"/>
      <c r="AI1207" s="22">
        <v>228800</v>
      </c>
      <c r="AJ1207" s="437"/>
      <c r="AK1207" s="437"/>
      <c r="AL1207" s="437"/>
      <c r="AM1207" s="437"/>
      <c r="AN1207" s="437"/>
      <c r="AO1207" s="437"/>
      <c r="AP1207" s="437"/>
      <c r="AQ1207" s="437"/>
      <c r="AR1207" s="437"/>
      <c r="AS1207" s="437"/>
      <c r="AT1207" s="437"/>
      <c r="AU1207" s="437"/>
      <c r="AV1207" s="351"/>
      <c r="AW1207" s="351"/>
      <c r="AX1207" s="351"/>
      <c r="AY1207" s="351"/>
      <c r="AZ1207" s="351"/>
      <c r="BA1207" s="351" t="s">
        <v>1625</v>
      </c>
      <c r="BB1207" s="351"/>
      <c r="BC1207" s="351"/>
      <c r="BD1207" s="351"/>
      <c r="BE1207" s="351"/>
      <c r="BF1207" s="351" t="s">
        <v>1614</v>
      </c>
      <c r="BG1207" s="433" t="s">
        <v>1611</v>
      </c>
      <c r="BH1207" s="58">
        <f t="shared" si="60"/>
        <v>0</v>
      </c>
      <c r="BI1207" s="62">
        <f t="shared" si="59"/>
        <v>228800</v>
      </c>
    </row>
    <row r="1208" spans="1:61" s="438" customFormat="1" ht="18.75">
      <c r="A1208" s="410">
        <v>10</v>
      </c>
      <c r="B1208" s="351" t="s">
        <v>1</v>
      </c>
      <c r="C1208" s="410">
        <v>1050</v>
      </c>
      <c r="D1208" s="351" t="s">
        <v>191</v>
      </c>
      <c r="E1208" s="435">
        <v>1</v>
      </c>
      <c r="F1208" s="411" t="s">
        <v>11</v>
      </c>
      <c r="G1208" s="110" t="s">
        <v>11</v>
      </c>
      <c r="H1208" s="435">
        <v>5</v>
      </c>
      <c r="I1208" s="411" t="s">
        <v>1612</v>
      </c>
      <c r="J1208" s="435">
        <v>701</v>
      </c>
      <c r="K1208" s="411" t="s">
        <v>218</v>
      </c>
      <c r="L1208" s="410" t="s">
        <v>1768</v>
      </c>
      <c r="M1208" s="351" t="s">
        <v>712</v>
      </c>
      <c r="N1208" s="410">
        <v>70100020495</v>
      </c>
      <c r="O1208" s="411" t="s">
        <v>218</v>
      </c>
      <c r="P1208" s="411" t="s">
        <v>218</v>
      </c>
      <c r="Q1208" s="11">
        <f>IFERROR((VLOOKUP(R1208,[1]ความเชื่อมโยง!$A$20:$B$26,2,FALSE)),"")</f>
        <v>4</v>
      </c>
      <c r="R1208" s="198" t="s">
        <v>632</v>
      </c>
      <c r="S1208" s="11">
        <f>IFERROR((VLOOKUP(T1208,[1]ความเชื่อมโยง!$A$29:$B$37,2,FALSE)),"")</f>
        <v>4</v>
      </c>
      <c r="T1208" s="52" t="s">
        <v>632</v>
      </c>
      <c r="U1208" s="13" t="str">
        <f>IFERROR((VLOOKUP(Q1208,[1]ความเชื่อมโยง!$A$1:$F$10,6,FALSE)),"")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208" s="13" t="str">
        <f>IFERROR((VLOOKUP(Q1208,ความเชื่อมโยง!$A$1:$G$10,7,1)),"")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208" s="428" t="s">
        <v>218</v>
      </c>
      <c r="X1208" s="351" t="s">
        <v>646</v>
      </c>
      <c r="Y1208" s="351" t="s">
        <v>166</v>
      </c>
      <c r="Z1208" s="351" t="s">
        <v>167</v>
      </c>
      <c r="AA1208" s="351"/>
      <c r="AB1208" s="351"/>
      <c r="AC1208" s="351"/>
      <c r="AD1208" s="351" t="s">
        <v>167</v>
      </c>
      <c r="AE1208" s="436">
        <v>300000</v>
      </c>
      <c r="AF1208" s="435"/>
      <c r="AG1208" s="435"/>
      <c r="AH1208" s="435"/>
      <c r="AI1208" s="22">
        <v>300000</v>
      </c>
      <c r="AJ1208" s="437"/>
      <c r="AK1208" s="437"/>
      <c r="AL1208" s="437"/>
      <c r="AM1208" s="437"/>
      <c r="AN1208" s="437"/>
      <c r="AO1208" s="437"/>
      <c r="AP1208" s="437"/>
      <c r="AQ1208" s="437"/>
      <c r="AR1208" s="437"/>
      <c r="AS1208" s="437"/>
      <c r="AT1208" s="437"/>
      <c r="AU1208" s="437"/>
      <c r="AV1208" s="351"/>
      <c r="AW1208" s="351"/>
      <c r="AX1208" s="351"/>
      <c r="AY1208" s="351"/>
      <c r="AZ1208" s="351"/>
      <c r="BA1208" s="351" t="s">
        <v>1625</v>
      </c>
      <c r="BB1208" s="351"/>
      <c r="BC1208" s="351"/>
      <c r="BD1208" s="351"/>
      <c r="BE1208" s="351" t="s">
        <v>136</v>
      </c>
      <c r="BF1208" s="351" t="s">
        <v>1626</v>
      </c>
      <c r="BG1208" s="433" t="s">
        <v>1611</v>
      </c>
      <c r="BH1208" s="58">
        <f t="shared" si="60"/>
        <v>0</v>
      </c>
      <c r="BI1208" s="62">
        <f t="shared" si="59"/>
        <v>300000</v>
      </c>
    </row>
    <row r="1209" spans="1:61" s="438" customFormat="1" ht="18.75">
      <c r="A1209" s="410">
        <v>10</v>
      </c>
      <c r="B1209" s="351" t="s">
        <v>1</v>
      </c>
      <c r="C1209" s="410">
        <v>1050</v>
      </c>
      <c r="D1209" s="351" t="s">
        <v>191</v>
      </c>
      <c r="E1209" s="435">
        <v>1</v>
      </c>
      <c r="F1209" s="411" t="s">
        <v>11</v>
      </c>
      <c r="G1209" s="110" t="s">
        <v>11</v>
      </c>
      <c r="H1209" s="435">
        <v>5</v>
      </c>
      <c r="I1209" s="411" t="s">
        <v>1612</v>
      </c>
      <c r="J1209" s="435">
        <v>701</v>
      </c>
      <c r="K1209" s="411" t="s">
        <v>219</v>
      </c>
      <c r="L1209" s="410" t="s">
        <v>1768</v>
      </c>
      <c r="M1209" s="351" t="s">
        <v>712</v>
      </c>
      <c r="N1209" s="410">
        <v>70100020496</v>
      </c>
      <c r="O1209" s="411" t="s">
        <v>219</v>
      </c>
      <c r="P1209" s="411" t="s">
        <v>219</v>
      </c>
      <c r="Q1209" s="11">
        <f>IFERROR((VLOOKUP(R1209,[1]ความเชื่อมโยง!$A$20:$B$26,2,FALSE)),"")</f>
        <v>4</v>
      </c>
      <c r="R1209" s="198" t="s">
        <v>632</v>
      </c>
      <c r="S1209" s="11">
        <f>IFERROR((VLOOKUP(T1209,[1]ความเชื่อมโยง!$A$29:$B$37,2,FALSE)),"")</f>
        <v>4</v>
      </c>
      <c r="T1209" s="52" t="s">
        <v>632</v>
      </c>
      <c r="U1209" s="13" t="str">
        <f>IFERROR((VLOOKUP(Q1209,[1]ความเชื่อมโยง!$A$1:$F$10,6,FALSE)),"")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209" s="13" t="str">
        <f>IFERROR((VLOOKUP(Q1209,ความเชื่อมโยง!$A$1:$G$10,7,1)),"")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209" s="428" t="s">
        <v>219</v>
      </c>
      <c r="X1209" s="351" t="s">
        <v>646</v>
      </c>
      <c r="Y1209" s="351" t="s">
        <v>166</v>
      </c>
      <c r="Z1209" s="351" t="s">
        <v>167</v>
      </c>
      <c r="AA1209" s="351"/>
      <c r="AB1209" s="351"/>
      <c r="AC1209" s="351"/>
      <c r="AD1209" s="351" t="s">
        <v>167</v>
      </c>
      <c r="AE1209" s="436">
        <v>200000</v>
      </c>
      <c r="AF1209" s="435"/>
      <c r="AG1209" s="435"/>
      <c r="AH1209" s="435"/>
      <c r="AI1209" s="22">
        <v>200000</v>
      </c>
      <c r="AJ1209" s="437"/>
      <c r="AK1209" s="437"/>
      <c r="AL1209" s="437"/>
      <c r="AM1209" s="437"/>
      <c r="AN1209" s="437"/>
      <c r="AO1209" s="437"/>
      <c r="AP1209" s="437"/>
      <c r="AQ1209" s="437"/>
      <c r="AR1209" s="437"/>
      <c r="AS1209" s="437"/>
      <c r="AT1209" s="437"/>
      <c r="AU1209" s="437"/>
      <c r="AV1209" s="351"/>
      <c r="AW1209" s="351"/>
      <c r="AX1209" s="351"/>
      <c r="AY1209" s="351"/>
      <c r="AZ1209" s="351"/>
      <c r="BA1209" s="351" t="s">
        <v>1616</v>
      </c>
      <c r="BB1209" s="351"/>
      <c r="BC1209" s="351"/>
      <c r="BD1209" s="351"/>
      <c r="BE1209" s="351" t="s">
        <v>395</v>
      </c>
      <c r="BF1209" s="351" t="s">
        <v>1627</v>
      </c>
      <c r="BG1209" s="433" t="s">
        <v>1611</v>
      </c>
      <c r="BH1209" s="58">
        <f t="shared" si="60"/>
        <v>0</v>
      </c>
      <c r="BI1209" s="62">
        <f t="shared" si="59"/>
        <v>200000</v>
      </c>
    </row>
    <row r="1210" spans="1:61" s="438" customFormat="1" ht="18.75">
      <c r="A1210" s="410">
        <v>10</v>
      </c>
      <c r="B1210" s="351" t="s">
        <v>1</v>
      </c>
      <c r="C1210" s="410">
        <v>1050</v>
      </c>
      <c r="D1210" s="351" t="s">
        <v>191</v>
      </c>
      <c r="E1210" s="435">
        <v>1</v>
      </c>
      <c r="F1210" s="411" t="s">
        <v>11</v>
      </c>
      <c r="G1210" s="110" t="s">
        <v>11</v>
      </c>
      <c r="H1210" s="435">
        <v>5</v>
      </c>
      <c r="I1210" s="411" t="s">
        <v>1612</v>
      </c>
      <c r="J1210" s="435">
        <v>701</v>
      </c>
      <c r="K1210" s="411" t="s">
        <v>220</v>
      </c>
      <c r="L1210" s="410" t="s">
        <v>1768</v>
      </c>
      <c r="M1210" s="351" t="s">
        <v>712</v>
      </c>
      <c r="N1210" s="410">
        <v>70100020497</v>
      </c>
      <c r="O1210" s="411" t="s">
        <v>220</v>
      </c>
      <c r="P1210" s="411" t="s">
        <v>220</v>
      </c>
      <c r="Q1210" s="11">
        <f>IFERROR((VLOOKUP(R1210,[1]ความเชื่อมโยง!$A$20:$B$26,2,FALSE)),"")</f>
        <v>4</v>
      </c>
      <c r="R1210" s="198" t="s">
        <v>632</v>
      </c>
      <c r="S1210" s="11">
        <f>IFERROR((VLOOKUP(T1210,[1]ความเชื่อมโยง!$A$29:$B$37,2,FALSE)),"")</f>
        <v>4</v>
      </c>
      <c r="T1210" s="52" t="s">
        <v>632</v>
      </c>
      <c r="U1210" s="13" t="str">
        <f>IFERROR((VLOOKUP(Q1210,[1]ความเชื่อมโยง!$A$1:$F$10,6,FALSE)),"")</f>
        <v>4. ทำนุบำรุงศิลปวัฒนธรรม ภูมิปัญญาท้องถิ่น และสร้างความเข้าใจในวัฒนธรรมที่หลากหลายของภูมิภาคลุ่มน้ำโขง</v>
      </c>
      <c r="V1210" s="13" t="str">
        <f>IFERROR((VLOOKUP(Q1210,ความเชื่อมโยง!$A$1:$G$10,7,1)),"")</f>
        <v>4. อนุรักษ์ สืบสาน ภูมิปัญญาท้องถิ่น ศิลปะและวัฒนธรรม เพื่อให้เกิดจิตสำนึกรักท้องถิ่นและประเทศชาติ</v>
      </c>
      <c r="W1210" s="428" t="s">
        <v>220</v>
      </c>
      <c r="X1210" s="351" t="s">
        <v>646</v>
      </c>
      <c r="Y1210" s="351" t="s">
        <v>166</v>
      </c>
      <c r="Z1210" s="351" t="s">
        <v>167</v>
      </c>
      <c r="AA1210" s="351"/>
      <c r="AB1210" s="351"/>
      <c r="AC1210" s="351"/>
      <c r="AD1210" s="351" t="s">
        <v>167</v>
      </c>
      <c r="AE1210" s="436">
        <v>417200</v>
      </c>
      <c r="AF1210" s="435"/>
      <c r="AG1210" s="435"/>
      <c r="AH1210" s="435"/>
      <c r="AI1210" s="22">
        <v>417200</v>
      </c>
      <c r="AJ1210" s="437"/>
      <c r="AK1210" s="437"/>
      <c r="AL1210" s="437"/>
      <c r="AM1210" s="437"/>
      <c r="AN1210" s="437"/>
      <c r="AO1210" s="437"/>
      <c r="AP1210" s="437"/>
      <c r="AQ1210" s="437"/>
      <c r="AR1210" s="437"/>
      <c r="AS1210" s="437"/>
      <c r="AT1210" s="437"/>
      <c r="AU1210" s="437"/>
      <c r="AV1210" s="351"/>
      <c r="AW1210" s="351"/>
      <c r="AX1210" s="351"/>
      <c r="AY1210" s="351"/>
      <c r="AZ1210" s="351"/>
      <c r="BA1210" s="351" t="s">
        <v>1628</v>
      </c>
      <c r="BB1210" s="351"/>
      <c r="BC1210" s="351"/>
      <c r="BD1210" s="351"/>
      <c r="BE1210" s="351" t="s">
        <v>436</v>
      </c>
      <c r="BF1210" s="351" t="s">
        <v>1629</v>
      </c>
      <c r="BG1210" s="433" t="s">
        <v>1611</v>
      </c>
      <c r="BH1210" s="58">
        <f t="shared" si="60"/>
        <v>0</v>
      </c>
      <c r="BI1210" s="62">
        <f t="shared" si="59"/>
        <v>417200</v>
      </c>
    </row>
    <row r="1211" spans="1:61" s="434" customFormat="1" ht="18.75">
      <c r="A1211" s="412">
        <v>10</v>
      </c>
      <c r="B1211" s="413" t="s">
        <v>1</v>
      </c>
      <c r="C1211" s="412">
        <v>1003</v>
      </c>
      <c r="D1211" s="413" t="s">
        <v>136</v>
      </c>
      <c r="E1211" s="427">
        <v>1</v>
      </c>
      <c r="F1211" s="428" t="s">
        <v>11</v>
      </c>
      <c r="G1211" s="110" t="s">
        <v>11</v>
      </c>
      <c r="H1211" s="427">
        <v>4</v>
      </c>
      <c r="I1211" s="428" t="s">
        <v>716</v>
      </c>
      <c r="J1211" s="427">
        <v>611</v>
      </c>
      <c r="K1211" s="428" t="s">
        <v>975</v>
      </c>
      <c r="L1211" s="410">
        <v>6010002</v>
      </c>
      <c r="M1211" s="413" t="s">
        <v>630</v>
      </c>
      <c r="N1211" s="466" t="s">
        <v>1769</v>
      </c>
      <c r="O1211" s="428" t="s">
        <v>1770</v>
      </c>
      <c r="P1211" s="428" t="s">
        <v>165</v>
      </c>
      <c r="Q1211" s="33">
        <f>IFERROR((VLOOKUP(R1211,[1]ความเชื่อมโยง!$A$20:$B$26,2,FALSE)),"")</f>
        <v>3</v>
      </c>
      <c r="R1211" s="6" t="s">
        <v>631</v>
      </c>
      <c r="S1211" s="11">
        <f>IFERROR((VLOOKUP(T1211,[1]ความเชื่อมโยง!$A$29:$B$37,2,FALSE)),"")</f>
        <v>3</v>
      </c>
      <c r="T1211" s="52" t="s">
        <v>631</v>
      </c>
      <c r="U1211" s="13" t="str">
        <f>IFERROR((VLOOKUP(Q1211,[1]ความเชื่อมโยง!$A$1:$F$10,6,FALSE)),"")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11" s="13" t="str">
        <f>IFERROR((VLOOKUP(Q1211,ความเชื่อมโยง!$A$1:$G$10,7,1)),"")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11" s="428" t="s">
        <v>220</v>
      </c>
      <c r="X1211" s="413" t="s">
        <v>646</v>
      </c>
      <c r="Y1211" s="413" t="s">
        <v>166</v>
      </c>
      <c r="Z1211" s="413" t="s">
        <v>167</v>
      </c>
      <c r="AA1211" s="413"/>
      <c r="AB1211" s="413"/>
      <c r="AC1211" s="413"/>
      <c r="AD1211" s="413" t="s">
        <v>167</v>
      </c>
      <c r="AE1211" s="431">
        <v>3510000</v>
      </c>
      <c r="AF1211" s="427"/>
      <c r="AG1211" s="427"/>
      <c r="AH1211" s="427"/>
      <c r="AI1211" s="396">
        <v>3510000</v>
      </c>
      <c r="AJ1211" s="432"/>
      <c r="AK1211" s="432"/>
      <c r="AL1211" s="432"/>
      <c r="AM1211" s="432"/>
      <c r="AN1211" s="432"/>
      <c r="AO1211" s="432"/>
      <c r="AP1211" s="432"/>
      <c r="AQ1211" s="432"/>
      <c r="AR1211" s="432"/>
      <c r="AS1211" s="432"/>
      <c r="AT1211" s="432"/>
      <c r="AU1211" s="432"/>
      <c r="AV1211" s="413"/>
      <c r="AW1211" s="413"/>
      <c r="AX1211" s="413"/>
      <c r="AY1211" s="413"/>
      <c r="AZ1211" s="413"/>
      <c r="BA1211" s="413" t="s">
        <v>1628</v>
      </c>
      <c r="BB1211" s="413"/>
      <c r="BC1211" s="413"/>
      <c r="BD1211" s="413"/>
      <c r="BE1211" s="413" t="s">
        <v>1630</v>
      </c>
      <c r="BF1211" s="413" t="s">
        <v>978</v>
      </c>
      <c r="BG1211" s="433" t="s">
        <v>1611</v>
      </c>
      <c r="BH1211" s="441">
        <f t="shared" si="60"/>
        <v>0</v>
      </c>
      <c r="BI1211" s="442">
        <f t="shared" si="59"/>
        <v>3510000</v>
      </c>
    </row>
    <row r="1212" spans="1:61" s="438" customFormat="1" ht="18.75">
      <c r="A1212" s="410">
        <v>10</v>
      </c>
      <c r="B1212" s="351" t="s">
        <v>1</v>
      </c>
      <c r="C1212" s="410">
        <v>1007</v>
      </c>
      <c r="D1212" s="351" t="s">
        <v>395</v>
      </c>
      <c r="E1212" s="435">
        <v>1</v>
      </c>
      <c r="F1212" s="411" t="s">
        <v>11</v>
      </c>
      <c r="G1212" s="110" t="s">
        <v>11</v>
      </c>
      <c r="H1212" s="435">
        <v>4</v>
      </c>
      <c r="I1212" s="411" t="s">
        <v>716</v>
      </c>
      <c r="J1212" s="435">
        <v>412</v>
      </c>
      <c r="K1212" s="411" t="s">
        <v>428</v>
      </c>
      <c r="L1212" s="410">
        <v>4010001</v>
      </c>
      <c r="M1212" s="351" t="s">
        <v>630</v>
      </c>
      <c r="N1212" s="410">
        <v>40100010059</v>
      </c>
      <c r="O1212" s="411" t="s">
        <v>428</v>
      </c>
      <c r="P1212" s="411" t="s">
        <v>428</v>
      </c>
      <c r="Q1212" s="11">
        <f>IFERROR((VLOOKUP(R1212,[1]ความเชื่อมโยง!$A$20:$B$26,2,FALSE)),"")</f>
        <v>3</v>
      </c>
      <c r="R1212" s="6" t="s">
        <v>631</v>
      </c>
      <c r="S1212" s="11">
        <f>IFERROR((VLOOKUP(T1212,[1]ความเชื่อมโยง!$A$29:$B$37,2,FALSE)),"")</f>
        <v>3</v>
      </c>
      <c r="T1212" s="52" t="s">
        <v>631</v>
      </c>
      <c r="U1212" s="13" t="str">
        <f>IFERROR((VLOOKUP(Q1212,[1]ความเชื่อมโยง!$A$1:$F$10,6,FALSE)),"")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12" s="13" t="str">
        <f>IFERROR((VLOOKUP(Q1212,ความเชื่อมโยง!$A$1:$G$10,7,1)),"")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12" s="411" t="s">
        <v>428</v>
      </c>
      <c r="X1212" s="351" t="s">
        <v>133</v>
      </c>
      <c r="Y1212" s="351" t="s">
        <v>166</v>
      </c>
      <c r="Z1212" s="351" t="s">
        <v>167</v>
      </c>
      <c r="AA1212" s="351"/>
      <c r="AB1212" s="351"/>
      <c r="AC1212" s="351"/>
      <c r="AD1212" s="351" t="s">
        <v>167</v>
      </c>
      <c r="AE1212" s="436">
        <v>276600</v>
      </c>
      <c r="AF1212" s="435"/>
      <c r="AG1212" s="435"/>
      <c r="AH1212" s="435"/>
      <c r="AI1212" s="22">
        <v>276600</v>
      </c>
      <c r="AJ1212" s="437"/>
      <c r="AK1212" s="437"/>
      <c r="AL1212" s="437"/>
      <c r="AM1212" s="437"/>
      <c r="AN1212" s="437"/>
      <c r="AO1212" s="437"/>
      <c r="AP1212" s="437"/>
      <c r="AQ1212" s="437"/>
      <c r="AR1212" s="437"/>
      <c r="AS1212" s="437"/>
      <c r="AT1212" s="437"/>
      <c r="AU1212" s="437"/>
      <c r="AV1212" s="351"/>
      <c r="AW1212" s="351"/>
      <c r="AX1212" s="351"/>
      <c r="AY1212" s="351"/>
      <c r="AZ1212" s="351"/>
      <c r="BA1212" s="351"/>
      <c r="BB1212" s="351"/>
      <c r="BC1212" s="351"/>
      <c r="BD1212" s="351"/>
      <c r="BE1212" s="351" t="s">
        <v>1630</v>
      </c>
      <c r="BF1212" s="351" t="s">
        <v>1631</v>
      </c>
      <c r="BG1212" s="433" t="s">
        <v>1611</v>
      </c>
      <c r="BH1212" s="58">
        <f t="shared" si="60"/>
        <v>0</v>
      </c>
      <c r="BI1212" s="62">
        <f t="shared" si="59"/>
        <v>276600</v>
      </c>
    </row>
    <row r="1213" spans="1:61" s="438" customFormat="1" ht="18.75">
      <c r="A1213" s="410">
        <v>10</v>
      </c>
      <c r="B1213" s="351" t="s">
        <v>1</v>
      </c>
      <c r="C1213" s="410">
        <v>1009</v>
      </c>
      <c r="D1213" s="351" t="s">
        <v>436</v>
      </c>
      <c r="E1213" s="435">
        <v>1</v>
      </c>
      <c r="F1213" s="411" t="s">
        <v>11</v>
      </c>
      <c r="G1213" s="110" t="s">
        <v>11</v>
      </c>
      <c r="H1213" s="435">
        <v>4</v>
      </c>
      <c r="I1213" s="411" t="s">
        <v>716</v>
      </c>
      <c r="J1213" s="435">
        <v>611</v>
      </c>
      <c r="K1213" s="428" t="s">
        <v>975</v>
      </c>
      <c r="L1213" s="410">
        <v>6010002</v>
      </c>
      <c r="M1213" s="351" t="s">
        <v>630</v>
      </c>
      <c r="N1213" s="466" t="s">
        <v>1771</v>
      </c>
      <c r="O1213" s="411" t="s">
        <v>448</v>
      </c>
      <c r="P1213" s="411" t="s">
        <v>448</v>
      </c>
      <c r="Q1213" s="11">
        <f>IFERROR((VLOOKUP(R1213,[1]ความเชื่อมโยง!$A$20:$B$26,2,FALSE)),"")</f>
        <v>3</v>
      </c>
      <c r="R1213" s="6" t="s">
        <v>631</v>
      </c>
      <c r="S1213" s="11">
        <f>IFERROR((VLOOKUP(T1213,[1]ความเชื่อมโยง!$A$29:$B$37,2,FALSE)),"")</f>
        <v>3</v>
      </c>
      <c r="T1213" s="52" t="s">
        <v>631</v>
      </c>
      <c r="U1213" s="13" t="str">
        <f>IFERROR((VLOOKUP(Q1213,[1]ความเชื่อมโยง!$A$1:$F$10,6,FALSE)),"")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13" s="13" t="str">
        <f>IFERROR((VLOOKUP(Q1213,ความเชื่อมโยง!$A$1:$G$10,7,1)),"")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13" s="411" t="s">
        <v>220</v>
      </c>
      <c r="X1213" s="351" t="s">
        <v>646</v>
      </c>
      <c r="Y1213" s="351" t="s">
        <v>166</v>
      </c>
      <c r="Z1213" s="351" t="s">
        <v>167</v>
      </c>
      <c r="AA1213" s="351"/>
      <c r="AB1213" s="351"/>
      <c r="AC1213" s="351"/>
      <c r="AD1213" s="351" t="s">
        <v>167</v>
      </c>
      <c r="AE1213" s="436">
        <v>1415200</v>
      </c>
      <c r="AF1213" s="435"/>
      <c r="AG1213" s="435"/>
      <c r="AH1213" s="435"/>
      <c r="AI1213" s="22">
        <v>1415200</v>
      </c>
      <c r="AJ1213" s="437"/>
      <c r="AK1213" s="437"/>
      <c r="AL1213" s="437"/>
      <c r="AM1213" s="437"/>
      <c r="AN1213" s="437"/>
      <c r="AO1213" s="437"/>
      <c r="AP1213" s="437"/>
      <c r="AQ1213" s="437"/>
      <c r="AR1213" s="437"/>
      <c r="AS1213" s="437"/>
      <c r="AT1213" s="437"/>
      <c r="AU1213" s="437"/>
      <c r="AV1213" s="351"/>
      <c r="AW1213" s="351"/>
      <c r="AX1213" s="351"/>
      <c r="AY1213" s="351"/>
      <c r="AZ1213" s="351"/>
      <c r="BA1213" s="351"/>
      <c r="BB1213" s="351"/>
      <c r="BC1213" s="351"/>
      <c r="BD1213" s="351"/>
      <c r="BE1213" s="351" t="s">
        <v>1630</v>
      </c>
      <c r="BF1213" s="351" t="s">
        <v>1632</v>
      </c>
      <c r="BG1213" s="433" t="s">
        <v>1611</v>
      </c>
      <c r="BH1213" s="58">
        <f t="shared" si="60"/>
        <v>0</v>
      </c>
      <c r="BI1213" s="62">
        <f t="shared" si="59"/>
        <v>1415200</v>
      </c>
    </row>
    <row r="1214" spans="1:61" s="438" customFormat="1" ht="18.75">
      <c r="A1214" s="410">
        <v>10</v>
      </c>
      <c r="B1214" s="351" t="s">
        <v>1</v>
      </c>
      <c r="C1214" s="410">
        <v>1010</v>
      </c>
      <c r="D1214" s="351" t="s">
        <v>449</v>
      </c>
      <c r="E1214" s="435">
        <v>1</v>
      </c>
      <c r="F1214" s="411" t="s">
        <v>11</v>
      </c>
      <c r="G1214" s="110" t="s">
        <v>11</v>
      </c>
      <c r="H1214" s="435">
        <v>4</v>
      </c>
      <c r="I1214" s="411" t="s">
        <v>716</v>
      </c>
      <c r="J1214" s="435">
        <v>611</v>
      </c>
      <c r="K1214" s="428" t="s">
        <v>975</v>
      </c>
      <c r="L1214" s="410">
        <v>6010002</v>
      </c>
      <c r="M1214" s="351" t="s">
        <v>630</v>
      </c>
      <c r="N1214" s="466" t="s">
        <v>1772</v>
      </c>
      <c r="O1214" s="411" t="s">
        <v>494</v>
      </c>
      <c r="P1214" s="411" t="s">
        <v>494</v>
      </c>
      <c r="Q1214" s="11">
        <f>IFERROR((VLOOKUP(R1214,[1]ความเชื่อมโยง!$A$20:$B$26,2,FALSE)),"")</f>
        <v>3</v>
      </c>
      <c r="R1214" s="6" t="s">
        <v>631</v>
      </c>
      <c r="S1214" s="11">
        <f>IFERROR((VLOOKUP(T1214,[1]ความเชื่อมโยง!$A$29:$B$37,2,FALSE)),"")</f>
        <v>3</v>
      </c>
      <c r="T1214" s="52" t="s">
        <v>631</v>
      </c>
      <c r="U1214" s="13" t="str">
        <f>IFERROR((VLOOKUP(Q1214,[1]ความเชื่อมโยง!$A$1:$F$10,6,FALSE)),"")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14" s="13" t="str">
        <f>IFERROR((VLOOKUP(Q1214,ความเชื่อมโยง!$A$1:$G$10,7,1)),"")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14" s="411" t="s">
        <v>220</v>
      </c>
      <c r="X1214" s="351" t="s">
        <v>646</v>
      </c>
      <c r="Y1214" s="351" t="s">
        <v>166</v>
      </c>
      <c r="Z1214" s="351" t="s">
        <v>167</v>
      </c>
      <c r="AA1214" s="351"/>
      <c r="AB1214" s="351"/>
      <c r="AC1214" s="351"/>
      <c r="AD1214" s="351" t="s">
        <v>167</v>
      </c>
      <c r="AE1214" s="436">
        <v>71200</v>
      </c>
      <c r="AF1214" s="435"/>
      <c r="AG1214" s="435"/>
      <c r="AH1214" s="435"/>
      <c r="AI1214" s="22">
        <v>71200</v>
      </c>
      <c r="AJ1214" s="437"/>
      <c r="AK1214" s="437"/>
      <c r="AL1214" s="437"/>
      <c r="AM1214" s="437"/>
      <c r="AN1214" s="437"/>
      <c r="AO1214" s="437"/>
      <c r="AP1214" s="437"/>
      <c r="AQ1214" s="437"/>
      <c r="AR1214" s="437"/>
      <c r="AS1214" s="437"/>
      <c r="AT1214" s="437"/>
      <c r="AU1214" s="437"/>
      <c r="AV1214" s="351"/>
      <c r="AW1214" s="351"/>
      <c r="AX1214" s="351"/>
      <c r="AY1214" s="351"/>
      <c r="AZ1214" s="351"/>
      <c r="BA1214" s="351"/>
      <c r="BB1214" s="351"/>
      <c r="BC1214" s="351"/>
      <c r="BD1214" s="351"/>
      <c r="BE1214" s="351" t="s">
        <v>1630</v>
      </c>
      <c r="BF1214" s="351" t="s">
        <v>1632</v>
      </c>
      <c r="BG1214" s="433" t="s">
        <v>1611</v>
      </c>
      <c r="BH1214" s="58">
        <f t="shared" si="60"/>
        <v>0</v>
      </c>
      <c r="BI1214" s="62">
        <f t="shared" si="59"/>
        <v>71200</v>
      </c>
    </row>
    <row r="1215" spans="1:61" s="438" customFormat="1" ht="18.75">
      <c r="A1215" s="410">
        <v>10</v>
      </c>
      <c r="B1215" s="351" t="s">
        <v>1</v>
      </c>
      <c r="C1215" s="410">
        <v>1010</v>
      </c>
      <c r="D1215" s="351" t="s">
        <v>449</v>
      </c>
      <c r="E1215" s="435">
        <v>1</v>
      </c>
      <c r="F1215" s="411" t="s">
        <v>11</v>
      </c>
      <c r="G1215" s="110" t="s">
        <v>11</v>
      </c>
      <c r="H1215" s="435">
        <v>4</v>
      </c>
      <c r="I1215" s="411" t="s">
        <v>716</v>
      </c>
      <c r="J1215" s="435">
        <v>611</v>
      </c>
      <c r="K1215" s="428" t="s">
        <v>975</v>
      </c>
      <c r="L1215" s="410">
        <v>6010002</v>
      </c>
      <c r="M1215" s="351" t="s">
        <v>630</v>
      </c>
      <c r="N1215" s="466" t="s">
        <v>1773</v>
      </c>
      <c r="O1215" s="411" t="s">
        <v>495</v>
      </c>
      <c r="P1215" s="411" t="s">
        <v>495</v>
      </c>
      <c r="Q1215" s="11">
        <f>IFERROR((VLOOKUP(R1215,[1]ความเชื่อมโยง!$A$20:$B$26,2,FALSE)),"")</f>
        <v>3</v>
      </c>
      <c r="R1215" s="6" t="s">
        <v>631</v>
      </c>
      <c r="S1215" s="11">
        <f>IFERROR((VLOOKUP(T1215,[1]ความเชื่อมโยง!$A$29:$B$37,2,FALSE)),"")</f>
        <v>3</v>
      </c>
      <c r="T1215" s="52" t="s">
        <v>631</v>
      </c>
      <c r="U1215" s="13" t="str">
        <f>IFERROR((VLOOKUP(Q1215,[1]ความเชื่อมโยง!$A$1:$F$10,6,FALSE)),"")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15" s="13" t="str">
        <f>IFERROR((VLOOKUP(Q1215,ความเชื่อมโยง!$A$1:$G$10,7,1)),"")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15" s="411" t="s">
        <v>220</v>
      </c>
      <c r="X1215" s="351" t="s">
        <v>646</v>
      </c>
      <c r="Y1215" s="351" t="s">
        <v>166</v>
      </c>
      <c r="Z1215" s="351" t="s">
        <v>167</v>
      </c>
      <c r="AA1215" s="351"/>
      <c r="AB1215" s="351"/>
      <c r="AC1215" s="351"/>
      <c r="AD1215" s="351" t="s">
        <v>167</v>
      </c>
      <c r="AE1215" s="436">
        <v>396300</v>
      </c>
      <c r="AF1215" s="435"/>
      <c r="AG1215" s="435"/>
      <c r="AH1215" s="435"/>
      <c r="AI1215" s="22">
        <v>396300</v>
      </c>
      <c r="AJ1215" s="437"/>
      <c r="AK1215" s="437"/>
      <c r="AL1215" s="437"/>
      <c r="AM1215" s="437"/>
      <c r="AN1215" s="437"/>
      <c r="AO1215" s="437"/>
      <c r="AP1215" s="437"/>
      <c r="AQ1215" s="437"/>
      <c r="AR1215" s="437"/>
      <c r="AS1215" s="437"/>
      <c r="AT1215" s="437"/>
      <c r="AU1215" s="437"/>
      <c r="AV1215" s="351"/>
      <c r="AW1215" s="351"/>
      <c r="AX1215" s="351"/>
      <c r="AY1215" s="351"/>
      <c r="AZ1215" s="351"/>
      <c r="BA1215" s="351"/>
      <c r="BB1215" s="351"/>
      <c r="BC1215" s="351"/>
      <c r="BD1215" s="351"/>
      <c r="BE1215" s="351" t="s">
        <v>1630</v>
      </c>
      <c r="BF1215" s="351" t="s">
        <v>1632</v>
      </c>
      <c r="BG1215" s="433" t="s">
        <v>1611</v>
      </c>
      <c r="BH1215" s="58">
        <f t="shared" si="60"/>
        <v>0</v>
      </c>
      <c r="BI1215" s="62">
        <f t="shared" si="59"/>
        <v>396300</v>
      </c>
    </row>
    <row r="1216" spans="1:61" s="438" customFormat="1" ht="18.75">
      <c r="A1216" s="410">
        <v>10</v>
      </c>
      <c r="B1216" s="351" t="s">
        <v>1</v>
      </c>
      <c r="C1216" s="410">
        <v>1010</v>
      </c>
      <c r="D1216" s="351" t="s">
        <v>449</v>
      </c>
      <c r="E1216" s="435">
        <v>1</v>
      </c>
      <c r="F1216" s="411" t="s">
        <v>11</v>
      </c>
      <c r="G1216" s="110" t="s">
        <v>11</v>
      </c>
      <c r="H1216" s="435">
        <v>4</v>
      </c>
      <c r="I1216" s="411" t="s">
        <v>716</v>
      </c>
      <c r="J1216" s="435">
        <v>611</v>
      </c>
      <c r="K1216" s="428" t="s">
        <v>975</v>
      </c>
      <c r="L1216" s="410">
        <v>6010002</v>
      </c>
      <c r="M1216" s="351" t="s">
        <v>630</v>
      </c>
      <c r="N1216" s="466" t="s">
        <v>1774</v>
      </c>
      <c r="O1216" s="411" t="s">
        <v>496</v>
      </c>
      <c r="P1216" s="411" t="s">
        <v>496</v>
      </c>
      <c r="Q1216" s="11">
        <f>IFERROR((VLOOKUP(R1216,[1]ความเชื่อมโยง!$A$20:$B$26,2,FALSE)),"")</f>
        <v>3</v>
      </c>
      <c r="R1216" s="6" t="s">
        <v>631</v>
      </c>
      <c r="S1216" s="11">
        <f>IFERROR((VLOOKUP(T1216,[1]ความเชื่อมโยง!$A$29:$B$37,2,FALSE)),"")</f>
        <v>3</v>
      </c>
      <c r="T1216" s="52" t="s">
        <v>631</v>
      </c>
      <c r="U1216" s="13" t="str">
        <f>IFERROR((VLOOKUP(Q1216,[1]ความเชื่อมโยง!$A$1:$F$10,6,FALSE)),"")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16" s="13" t="str">
        <f>IFERROR((VLOOKUP(Q1216,ความเชื่อมโยง!$A$1:$G$10,7,1)),"")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16" s="411" t="s">
        <v>220</v>
      </c>
      <c r="X1216" s="351" t="s">
        <v>646</v>
      </c>
      <c r="Y1216" s="351" t="s">
        <v>166</v>
      </c>
      <c r="Z1216" s="351" t="s">
        <v>167</v>
      </c>
      <c r="AA1216" s="351"/>
      <c r="AB1216" s="351"/>
      <c r="AC1216" s="351"/>
      <c r="AD1216" s="351" t="s">
        <v>167</v>
      </c>
      <c r="AE1216" s="436">
        <v>3693900</v>
      </c>
      <c r="AF1216" s="435"/>
      <c r="AG1216" s="435"/>
      <c r="AH1216" s="435"/>
      <c r="AI1216" s="22">
        <v>3693900</v>
      </c>
      <c r="AJ1216" s="437"/>
      <c r="AK1216" s="437"/>
      <c r="AL1216" s="437"/>
      <c r="AM1216" s="437"/>
      <c r="AN1216" s="437"/>
      <c r="AO1216" s="437"/>
      <c r="AP1216" s="437"/>
      <c r="AQ1216" s="437"/>
      <c r="AR1216" s="437"/>
      <c r="AS1216" s="437"/>
      <c r="AT1216" s="437"/>
      <c r="AU1216" s="437"/>
      <c r="AV1216" s="351"/>
      <c r="AW1216" s="351"/>
      <c r="AX1216" s="351"/>
      <c r="AY1216" s="351"/>
      <c r="AZ1216" s="351"/>
      <c r="BA1216" s="351"/>
      <c r="BB1216" s="351"/>
      <c r="BC1216" s="351"/>
      <c r="BD1216" s="351"/>
      <c r="BE1216" s="351" t="s">
        <v>1630</v>
      </c>
      <c r="BF1216" s="351" t="s">
        <v>977</v>
      </c>
      <c r="BG1216" s="433" t="s">
        <v>1611</v>
      </c>
      <c r="BH1216" s="58">
        <f t="shared" si="60"/>
        <v>0</v>
      </c>
      <c r="BI1216" s="62">
        <f t="shared" si="59"/>
        <v>3693900</v>
      </c>
    </row>
    <row r="1217" spans="1:61" s="438" customFormat="1" ht="18.75">
      <c r="A1217" s="410">
        <v>10</v>
      </c>
      <c r="B1217" s="351" t="s">
        <v>1</v>
      </c>
      <c r="C1217" s="410">
        <v>1010</v>
      </c>
      <c r="D1217" s="351" t="s">
        <v>449</v>
      </c>
      <c r="E1217" s="435">
        <v>1</v>
      </c>
      <c r="F1217" s="411" t="s">
        <v>11</v>
      </c>
      <c r="G1217" s="110" t="s">
        <v>11</v>
      </c>
      <c r="H1217" s="435">
        <v>4</v>
      </c>
      <c r="I1217" s="411" t="s">
        <v>716</v>
      </c>
      <c r="J1217" s="435">
        <v>611</v>
      </c>
      <c r="K1217" s="428" t="s">
        <v>975</v>
      </c>
      <c r="L1217" s="410">
        <v>6010002</v>
      </c>
      <c r="M1217" s="351" t="s">
        <v>630</v>
      </c>
      <c r="N1217" s="466" t="s">
        <v>1775</v>
      </c>
      <c r="O1217" s="411" t="s">
        <v>497</v>
      </c>
      <c r="P1217" s="411" t="s">
        <v>497</v>
      </c>
      <c r="Q1217" s="11">
        <f>IFERROR((VLOOKUP(R1217,[1]ความเชื่อมโยง!$A$20:$B$26,2,FALSE)),"")</f>
        <v>3</v>
      </c>
      <c r="R1217" s="6" t="s">
        <v>631</v>
      </c>
      <c r="S1217" s="11">
        <f>IFERROR((VLOOKUP(T1217,[1]ความเชื่อมโยง!$A$29:$B$37,2,FALSE)),"")</f>
        <v>3</v>
      </c>
      <c r="T1217" s="52" t="s">
        <v>631</v>
      </c>
      <c r="U1217" s="13" t="str">
        <f>IFERROR((VLOOKUP(Q1217,[1]ความเชื่อมโยง!$A$1:$F$10,6,FALSE)),"")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17" s="13" t="str">
        <f>IFERROR((VLOOKUP(Q1217,ความเชื่อมโยง!$A$1:$G$10,7,1)),"")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17" s="411" t="s">
        <v>220</v>
      </c>
      <c r="X1217" s="351" t="s">
        <v>646</v>
      </c>
      <c r="Y1217" s="351" t="s">
        <v>166</v>
      </c>
      <c r="Z1217" s="351" t="s">
        <v>167</v>
      </c>
      <c r="AA1217" s="351"/>
      <c r="AB1217" s="351"/>
      <c r="AC1217" s="351"/>
      <c r="AD1217" s="351" t="s">
        <v>167</v>
      </c>
      <c r="AE1217" s="436">
        <v>1500000</v>
      </c>
      <c r="AF1217" s="435"/>
      <c r="AG1217" s="435"/>
      <c r="AH1217" s="435"/>
      <c r="AI1217" s="22">
        <v>1500000</v>
      </c>
      <c r="AJ1217" s="437"/>
      <c r="AK1217" s="437"/>
      <c r="AL1217" s="437"/>
      <c r="AM1217" s="437"/>
      <c r="AN1217" s="437"/>
      <c r="AO1217" s="437"/>
      <c r="AP1217" s="437"/>
      <c r="AQ1217" s="437"/>
      <c r="AR1217" s="437"/>
      <c r="AS1217" s="437"/>
      <c r="AT1217" s="437"/>
      <c r="AU1217" s="437"/>
      <c r="AV1217" s="351"/>
      <c r="AW1217" s="351"/>
      <c r="AX1217" s="351"/>
      <c r="AY1217" s="351"/>
      <c r="AZ1217" s="351"/>
      <c r="BA1217" s="351"/>
      <c r="BB1217" s="351"/>
      <c r="BC1217" s="351"/>
      <c r="BD1217" s="351"/>
      <c r="BE1217" s="351" t="s">
        <v>1630</v>
      </c>
      <c r="BF1217" s="351" t="s">
        <v>977</v>
      </c>
      <c r="BG1217" s="433" t="s">
        <v>1611</v>
      </c>
      <c r="BH1217" s="58">
        <f t="shared" si="60"/>
        <v>0</v>
      </c>
      <c r="BI1217" s="62">
        <f t="shared" si="59"/>
        <v>1500000</v>
      </c>
    </row>
    <row r="1218" spans="1:61" s="438" customFormat="1" ht="18.75">
      <c r="A1218" s="410">
        <v>10</v>
      </c>
      <c r="B1218" s="351" t="s">
        <v>1</v>
      </c>
      <c r="C1218" s="410">
        <v>1010</v>
      </c>
      <c r="D1218" s="351" t="s">
        <v>449</v>
      </c>
      <c r="E1218" s="435">
        <v>1</v>
      </c>
      <c r="F1218" s="411" t="s">
        <v>11</v>
      </c>
      <c r="G1218" s="110" t="s">
        <v>11</v>
      </c>
      <c r="H1218" s="435">
        <v>4</v>
      </c>
      <c r="I1218" s="411" t="s">
        <v>716</v>
      </c>
      <c r="J1218" s="435">
        <v>611</v>
      </c>
      <c r="K1218" s="428" t="s">
        <v>975</v>
      </c>
      <c r="L1218" s="410">
        <v>6010002</v>
      </c>
      <c r="M1218" s="351" t="s">
        <v>630</v>
      </c>
      <c r="N1218" s="466" t="s">
        <v>1776</v>
      </c>
      <c r="O1218" s="411" t="s">
        <v>1777</v>
      </c>
      <c r="P1218" s="411" t="s">
        <v>498</v>
      </c>
      <c r="Q1218" s="11">
        <f>IFERROR((VLOOKUP(R1218,[1]ความเชื่อมโยง!$A$20:$B$26,2,FALSE)),"")</f>
        <v>3</v>
      </c>
      <c r="R1218" s="6" t="s">
        <v>631</v>
      </c>
      <c r="S1218" s="11">
        <f>IFERROR((VLOOKUP(T1218,[1]ความเชื่อมโยง!$A$29:$B$37,2,FALSE)),"")</f>
        <v>3</v>
      </c>
      <c r="T1218" s="52" t="s">
        <v>631</v>
      </c>
      <c r="U1218" s="13" t="str">
        <f>IFERROR((VLOOKUP(Q1218,[1]ความเชื่อมโยง!$A$1:$F$10,6,FALSE)),"")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18" s="13" t="str">
        <f>IFERROR((VLOOKUP(Q1218,ความเชื่อมโยง!$A$1:$G$10,7,1)),"")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18" s="411" t="s">
        <v>220</v>
      </c>
      <c r="X1218" s="351" t="s">
        <v>646</v>
      </c>
      <c r="Y1218" s="351" t="s">
        <v>166</v>
      </c>
      <c r="Z1218" s="351" t="s">
        <v>167</v>
      </c>
      <c r="AA1218" s="351"/>
      <c r="AB1218" s="351"/>
      <c r="AC1218" s="351"/>
      <c r="AD1218" s="351" t="s">
        <v>167</v>
      </c>
      <c r="AE1218" s="436">
        <v>800000</v>
      </c>
      <c r="AF1218" s="435"/>
      <c r="AG1218" s="435"/>
      <c r="AH1218" s="435"/>
      <c r="AI1218" s="22">
        <v>800000</v>
      </c>
      <c r="AJ1218" s="437"/>
      <c r="AK1218" s="437"/>
      <c r="AL1218" s="437"/>
      <c r="AM1218" s="437"/>
      <c r="AN1218" s="437"/>
      <c r="AO1218" s="437"/>
      <c r="AP1218" s="437"/>
      <c r="AQ1218" s="437"/>
      <c r="AR1218" s="437"/>
      <c r="AS1218" s="437"/>
      <c r="AT1218" s="437"/>
      <c r="AU1218" s="437"/>
      <c r="AV1218" s="351"/>
      <c r="AW1218" s="351"/>
      <c r="AX1218" s="351"/>
      <c r="AY1218" s="351"/>
      <c r="AZ1218" s="351"/>
      <c r="BA1218" s="351"/>
      <c r="BB1218" s="351"/>
      <c r="BC1218" s="351"/>
      <c r="BD1218" s="351"/>
      <c r="BE1218" s="351" t="s">
        <v>1630</v>
      </c>
      <c r="BF1218" s="351" t="s">
        <v>977</v>
      </c>
      <c r="BG1218" s="433" t="s">
        <v>1611</v>
      </c>
      <c r="BH1218" s="58">
        <f t="shared" si="60"/>
        <v>0</v>
      </c>
      <c r="BI1218" s="62">
        <f t="shared" si="59"/>
        <v>800000</v>
      </c>
    </row>
    <row r="1219" spans="1:61" s="438" customFormat="1" ht="18.75">
      <c r="A1219" s="410">
        <v>10</v>
      </c>
      <c r="B1219" s="351" t="s">
        <v>1</v>
      </c>
      <c r="C1219" s="410">
        <v>1010</v>
      </c>
      <c r="D1219" s="351" t="s">
        <v>449</v>
      </c>
      <c r="E1219" s="435">
        <v>1</v>
      </c>
      <c r="F1219" s="411" t="s">
        <v>11</v>
      </c>
      <c r="G1219" s="110" t="s">
        <v>11</v>
      </c>
      <c r="H1219" s="435">
        <v>4</v>
      </c>
      <c r="I1219" s="411" t="s">
        <v>716</v>
      </c>
      <c r="J1219" s="435">
        <v>611</v>
      </c>
      <c r="K1219" s="428" t="s">
        <v>975</v>
      </c>
      <c r="L1219" s="410">
        <v>6010002</v>
      </c>
      <c r="M1219" s="351" t="s">
        <v>630</v>
      </c>
      <c r="N1219" s="466" t="s">
        <v>1778</v>
      </c>
      <c r="O1219" s="411" t="s">
        <v>499</v>
      </c>
      <c r="P1219" s="411" t="s">
        <v>499</v>
      </c>
      <c r="Q1219" s="11">
        <f>IFERROR((VLOOKUP(R1219,[1]ความเชื่อมโยง!$A$20:$B$26,2,FALSE)),"")</f>
        <v>3</v>
      </c>
      <c r="R1219" s="6" t="s">
        <v>631</v>
      </c>
      <c r="S1219" s="11">
        <f>IFERROR((VLOOKUP(T1219,[1]ความเชื่อมโยง!$A$29:$B$37,2,FALSE)),"")</f>
        <v>3</v>
      </c>
      <c r="T1219" s="52" t="s">
        <v>631</v>
      </c>
      <c r="U1219" s="13" t="str">
        <f>IFERROR((VLOOKUP(Q1219,[1]ความเชื่อมโยง!$A$1:$F$10,6,FALSE)),"")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19" s="13" t="str">
        <f>IFERROR((VLOOKUP(Q1219,ความเชื่อมโยง!$A$1:$G$10,7,1)),"")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19" s="411" t="s">
        <v>220</v>
      </c>
      <c r="X1219" s="351" t="s">
        <v>646</v>
      </c>
      <c r="Y1219" s="351" t="s">
        <v>166</v>
      </c>
      <c r="Z1219" s="351" t="s">
        <v>167</v>
      </c>
      <c r="AA1219" s="351"/>
      <c r="AB1219" s="351"/>
      <c r="AC1219" s="351"/>
      <c r="AD1219" s="351" t="s">
        <v>167</v>
      </c>
      <c r="AE1219" s="436">
        <v>300000</v>
      </c>
      <c r="AF1219" s="435"/>
      <c r="AG1219" s="435"/>
      <c r="AH1219" s="435"/>
      <c r="AI1219" s="22">
        <v>300000</v>
      </c>
      <c r="AJ1219" s="437"/>
      <c r="AK1219" s="437"/>
      <c r="AL1219" s="437"/>
      <c r="AM1219" s="437"/>
      <c r="AN1219" s="437"/>
      <c r="AO1219" s="437"/>
      <c r="AP1219" s="437"/>
      <c r="AQ1219" s="437"/>
      <c r="AR1219" s="437"/>
      <c r="AS1219" s="437"/>
      <c r="AT1219" s="437"/>
      <c r="AU1219" s="437"/>
      <c r="AV1219" s="351"/>
      <c r="AW1219" s="351"/>
      <c r="AX1219" s="351"/>
      <c r="AY1219" s="351"/>
      <c r="AZ1219" s="351"/>
      <c r="BA1219" s="351"/>
      <c r="BB1219" s="351"/>
      <c r="BC1219" s="351"/>
      <c r="BD1219" s="351"/>
      <c r="BE1219" s="351" t="s">
        <v>1630</v>
      </c>
      <c r="BF1219" s="351" t="s">
        <v>977</v>
      </c>
      <c r="BG1219" s="433" t="s">
        <v>1611</v>
      </c>
      <c r="BH1219" s="58">
        <f t="shared" si="60"/>
        <v>0</v>
      </c>
      <c r="BI1219" s="62">
        <f t="shared" si="59"/>
        <v>300000</v>
      </c>
    </row>
    <row r="1220" spans="1:61" s="438" customFormat="1" ht="18.75">
      <c r="A1220" s="410">
        <v>10</v>
      </c>
      <c r="B1220" s="351" t="s">
        <v>1</v>
      </c>
      <c r="C1220" s="410">
        <v>1010</v>
      </c>
      <c r="D1220" s="351" t="s">
        <v>449</v>
      </c>
      <c r="E1220" s="435">
        <v>1</v>
      </c>
      <c r="F1220" s="411" t="s">
        <v>11</v>
      </c>
      <c r="G1220" s="110" t="s">
        <v>11</v>
      </c>
      <c r="H1220" s="435">
        <v>4</v>
      </c>
      <c r="I1220" s="411" t="s">
        <v>716</v>
      </c>
      <c r="J1220" s="435">
        <v>611</v>
      </c>
      <c r="K1220" s="428" t="s">
        <v>975</v>
      </c>
      <c r="L1220" s="410">
        <v>6010002</v>
      </c>
      <c r="M1220" s="351" t="s">
        <v>630</v>
      </c>
      <c r="N1220" s="466" t="s">
        <v>1779</v>
      </c>
      <c r="O1220" s="411" t="s">
        <v>500</v>
      </c>
      <c r="P1220" s="411" t="s">
        <v>500</v>
      </c>
      <c r="Q1220" s="11">
        <f>IFERROR((VLOOKUP(R1220,[1]ความเชื่อมโยง!$A$20:$B$26,2,FALSE)),"")</f>
        <v>3</v>
      </c>
      <c r="R1220" s="6" t="s">
        <v>631</v>
      </c>
      <c r="S1220" s="11">
        <f>IFERROR((VLOOKUP(T1220,[1]ความเชื่อมโยง!$A$29:$B$37,2,FALSE)),"")</f>
        <v>3</v>
      </c>
      <c r="T1220" s="52" t="s">
        <v>631</v>
      </c>
      <c r="U1220" s="13" t="str">
        <f>IFERROR((VLOOKUP(Q1220,[1]ความเชื่อมโยง!$A$1:$F$10,6,FALSE)),"")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20" s="13" t="str">
        <f>IFERROR((VLOOKUP(Q1220,ความเชื่อมโยง!$A$1:$G$10,7,1)),"")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20" s="411" t="s">
        <v>220</v>
      </c>
      <c r="X1220" s="351" t="s">
        <v>646</v>
      </c>
      <c r="Y1220" s="351" t="s">
        <v>166</v>
      </c>
      <c r="Z1220" s="351" t="s">
        <v>167</v>
      </c>
      <c r="AA1220" s="351"/>
      <c r="AB1220" s="351"/>
      <c r="AC1220" s="351"/>
      <c r="AD1220" s="351" t="s">
        <v>167</v>
      </c>
      <c r="AE1220" s="436">
        <v>432400</v>
      </c>
      <c r="AF1220" s="435"/>
      <c r="AG1220" s="435"/>
      <c r="AH1220" s="435"/>
      <c r="AI1220" s="391">
        <v>432400</v>
      </c>
      <c r="AJ1220" s="437"/>
      <c r="AK1220" s="437"/>
      <c r="AL1220" s="437"/>
      <c r="AM1220" s="437"/>
      <c r="AN1220" s="437"/>
      <c r="AO1220" s="437"/>
      <c r="AP1220" s="437"/>
      <c r="AQ1220" s="437"/>
      <c r="AR1220" s="437"/>
      <c r="AS1220" s="437"/>
      <c r="AT1220" s="437"/>
      <c r="AU1220" s="437"/>
      <c r="AV1220" s="351"/>
      <c r="AW1220" s="351"/>
      <c r="AX1220" s="351"/>
      <c r="AY1220" s="351"/>
      <c r="AZ1220" s="351"/>
      <c r="BA1220" s="351"/>
      <c r="BB1220" s="351"/>
      <c r="BC1220" s="351"/>
      <c r="BD1220" s="351"/>
      <c r="BE1220" s="351" t="s">
        <v>1630</v>
      </c>
      <c r="BF1220" s="351" t="s">
        <v>1631</v>
      </c>
      <c r="BG1220" s="433" t="s">
        <v>1611</v>
      </c>
      <c r="BH1220" s="58">
        <f t="shared" si="60"/>
        <v>0</v>
      </c>
      <c r="BI1220" s="62">
        <f t="shared" si="59"/>
        <v>432400</v>
      </c>
    </row>
    <row r="1221" spans="1:61" s="438" customFormat="1" ht="18.75">
      <c r="A1221" s="410">
        <v>10</v>
      </c>
      <c r="B1221" s="351" t="s">
        <v>1</v>
      </c>
      <c r="C1221" s="410">
        <v>1010</v>
      </c>
      <c r="D1221" s="351" t="s">
        <v>449</v>
      </c>
      <c r="E1221" s="435">
        <v>1</v>
      </c>
      <c r="F1221" s="411" t="s">
        <v>11</v>
      </c>
      <c r="G1221" s="110" t="s">
        <v>11</v>
      </c>
      <c r="H1221" s="435">
        <v>4</v>
      </c>
      <c r="I1221" s="411" t="s">
        <v>716</v>
      </c>
      <c r="J1221" s="435">
        <v>611</v>
      </c>
      <c r="K1221" s="428" t="s">
        <v>975</v>
      </c>
      <c r="L1221" s="410">
        <v>6010002</v>
      </c>
      <c r="M1221" s="351" t="s">
        <v>630</v>
      </c>
      <c r="N1221" s="466" t="s">
        <v>1780</v>
      </c>
      <c r="O1221" s="411" t="s">
        <v>501</v>
      </c>
      <c r="P1221" s="411" t="s">
        <v>501</v>
      </c>
      <c r="Q1221" s="11">
        <f>IFERROR((VLOOKUP(R1221,[1]ความเชื่อมโยง!$A$20:$B$26,2,FALSE)),"")</f>
        <v>3</v>
      </c>
      <c r="R1221" s="6" t="s">
        <v>631</v>
      </c>
      <c r="S1221" s="11">
        <f>IFERROR((VLOOKUP(T1221,[1]ความเชื่อมโยง!$A$29:$B$37,2,FALSE)),"")</f>
        <v>3</v>
      </c>
      <c r="T1221" s="52" t="s">
        <v>631</v>
      </c>
      <c r="U1221" s="13" t="str">
        <f>IFERROR((VLOOKUP(Q1221,[1]ความเชื่อมโยง!$A$1:$F$10,6,FALSE)),"")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21" s="13" t="str">
        <f>IFERROR((VLOOKUP(Q1221,ความเชื่อมโยง!$A$1:$G$10,7,1)),"")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21" s="411" t="s">
        <v>220</v>
      </c>
      <c r="X1221" s="351" t="s">
        <v>646</v>
      </c>
      <c r="Y1221" s="351" t="s">
        <v>166</v>
      </c>
      <c r="Z1221" s="351" t="s">
        <v>167</v>
      </c>
      <c r="AA1221" s="351"/>
      <c r="AB1221" s="351"/>
      <c r="AC1221" s="351"/>
      <c r="AD1221" s="351" t="s">
        <v>167</v>
      </c>
      <c r="AE1221" s="436">
        <v>100000</v>
      </c>
      <c r="AF1221" s="435"/>
      <c r="AG1221" s="435"/>
      <c r="AH1221" s="435"/>
      <c r="AI1221" s="22">
        <v>100000</v>
      </c>
      <c r="AJ1221" s="437"/>
      <c r="AK1221" s="437"/>
      <c r="AL1221" s="437"/>
      <c r="AM1221" s="437"/>
      <c r="AN1221" s="437"/>
      <c r="AO1221" s="437"/>
      <c r="AP1221" s="437"/>
      <c r="AQ1221" s="437"/>
      <c r="AR1221" s="437"/>
      <c r="AS1221" s="437"/>
      <c r="AT1221" s="437"/>
      <c r="AU1221" s="437"/>
      <c r="AV1221" s="351"/>
      <c r="AW1221" s="351"/>
      <c r="AX1221" s="351"/>
      <c r="AY1221" s="351"/>
      <c r="AZ1221" s="351"/>
      <c r="BA1221" s="351"/>
      <c r="BB1221" s="351"/>
      <c r="BC1221" s="351"/>
      <c r="BD1221" s="351"/>
      <c r="BE1221" s="351"/>
      <c r="BF1221" s="351"/>
      <c r="BG1221" s="433" t="s">
        <v>1611</v>
      </c>
      <c r="BH1221" s="58">
        <f t="shared" si="60"/>
        <v>0</v>
      </c>
      <c r="BI1221" s="62">
        <f t="shared" si="59"/>
        <v>100000</v>
      </c>
    </row>
    <row r="1222" spans="1:61" s="438" customFormat="1" ht="18.75">
      <c r="A1222" s="410">
        <v>10</v>
      </c>
      <c r="B1222" s="351" t="s">
        <v>1</v>
      </c>
      <c r="C1222" s="410">
        <v>1010</v>
      </c>
      <c r="D1222" s="351" t="s">
        <v>449</v>
      </c>
      <c r="E1222" s="435">
        <v>1</v>
      </c>
      <c r="F1222" s="411" t="s">
        <v>11</v>
      </c>
      <c r="G1222" s="110" t="s">
        <v>11</v>
      </c>
      <c r="H1222" s="435">
        <v>4</v>
      </c>
      <c r="I1222" s="411" t="s">
        <v>716</v>
      </c>
      <c r="J1222" s="435">
        <v>611</v>
      </c>
      <c r="K1222" s="428" t="s">
        <v>975</v>
      </c>
      <c r="L1222" s="410">
        <v>6010002</v>
      </c>
      <c r="M1222" s="351" t="s">
        <v>630</v>
      </c>
      <c r="N1222" s="466" t="s">
        <v>1781</v>
      </c>
      <c r="O1222" s="411" t="s">
        <v>502</v>
      </c>
      <c r="P1222" s="411" t="s">
        <v>502</v>
      </c>
      <c r="Q1222" s="11">
        <f>IFERROR((VLOOKUP(R1222,[1]ความเชื่อมโยง!$A$20:$B$26,2,FALSE)),"")</f>
        <v>3</v>
      </c>
      <c r="R1222" s="6" t="s">
        <v>631</v>
      </c>
      <c r="S1222" s="11">
        <f>IFERROR((VLOOKUP(T1222,[1]ความเชื่อมโยง!$A$29:$B$37,2,FALSE)),"")</f>
        <v>3</v>
      </c>
      <c r="T1222" s="52" t="s">
        <v>631</v>
      </c>
      <c r="U1222" s="13" t="str">
        <f>IFERROR((VLOOKUP(Q1222,[1]ความเชื่อมโยง!$A$1:$F$10,6,FALSE)),"")</f>
        <v>3. บริการวิชาการอย่างมีส่วนร่วมเพื่อเพื่อพัฒนาคุณภาพชีวิตของประชาชนในภาคตะวันออกเฉียงเหนือและภูมิภาคลุ่มน้ำโขง</v>
      </c>
      <c r="V1222" s="13" t="str">
        <f>IFERROR((VLOOKUP(Q1222,ความเชื่อมโยง!$A$1:$G$10,7,1)),"")</f>
        <v>3. ส่งเสริม สนับสนุนการบูรณาการงานบริการวิชาการอย่างมีส่วนร่วม เพื่อเสริมสร้างความเข้มแข็งและเพิ่มศักยภาพของชุมชนและสังคม บนพื้นฐานความพอเพียง เพื่อการพัฒนาที่ยั่งยืน</v>
      </c>
      <c r="W1222" s="411" t="s">
        <v>220</v>
      </c>
      <c r="X1222" s="351" t="s">
        <v>646</v>
      </c>
      <c r="Y1222" s="351" t="s">
        <v>166</v>
      </c>
      <c r="Z1222" s="351" t="s">
        <v>167</v>
      </c>
      <c r="AA1222" s="351"/>
      <c r="AB1222" s="351"/>
      <c r="AC1222" s="351"/>
      <c r="AD1222" s="351" t="s">
        <v>167</v>
      </c>
      <c r="AE1222" s="436">
        <v>356200</v>
      </c>
      <c r="AF1222" s="435"/>
      <c r="AG1222" s="435"/>
      <c r="AH1222" s="435"/>
      <c r="AI1222" s="22">
        <v>356200</v>
      </c>
      <c r="AJ1222" s="437"/>
      <c r="AK1222" s="437"/>
      <c r="AL1222" s="437"/>
      <c r="AM1222" s="437"/>
      <c r="AN1222" s="437"/>
      <c r="AO1222" s="437"/>
      <c r="AP1222" s="437"/>
      <c r="AQ1222" s="437"/>
      <c r="AR1222" s="437"/>
      <c r="AS1222" s="437"/>
      <c r="AT1222" s="437"/>
      <c r="AU1222" s="437"/>
      <c r="AV1222" s="351"/>
      <c r="AW1222" s="351"/>
      <c r="AX1222" s="351"/>
      <c r="AY1222" s="351"/>
      <c r="AZ1222" s="351"/>
      <c r="BA1222" s="351"/>
      <c r="BB1222" s="351"/>
      <c r="BC1222" s="351"/>
      <c r="BD1222" s="351"/>
      <c r="BE1222" s="351"/>
      <c r="BF1222" s="351"/>
      <c r="BG1222" s="433" t="s">
        <v>1611</v>
      </c>
      <c r="BH1222" s="58">
        <f t="shared" si="60"/>
        <v>0</v>
      </c>
      <c r="BI1222" s="62">
        <f t="shared" ref="BI1222:BI1226" si="61">AI1222-BH1222</f>
        <v>356200</v>
      </c>
    </row>
    <row r="1223" spans="1:61" ht="18.75">
      <c r="A1223" s="11">
        <v>10</v>
      </c>
      <c r="B1223" s="6" t="s">
        <v>1</v>
      </c>
      <c r="C1223" s="11">
        <v>1052</v>
      </c>
      <c r="D1223" s="6" t="s">
        <v>266</v>
      </c>
      <c r="E1223" s="12">
        <v>1</v>
      </c>
      <c r="F1223" s="13" t="s">
        <v>11</v>
      </c>
      <c r="G1223" s="110" t="s">
        <v>11</v>
      </c>
      <c r="H1223" s="12">
        <v>1</v>
      </c>
      <c r="I1223" s="13" t="s">
        <v>734</v>
      </c>
      <c r="J1223" s="12">
        <v>120</v>
      </c>
      <c r="K1223" s="13" t="s">
        <v>717</v>
      </c>
      <c r="L1223" s="11">
        <v>1000010</v>
      </c>
      <c r="M1223" s="6" t="s">
        <v>709</v>
      </c>
      <c r="N1223" s="11">
        <v>10000100004</v>
      </c>
      <c r="O1223" s="6" t="s">
        <v>267</v>
      </c>
      <c r="P1223" s="14" t="s">
        <v>267</v>
      </c>
      <c r="Q1223" s="11">
        <f>IFERROR((VLOOKUP(R1223,[1]ความเชื่อมโยง!$A$20:$B$26,2,FALSE)),"")</f>
        <v>5</v>
      </c>
      <c r="R1223" s="6" t="s">
        <v>635</v>
      </c>
      <c r="S1223" s="11">
        <f>IFERROR((VLOOKUP(T1223,[1]ความเชื่อมโยง!$A$29:$B$37,2,FALSE)),"")</f>
        <v>5</v>
      </c>
      <c r="T1223" s="52" t="s">
        <v>635</v>
      </c>
      <c r="U1223" s="13" t="str">
        <f>IFERROR((VLOOKUP(Q1223,[1]ความเชื่อมโยง!$A$1:$F$10,6,FALSE)),"")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23" s="13" t="str">
        <f>IFERROR((VLOOKUP(Q1223,ความเชื่อมโยง!$A$1:$G$10,7,1)),"")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223" s="15" t="s">
        <v>267</v>
      </c>
      <c r="X1223" s="6" t="s">
        <v>637</v>
      </c>
      <c r="Y1223" s="6" t="s">
        <v>16</v>
      </c>
      <c r="Z1223" s="6" t="s">
        <v>17</v>
      </c>
      <c r="AA1223" s="6"/>
      <c r="AB1223" s="6"/>
      <c r="AC1223" s="14"/>
      <c r="AD1223" s="390" t="s">
        <v>15</v>
      </c>
      <c r="AE1223" s="340">
        <v>400000</v>
      </c>
      <c r="AF1223" s="17">
        <v>1</v>
      </c>
      <c r="AG1223" s="17"/>
      <c r="AH1223" s="17">
        <v>1</v>
      </c>
      <c r="AI1223" s="23">
        <v>400000</v>
      </c>
      <c r="AJ1223" s="392"/>
      <c r="AK1223" s="392"/>
      <c r="AL1223" s="392"/>
      <c r="AM1223" s="392"/>
      <c r="AN1223" s="392"/>
      <c r="AO1223" s="392"/>
      <c r="AP1223" s="392"/>
      <c r="AQ1223" s="392"/>
      <c r="AR1223" s="392"/>
      <c r="AS1223" s="392"/>
      <c r="AT1223" s="392"/>
      <c r="AU1223" s="392"/>
      <c r="AV1223" s="14" t="s">
        <v>1579</v>
      </c>
      <c r="AW1223" s="14" t="s">
        <v>1580</v>
      </c>
      <c r="AX1223" s="14" t="s">
        <v>1581</v>
      </c>
      <c r="AY1223" s="14" t="s">
        <v>1582</v>
      </c>
      <c r="AZ1223" s="14"/>
      <c r="BA1223" s="14"/>
      <c r="BB1223" s="14"/>
      <c r="BC1223" s="14"/>
      <c r="BD1223" s="14"/>
      <c r="BE1223" s="14"/>
      <c r="BF1223" s="14"/>
      <c r="BG1223" s="212" t="s">
        <v>657</v>
      </c>
      <c r="BH1223" s="58">
        <f t="shared" si="60"/>
        <v>400000</v>
      </c>
      <c r="BI1223" s="62">
        <f t="shared" si="61"/>
        <v>0</v>
      </c>
    </row>
    <row r="1224" spans="1:61" s="398" customFormat="1" ht="18.75">
      <c r="A1224" s="33">
        <v>10</v>
      </c>
      <c r="B1224" s="198" t="s">
        <v>1</v>
      </c>
      <c r="C1224" s="33">
        <v>1052</v>
      </c>
      <c r="D1224" s="198" t="s">
        <v>266</v>
      </c>
      <c r="E1224" s="199">
        <v>1</v>
      </c>
      <c r="F1224" s="34" t="s">
        <v>11</v>
      </c>
      <c r="G1224" s="110" t="s">
        <v>11</v>
      </c>
      <c r="H1224" s="199">
        <v>1</v>
      </c>
      <c r="I1224" s="34" t="s">
        <v>734</v>
      </c>
      <c r="J1224" s="199">
        <v>312</v>
      </c>
      <c r="K1224" s="34" t="s">
        <v>1583</v>
      </c>
      <c r="L1224" s="33">
        <v>3010004</v>
      </c>
      <c r="M1224" s="198" t="s">
        <v>238</v>
      </c>
      <c r="N1224" s="33">
        <v>30100040027</v>
      </c>
      <c r="O1224" s="198" t="s">
        <v>237</v>
      </c>
      <c r="P1224" s="209" t="s">
        <v>238</v>
      </c>
      <c r="Q1224" s="11">
        <f>IFERROR((VLOOKUP(R1224,[1]ความเชื่อมโยง!$A$20:$B$26,2,FALSE)),"")</f>
        <v>1</v>
      </c>
      <c r="R1224" s="198" t="s">
        <v>520</v>
      </c>
      <c r="S1224" s="11">
        <f>IFERROR((VLOOKUP(T1224,[1]ความเชื่อมโยง!$A$29:$B$37,2,FALSE)),"")</f>
        <v>1.2</v>
      </c>
      <c r="T1224" s="6" t="s">
        <v>521</v>
      </c>
      <c r="U1224" s="13" t="str">
        <f>IFERROR((VLOOKUP(Q1224,[1]ความเชื่อมโยง!$A$1:$F$10,6,FALSE)),"")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24" s="13" t="str">
        <f>IFERROR((VLOOKUP(Q1224,ความเชื่อมโยง!$A$1:$G$10,7,1)),"")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224" s="203" t="s">
        <v>237</v>
      </c>
      <c r="X1224" s="198" t="s">
        <v>637</v>
      </c>
      <c r="Y1224" s="198" t="s">
        <v>16</v>
      </c>
      <c r="Z1224" s="198" t="s">
        <v>23</v>
      </c>
      <c r="AA1224" s="198"/>
      <c r="AB1224" s="198"/>
      <c r="AC1224" s="209"/>
      <c r="AD1224" s="399" t="s">
        <v>1578</v>
      </c>
      <c r="AE1224" s="394">
        <v>541600</v>
      </c>
      <c r="AF1224" s="395">
        <v>1</v>
      </c>
      <c r="AG1224" s="395"/>
      <c r="AH1224" s="395">
        <v>1</v>
      </c>
      <c r="AI1224" s="396">
        <f>AE1224*AF1224*AH1224</f>
        <v>541600</v>
      </c>
      <c r="AJ1224" s="397"/>
      <c r="AK1224" s="397"/>
      <c r="AL1224" s="397"/>
      <c r="AM1224" s="397"/>
      <c r="AN1224" s="397"/>
      <c r="AO1224" s="397"/>
      <c r="AP1224" s="397"/>
      <c r="AQ1224" s="397"/>
      <c r="AR1224" s="397"/>
      <c r="AS1224" s="397"/>
      <c r="AT1224" s="397"/>
      <c r="AU1224" s="397"/>
      <c r="AV1224" s="209" t="s">
        <v>1579</v>
      </c>
      <c r="AW1224" s="209" t="s">
        <v>1580</v>
      </c>
      <c r="AX1224" s="209" t="s">
        <v>1581</v>
      </c>
      <c r="AY1224" s="209" t="s">
        <v>1582</v>
      </c>
      <c r="AZ1224" s="209"/>
      <c r="BA1224" s="209"/>
      <c r="BB1224" s="209"/>
      <c r="BC1224" s="209"/>
      <c r="BD1224" s="209"/>
      <c r="BE1224" s="209"/>
      <c r="BF1224" s="209"/>
      <c r="BG1224" s="212" t="s">
        <v>657</v>
      </c>
      <c r="BH1224" s="58">
        <f t="shared" si="60"/>
        <v>541600</v>
      </c>
      <c r="BI1224" s="62">
        <f t="shared" si="61"/>
        <v>0</v>
      </c>
    </row>
    <row r="1225" spans="1:61" s="398" customFormat="1" ht="18.75">
      <c r="A1225" s="33">
        <v>10</v>
      </c>
      <c r="B1225" s="198" t="s">
        <v>1</v>
      </c>
      <c r="C1225" s="33">
        <v>1052</v>
      </c>
      <c r="D1225" s="198" t="s">
        <v>266</v>
      </c>
      <c r="E1225" s="199">
        <v>1</v>
      </c>
      <c r="F1225" s="34" t="s">
        <v>11</v>
      </c>
      <c r="G1225" s="110" t="s">
        <v>11</v>
      </c>
      <c r="H1225" s="199">
        <v>1</v>
      </c>
      <c r="I1225" s="34" t="s">
        <v>734</v>
      </c>
      <c r="J1225" s="199">
        <v>312</v>
      </c>
      <c r="K1225" s="34" t="s">
        <v>1583</v>
      </c>
      <c r="L1225" s="33">
        <v>3010004</v>
      </c>
      <c r="M1225" s="198" t="s">
        <v>238</v>
      </c>
      <c r="N1225" s="33">
        <v>30100040027</v>
      </c>
      <c r="O1225" s="198" t="s">
        <v>237</v>
      </c>
      <c r="P1225" s="209" t="s">
        <v>238</v>
      </c>
      <c r="Q1225" s="11">
        <f>IFERROR((VLOOKUP(R1225,[1]ความเชื่อมโยง!$A$20:$B$26,2,FALSE)),"")</f>
        <v>1</v>
      </c>
      <c r="R1225" s="198" t="s">
        <v>520</v>
      </c>
      <c r="S1225" s="11">
        <f>IFERROR((VLOOKUP(T1225,[1]ความเชื่อมโยง!$A$29:$B$37,2,FALSE)),"")</f>
        <v>1.2</v>
      </c>
      <c r="T1225" s="6" t="s">
        <v>521</v>
      </c>
      <c r="U1225" s="13" t="str">
        <f>IFERROR((VLOOKUP(Q1225,[1]ความเชื่อมโยง!$A$1:$F$10,6,FALSE)),"")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25" s="13" t="str">
        <f>IFERROR((VLOOKUP(Q1225,ความเชื่อมโยง!$A$1:$G$10,7,1)),"")</f>
        <v>1. จัดการศึกษาที่ได้มาตรฐานสากล เพื่อเป็นกำลังในการพัฒนาประเทศ และเป็นที่ยอมรับในภูมิภาคลุ่มน้ำโขง</v>
      </c>
      <c r="W1225" s="203" t="s">
        <v>237</v>
      </c>
      <c r="X1225" s="198" t="s">
        <v>637</v>
      </c>
      <c r="Y1225" s="198" t="s">
        <v>16</v>
      </c>
      <c r="Z1225" s="198" t="s">
        <v>23</v>
      </c>
      <c r="AA1225" s="198"/>
      <c r="AB1225" s="198"/>
      <c r="AC1225" s="209"/>
      <c r="AD1225" s="399" t="s">
        <v>1584</v>
      </c>
      <c r="AE1225" s="394">
        <v>3240100</v>
      </c>
      <c r="AF1225" s="395">
        <v>1</v>
      </c>
      <c r="AG1225" s="395"/>
      <c r="AH1225" s="395">
        <v>1</v>
      </c>
      <c r="AI1225" s="396">
        <f>AE1225*AF1225*AH1225</f>
        <v>3240100</v>
      </c>
      <c r="AJ1225" s="397"/>
      <c r="AK1225" s="397"/>
      <c r="AL1225" s="397"/>
      <c r="AM1225" s="397"/>
      <c r="AN1225" s="397"/>
      <c r="AO1225" s="397"/>
      <c r="AP1225" s="397"/>
      <c r="AQ1225" s="397"/>
      <c r="AR1225" s="397"/>
      <c r="AS1225" s="397"/>
      <c r="AT1225" s="397"/>
      <c r="AU1225" s="397"/>
      <c r="AV1225" s="209" t="s">
        <v>1579</v>
      </c>
      <c r="AW1225" s="209" t="s">
        <v>1580</v>
      </c>
      <c r="AX1225" s="209" t="s">
        <v>1581</v>
      </c>
      <c r="AY1225" s="209" t="s">
        <v>1582</v>
      </c>
      <c r="AZ1225" s="209"/>
      <c r="BA1225" s="209"/>
      <c r="BB1225" s="209"/>
      <c r="BC1225" s="209"/>
      <c r="BD1225" s="209"/>
      <c r="BE1225" s="209"/>
      <c r="BF1225" s="209"/>
      <c r="BG1225" s="212" t="s">
        <v>657</v>
      </c>
      <c r="BH1225" s="58">
        <f t="shared" si="60"/>
        <v>3240100</v>
      </c>
      <c r="BI1225" s="62">
        <f t="shared" si="61"/>
        <v>0</v>
      </c>
    </row>
    <row r="1226" spans="1:61" ht="18.75">
      <c r="A1226" s="11">
        <v>10</v>
      </c>
      <c r="B1226" s="6" t="s">
        <v>1</v>
      </c>
      <c r="C1226" s="11">
        <v>1052</v>
      </c>
      <c r="D1226" s="6" t="s">
        <v>266</v>
      </c>
      <c r="E1226" s="12">
        <v>1</v>
      </c>
      <c r="F1226" s="13" t="s">
        <v>11</v>
      </c>
      <c r="G1226" s="110" t="s">
        <v>11</v>
      </c>
      <c r="H1226" s="12">
        <v>1</v>
      </c>
      <c r="I1226" s="13" t="s">
        <v>734</v>
      </c>
      <c r="J1226" s="12">
        <v>120</v>
      </c>
      <c r="K1226" s="13" t="s">
        <v>717</v>
      </c>
      <c r="L1226" s="11">
        <v>1000010</v>
      </c>
      <c r="M1226" s="6" t="s">
        <v>709</v>
      </c>
      <c r="N1226" s="11">
        <v>10000100004</v>
      </c>
      <c r="O1226" s="6" t="s">
        <v>267</v>
      </c>
      <c r="P1226" s="14" t="s">
        <v>267</v>
      </c>
      <c r="Q1226" s="11">
        <f>IFERROR((VLOOKUP(R1226,[1]ความเชื่อมโยง!$A$20:$B$26,2,FALSE)),"")</f>
        <v>5</v>
      </c>
      <c r="R1226" s="6" t="s">
        <v>635</v>
      </c>
      <c r="S1226" s="11">
        <f>IFERROR((VLOOKUP(T1226,[1]ความเชื่อมโยง!$A$29:$B$37,2,FALSE)),"")</f>
        <v>5</v>
      </c>
      <c r="T1226" s="52" t="s">
        <v>635</v>
      </c>
      <c r="U1226" s="13" t="str">
        <f>IFERROR((VLOOKUP(Q1226,[1]ความเชื่อมโยง!$A$1:$F$10,6,FALSE)),"")</f>
        <v>1. สร้างบัณฑิตที่มีคุณภาพ มาตรฐาน มุ่งสู่ความเป็นเลิศทางวิชาการและวิชาชีพ</v>
      </c>
      <c r="V1226" s="13" t="str">
        <f>IFERROR((VLOOKUP(Q1226,ความเชื่อมโยง!$A$1:$G$10,7,1)),"")</f>
        <v>5. บริหารจัดการภายใต้หลักธรรมาภิบาล สามารถปรับตัวให้ทันกับพลวัตรการเปลี่ยนแปลง ยกระดับคุณภาพให้เป็นมาตรฐานสากล และสร้างสภาพแวดล้อมที่เอื้อต่อการเรียนรู้และการทำงานอย่างมีความสุข</v>
      </c>
      <c r="W1226" s="15" t="s">
        <v>267</v>
      </c>
      <c r="X1226" s="6" t="s">
        <v>637</v>
      </c>
      <c r="Y1226" s="6" t="s">
        <v>16</v>
      </c>
      <c r="Z1226" s="6" t="s">
        <v>17</v>
      </c>
      <c r="AA1226" s="6"/>
      <c r="AB1226" s="6"/>
      <c r="AC1226" s="14"/>
      <c r="AD1226" s="390" t="s">
        <v>660</v>
      </c>
      <c r="AE1226" s="340">
        <v>7269600</v>
      </c>
      <c r="AF1226" s="17">
        <v>1</v>
      </c>
      <c r="AG1226" s="17"/>
      <c r="AH1226" s="17">
        <v>1</v>
      </c>
      <c r="AI1226" s="23">
        <v>7269600</v>
      </c>
      <c r="AJ1226" s="392"/>
      <c r="AK1226" s="392"/>
      <c r="AL1226" s="392"/>
      <c r="AM1226" s="392"/>
      <c r="AN1226" s="392"/>
      <c r="AO1226" s="392"/>
      <c r="AP1226" s="392"/>
      <c r="AQ1226" s="392"/>
      <c r="AR1226" s="392"/>
      <c r="AS1226" s="392"/>
      <c r="AT1226" s="392"/>
      <c r="AU1226" s="392"/>
      <c r="AV1226" s="14" t="s">
        <v>1579</v>
      </c>
      <c r="AW1226" s="14" t="s">
        <v>1580</v>
      </c>
      <c r="AX1226" s="14" t="s">
        <v>1581</v>
      </c>
      <c r="AY1226" s="14" t="s">
        <v>1582</v>
      </c>
      <c r="AZ1226" s="14"/>
      <c r="BA1226" s="14"/>
      <c r="BB1226" s="14"/>
      <c r="BC1226" s="14"/>
      <c r="BD1226" s="14"/>
      <c r="BE1226" s="14"/>
      <c r="BF1226" s="14"/>
      <c r="BG1226" s="212" t="s">
        <v>657</v>
      </c>
      <c r="BH1226" s="58">
        <f t="shared" si="60"/>
        <v>7269600</v>
      </c>
      <c r="BI1226" s="62">
        <f t="shared" si="61"/>
        <v>0</v>
      </c>
    </row>
    <row r="1227" spans="1:61" ht="15.75">
      <c r="A1227" s="467"/>
      <c r="B1227" s="63"/>
      <c r="C1227" s="63"/>
      <c r="D1227" s="63"/>
      <c r="E1227" s="63"/>
      <c r="F1227" s="63"/>
      <c r="G1227" s="63"/>
      <c r="H1227" s="63"/>
      <c r="I1227" s="63"/>
      <c r="J1227" s="63"/>
      <c r="K1227" s="63"/>
      <c r="L1227" s="63"/>
      <c r="M1227" s="63"/>
      <c r="N1227" s="63"/>
      <c r="O1227" s="63"/>
      <c r="P1227" s="63"/>
      <c r="Q1227" s="63"/>
      <c r="R1227" s="63"/>
      <c r="S1227" s="63"/>
      <c r="T1227" s="63"/>
      <c r="U1227" s="63"/>
      <c r="V1227" s="63"/>
      <c r="W1227" s="63"/>
      <c r="X1227" s="63"/>
      <c r="Y1227" s="63"/>
      <c r="Z1227" s="63"/>
      <c r="AA1227" s="4"/>
      <c r="AB1227" s="4"/>
      <c r="AC1227" s="63"/>
      <c r="AD1227" s="63"/>
      <c r="AE1227" s="63"/>
      <c r="AF1227" s="63"/>
      <c r="AG1227" s="63"/>
      <c r="AH1227" s="63"/>
      <c r="AI1227" s="468">
        <f>SUBTOTAL(9,AI1211:AI1222)</f>
        <v>12851800</v>
      </c>
      <c r="AJ1227" s="63"/>
      <c r="AK1227" s="63"/>
      <c r="AL1227" s="63"/>
      <c r="AM1227" s="63"/>
      <c r="AN1227" s="63"/>
      <c r="AO1227" s="63"/>
      <c r="AP1227" s="63"/>
      <c r="AQ1227" s="63"/>
      <c r="AR1227" s="63"/>
      <c r="AS1227" s="63"/>
      <c r="AT1227" s="63"/>
      <c r="AU1227" s="63"/>
      <c r="AV1227" s="63"/>
      <c r="AW1227" s="63"/>
      <c r="AX1227" s="63"/>
      <c r="AY1227" s="63"/>
      <c r="AZ1227" s="63"/>
      <c r="BA1227" s="63"/>
      <c r="BB1227" s="63"/>
      <c r="BC1227" s="63"/>
      <c r="BD1227" s="63"/>
      <c r="BE1227" s="63"/>
      <c r="BF1227" s="63"/>
      <c r="BG1227" s="63"/>
      <c r="BH1227" s="63"/>
      <c r="BI1227" s="63"/>
    </row>
    <row r="1228" spans="1:61" ht="15.75">
      <c r="A1228" s="469"/>
      <c r="B1228" s="63"/>
      <c r="C1228" s="63"/>
      <c r="D1228" s="63"/>
      <c r="E1228" s="63"/>
      <c r="F1228" s="63"/>
      <c r="G1228" s="63"/>
      <c r="H1228" s="63"/>
      <c r="I1228" s="63"/>
      <c r="J1228" s="63"/>
      <c r="K1228" s="63"/>
      <c r="L1228" s="63"/>
      <c r="M1228" s="63"/>
      <c r="N1228" s="63"/>
      <c r="O1228" s="63"/>
      <c r="P1228" s="63"/>
      <c r="Q1228" s="63"/>
      <c r="R1228" s="63"/>
      <c r="S1228" s="63"/>
      <c r="T1228" s="63"/>
      <c r="U1228" s="63"/>
      <c r="V1228" s="63"/>
      <c r="W1228" s="63"/>
      <c r="X1228" s="63"/>
      <c r="Y1228" s="63"/>
      <c r="Z1228" s="63"/>
      <c r="AA1228" s="4"/>
      <c r="AB1228" s="4"/>
      <c r="AC1228" s="63"/>
      <c r="AD1228" s="63"/>
      <c r="AE1228" s="63"/>
      <c r="AF1228" s="63"/>
      <c r="AG1228" s="63"/>
      <c r="AH1228" s="63"/>
      <c r="AI1228" s="63">
        <v>3510000</v>
      </c>
      <c r="AJ1228" s="470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  <c r="AU1228" s="63"/>
      <c r="AV1228" s="63"/>
      <c r="AW1228" s="63"/>
      <c r="AX1228" s="63"/>
      <c r="AY1228" s="63"/>
      <c r="AZ1228" s="63"/>
      <c r="BA1228" s="63"/>
      <c r="BB1228" s="63"/>
      <c r="BC1228" s="63"/>
      <c r="BD1228" s="63"/>
      <c r="BE1228" s="63"/>
      <c r="BF1228" s="63"/>
      <c r="BG1228" s="63"/>
      <c r="BH1228" s="63"/>
      <c r="BI1228" s="63"/>
    </row>
    <row r="1229" spans="1:61" ht="15.75">
      <c r="A1229" s="469"/>
      <c r="B1229" s="63"/>
      <c r="C1229" s="63"/>
      <c r="D1229" s="63"/>
      <c r="E1229" s="63"/>
      <c r="F1229" s="63"/>
      <c r="G1229" s="63"/>
      <c r="H1229" s="63"/>
      <c r="I1229" s="63"/>
      <c r="J1229" s="63"/>
      <c r="K1229" s="63"/>
      <c r="L1229" s="63"/>
      <c r="M1229" s="63"/>
      <c r="N1229" s="63"/>
      <c r="O1229" s="63"/>
      <c r="P1229" s="63"/>
      <c r="Q1229" s="63"/>
      <c r="R1229" s="63"/>
      <c r="S1229" s="63"/>
      <c r="T1229" s="63"/>
      <c r="U1229" s="63"/>
      <c r="V1229" s="63"/>
      <c r="W1229" s="63"/>
      <c r="X1229" s="63"/>
      <c r="Y1229" s="63"/>
      <c r="Z1229" s="63"/>
      <c r="AA1229" s="4"/>
      <c r="AB1229" s="4"/>
      <c r="AC1229" s="63"/>
      <c r="AD1229" s="63"/>
      <c r="AE1229" s="63">
        <v>116941480</v>
      </c>
      <c r="AF1229" s="63"/>
      <c r="AG1229" s="63"/>
      <c r="AH1229" s="63"/>
      <c r="AI1229" s="468">
        <v>276600</v>
      </c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  <c r="AU1229" s="63"/>
      <c r="AV1229" s="63"/>
      <c r="AW1229" s="63"/>
      <c r="AX1229" s="63"/>
      <c r="AY1229" s="63"/>
      <c r="AZ1229" s="63"/>
      <c r="BA1229" s="63"/>
      <c r="BB1229" s="63"/>
      <c r="BC1229" s="63"/>
      <c r="BD1229" s="63"/>
      <c r="BE1229" s="63"/>
      <c r="BF1229" s="63"/>
      <c r="BG1229" s="63"/>
      <c r="BH1229" s="63"/>
      <c r="BI1229" s="63"/>
    </row>
    <row r="1230" spans="1:61" ht="15.75">
      <c r="A1230" s="469"/>
      <c r="B1230" s="63"/>
      <c r="C1230" s="63"/>
      <c r="D1230" s="63"/>
      <c r="E1230" s="63"/>
      <c r="F1230" s="63"/>
      <c r="G1230" s="63"/>
      <c r="H1230" s="63"/>
      <c r="I1230" s="63"/>
      <c r="J1230" s="63"/>
      <c r="K1230" s="63"/>
      <c r="L1230" s="63"/>
      <c r="M1230" s="63"/>
      <c r="N1230" s="63"/>
      <c r="O1230" s="63"/>
      <c r="P1230" s="63"/>
      <c r="Q1230" s="63"/>
      <c r="R1230" s="63"/>
      <c r="S1230" s="63"/>
      <c r="T1230" s="63"/>
      <c r="U1230" s="63"/>
      <c r="V1230" s="63"/>
      <c r="W1230" s="63"/>
      <c r="X1230" s="63"/>
      <c r="Y1230" s="63"/>
      <c r="Z1230" s="63"/>
      <c r="AA1230" s="4"/>
      <c r="AB1230" s="4"/>
      <c r="AC1230" s="63"/>
      <c r="AD1230" s="63"/>
      <c r="AE1230" s="63">
        <v>21078820</v>
      </c>
      <c r="AF1230" s="63"/>
      <c r="AG1230" s="63"/>
      <c r="AH1230" s="63"/>
      <c r="AI1230" s="468">
        <v>1415200</v>
      </c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3"/>
      <c r="AV1230" s="63"/>
      <c r="AW1230" s="63"/>
      <c r="AX1230" s="63"/>
      <c r="AY1230" s="63"/>
      <c r="AZ1230" s="63"/>
      <c r="BA1230" s="63"/>
      <c r="BB1230" s="63"/>
      <c r="BC1230" s="63"/>
      <c r="BD1230" s="63"/>
      <c r="BE1230" s="63"/>
      <c r="BF1230" s="63"/>
      <c r="BG1230" s="63"/>
      <c r="BH1230" s="63"/>
      <c r="BI1230" s="63"/>
    </row>
    <row r="1231" spans="1:61" ht="15.75">
      <c r="A1231" s="469"/>
      <c r="B1231" s="63"/>
      <c r="C1231" s="63"/>
      <c r="D1231" s="63"/>
      <c r="E1231" s="63"/>
      <c r="F1231" s="63"/>
      <c r="G1231" s="63"/>
      <c r="H1231" s="63"/>
      <c r="I1231" s="63"/>
      <c r="J1231" s="63"/>
      <c r="K1231" s="63"/>
      <c r="L1231" s="63"/>
      <c r="M1231" s="63"/>
      <c r="N1231" s="63"/>
      <c r="O1231" s="63"/>
      <c r="P1231" s="63"/>
      <c r="Q1231" s="63"/>
      <c r="R1231" s="63"/>
      <c r="S1231" s="63"/>
      <c r="T1231" s="63"/>
      <c r="U1231" s="63"/>
      <c r="V1231" s="63"/>
      <c r="W1231" s="63"/>
      <c r="X1231" s="63"/>
      <c r="Y1231" s="63"/>
      <c r="Z1231" s="63"/>
      <c r="AA1231" s="4"/>
      <c r="AB1231" s="4"/>
      <c r="AC1231" s="63"/>
      <c r="AD1231" s="63"/>
      <c r="AE1231" s="63">
        <f>AE1229-AE1230</f>
        <v>95862660</v>
      </c>
      <c r="AF1231" s="63"/>
      <c r="AG1231" s="63"/>
      <c r="AH1231" s="63"/>
      <c r="AI1231" s="468">
        <v>7650000</v>
      </c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  <c r="AX1231" s="63"/>
      <c r="AY1231" s="63"/>
      <c r="AZ1231" s="63"/>
      <c r="BA1231" s="63"/>
      <c r="BB1231" s="63"/>
      <c r="BC1231" s="63"/>
      <c r="BD1231" s="63"/>
      <c r="BE1231" s="63"/>
      <c r="BF1231" s="63"/>
      <c r="BG1231" s="63"/>
      <c r="BH1231" s="63"/>
      <c r="BI1231" s="63"/>
    </row>
    <row r="1232" spans="1:61" ht="15.75">
      <c r="A1232" s="469"/>
      <c r="B1232" s="63"/>
      <c r="C1232" s="63"/>
      <c r="D1232" s="63"/>
      <c r="E1232" s="63"/>
      <c r="F1232" s="63"/>
      <c r="G1232" s="63"/>
      <c r="H1232" s="63"/>
      <c r="I1232" s="63"/>
      <c r="J1232" s="63"/>
      <c r="K1232" s="63"/>
      <c r="L1232" s="63"/>
      <c r="M1232" s="63"/>
      <c r="N1232" s="63"/>
      <c r="O1232" s="63"/>
      <c r="P1232" s="63"/>
      <c r="Q1232" s="63"/>
      <c r="R1232" s="63"/>
      <c r="S1232" s="63"/>
      <c r="T1232" s="63"/>
      <c r="U1232" s="63"/>
      <c r="V1232" s="63"/>
      <c r="W1232" s="63"/>
      <c r="X1232" s="63"/>
      <c r="Y1232" s="63"/>
      <c r="Z1232" s="63"/>
      <c r="AA1232" s="4"/>
      <c r="AB1232" s="4"/>
      <c r="AC1232" s="63"/>
      <c r="AD1232" s="63"/>
      <c r="AE1232" s="63"/>
      <c r="AF1232" s="63"/>
      <c r="AG1232" s="63"/>
      <c r="AH1232" s="63"/>
      <c r="AI1232" s="468">
        <f>SUBTOTAL(9,AI1195:AI1210)</f>
        <v>3614800</v>
      </c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3"/>
      <c r="AV1232" s="63"/>
      <c r="AW1232" s="63"/>
      <c r="AX1232" s="63"/>
      <c r="AY1232" s="63"/>
      <c r="AZ1232" s="63"/>
      <c r="BA1232" s="63"/>
      <c r="BB1232" s="63"/>
      <c r="BC1232" s="63"/>
      <c r="BD1232" s="63"/>
      <c r="BE1232" s="63"/>
      <c r="BF1232" s="63"/>
      <c r="BG1232" s="63"/>
      <c r="BH1232" s="63"/>
      <c r="BI1232" s="63"/>
    </row>
  </sheetData>
  <autoFilter ref="A5:IF1231"/>
  <mergeCells count="44">
    <mergeCell ref="BG620:BG633"/>
    <mergeCell ref="AV620:AV633"/>
    <mergeCell ref="AW620:AW633"/>
    <mergeCell ref="AX620:AX633"/>
    <mergeCell ref="AY620:AY633"/>
    <mergeCell ref="AZ620:AZ633"/>
    <mergeCell ref="BA620:BA633"/>
    <mergeCell ref="BB620:BB633"/>
    <mergeCell ref="BC620:BC633"/>
    <mergeCell ref="BD620:BD633"/>
    <mergeCell ref="BE620:BE633"/>
    <mergeCell ref="BF620:BF633"/>
    <mergeCell ref="BB634:BB639"/>
    <mergeCell ref="BC634:BC639"/>
    <mergeCell ref="AV640:AV648"/>
    <mergeCell ref="AW640:AW648"/>
    <mergeCell ref="AX640:AX648"/>
    <mergeCell ref="AY640:AY648"/>
    <mergeCell ref="AZ640:AZ648"/>
    <mergeCell ref="BA640:BA648"/>
    <mergeCell ref="BB640:BB648"/>
    <mergeCell ref="BC640:BC648"/>
    <mergeCell ref="AV634:AV639"/>
    <mergeCell ref="AW634:AW639"/>
    <mergeCell ref="AX634:AX639"/>
    <mergeCell ref="AY634:AY639"/>
    <mergeCell ref="AZ634:AZ639"/>
    <mergeCell ref="BA634:BA639"/>
    <mergeCell ref="BB649:BB650"/>
    <mergeCell ref="BC649:BC650"/>
    <mergeCell ref="AV651:AV659"/>
    <mergeCell ref="AW651:AW659"/>
    <mergeCell ref="AX651:AX659"/>
    <mergeCell ref="AY651:AY659"/>
    <mergeCell ref="AZ651:AZ659"/>
    <mergeCell ref="BA651:BA659"/>
    <mergeCell ref="BB651:BB659"/>
    <mergeCell ref="BC651:BC659"/>
    <mergeCell ref="AV649:AV650"/>
    <mergeCell ref="AW649:AW650"/>
    <mergeCell ref="AX649:AX650"/>
    <mergeCell ref="AY649:AY650"/>
    <mergeCell ref="AZ649:AZ650"/>
    <mergeCell ref="BA649:BA650"/>
  </mergeCells>
  <conditionalFormatting sqref="AC780 AC1164:AC1172 AC1140:AC1145 AC1135:AD1135 AC522:AC575 AC241 AC606:AC661 AC663:AC690 AC1174:AC1178 AC1099:AC1124 AC1226 AC9:AC72 AC577:AC580 AC1126:AC1134 AC1212:AC1224 AC942:AC1090 AC804:AC909 AC246:AC519 AC127:AC211 AC73:AD126">
    <cfRule type="expression" dxfId="2782" priority="96" stopIfTrue="1">
      <formula>$AB9="อื่นๆ"</formula>
    </cfRule>
  </conditionalFormatting>
  <conditionalFormatting sqref="AC212:AC226 AC234">
    <cfRule type="expression" dxfId="2781" priority="95" stopIfTrue="1">
      <formula>$AB212="อื่นๆ"</formula>
    </cfRule>
  </conditionalFormatting>
  <conditionalFormatting sqref="AC227:AC228">
    <cfRule type="expression" dxfId="2780" priority="94" stopIfTrue="1">
      <formula>$AB227="อื่นๆ"</formula>
    </cfRule>
  </conditionalFormatting>
  <conditionalFormatting sqref="AC229">
    <cfRule type="expression" dxfId="2779" priority="93" stopIfTrue="1">
      <formula>$AB229="อื่นๆ"</formula>
    </cfRule>
  </conditionalFormatting>
  <conditionalFormatting sqref="AC230">
    <cfRule type="expression" dxfId="2778" priority="92" stopIfTrue="1">
      <formula>$AB230="อื่นๆ"</formula>
    </cfRule>
  </conditionalFormatting>
  <conditionalFormatting sqref="AC231">
    <cfRule type="expression" dxfId="2777" priority="91" stopIfTrue="1">
      <formula>$AB231="อื่นๆ"</formula>
    </cfRule>
  </conditionalFormatting>
  <conditionalFormatting sqref="AC232">
    <cfRule type="expression" dxfId="2776" priority="90" stopIfTrue="1">
      <formula>$AB232="อื่นๆ"</formula>
    </cfRule>
  </conditionalFormatting>
  <conditionalFormatting sqref="AC233">
    <cfRule type="expression" dxfId="2775" priority="89" stopIfTrue="1">
      <formula>$AB233="อื่นๆ"</formula>
    </cfRule>
  </conditionalFormatting>
  <conditionalFormatting sqref="AC235">
    <cfRule type="expression" dxfId="2774" priority="88" stopIfTrue="1">
      <formula>$AB235="อื่นๆ"</formula>
    </cfRule>
  </conditionalFormatting>
  <conditionalFormatting sqref="AC236">
    <cfRule type="expression" dxfId="2773" priority="87" stopIfTrue="1">
      <formula>$AB236="อื่นๆ"</formula>
    </cfRule>
  </conditionalFormatting>
  <conditionalFormatting sqref="AC237">
    <cfRule type="expression" dxfId="2772" priority="86" stopIfTrue="1">
      <formula>$AB237="อื่นๆ"</formula>
    </cfRule>
  </conditionalFormatting>
  <conditionalFormatting sqref="AC238">
    <cfRule type="expression" dxfId="2771" priority="85" stopIfTrue="1">
      <formula>$AB238="อื่นๆ"</formula>
    </cfRule>
  </conditionalFormatting>
  <conditionalFormatting sqref="AC239">
    <cfRule type="expression" dxfId="2770" priority="84" stopIfTrue="1">
      <formula>$AB239="อื่นๆ"</formula>
    </cfRule>
  </conditionalFormatting>
  <conditionalFormatting sqref="AC240">
    <cfRule type="expression" dxfId="2769" priority="83" stopIfTrue="1">
      <formula>$AB240="อื่นๆ"</formula>
    </cfRule>
  </conditionalFormatting>
  <conditionalFormatting sqref="AD241">
    <cfRule type="expression" dxfId="2768" priority="82" stopIfTrue="1">
      <formula>$AB241="อื่นๆ"</formula>
    </cfRule>
  </conditionalFormatting>
  <conditionalFormatting sqref="AC242:AC244">
    <cfRule type="expression" dxfId="2767" priority="81" stopIfTrue="1">
      <formula>$AB242="อื่นๆ"</formula>
    </cfRule>
  </conditionalFormatting>
  <conditionalFormatting sqref="AC245">
    <cfRule type="expression" dxfId="2766" priority="80" stopIfTrue="1">
      <formula>$AB245="อื่นๆ"</formula>
    </cfRule>
  </conditionalFormatting>
  <conditionalFormatting sqref="AD964">
    <cfRule type="expression" dxfId="2765" priority="70" stopIfTrue="1">
      <formula>$AB964="อื่นๆ"</formula>
    </cfRule>
  </conditionalFormatting>
  <conditionalFormatting sqref="AC751:AC776 AC746 AC748">
    <cfRule type="expression" dxfId="2764" priority="79" stopIfTrue="1">
      <formula>$AB746="อื่นๆ"</formula>
    </cfRule>
  </conditionalFormatting>
  <conditionalFormatting sqref="AC750">
    <cfRule type="expression" dxfId="2763" priority="78" stopIfTrue="1">
      <formula>$AB750="อื่นๆ"</formula>
    </cfRule>
  </conditionalFormatting>
  <conditionalFormatting sqref="AC747">
    <cfRule type="expression" dxfId="2762" priority="77" stopIfTrue="1">
      <formula>$AB747="อื่นๆ"</formula>
    </cfRule>
  </conditionalFormatting>
  <conditionalFormatting sqref="AC749">
    <cfRule type="expression" dxfId="2761" priority="76" stopIfTrue="1">
      <formula>$AB749="อื่นๆ"</formula>
    </cfRule>
  </conditionalFormatting>
  <conditionalFormatting sqref="AD751:AD753">
    <cfRule type="expression" dxfId="2760" priority="75" stopIfTrue="1">
      <formula>$AB751="อื่นๆ"</formula>
    </cfRule>
  </conditionalFormatting>
  <conditionalFormatting sqref="AD754">
    <cfRule type="expression" dxfId="2759" priority="74" stopIfTrue="1">
      <formula>$AB754="อื่นๆ"</formula>
    </cfRule>
  </conditionalFormatting>
  <conditionalFormatting sqref="AC777:AC779">
    <cfRule type="expression" dxfId="2758" priority="73" stopIfTrue="1">
      <formula>$AB777="อื่นๆ"</formula>
    </cfRule>
  </conditionalFormatting>
  <conditionalFormatting sqref="AC781:AC798">
    <cfRule type="expression" dxfId="2757" priority="72" stopIfTrue="1">
      <formula>$AB781="อื่นๆ"</formula>
    </cfRule>
  </conditionalFormatting>
  <conditionalFormatting sqref="AC799:AC803">
    <cfRule type="expression" dxfId="2756" priority="71" stopIfTrue="1">
      <formula>$AB799="อื่นๆ"</formula>
    </cfRule>
  </conditionalFormatting>
  <conditionalFormatting sqref="AC1150 AC1159:AC1163">
    <cfRule type="expression" dxfId="2755" priority="69" stopIfTrue="1">
      <formula>$AB1150="อื่นๆ"</formula>
    </cfRule>
  </conditionalFormatting>
  <conditionalFormatting sqref="AD1149">
    <cfRule type="expression" dxfId="2754" priority="67" stopIfTrue="1">
      <formula>$AB1149="อื่นๆ"</formula>
    </cfRule>
  </conditionalFormatting>
  <conditionalFormatting sqref="AC1149">
    <cfRule type="expression" dxfId="2753" priority="68" stopIfTrue="1">
      <formula>$AB1149="อื่นๆ"</formula>
    </cfRule>
  </conditionalFormatting>
  <conditionalFormatting sqref="AC597:AC604 AC588:AC592 AC583:AC586">
    <cfRule type="expression" dxfId="2752" priority="66" stopIfTrue="1">
      <formula>$AB583="อื่นๆ"</formula>
    </cfRule>
  </conditionalFormatting>
  <conditionalFormatting sqref="AC576">
    <cfRule type="expression" dxfId="2751" priority="65" stopIfTrue="1">
      <formula>$AB576="อื่นๆ"</formula>
    </cfRule>
  </conditionalFormatting>
  <conditionalFormatting sqref="AC605">
    <cfRule type="expression" dxfId="2750" priority="64" stopIfTrue="1">
      <formula>$AB605="อื่นๆ"</formula>
    </cfRule>
  </conditionalFormatting>
  <conditionalFormatting sqref="AC593:AC594">
    <cfRule type="expression" dxfId="2749" priority="63" stopIfTrue="1">
      <formula>$AB593="อื่นๆ"</formula>
    </cfRule>
  </conditionalFormatting>
  <conditionalFormatting sqref="AC595">
    <cfRule type="expression" dxfId="2748" priority="62" stopIfTrue="1">
      <formula>$AB595="อื่นๆ"</formula>
    </cfRule>
  </conditionalFormatting>
  <conditionalFormatting sqref="AC596">
    <cfRule type="expression" dxfId="2747" priority="61" stopIfTrue="1">
      <formula>$AB596="อื่นๆ"</formula>
    </cfRule>
  </conditionalFormatting>
  <conditionalFormatting sqref="AC587">
    <cfRule type="expression" dxfId="2746" priority="60" stopIfTrue="1">
      <formula>$AB587="อื่นๆ"</formula>
    </cfRule>
  </conditionalFormatting>
  <conditionalFormatting sqref="AC582">
    <cfRule type="expression" dxfId="2745" priority="59" stopIfTrue="1">
      <formula>$AB582="อื่นๆ"</formula>
    </cfRule>
  </conditionalFormatting>
  <conditionalFormatting sqref="AC581">
    <cfRule type="expression" dxfId="2744" priority="58" stopIfTrue="1">
      <formula>$AB581="อื่นๆ"</formula>
    </cfRule>
  </conditionalFormatting>
  <conditionalFormatting sqref="AD71">
    <cfRule type="expression" dxfId="2743" priority="57" stopIfTrue="1">
      <formula>$AB71="อื่นๆ"</formula>
    </cfRule>
  </conditionalFormatting>
  <conditionalFormatting sqref="AC6:AC8">
    <cfRule type="expression" dxfId="2742" priority="56" stopIfTrue="1">
      <formula>$AB6="อื่นๆ"</formula>
    </cfRule>
  </conditionalFormatting>
  <conditionalFormatting sqref="AC6:AC8">
    <cfRule type="expression" dxfId="2741" priority="55" stopIfTrue="1">
      <formula>$AB6="อื่นๆ"</formula>
    </cfRule>
  </conditionalFormatting>
  <conditionalFormatting sqref="AC56:AC63">
    <cfRule type="expression" dxfId="2740" priority="54" stopIfTrue="1">
      <formula>$AB56="อื่นๆ"</formula>
    </cfRule>
  </conditionalFormatting>
  <conditionalFormatting sqref="AC64:AC65">
    <cfRule type="expression" dxfId="2739" priority="53" stopIfTrue="1">
      <formula>$AB64="อื่นๆ"</formula>
    </cfRule>
  </conditionalFormatting>
  <conditionalFormatting sqref="AC66">
    <cfRule type="expression" dxfId="2738" priority="52" stopIfTrue="1">
      <formula>$AB66="อื่นๆ"</formula>
    </cfRule>
  </conditionalFormatting>
  <conditionalFormatting sqref="AC67">
    <cfRule type="expression" dxfId="2737" priority="51" stopIfTrue="1">
      <formula>$AB67="อื่นๆ"</formula>
    </cfRule>
  </conditionalFormatting>
  <conditionalFormatting sqref="AC68">
    <cfRule type="expression" dxfId="2736" priority="50" stopIfTrue="1">
      <formula>$AB68="อื่นๆ"</formula>
    </cfRule>
  </conditionalFormatting>
  <conditionalFormatting sqref="AC69">
    <cfRule type="expression" dxfId="2735" priority="49" stopIfTrue="1">
      <formula>$AB69="อื่นๆ"</formula>
    </cfRule>
  </conditionalFormatting>
  <conditionalFormatting sqref="AC70">
    <cfRule type="expression" dxfId="2734" priority="48" stopIfTrue="1">
      <formula>$AB70="อื่นๆ"</formula>
    </cfRule>
  </conditionalFormatting>
  <conditionalFormatting sqref="AC938:AC939 AC910:AC936">
    <cfRule type="expression" dxfId="2733" priority="47" stopIfTrue="1">
      <formula>$AB910="อื่นๆ"</formula>
    </cfRule>
  </conditionalFormatting>
  <conditionalFormatting sqref="AC1180:AC1183">
    <cfRule type="expression" dxfId="2732" priority="46" stopIfTrue="1">
      <formula>$AB1180="อื่นๆ"</formula>
    </cfRule>
  </conditionalFormatting>
  <conditionalFormatting sqref="AC1184">
    <cfRule type="expression" dxfId="2731" priority="45" stopIfTrue="1">
      <formula>$AB1184="อื่นๆ"</formula>
    </cfRule>
  </conditionalFormatting>
  <conditionalFormatting sqref="AC1185 AC1189:AC1191 AC1194:AC1210">
    <cfRule type="expression" dxfId="2730" priority="44" stopIfTrue="1">
      <formula>$AB1185="อื่นๆ"</formula>
    </cfRule>
  </conditionalFormatting>
  <conditionalFormatting sqref="AC1211">
    <cfRule type="expression" dxfId="2729" priority="43" stopIfTrue="1">
      <formula>$AB1211="อื่นๆ"</formula>
    </cfRule>
  </conditionalFormatting>
  <conditionalFormatting sqref="AC1136:AC1137">
    <cfRule type="expression" dxfId="2728" priority="42" stopIfTrue="1">
      <formula>$AB1136="อื่นๆ"</formula>
    </cfRule>
  </conditionalFormatting>
  <conditionalFormatting sqref="AC1138:AC1139">
    <cfRule type="expression" dxfId="2727" priority="41" stopIfTrue="1">
      <formula>$AB1138="อื่นๆ"</formula>
    </cfRule>
  </conditionalFormatting>
  <conditionalFormatting sqref="AD1136:AD1139">
    <cfRule type="expression" dxfId="2726" priority="40" stopIfTrue="1">
      <formula>$AB1136="อื่นๆ"</formula>
    </cfRule>
  </conditionalFormatting>
  <conditionalFormatting sqref="AC691:AC694">
    <cfRule type="expression" dxfId="2725" priority="38" stopIfTrue="1">
      <formula>$AB691="อื่นๆ"</formula>
    </cfRule>
  </conditionalFormatting>
  <conditionalFormatting sqref="AC695:AC696">
    <cfRule type="expression" dxfId="2724" priority="37" stopIfTrue="1">
      <formula>$AB695="อื่นๆ"</formula>
    </cfRule>
  </conditionalFormatting>
  <conditionalFormatting sqref="AC699:AC744">
    <cfRule type="expression" dxfId="2723" priority="36" stopIfTrue="1">
      <formula>$AB699="อื่นๆ"</formula>
    </cfRule>
  </conditionalFormatting>
  <conditionalFormatting sqref="AD651 AC697:AC698">
    <cfRule type="expression" dxfId="2722" priority="39" stopIfTrue="1">
      <formula>$AB651="อื่นๆ"</formula>
    </cfRule>
  </conditionalFormatting>
  <conditionalFormatting sqref="AC1125">
    <cfRule type="expression" dxfId="2721" priority="35" stopIfTrue="1">
      <formula>$AB1125="อื่นๆ"</formula>
    </cfRule>
  </conditionalFormatting>
  <conditionalFormatting sqref="AC1155">
    <cfRule type="expression" dxfId="2720" priority="34" stopIfTrue="1">
      <formula>$AB1155="อื่นๆ"</formula>
    </cfRule>
  </conditionalFormatting>
  <conditionalFormatting sqref="AD1155">
    <cfRule type="expression" dxfId="2719" priority="33" stopIfTrue="1">
      <formula>$AB1155="อื่นๆ"</formula>
    </cfRule>
  </conditionalFormatting>
  <conditionalFormatting sqref="AC1156">
    <cfRule type="expression" dxfId="2718" priority="32" stopIfTrue="1">
      <formula>$AB1156="อื่นๆ"</formula>
    </cfRule>
  </conditionalFormatting>
  <conditionalFormatting sqref="AD1156">
    <cfRule type="expression" dxfId="2717" priority="31" stopIfTrue="1">
      <formula>$AB1156="อื่นๆ"</formula>
    </cfRule>
  </conditionalFormatting>
  <conditionalFormatting sqref="AC1158">
    <cfRule type="expression" dxfId="2716" priority="30" stopIfTrue="1">
      <formula>$AB1158="อื่นๆ"</formula>
    </cfRule>
  </conditionalFormatting>
  <conditionalFormatting sqref="AD1158">
    <cfRule type="expression" dxfId="2715" priority="29" stopIfTrue="1">
      <formula>$AB1158="อื่นๆ"</formula>
    </cfRule>
  </conditionalFormatting>
  <conditionalFormatting sqref="AC1147">
    <cfRule type="expression" dxfId="2714" priority="28" stopIfTrue="1">
      <formula>$AB1147="อื่นๆ"</formula>
    </cfRule>
  </conditionalFormatting>
  <conditionalFormatting sqref="AD1147">
    <cfRule type="expression" dxfId="2713" priority="27" stopIfTrue="1">
      <formula>$AB1147="อื่นๆ"</formula>
    </cfRule>
  </conditionalFormatting>
  <conditionalFormatting sqref="AC1146:AD1146">
    <cfRule type="expression" dxfId="2712" priority="26" stopIfTrue="1">
      <formula>$AB1146="อื่นๆ"</formula>
    </cfRule>
  </conditionalFormatting>
  <conditionalFormatting sqref="AD1154">
    <cfRule type="expression" dxfId="2711" priority="24" stopIfTrue="1">
      <formula>$AB1154="อื่นๆ"</formula>
    </cfRule>
  </conditionalFormatting>
  <conditionalFormatting sqref="AC1154">
    <cfRule type="expression" dxfId="2710" priority="25" stopIfTrue="1">
      <formula>$AB1154="อื่นๆ"</formula>
    </cfRule>
  </conditionalFormatting>
  <conditionalFormatting sqref="AD1157">
    <cfRule type="expression" dxfId="2709" priority="22" stopIfTrue="1">
      <formula>$AB1157="อื่นๆ"</formula>
    </cfRule>
  </conditionalFormatting>
  <conditionalFormatting sqref="AC1157">
    <cfRule type="expression" dxfId="2708" priority="23" stopIfTrue="1">
      <formula>$AB1157="อื่นๆ"</formula>
    </cfRule>
  </conditionalFormatting>
  <conditionalFormatting sqref="AC520:AC521">
    <cfRule type="expression" dxfId="2707" priority="21" stopIfTrue="1">
      <formula>$AB520="อื่นๆ"</formula>
    </cfRule>
  </conditionalFormatting>
  <conditionalFormatting sqref="AC662">
    <cfRule type="expression" dxfId="2706" priority="20" stopIfTrue="1">
      <formula>$AB662="อื่นๆ"</formula>
    </cfRule>
  </conditionalFormatting>
  <conditionalFormatting sqref="AC1152">
    <cfRule type="expression" dxfId="2705" priority="19" stopIfTrue="1">
      <formula>$AB1152="อื่นๆ"</formula>
    </cfRule>
  </conditionalFormatting>
  <conditionalFormatting sqref="AC1173">
    <cfRule type="expression" dxfId="2704" priority="18" stopIfTrue="1">
      <formula>$AB1173="อื่นๆ"</formula>
    </cfRule>
  </conditionalFormatting>
  <conditionalFormatting sqref="AC1225">
    <cfRule type="expression" dxfId="2703" priority="17" stopIfTrue="1">
      <formula>$AB1225="อื่นๆ"</formula>
    </cfRule>
  </conditionalFormatting>
  <conditionalFormatting sqref="AC1153">
    <cfRule type="expression" dxfId="2702" priority="16" stopIfTrue="1">
      <formula>$AB1153="อื่นๆ"</formula>
    </cfRule>
  </conditionalFormatting>
  <conditionalFormatting sqref="AC1151">
    <cfRule type="expression" dxfId="2701" priority="15" stopIfTrue="1">
      <formula>$AB1151="อื่นๆ"</formula>
    </cfRule>
  </conditionalFormatting>
  <conditionalFormatting sqref="AC1186">
    <cfRule type="expression" dxfId="2700" priority="14" stopIfTrue="1">
      <formula>$AB1186="อื่นๆ"</formula>
    </cfRule>
  </conditionalFormatting>
  <conditionalFormatting sqref="AC1187">
    <cfRule type="expression" dxfId="2699" priority="13" stopIfTrue="1">
      <formula>$AB1187="อื่นๆ"</formula>
    </cfRule>
  </conditionalFormatting>
  <conditionalFormatting sqref="AC1188">
    <cfRule type="expression" dxfId="2698" priority="12" stopIfTrue="1">
      <formula>$AB1188="อื่นๆ"</formula>
    </cfRule>
  </conditionalFormatting>
  <conditionalFormatting sqref="AC1192">
    <cfRule type="expression" dxfId="2697" priority="11" stopIfTrue="1">
      <formula>$AB1192="อื่นๆ"</formula>
    </cfRule>
  </conditionalFormatting>
  <conditionalFormatting sqref="AC1193">
    <cfRule type="expression" dxfId="2696" priority="10" stopIfTrue="1">
      <formula>$AB1193="อื่นๆ"</formula>
    </cfRule>
  </conditionalFormatting>
  <conditionalFormatting sqref="AC940">
    <cfRule type="expression" dxfId="2695" priority="9" stopIfTrue="1">
      <formula>$AB940="อื่นๆ"</formula>
    </cfRule>
  </conditionalFormatting>
  <conditionalFormatting sqref="AC941:AD941">
    <cfRule type="expression" dxfId="2694" priority="8" stopIfTrue="1">
      <formula>$AB941="อื่นๆ"</formula>
    </cfRule>
  </conditionalFormatting>
  <conditionalFormatting sqref="AC1091:AC1098">
    <cfRule type="expression" dxfId="2693" priority="7" stopIfTrue="1">
      <formula>$AB1091="อื่นๆ"</formula>
    </cfRule>
  </conditionalFormatting>
  <conditionalFormatting sqref="Z390:Z391">
    <cfRule type="expression" dxfId="2692" priority="6" stopIfTrue="1">
      <formula>$AB390="อื่นๆ"</formula>
    </cfRule>
  </conditionalFormatting>
  <conditionalFormatting sqref="AD1148">
    <cfRule type="expression" dxfId="2691" priority="4" stopIfTrue="1">
      <formula>$AB1148="อื่นๆ"</formula>
    </cfRule>
  </conditionalFormatting>
  <conditionalFormatting sqref="AC1148">
    <cfRule type="expression" dxfId="2690" priority="5" stopIfTrue="1">
      <formula>$AB1148="อื่นๆ"</formula>
    </cfRule>
  </conditionalFormatting>
  <conditionalFormatting sqref="AB97">
    <cfRule type="expression" dxfId="2689" priority="3" stopIfTrue="1">
      <formula>$AB97="อื่นๆ"</formula>
    </cfRule>
  </conditionalFormatting>
  <conditionalFormatting sqref="AB241">
    <cfRule type="expression" dxfId="2688" priority="2" stopIfTrue="1">
      <formula>$AB241="อื่นๆ"</formula>
    </cfRule>
  </conditionalFormatting>
  <conditionalFormatting sqref="AB576">
    <cfRule type="expression" dxfId="2687" priority="1" stopIfTrue="1">
      <formula>$AB576="อื่นๆ"</formula>
    </cfRule>
  </conditionalFormatting>
  <dataValidations count="19">
    <dataValidation type="list" allowBlank="1" showInputMessage="1" showErrorMessage="1" sqref="B6:B1226">
      <formula1>ชื่อหน่วยงานหลัก</formula1>
    </dataValidation>
    <dataValidation type="list" allowBlank="1" showInputMessage="1" showErrorMessage="1" sqref="P916:P924 O1193 P1159:P1164 P942:P943 O1165:O1191 P937:P940 P71:P72 O1223:O1226 P928 P1132:P1134 O6:O141 O746:O949 O952:O1158 O212:O744">
      <formula1>IF(M6="",ชื่อกิจกรรมใหม่,INDIRECT($M6))</formula1>
    </dataValidation>
    <dataValidation type="list" allowBlank="1" showInputMessage="1" showErrorMessage="1" sqref="W2">
      <formula1>IF(Q2=1,A_1, IF(Q2=2,A_2, IF(Q2=3,A_3, IF(Q2=4,A_4, IF(Q2=5,A_5, IF(Q2=6,A_6,A_7))))))</formula1>
    </dataValidation>
    <dataValidation type="list" allowBlank="1" showInputMessage="1" showErrorMessage="1" sqref="O950:O951 M6:M1158 P1224:P1225 P1172:P1173 P1150:P1153 O745 N1164 M1165:M1226">
      <formula1>INDIRECT($K6)</formula1>
    </dataValidation>
    <dataValidation type="list" allowBlank="1" showInputMessage="1" showErrorMessage="1" sqref="AB577:AB744 AB242:AB248 AB478:AB575 AB1165:AB1174 AB1179:AB1192 AB1194:AB1226 AB945:AB1158 AB746:AB943 AB98:AB240 AB6:AB96">
      <formula1>INDIRECT($AA6)</formula1>
    </dataValidation>
    <dataValidation type="list" allowBlank="1" showInputMessage="1" showErrorMessage="1" sqref="Z746:Z748 AD1192 Z1156:Z1192 Z478:Z547 Z1147:Z1153 Z558:Z744 Z1126:Z1140 Z412 Z1194:Z1226 AD1194:AD1222 Z751:Z1124 Z6:Z249 Z393:Z394 Z397 Z407:Z408 Z448 Z453 Z468 Z475">
      <formula1>INDIRECT($Y6)</formula1>
    </dataValidation>
    <dataValidation type="list" allowBlank="1" showInputMessage="1" showErrorMessage="1" sqref="AA746:AA748 AA478:AA744 AA751:AA1226 AA6:AA248">
      <formula1>INDIRECT($Z6)</formula1>
    </dataValidation>
    <dataValidation type="list" allowBlank="1" showInputMessage="1" showErrorMessage="1" sqref="K1159:K1164 O142:O211 J1165:J1226 J927:J1158 J6:J925">
      <formula1>รหัสงานโครงการ</formula1>
    </dataValidation>
    <dataValidation type="list" allowBlank="1" showInputMessage="1" showErrorMessage="1" sqref="X478:X744 X2 X746:X1226 X6:X248">
      <formula1>ประเภทโครงการ</formula1>
    </dataValidation>
    <dataValidation type="list" allowBlank="1" showInputMessage="1" showErrorMessage="1" sqref="AH211 AH153:AH163 AH165:AH207 T368:T372 AH475:AH477 AH142:AH146 T1145 AH469:AH472 AH333:AH359 AH249:AH320 AH328:AH329 AH452 AH436:AH448 AH454 AH458:AH459 AH461:AH462 AH465:AH466 T1167 R2 T790:T796 R6:R1158 T577:T605 T887:T889 AH412:AH429 T1165 R1165:R1174 T1157 T478:T519 T745:T747 T374:T385 T321:T332 T242:T248 AH368:AH410 R1179:R1226 T359:T366 T891:T900 T964:T967 T250 T253:T254 T256 T258:T260 T262:T271 T273:T282 T284:T293 T295:T302 T304:T314 T316 T318:T319 T334:T337 T339:T348 T350:T357 T522:T575">
      <formula1>นโยบายจัดสรรA</formula1>
    </dataValidation>
    <dataValidation type="list" allowBlank="1" showInputMessage="1" showErrorMessage="1" sqref="Y478:Y744 Y746:Y1226 Y6:Y248">
      <formula1>ประเภทงบประมาณ</formula1>
    </dataValidation>
    <dataValidation type="list" allowBlank="1" showInputMessage="1" showErrorMessage="1" sqref="Z749:AA750">
      <formula1>INDIRECT(#REF!)</formula1>
    </dataValidation>
    <dataValidation type="list" allowBlank="1" showInputMessage="1" showErrorMessage="1" sqref="T520:T521 T606:T744 T249 T1146:T1156 T373 T901:T963 T1166 T2 T251:T252 T255 T257 T261 T272 T283 T294 T303 T315 T317 T320 T333 T338 T349 T358 T367 T797:T886 T6:T241 T386:T477 T748:T789 T576 T890 T968:T1144 T1158:T1164 T1168:T1226">
      <formula1>INDIRECT($R2)</formula1>
    </dataValidation>
    <dataValidation type="list" allowBlank="1" showInputMessage="1" showErrorMessage="1" sqref="G6:G1226">
      <formula1>แหล่งงบประมาณย่อย</formula1>
    </dataValidation>
    <dataValidation type="list" allowBlank="1" showInputMessage="1" showErrorMessage="1" sqref="D6:D1226">
      <formula1>INDIRECT($B6)</formula1>
    </dataValidation>
    <dataValidation type="list" allowBlank="1" showInputMessage="1" showErrorMessage="1" sqref="F1159:F1164 E6:E1226">
      <formula1>รหัสแหล่งเงิน</formula1>
    </dataValidation>
    <dataValidation type="list" allowBlank="1" showInputMessage="1" showErrorMessage="1" sqref="I1159:I1164 H6:H1226">
      <formula1>รหัสกองทุน</formula1>
    </dataValidation>
    <dataValidation type="list" allowBlank="1" showInputMessage="1" showErrorMessage="1" sqref="AE142:AE211">
      <formula1>IF(AA142="",ชื่อกิจกรรมใหม่,INDIRECT($AA142))</formula1>
    </dataValidation>
    <dataValidation type="list" allowBlank="1" showInputMessage="1" showErrorMessage="1" sqref="Z390:Z391 AC435:AC477 AC249:AC431">
      <formula1>INDIRECT($AH249)</formula1>
    </dataValidation>
  </dataValidations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8"/>
  <dimension ref="A1:I56"/>
  <sheetViews>
    <sheetView zoomScale="90" zoomScaleNormal="90" workbookViewId="0"/>
  </sheetViews>
  <sheetFormatPr defaultColWidth="9" defaultRowHeight="18.75"/>
  <cols>
    <col min="1" max="1" width="6.375" style="479" customWidth="1"/>
    <col min="2" max="2" width="24.125" style="480" customWidth="1"/>
    <col min="3" max="3" width="3.375" style="480" bestFit="1" customWidth="1"/>
    <col min="4" max="4" width="23.25" style="480" customWidth="1"/>
    <col min="5" max="5" width="6.25" style="490" customWidth="1"/>
    <col min="6" max="6" width="34.375" style="480" customWidth="1"/>
    <col min="7" max="7" width="56.125" style="480" customWidth="1"/>
    <col min="8" max="8" width="80.375" style="488" customWidth="1"/>
    <col min="9" max="256" width="9" style="480"/>
    <col min="257" max="257" width="6.375" style="480" customWidth="1"/>
    <col min="258" max="258" width="24.125" style="480" customWidth="1"/>
    <col min="259" max="259" width="3.375" style="480" bestFit="1" customWidth="1"/>
    <col min="260" max="260" width="23.25" style="480" customWidth="1"/>
    <col min="261" max="261" width="6.25" style="480" customWidth="1"/>
    <col min="262" max="262" width="34.375" style="480" customWidth="1"/>
    <col min="263" max="263" width="56.125" style="480" customWidth="1"/>
    <col min="264" max="264" width="80.375" style="480" customWidth="1"/>
    <col min="265" max="512" width="9" style="480"/>
    <col min="513" max="513" width="6.375" style="480" customWidth="1"/>
    <col min="514" max="514" width="24.125" style="480" customWidth="1"/>
    <col min="515" max="515" width="3.375" style="480" bestFit="1" customWidth="1"/>
    <col min="516" max="516" width="23.25" style="480" customWidth="1"/>
    <col min="517" max="517" width="6.25" style="480" customWidth="1"/>
    <col min="518" max="518" width="34.375" style="480" customWidth="1"/>
    <col min="519" max="519" width="56.125" style="480" customWidth="1"/>
    <col min="520" max="520" width="80.375" style="480" customWidth="1"/>
    <col min="521" max="768" width="9" style="480"/>
    <col min="769" max="769" width="6.375" style="480" customWidth="1"/>
    <col min="770" max="770" width="24.125" style="480" customWidth="1"/>
    <col min="771" max="771" width="3.375" style="480" bestFit="1" customWidth="1"/>
    <col min="772" max="772" width="23.25" style="480" customWidth="1"/>
    <col min="773" max="773" width="6.25" style="480" customWidth="1"/>
    <col min="774" max="774" width="34.375" style="480" customWidth="1"/>
    <col min="775" max="775" width="56.125" style="480" customWidth="1"/>
    <col min="776" max="776" width="80.375" style="480" customWidth="1"/>
    <col min="777" max="1024" width="9" style="480"/>
    <col min="1025" max="1025" width="6.375" style="480" customWidth="1"/>
    <col min="1026" max="1026" width="24.125" style="480" customWidth="1"/>
    <col min="1027" max="1027" width="3.375" style="480" bestFit="1" customWidth="1"/>
    <col min="1028" max="1028" width="23.25" style="480" customWidth="1"/>
    <col min="1029" max="1029" width="6.25" style="480" customWidth="1"/>
    <col min="1030" max="1030" width="34.375" style="480" customWidth="1"/>
    <col min="1031" max="1031" width="56.125" style="480" customWidth="1"/>
    <col min="1032" max="1032" width="80.375" style="480" customWidth="1"/>
    <col min="1033" max="1280" width="9" style="480"/>
    <col min="1281" max="1281" width="6.375" style="480" customWidth="1"/>
    <col min="1282" max="1282" width="24.125" style="480" customWidth="1"/>
    <col min="1283" max="1283" width="3.375" style="480" bestFit="1" customWidth="1"/>
    <col min="1284" max="1284" width="23.25" style="480" customWidth="1"/>
    <col min="1285" max="1285" width="6.25" style="480" customWidth="1"/>
    <col min="1286" max="1286" width="34.375" style="480" customWidth="1"/>
    <col min="1287" max="1287" width="56.125" style="480" customWidth="1"/>
    <col min="1288" max="1288" width="80.375" style="480" customWidth="1"/>
    <col min="1289" max="1536" width="9" style="480"/>
    <col min="1537" max="1537" width="6.375" style="480" customWidth="1"/>
    <col min="1538" max="1538" width="24.125" style="480" customWidth="1"/>
    <col min="1539" max="1539" width="3.375" style="480" bestFit="1" customWidth="1"/>
    <col min="1540" max="1540" width="23.25" style="480" customWidth="1"/>
    <col min="1541" max="1541" width="6.25" style="480" customWidth="1"/>
    <col min="1542" max="1542" width="34.375" style="480" customWidth="1"/>
    <col min="1543" max="1543" width="56.125" style="480" customWidth="1"/>
    <col min="1544" max="1544" width="80.375" style="480" customWidth="1"/>
    <col min="1545" max="1792" width="9" style="480"/>
    <col min="1793" max="1793" width="6.375" style="480" customWidth="1"/>
    <col min="1794" max="1794" width="24.125" style="480" customWidth="1"/>
    <col min="1795" max="1795" width="3.375" style="480" bestFit="1" customWidth="1"/>
    <col min="1796" max="1796" width="23.25" style="480" customWidth="1"/>
    <col min="1797" max="1797" width="6.25" style="480" customWidth="1"/>
    <col min="1798" max="1798" width="34.375" style="480" customWidth="1"/>
    <col min="1799" max="1799" width="56.125" style="480" customWidth="1"/>
    <col min="1800" max="1800" width="80.375" style="480" customWidth="1"/>
    <col min="1801" max="2048" width="9" style="480"/>
    <col min="2049" max="2049" width="6.375" style="480" customWidth="1"/>
    <col min="2050" max="2050" width="24.125" style="480" customWidth="1"/>
    <col min="2051" max="2051" width="3.375" style="480" bestFit="1" customWidth="1"/>
    <col min="2052" max="2052" width="23.25" style="480" customWidth="1"/>
    <col min="2053" max="2053" width="6.25" style="480" customWidth="1"/>
    <col min="2054" max="2054" width="34.375" style="480" customWidth="1"/>
    <col min="2055" max="2055" width="56.125" style="480" customWidth="1"/>
    <col min="2056" max="2056" width="80.375" style="480" customWidth="1"/>
    <col min="2057" max="2304" width="9" style="480"/>
    <col min="2305" max="2305" width="6.375" style="480" customWidth="1"/>
    <col min="2306" max="2306" width="24.125" style="480" customWidth="1"/>
    <col min="2307" max="2307" width="3.375" style="480" bestFit="1" customWidth="1"/>
    <col min="2308" max="2308" width="23.25" style="480" customWidth="1"/>
    <col min="2309" max="2309" width="6.25" style="480" customWidth="1"/>
    <col min="2310" max="2310" width="34.375" style="480" customWidth="1"/>
    <col min="2311" max="2311" width="56.125" style="480" customWidth="1"/>
    <col min="2312" max="2312" width="80.375" style="480" customWidth="1"/>
    <col min="2313" max="2560" width="9" style="480"/>
    <col min="2561" max="2561" width="6.375" style="480" customWidth="1"/>
    <col min="2562" max="2562" width="24.125" style="480" customWidth="1"/>
    <col min="2563" max="2563" width="3.375" style="480" bestFit="1" customWidth="1"/>
    <col min="2564" max="2564" width="23.25" style="480" customWidth="1"/>
    <col min="2565" max="2565" width="6.25" style="480" customWidth="1"/>
    <col min="2566" max="2566" width="34.375" style="480" customWidth="1"/>
    <col min="2567" max="2567" width="56.125" style="480" customWidth="1"/>
    <col min="2568" max="2568" width="80.375" style="480" customWidth="1"/>
    <col min="2569" max="2816" width="9" style="480"/>
    <col min="2817" max="2817" width="6.375" style="480" customWidth="1"/>
    <col min="2818" max="2818" width="24.125" style="480" customWidth="1"/>
    <col min="2819" max="2819" width="3.375" style="480" bestFit="1" customWidth="1"/>
    <col min="2820" max="2820" width="23.25" style="480" customWidth="1"/>
    <col min="2821" max="2821" width="6.25" style="480" customWidth="1"/>
    <col min="2822" max="2822" width="34.375" style="480" customWidth="1"/>
    <col min="2823" max="2823" width="56.125" style="480" customWidth="1"/>
    <col min="2824" max="2824" width="80.375" style="480" customWidth="1"/>
    <col min="2825" max="3072" width="9" style="480"/>
    <col min="3073" max="3073" width="6.375" style="480" customWidth="1"/>
    <col min="3074" max="3074" width="24.125" style="480" customWidth="1"/>
    <col min="3075" max="3075" width="3.375" style="480" bestFit="1" customWidth="1"/>
    <col min="3076" max="3076" width="23.25" style="480" customWidth="1"/>
    <col min="3077" max="3077" width="6.25" style="480" customWidth="1"/>
    <col min="3078" max="3078" width="34.375" style="480" customWidth="1"/>
    <col min="3079" max="3079" width="56.125" style="480" customWidth="1"/>
    <col min="3080" max="3080" width="80.375" style="480" customWidth="1"/>
    <col min="3081" max="3328" width="9" style="480"/>
    <col min="3329" max="3329" width="6.375" style="480" customWidth="1"/>
    <col min="3330" max="3330" width="24.125" style="480" customWidth="1"/>
    <col min="3331" max="3331" width="3.375" style="480" bestFit="1" customWidth="1"/>
    <col min="3332" max="3332" width="23.25" style="480" customWidth="1"/>
    <col min="3333" max="3333" width="6.25" style="480" customWidth="1"/>
    <col min="3334" max="3334" width="34.375" style="480" customWidth="1"/>
    <col min="3335" max="3335" width="56.125" style="480" customWidth="1"/>
    <col min="3336" max="3336" width="80.375" style="480" customWidth="1"/>
    <col min="3337" max="3584" width="9" style="480"/>
    <col min="3585" max="3585" width="6.375" style="480" customWidth="1"/>
    <col min="3586" max="3586" width="24.125" style="480" customWidth="1"/>
    <col min="3587" max="3587" width="3.375" style="480" bestFit="1" customWidth="1"/>
    <col min="3588" max="3588" width="23.25" style="480" customWidth="1"/>
    <col min="3589" max="3589" width="6.25" style="480" customWidth="1"/>
    <col min="3590" max="3590" width="34.375" style="480" customWidth="1"/>
    <col min="3591" max="3591" width="56.125" style="480" customWidth="1"/>
    <col min="3592" max="3592" width="80.375" style="480" customWidth="1"/>
    <col min="3593" max="3840" width="9" style="480"/>
    <col min="3841" max="3841" width="6.375" style="480" customWidth="1"/>
    <col min="3842" max="3842" width="24.125" style="480" customWidth="1"/>
    <col min="3843" max="3843" width="3.375" style="480" bestFit="1" customWidth="1"/>
    <col min="3844" max="3844" width="23.25" style="480" customWidth="1"/>
    <col min="3845" max="3845" width="6.25" style="480" customWidth="1"/>
    <col min="3846" max="3846" width="34.375" style="480" customWidth="1"/>
    <col min="3847" max="3847" width="56.125" style="480" customWidth="1"/>
    <col min="3848" max="3848" width="80.375" style="480" customWidth="1"/>
    <col min="3849" max="4096" width="9" style="480"/>
    <col min="4097" max="4097" width="6.375" style="480" customWidth="1"/>
    <col min="4098" max="4098" width="24.125" style="480" customWidth="1"/>
    <col min="4099" max="4099" width="3.375" style="480" bestFit="1" customWidth="1"/>
    <col min="4100" max="4100" width="23.25" style="480" customWidth="1"/>
    <col min="4101" max="4101" width="6.25" style="480" customWidth="1"/>
    <col min="4102" max="4102" width="34.375" style="480" customWidth="1"/>
    <col min="4103" max="4103" width="56.125" style="480" customWidth="1"/>
    <col min="4104" max="4104" width="80.375" style="480" customWidth="1"/>
    <col min="4105" max="4352" width="9" style="480"/>
    <col min="4353" max="4353" width="6.375" style="480" customWidth="1"/>
    <col min="4354" max="4354" width="24.125" style="480" customWidth="1"/>
    <col min="4355" max="4355" width="3.375" style="480" bestFit="1" customWidth="1"/>
    <col min="4356" max="4356" width="23.25" style="480" customWidth="1"/>
    <col min="4357" max="4357" width="6.25" style="480" customWidth="1"/>
    <col min="4358" max="4358" width="34.375" style="480" customWidth="1"/>
    <col min="4359" max="4359" width="56.125" style="480" customWidth="1"/>
    <col min="4360" max="4360" width="80.375" style="480" customWidth="1"/>
    <col min="4361" max="4608" width="9" style="480"/>
    <col min="4609" max="4609" width="6.375" style="480" customWidth="1"/>
    <col min="4610" max="4610" width="24.125" style="480" customWidth="1"/>
    <col min="4611" max="4611" width="3.375" style="480" bestFit="1" customWidth="1"/>
    <col min="4612" max="4612" width="23.25" style="480" customWidth="1"/>
    <col min="4613" max="4613" width="6.25" style="480" customWidth="1"/>
    <col min="4614" max="4614" width="34.375" style="480" customWidth="1"/>
    <col min="4615" max="4615" width="56.125" style="480" customWidth="1"/>
    <col min="4616" max="4616" width="80.375" style="480" customWidth="1"/>
    <col min="4617" max="4864" width="9" style="480"/>
    <col min="4865" max="4865" width="6.375" style="480" customWidth="1"/>
    <col min="4866" max="4866" width="24.125" style="480" customWidth="1"/>
    <col min="4867" max="4867" width="3.375" style="480" bestFit="1" customWidth="1"/>
    <col min="4868" max="4868" width="23.25" style="480" customWidth="1"/>
    <col min="4869" max="4869" width="6.25" style="480" customWidth="1"/>
    <col min="4870" max="4870" width="34.375" style="480" customWidth="1"/>
    <col min="4871" max="4871" width="56.125" style="480" customWidth="1"/>
    <col min="4872" max="4872" width="80.375" style="480" customWidth="1"/>
    <col min="4873" max="5120" width="9" style="480"/>
    <col min="5121" max="5121" width="6.375" style="480" customWidth="1"/>
    <col min="5122" max="5122" width="24.125" style="480" customWidth="1"/>
    <col min="5123" max="5123" width="3.375" style="480" bestFit="1" customWidth="1"/>
    <col min="5124" max="5124" width="23.25" style="480" customWidth="1"/>
    <col min="5125" max="5125" width="6.25" style="480" customWidth="1"/>
    <col min="5126" max="5126" width="34.375" style="480" customWidth="1"/>
    <col min="5127" max="5127" width="56.125" style="480" customWidth="1"/>
    <col min="5128" max="5128" width="80.375" style="480" customWidth="1"/>
    <col min="5129" max="5376" width="9" style="480"/>
    <col min="5377" max="5377" width="6.375" style="480" customWidth="1"/>
    <col min="5378" max="5378" width="24.125" style="480" customWidth="1"/>
    <col min="5379" max="5379" width="3.375" style="480" bestFit="1" customWidth="1"/>
    <col min="5380" max="5380" width="23.25" style="480" customWidth="1"/>
    <col min="5381" max="5381" width="6.25" style="480" customWidth="1"/>
    <col min="5382" max="5382" width="34.375" style="480" customWidth="1"/>
    <col min="5383" max="5383" width="56.125" style="480" customWidth="1"/>
    <col min="5384" max="5384" width="80.375" style="480" customWidth="1"/>
    <col min="5385" max="5632" width="9" style="480"/>
    <col min="5633" max="5633" width="6.375" style="480" customWidth="1"/>
    <col min="5634" max="5634" width="24.125" style="480" customWidth="1"/>
    <col min="5635" max="5635" width="3.375" style="480" bestFit="1" customWidth="1"/>
    <col min="5636" max="5636" width="23.25" style="480" customWidth="1"/>
    <col min="5637" max="5637" width="6.25" style="480" customWidth="1"/>
    <col min="5638" max="5638" width="34.375" style="480" customWidth="1"/>
    <col min="5639" max="5639" width="56.125" style="480" customWidth="1"/>
    <col min="5640" max="5640" width="80.375" style="480" customWidth="1"/>
    <col min="5641" max="5888" width="9" style="480"/>
    <col min="5889" max="5889" width="6.375" style="480" customWidth="1"/>
    <col min="5890" max="5890" width="24.125" style="480" customWidth="1"/>
    <col min="5891" max="5891" width="3.375" style="480" bestFit="1" customWidth="1"/>
    <col min="5892" max="5892" width="23.25" style="480" customWidth="1"/>
    <col min="5893" max="5893" width="6.25" style="480" customWidth="1"/>
    <col min="5894" max="5894" width="34.375" style="480" customWidth="1"/>
    <col min="5895" max="5895" width="56.125" style="480" customWidth="1"/>
    <col min="5896" max="5896" width="80.375" style="480" customWidth="1"/>
    <col min="5897" max="6144" width="9" style="480"/>
    <col min="6145" max="6145" width="6.375" style="480" customWidth="1"/>
    <col min="6146" max="6146" width="24.125" style="480" customWidth="1"/>
    <col min="6147" max="6147" width="3.375" style="480" bestFit="1" customWidth="1"/>
    <col min="6148" max="6148" width="23.25" style="480" customWidth="1"/>
    <col min="6149" max="6149" width="6.25" style="480" customWidth="1"/>
    <col min="6150" max="6150" width="34.375" style="480" customWidth="1"/>
    <col min="6151" max="6151" width="56.125" style="480" customWidth="1"/>
    <col min="6152" max="6152" width="80.375" style="480" customWidth="1"/>
    <col min="6153" max="6400" width="9" style="480"/>
    <col min="6401" max="6401" width="6.375" style="480" customWidth="1"/>
    <col min="6402" max="6402" width="24.125" style="480" customWidth="1"/>
    <col min="6403" max="6403" width="3.375" style="480" bestFit="1" customWidth="1"/>
    <col min="6404" max="6404" width="23.25" style="480" customWidth="1"/>
    <col min="6405" max="6405" width="6.25" style="480" customWidth="1"/>
    <col min="6406" max="6406" width="34.375" style="480" customWidth="1"/>
    <col min="6407" max="6407" width="56.125" style="480" customWidth="1"/>
    <col min="6408" max="6408" width="80.375" style="480" customWidth="1"/>
    <col min="6409" max="6656" width="9" style="480"/>
    <col min="6657" max="6657" width="6.375" style="480" customWidth="1"/>
    <col min="6658" max="6658" width="24.125" style="480" customWidth="1"/>
    <col min="6659" max="6659" width="3.375" style="480" bestFit="1" customWidth="1"/>
    <col min="6660" max="6660" width="23.25" style="480" customWidth="1"/>
    <col min="6661" max="6661" width="6.25" style="480" customWidth="1"/>
    <col min="6662" max="6662" width="34.375" style="480" customWidth="1"/>
    <col min="6663" max="6663" width="56.125" style="480" customWidth="1"/>
    <col min="6664" max="6664" width="80.375" style="480" customWidth="1"/>
    <col min="6665" max="6912" width="9" style="480"/>
    <col min="6913" max="6913" width="6.375" style="480" customWidth="1"/>
    <col min="6914" max="6914" width="24.125" style="480" customWidth="1"/>
    <col min="6915" max="6915" width="3.375" style="480" bestFit="1" customWidth="1"/>
    <col min="6916" max="6916" width="23.25" style="480" customWidth="1"/>
    <col min="6917" max="6917" width="6.25" style="480" customWidth="1"/>
    <col min="6918" max="6918" width="34.375" style="480" customWidth="1"/>
    <col min="6919" max="6919" width="56.125" style="480" customWidth="1"/>
    <col min="6920" max="6920" width="80.375" style="480" customWidth="1"/>
    <col min="6921" max="7168" width="9" style="480"/>
    <col min="7169" max="7169" width="6.375" style="480" customWidth="1"/>
    <col min="7170" max="7170" width="24.125" style="480" customWidth="1"/>
    <col min="7171" max="7171" width="3.375" style="480" bestFit="1" customWidth="1"/>
    <col min="7172" max="7172" width="23.25" style="480" customWidth="1"/>
    <col min="7173" max="7173" width="6.25" style="480" customWidth="1"/>
    <col min="7174" max="7174" width="34.375" style="480" customWidth="1"/>
    <col min="7175" max="7175" width="56.125" style="480" customWidth="1"/>
    <col min="7176" max="7176" width="80.375" style="480" customWidth="1"/>
    <col min="7177" max="7424" width="9" style="480"/>
    <col min="7425" max="7425" width="6.375" style="480" customWidth="1"/>
    <col min="7426" max="7426" width="24.125" style="480" customWidth="1"/>
    <col min="7427" max="7427" width="3.375" style="480" bestFit="1" customWidth="1"/>
    <col min="7428" max="7428" width="23.25" style="480" customWidth="1"/>
    <col min="7429" max="7429" width="6.25" style="480" customWidth="1"/>
    <col min="7430" max="7430" width="34.375" style="480" customWidth="1"/>
    <col min="7431" max="7431" width="56.125" style="480" customWidth="1"/>
    <col min="7432" max="7432" width="80.375" style="480" customWidth="1"/>
    <col min="7433" max="7680" width="9" style="480"/>
    <col min="7681" max="7681" width="6.375" style="480" customWidth="1"/>
    <col min="7682" max="7682" width="24.125" style="480" customWidth="1"/>
    <col min="7683" max="7683" width="3.375" style="480" bestFit="1" customWidth="1"/>
    <col min="7684" max="7684" width="23.25" style="480" customWidth="1"/>
    <col min="7685" max="7685" width="6.25" style="480" customWidth="1"/>
    <col min="7686" max="7686" width="34.375" style="480" customWidth="1"/>
    <col min="7687" max="7687" width="56.125" style="480" customWidth="1"/>
    <col min="7688" max="7688" width="80.375" style="480" customWidth="1"/>
    <col min="7689" max="7936" width="9" style="480"/>
    <col min="7937" max="7937" width="6.375" style="480" customWidth="1"/>
    <col min="7938" max="7938" width="24.125" style="480" customWidth="1"/>
    <col min="7939" max="7939" width="3.375" style="480" bestFit="1" customWidth="1"/>
    <col min="7940" max="7940" width="23.25" style="480" customWidth="1"/>
    <col min="7941" max="7941" width="6.25" style="480" customWidth="1"/>
    <col min="7942" max="7942" width="34.375" style="480" customWidth="1"/>
    <col min="7943" max="7943" width="56.125" style="480" customWidth="1"/>
    <col min="7944" max="7944" width="80.375" style="480" customWidth="1"/>
    <col min="7945" max="8192" width="9" style="480"/>
    <col min="8193" max="8193" width="6.375" style="480" customWidth="1"/>
    <col min="8194" max="8194" width="24.125" style="480" customWidth="1"/>
    <col min="8195" max="8195" width="3.375" style="480" bestFit="1" customWidth="1"/>
    <col min="8196" max="8196" width="23.25" style="480" customWidth="1"/>
    <col min="8197" max="8197" width="6.25" style="480" customWidth="1"/>
    <col min="8198" max="8198" width="34.375" style="480" customWidth="1"/>
    <col min="8199" max="8199" width="56.125" style="480" customWidth="1"/>
    <col min="8200" max="8200" width="80.375" style="480" customWidth="1"/>
    <col min="8201" max="8448" width="9" style="480"/>
    <col min="8449" max="8449" width="6.375" style="480" customWidth="1"/>
    <col min="8450" max="8450" width="24.125" style="480" customWidth="1"/>
    <col min="8451" max="8451" width="3.375" style="480" bestFit="1" customWidth="1"/>
    <col min="8452" max="8452" width="23.25" style="480" customWidth="1"/>
    <col min="8453" max="8453" width="6.25" style="480" customWidth="1"/>
    <col min="8454" max="8454" width="34.375" style="480" customWidth="1"/>
    <col min="8455" max="8455" width="56.125" style="480" customWidth="1"/>
    <col min="8456" max="8456" width="80.375" style="480" customWidth="1"/>
    <col min="8457" max="8704" width="9" style="480"/>
    <col min="8705" max="8705" width="6.375" style="480" customWidth="1"/>
    <col min="8706" max="8706" width="24.125" style="480" customWidth="1"/>
    <col min="8707" max="8707" width="3.375" style="480" bestFit="1" customWidth="1"/>
    <col min="8708" max="8708" width="23.25" style="480" customWidth="1"/>
    <col min="8709" max="8709" width="6.25" style="480" customWidth="1"/>
    <col min="8710" max="8710" width="34.375" style="480" customWidth="1"/>
    <col min="8711" max="8711" width="56.125" style="480" customWidth="1"/>
    <col min="8712" max="8712" width="80.375" style="480" customWidth="1"/>
    <col min="8713" max="8960" width="9" style="480"/>
    <col min="8961" max="8961" width="6.375" style="480" customWidth="1"/>
    <col min="8962" max="8962" width="24.125" style="480" customWidth="1"/>
    <col min="8963" max="8963" width="3.375" style="480" bestFit="1" customWidth="1"/>
    <col min="8964" max="8964" width="23.25" style="480" customWidth="1"/>
    <col min="8965" max="8965" width="6.25" style="480" customWidth="1"/>
    <col min="8966" max="8966" width="34.375" style="480" customWidth="1"/>
    <col min="8967" max="8967" width="56.125" style="480" customWidth="1"/>
    <col min="8968" max="8968" width="80.375" style="480" customWidth="1"/>
    <col min="8969" max="9216" width="9" style="480"/>
    <col min="9217" max="9217" width="6.375" style="480" customWidth="1"/>
    <col min="9218" max="9218" width="24.125" style="480" customWidth="1"/>
    <col min="9219" max="9219" width="3.375" style="480" bestFit="1" customWidth="1"/>
    <col min="9220" max="9220" width="23.25" style="480" customWidth="1"/>
    <col min="9221" max="9221" width="6.25" style="480" customWidth="1"/>
    <col min="9222" max="9222" width="34.375" style="480" customWidth="1"/>
    <col min="9223" max="9223" width="56.125" style="480" customWidth="1"/>
    <col min="9224" max="9224" width="80.375" style="480" customWidth="1"/>
    <col min="9225" max="9472" width="9" style="480"/>
    <col min="9473" max="9473" width="6.375" style="480" customWidth="1"/>
    <col min="9474" max="9474" width="24.125" style="480" customWidth="1"/>
    <col min="9475" max="9475" width="3.375" style="480" bestFit="1" customWidth="1"/>
    <col min="9476" max="9476" width="23.25" style="480" customWidth="1"/>
    <col min="9477" max="9477" width="6.25" style="480" customWidth="1"/>
    <col min="9478" max="9478" width="34.375" style="480" customWidth="1"/>
    <col min="9479" max="9479" width="56.125" style="480" customWidth="1"/>
    <col min="9480" max="9480" width="80.375" style="480" customWidth="1"/>
    <col min="9481" max="9728" width="9" style="480"/>
    <col min="9729" max="9729" width="6.375" style="480" customWidth="1"/>
    <col min="9730" max="9730" width="24.125" style="480" customWidth="1"/>
    <col min="9731" max="9731" width="3.375" style="480" bestFit="1" customWidth="1"/>
    <col min="9732" max="9732" width="23.25" style="480" customWidth="1"/>
    <col min="9733" max="9733" width="6.25" style="480" customWidth="1"/>
    <col min="9734" max="9734" width="34.375" style="480" customWidth="1"/>
    <col min="9735" max="9735" width="56.125" style="480" customWidth="1"/>
    <col min="9736" max="9736" width="80.375" style="480" customWidth="1"/>
    <col min="9737" max="9984" width="9" style="480"/>
    <col min="9985" max="9985" width="6.375" style="480" customWidth="1"/>
    <col min="9986" max="9986" width="24.125" style="480" customWidth="1"/>
    <col min="9987" max="9987" width="3.375" style="480" bestFit="1" customWidth="1"/>
    <col min="9988" max="9988" width="23.25" style="480" customWidth="1"/>
    <col min="9989" max="9989" width="6.25" style="480" customWidth="1"/>
    <col min="9990" max="9990" width="34.375" style="480" customWidth="1"/>
    <col min="9991" max="9991" width="56.125" style="480" customWidth="1"/>
    <col min="9992" max="9992" width="80.375" style="480" customWidth="1"/>
    <col min="9993" max="10240" width="9" style="480"/>
    <col min="10241" max="10241" width="6.375" style="480" customWidth="1"/>
    <col min="10242" max="10242" width="24.125" style="480" customWidth="1"/>
    <col min="10243" max="10243" width="3.375" style="480" bestFit="1" customWidth="1"/>
    <col min="10244" max="10244" width="23.25" style="480" customWidth="1"/>
    <col min="10245" max="10245" width="6.25" style="480" customWidth="1"/>
    <col min="10246" max="10246" width="34.375" style="480" customWidth="1"/>
    <col min="10247" max="10247" width="56.125" style="480" customWidth="1"/>
    <col min="10248" max="10248" width="80.375" style="480" customWidth="1"/>
    <col min="10249" max="10496" width="9" style="480"/>
    <col min="10497" max="10497" width="6.375" style="480" customWidth="1"/>
    <col min="10498" max="10498" width="24.125" style="480" customWidth="1"/>
    <col min="10499" max="10499" width="3.375" style="480" bestFit="1" customWidth="1"/>
    <col min="10500" max="10500" width="23.25" style="480" customWidth="1"/>
    <col min="10501" max="10501" width="6.25" style="480" customWidth="1"/>
    <col min="10502" max="10502" width="34.375" style="480" customWidth="1"/>
    <col min="10503" max="10503" width="56.125" style="480" customWidth="1"/>
    <col min="10504" max="10504" width="80.375" style="480" customWidth="1"/>
    <col min="10505" max="10752" width="9" style="480"/>
    <col min="10753" max="10753" width="6.375" style="480" customWidth="1"/>
    <col min="10754" max="10754" width="24.125" style="480" customWidth="1"/>
    <col min="10755" max="10755" width="3.375" style="480" bestFit="1" customWidth="1"/>
    <col min="10756" max="10756" width="23.25" style="480" customWidth="1"/>
    <col min="10757" max="10757" width="6.25" style="480" customWidth="1"/>
    <col min="10758" max="10758" width="34.375" style="480" customWidth="1"/>
    <col min="10759" max="10759" width="56.125" style="480" customWidth="1"/>
    <col min="10760" max="10760" width="80.375" style="480" customWidth="1"/>
    <col min="10761" max="11008" width="9" style="480"/>
    <col min="11009" max="11009" width="6.375" style="480" customWidth="1"/>
    <col min="11010" max="11010" width="24.125" style="480" customWidth="1"/>
    <col min="11011" max="11011" width="3.375" style="480" bestFit="1" customWidth="1"/>
    <col min="11012" max="11012" width="23.25" style="480" customWidth="1"/>
    <col min="11013" max="11013" width="6.25" style="480" customWidth="1"/>
    <col min="11014" max="11014" width="34.375" style="480" customWidth="1"/>
    <col min="11015" max="11015" width="56.125" style="480" customWidth="1"/>
    <col min="11016" max="11016" width="80.375" style="480" customWidth="1"/>
    <col min="11017" max="11264" width="9" style="480"/>
    <col min="11265" max="11265" width="6.375" style="480" customWidth="1"/>
    <col min="11266" max="11266" width="24.125" style="480" customWidth="1"/>
    <col min="11267" max="11267" width="3.375" style="480" bestFit="1" customWidth="1"/>
    <col min="11268" max="11268" width="23.25" style="480" customWidth="1"/>
    <col min="11269" max="11269" width="6.25" style="480" customWidth="1"/>
    <col min="11270" max="11270" width="34.375" style="480" customWidth="1"/>
    <col min="11271" max="11271" width="56.125" style="480" customWidth="1"/>
    <col min="11272" max="11272" width="80.375" style="480" customWidth="1"/>
    <col min="11273" max="11520" width="9" style="480"/>
    <col min="11521" max="11521" width="6.375" style="480" customWidth="1"/>
    <col min="11522" max="11522" width="24.125" style="480" customWidth="1"/>
    <col min="11523" max="11523" width="3.375" style="480" bestFit="1" customWidth="1"/>
    <col min="11524" max="11524" width="23.25" style="480" customWidth="1"/>
    <col min="11525" max="11525" width="6.25" style="480" customWidth="1"/>
    <col min="11526" max="11526" width="34.375" style="480" customWidth="1"/>
    <col min="11527" max="11527" width="56.125" style="480" customWidth="1"/>
    <col min="11528" max="11528" width="80.375" style="480" customWidth="1"/>
    <col min="11529" max="11776" width="9" style="480"/>
    <col min="11777" max="11777" width="6.375" style="480" customWidth="1"/>
    <col min="11778" max="11778" width="24.125" style="480" customWidth="1"/>
    <col min="11779" max="11779" width="3.375" style="480" bestFit="1" customWidth="1"/>
    <col min="11780" max="11780" width="23.25" style="480" customWidth="1"/>
    <col min="11781" max="11781" width="6.25" style="480" customWidth="1"/>
    <col min="11782" max="11782" width="34.375" style="480" customWidth="1"/>
    <col min="11783" max="11783" width="56.125" style="480" customWidth="1"/>
    <col min="11784" max="11784" width="80.375" style="480" customWidth="1"/>
    <col min="11785" max="12032" width="9" style="480"/>
    <col min="12033" max="12033" width="6.375" style="480" customWidth="1"/>
    <col min="12034" max="12034" width="24.125" style="480" customWidth="1"/>
    <col min="12035" max="12035" width="3.375" style="480" bestFit="1" customWidth="1"/>
    <col min="12036" max="12036" width="23.25" style="480" customWidth="1"/>
    <col min="12037" max="12037" width="6.25" style="480" customWidth="1"/>
    <col min="12038" max="12038" width="34.375" style="480" customWidth="1"/>
    <col min="12039" max="12039" width="56.125" style="480" customWidth="1"/>
    <col min="12040" max="12040" width="80.375" style="480" customWidth="1"/>
    <col min="12041" max="12288" width="9" style="480"/>
    <col min="12289" max="12289" width="6.375" style="480" customWidth="1"/>
    <col min="12290" max="12290" width="24.125" style="480" customWidth="1"/>
    <col min="12291" max="12291" width="3.375" style="480" bestFit="1" customWidth="1"/>
    <col min="12292" max="12292" width="23.25" style="480" customWidth="1"/>
    <col min="12293" max="12293" width="6.25" style="480" customWidth="1"/>
    <col min="12294" max="12294" width="34.375" style="480" customWidth="1"/>
    <col min="12295" max="12295" width="56.125" style="480" customWidth="1"/>
    <col min="12296" max="12296" width="80.375" style="480" customWidth="1"/>
    <col min="12297" max="12544" width="9" style="480"/>
    <col min="12545" max="12545" width="6.375" style="480" customWidth="1"/>
    <col min="12546" max="12546" width="24.125" style="480" customWidth="1"/>
    <col min="12547" max="12547" width="3.375" style="480" bestFit="1" customWidth="1"/>
    <col min="12548" max="12548" width="23.25" style="480" customWidth="1"/>
    <col min="12549" max="12549" width="6.25" style="480" customWidth="1"/>
    <col min="12550" max="12550" width="34.375" style="480" customWidth="1"/>
    <col min="12551" max="12551" width="56.125" style="480" customWidth="1"/>
    <col min="12552" max="12552" width="80.375" style="480" customWidth="1"/>
    <col min="12553" max="12800" width="9" style="480"/>
    <col min="12801" max="12801" width="6.375" style="480" customWidth="1"/>
    <col min="12802" max="12802" width="24.125" style="480" customWidth="1"/>
    <col min="12803" max="12803" width="3.375" style="480" bestFit="1" customWidth="1"/>
    <col min="12804" max="12804" width="23.25" style="480" customWidth="1"/>
    <col min="12805" max="12805" width="6.25" style="480" customWidth="1"/>
    <col min="12806" max="12806" width="34.375" style="480" customWidth="1"/>
    <col min="12807" max="12807" width="56.125" style="480" customWidth="1"/>
    <col min="12808" max="12808" width="80.375" style="480" customWidth="1"/>
    <col min="12809" max="13056" width="9" style="480"/>
    <col min="13057" max="13057" width="6.375" style="480" customWidth="1"/>
    <col min="13058" max="13058" width="24.125" style="480" customWidth="1"/>
    <col min="13059" max="13059" width="3.375" style="480" bestFit="1" customWidth="1"/>
    <col min="13060" max="13060" width="23.25" style="480" customWidth="1"/>
    <col min="13061" max="13061" width="6.25" style="480" customWidth="1"/>
    <col min="13062" max="13062" width="34.375" style="480" customWidth="1"/>
    <col min="13063" max="13063" width="56.125" style="480" customWidth="1"/>
    <col min="13064" max="13064" width="80.375" style="480" customWidth="1"/>
    <col min="13065" max="13312" width="9" style="480"/>
    <col min="13313" max="13313" width="6.375" style="480" customWidth="1"/>
    <col min="13314" max="13314" width="24.125" style="480" customWidth="1"/>
    <col min="13315" max="13315" width="3.375" style="480" bestFit="1" customWidth="1"/>
    <col min="13316" max="13316" width="23.25" style="480" customWidth="1"/>
    <col min="13317" max="13317" width="6.25" style="480" customWidth="1"/>
    <col min="13318" max="13318" width="34.375" style="480" customWidth="1"/>
    <col min="13319" max="13319" width="56.125" style="480" customWidth="1"/>
    <col min="13320" max="13320" width="80.375" style="480" customWidth="1"/>
    <col min="13321" max="13568" width="9" style="480"/>
    <col min="13569" max="13569" width="6.375" style="480" customWidth="1"/>
    <col min="13570" max="13570" width="24.125" style="480" customWidth="1"/>
    <col min="13571" max="13571" width="3.375" style="480" bestFit="1" customWidth="1"/>
    <col min="13572" max="13572" width="23.25" style="480" customWidth="1"/>
    <col min="13573" max="13573" width="6.25" style="480" customWidth="1"/>
    <col min="13574" max="13574" width="34.375" style="480" customWidth="1"/>
    <col min="13575" max="13575" width="56.125" style="480" customWidth="1"/>
    <col min="13576" max="13576" width="80.375" style="480" customWidth="1"/>
    <col min="13577" max="13824" width="9" style="480"/>
    <col min="13825" max="13825" width="6.375" style="480" customWidth="1"/>
    <col min="13826" max="13826" width="24.125" style="480" customWidth="1"/>
    <col min="13827" max="13827" width="3.375" style="480" bestFit="1" customWidth="1"/>
    <col min="13828" max="13828" width="23.25" style="480" customWidth="1"/>
    <col min="13829" max="13829" width="6.25" style="480" customWidth="1"/>
    <col min="13830" max="13830" width="34.375" style="480" customWidth="1"/>
    <col min="13831" max="13831" width="56.125" style="480" customWidth="1"/>
    <col min="13832" max="13832" width="80.375" style="480" customWidth="1"/>
    <col min="13833" max="14080" width="9" style="480"/>
    <col min="14081" max="14081" width="6.375" style="480" customWidth="1"/>
    <col min="14082" max="14082" width="24.125" style="480" customWidth="1"/>
    <col min="14083" max="14083" width="3.375" style="480" bestFit="1" customWidth="1"/>
    <col min="14084" max="14084" width="23.25" style="480" customWidth="1"/>
    <col min="14085" max="14085" width="6.25" style="480" customWidth="1"/>
    <col min="14086" max="14086" width="34.375" style="480" customWidth="1"/>
    <col min="14087" max="14087" width="56.125" style="480" customWidth="1"/>
    <col min="14088" max="14088" width="80.375" style="480" customWidth="1"/>
    <col min="14089" max="14336" width="9" style="480"/>
    <col min="14337" max="14337" width="6.375" style="480" customWidth="1"/>
    <col min="14338" max="14338" width="24.125" style="480" customWidth="1"/>
    <col min="14339" max="14339" width="3.375" style="480" bestFit="1" customWidth="1"/>
    <col min="14340" max="14340" width="23.25" style="480" customWidth="1"/>
    <col min="14341" max="14341" width="6.25" style="480" customWidth="1"/>
    <col min="14342" max="14342" width="34.375" style="480" customWidth="1"/>
    <col min="14343" max="14343" width="56.125" style="480" customWidth="1"/>
    <col min="14344" max="14344" width="80.375" style="480" customWidth="1"/>
    <col min="14345" max="14592" width="9" style="480"/>
    <col min="14593" max="14593" width="6.375" style="480" customWidth="1"/>
    <col min="14594" max="14594" width="24.125" style="480" customWidth="1"/>
    <col min="14595" max="14595" width="3.375" style="480" bestFit="1" customWidth="1"/>
    <col min="14596" max="14596" width="23.25" style="480" customWidth="1"/>
    <col min="14597" max="14597" width="6.25" style="480" customWidth="1"/>
    <col min="14598" max="14598" width="34.375" style="480" customWidth="1"/>
    <col min="14599" max="14599" width="56.125" style="480" customWidth="1"/>
    <col min="14600" max="14600" width="80.375" style="480" customWidth="1"/>
    <col min="14601" max="14848" width="9" style="480"/>
    <col min="14849" max="14849" width="6.375" style="480" customWidth="1"/>
    <col min="14850" max="14850" width="24.125" style="480" customWidth="1"/>
    <col min="14851" max="14851" width="3.375" style="480" bestFit="1" customWidth="1"/>
    <col min="14852" max="14852" width="23.25" style="480" customWidth="1"/>
    <col min="14853" max="14853" width="6.25" style="480" customWidth="1"/>
    <col min="14854" max="14854" width="34.375" style="480" customWidth="1"/>
    <col min="14855" max="14855" width="56.125" style="480" customWidth="1"/>
    <col min="14856" max="14856" width="80.375" style="480" customWidth="1"/>
    <col min="14857" max="15104" width="9" style="480"/>
    <col min="15105" max="15105" width="6.375" style="480" customWidth="1"/>
    <col min="15106" max="15106" width="24.125" style="480" customWidth="1"/>
    <col min="15107" max="15107" width="3.375" style="480" bestFit="1" customWidth="1"/>
    <col min="15108" max="15108" width="23.25" style="480" customWidth="1"/>
    <col min="15109" max="15109" width="6.25" style="480" customWidth="1"/>
    <col min="15110" max="15110" width="34.375" style="480" customWidth="1"/>
    <col min="15111" max="15111" width="56.125" style="480" customWidth="1"/>
    <col min="15112" max="15112" width="80.375" style="480" customWidth="1"/>
    <col min="15113" max="15360" width="9" style="480"/>
    <col min="15361" max="15361" width="6.375" style="480" customWidth="1"/>
    <col min="15362" max="15362" width="24.125" style="480" customWidth="1"/>
    <col min="15363" max="15363" width="3.375" style="480" bestFit="1" customWidth="1"/>
    <col min="15364" max="15364" width="23.25" style="480" customWidth="1"/>
    <col min="15365" max="15365" width="6.25" style="480" customWidth="1"/>
    <col min="15366" max="15366" width="34.375" style="480" customWidth="1"/>
    <col min="15367" max="15367" width="56.125" style="480" customWidth="1"/>
    <col min="15368" max="15368" width="80.375" style="480" customWidth="1"/>
    <col min="15369" max="15616" width="9" style="480"/>
    <col min="15617" max="15617" width="6.375" style="480" customWidth="1"/>
    <col min="15618" max="15618" width="24.125" style="480" customWidth="1"/>
    <col min="15619" max="15619" width="3.375" style="480" bestFit="1" customWidth="1"/>
    <col min="15620" max="15620" width="23.25" style="480" customWidth="1"/>
    <col min="15621" max="15621" width="6.25" style="480" customWidth="1"/>
    <col min="15622" max="15622" width="34.375" style="480" customWidth="1"/>
    <col min="15623" max="15623" width="56.125" style="480" customWidth="1"/>
    <col min="15624" max="15624" width="80.375" style="480" customWidth="1"/>
    <col min="15625" max="15872" width="9" style="480"/>
    <col min="15873" max="15873" width="6.375" style="480" customWidth="1"/>
    <col min="15874" max="15874" width="24.125" style="480" customWidth="1"/>
    <col min="15875" max="15875" width="3.375" style="480" bestFit="1" customWidth="1"/>
    <col min="15876" max="15876" width="23.25" style="480" customWidth="1"/>
    <col min="15877" max="15877" width="6.25" style="480" customWidth="1"/>
    <col min="15878" max="15878" width="34.375" style="480" customWidth="1"/>
    <col min="15879" max="15879" width="56.125" style="480" customWidth="1"/>
    <col min="15880" max="15880" width="80.375" style="480" customWidth="1"/>
    <col min="15881" max="16128" width="9" style="480"/>
    <col min="16129" max="16129" width="6.375" style="480" customWidth="1"/>
    <col min="16130" max="16130" width="24.125" style="480" customWidth="1"/>
    <col min="16131" max="16131" width="3.375" style="480" bestFit="1" customWidth="1"/>
    <col min="16132" max="16132" width="23.25" style="480" customWidth="1"/>
    <col min="16133" max="16133" width="6.25" style="480" customWidth="1"/>
    <col min="16134" max="16134" width="34.375" style="480" customWidth="1"/>
    <col min="16135" max="16135" width="56.125" style="480" customWidth="1"/>
    <col min="16136" max="16136" width="80.375" style="480" customWidth="1"/>
    <col min="16137" max="16384" width="9" style="480"/>
  </cols>
  <sheetData>
    <row r="1" spans="1:9" s="476" customFormat="1">
      <c r="A1" s="492" t="s">
        <v>534</v>
      </c>
      <c r="B1" s="493" t="s">
        <v>535</v>
      </c>
      <c r="C1" s="492" t="s">
        <v>536</v>
      </c>
      <c r="D1" s="493" t="s">
        <v>537</v>
      </c>
      <c r="E1" s="494" t="s">
        <v>577</v>
      </c>
      <c r="F1" s="493" t="s">
        <v>538</v>
      </c>
      <c r="G1" s="493" t="s">
        <v>539</v>
      </c>
      <c r="H1" s="477" t="s">
        <v>541</v>
      </c>
      <c r="I1" s="478" t="s">
        <v>540</v>
      </c>
    </row>
    <row r="2" spans="1:9">
      <c r="A2" s="495">
        <v>1</v>
      </c>
      <c r="B2" s="496" t="s">
        <v>520</v>
      </c>
      <c r="C2" s="497">
        <v>1.1000000000000001</v>
      </c>
      <c r="D2" s="498" t="s">
        <v>640</v>
      </c>
      <c r="E2" s="499">
        <v>50</v>
      </c>
      <c r="F2" s="500" t="s">
        <v>1783</v>
      </c>
      <c r="G2" s="501" t="s">
        <v>1784</v>
      </c>
      <c r="H2" s="485" t="s">
        <v>133</v>
      </c>
    </row>
    <row r="3" spans="1:9">
      <c r="A3" s="495">
        <v>1</v>
      </c>
      <c r="B3" s="496" t="s">
        <v>520</v>
      </c>
      <c r="C3" s="497">
        <v>1.2</v>
      </c>
      <c r="D3" s="498" t="s">
        <v>521</v>
      </c>
      <c r="E3" s="499">
        <v>20</v>
      </c>
      <c r="F3" s="500" t="s">
        <v>1783</v>
      </c>
      <c r="G3" s="501" t="s">
        <v>1784</v>
      </c>
      <c r="H3" s="485" t="s">
        <v>646</v>
      </c>
    </row>
    <row r="4" spans="1:9">
      <c r="A4" s="495">
        <v>1</v>
      </c>
      <c r="B4" s="496" t="s">
        <v>520</v>
      </c>
      <c r="C4" s="497">
        <v>1.3</v>
      </c>
      <c r="D4" s="498" t="s">
        <v>594</v>
      </c>
      <c r="E4" s="499"/>
      <c r="F4" s="500" t="s">
        <v>1783</v>
      </c>
      <c r="G4" s="501" t="s">
        <v>1784</v>
      </c>
      <c r="H4" s="485" t="s">
        <v>637</v>
      </c>
    </row>
    <row r="5" spans="1:9">
      <c r="A5" s="495">
        <v>2</v>
      </c>
      <c r="B5" s="498" t="s">
        <v>625</v>
      </c>
      <c r="C5" s="497">
        <v>2</v>
      </c>
      <c r="D5" s="498" t="s">
        <v>625</v>
      </c>
      <c r="E5" s="499">
        <v>8</v>
      </c>
      <c r="F5" s="500" t="s">
        <v>1785</v>
      </c>
      <c r="G5" s="502" t="s">
        <v>1786</v>
      </c>
      <c r="H5" s="485"/>
    </row>
    <row r="6" spans="1:9">
      <c r="A6" s="495">
        <v>3</v>
      </c>
      <c r="B6" s="498" t="s">
        <v>631</v>
      </c>
      <c r="C6" s="497">
        <v>3</v>
      </c>
      <c r="D6" s="498" t="s">
        <v>631</v>
      </c>
      <c r="E6" s="499">
        <v>8</v>
      </c>
      <c r="F6" s="500" t="s">
        <v>1787</v>
      </c>
      <c r="G6" s="502" t="s">
        <v>1788</v>
      </c>
      <c r="H6" s="485"/>
    </row>
    <row r="7" spans="1:9">
      <c r="A7" s="497">
        <v>4</v>
      </c>
      <c r="B7" s="498" t="s">
        <v>632</v>
      </c>
      <c r="C7" s="497">
        <v>4</v>
      </c>
      <c r="D7" s="498" t="s">
        <v>632</v>
      </c>
      <c r="E7" s="499">
        <v>0.5</v>
      </c>
      <c r="F7" s="500" t="s">
        <v>1789</v>
      </c>
      <c r="G7" s="502" t="s">
        <v>1790</v>
      </c>
    </row>
    <row r="8" spans="1:9">
      <c r="A8" s="495">
        <v>5</v>
      </c>
      <c r="B8" s="498" t="s">
        <v>635</v>
      </c>
      <c r="C8" s="497">
        <v>5</v>
      </c>
      <c r="D8" s="498" t="s">
        <v>635</v>
      </c>
      <c r="E8" s="499">
        <v>10</v>
      </c>
      <c r="F8" s="500" t="s">
        <v>1783</v>
      </c>
      <c r="G8" s="502" t="s">
        <v>1791</v>
      </c>
    </row>
    <row r="9" spans="1:9">
      <c r="A9" s="495">
        <v>6</v>
      </c>
      <c r="B9" s="498" t="s">
        <v>644</v>
      </c>
      <c r="C9" s="497">
        <v>6</v>
      </c>
      <c r="D9" s="498" t="s">
        <v>644</v>
      </c>
      <c r="E9" s="499">
        <v>1.5</v>
      </c>
      <c r="F9" s="500" t="s">
        <v>1783</v>
      </c>
      <c r="G9" s="502" t="s">
        <v>1792</v>
      </c>
    </row>
    <row r="10" spans="1:9">
      <c r="A10" s="495">
        <v>7</v>
      </c>
      <c r="B10" s="498" t="s">
        <v>642</v>
      </c>
      <c r="C10" s="497">
        <v>7</v>
      </c>
      <c r="D10" s="498" t="s">
        <v>642</v>
      </c>
      <c r="E10" s="499">
        <v>2</v>
      </c>
      <c r="F10" s="500" t="s">
        <v>1783</v>
      </c>
      <c r="G10" s="502" t="s">
        <v>1793</v>
      </c>
    </row>
    <row r="11" spans="1:9">
      <c r="A11" s="475" t="s">
        <v>534</v>
      </c>
      <c r="B11" s="476" t="s">
        <v>1794</v>
      </c>
      <c r="C11" s="481"/>
      <c r="D11" s="482"/>
      <c r="E11" s="483"/>
      <c r="F11" s="484"/>
      <c r="G11" s="487"/>
    </row>
    <row r="12" spans="1:9">
      <c r="A12" s="479">
        <v>1</v>
      </c>
      <c r="B12" s="480" t="s">
        <v>520</v>
      </c>
      <c r="C12" s="479">
        <v>1</v>
      </c>
      <c r="D12" s="480" t="s">
        <v>520</v>
      </c>
      <c r="E12" s="489"/>
    </row>
    <row r="13" spans="1:9">
      <c r="A13" s="486">
        <v>2</v>
      </c>
      <c r="B13" s="482" t="s">
        <v>625</v>
      </c>
      <c r="C13" s="481">
        <v>1.1000000000000001</v>
      </c>
      <c r="D13" s="482" t="s">
        <v>640</v>
      </c>
      <c r="F13"/>
      <c r="H13" s="480" t="s">
        <v>1795</v>
      </c>
    </row>
    <row r="14" spans="1:9">
      <c r="A14" s="486">
        <v>3</v>
      </c>
      <c r="B14" s="482" t="s">
        <v>631</v>
      </c>
      <c r="C14" s="481">
        <v>1.2</v>
      </c>
      <c r="D14" s="482" t="s">
        <v>521</v>
      </c>
      <c r="G14" s="480" t="s">
        <v>1784</v>
      </c>
      <c r="H14" s="488" t="s">
        <v>656</v>
      </c>
    </row>
    <row r="15" spans="1:9">
      <c r="A15" s="486">
        <v>4</v>
      </c>
      <c r="B15" s="482" t="s">
        <v>632</v>
      </c>
      <c r="C15" s="481">
        <v>1.3</v>
      </c>
      <c r="D15" s="482" t="s">
        <v>594</v>
      </c>
      <c r="G15" s="480" t="s">
        <v>1784</v>
      </c>
      <c r="H15" s="488" t="s">
        <v>1796</v>
      </c>
    </row>
    <row r="16" spans="1:9">
      <c r="A16" s="486">
        <v>5</v>
      </c>
      <c r="B16" s="482" t="s">
        <v>635</v>
      </c>
      <c r="C16" s="486">
        <v>2</v>
      </c>
      <c r="D16" s="482" t="s">
        <v>625</v>
      </c>
      <c r="G16" s="480" t="s">
        <v>1784</v>
      </c>
      <c r="H16" s="488" t="s">
        <v>1797</v>
      </c>
    </row>
    <row r="17" spans="1:8">
      <c r="A17" s="486">
        <v>6</v>
      </c>
      <c r="B17" s="482" t="s">
        <v>644</v>
      </c>
      <c r="C17" s="481">
        <v>2</v>
      </c>
      <c r="D17" s="482" t="s">
        <v>625</v>
      </c>
      <c r="G17" s="480" t="s">
        <v>1784</v>
      </c>
      <c r="H17" s="488" t="s">
        <v>522</v>
      </c>
    </row>
    <row r="18" spans="1:8">
      <c r="A18" s="486">
        <v>7</v>
      </c>
      <c r="B18" s="482" t="s">
        <v>642</v>
      </c>
      <c r="C18" s="481">
        <v>3</v>
      </c>
      <c r="D18" s="482" t="s">
        <v>631</v>
      </c>
      <c r="G18" s="480" t="s">
        <v>1784</v>
      </c>
      <c r="H18" s="485" t="s">
        <v>1798</v>
      </c>
    </row>
    <row r="19" spans="1:8">
      <c r="C19" s="481">
        <v>3</v>
      </c>
      <c r="D19" s="482" t="s">
        <v>631</v>
      </c>
      <c r="G19" s="480" t="s">
        <v>1784</v>
      </c>
      <c r="H19" s="488" t="s">
        <v>1799</v>
      </c>
    </row>
    <row r="20" spans="1:8">
      <c r="A20" s="480" t="s">
        <v>520</v>
      </c>
      <c r="B20" s="479">
        <v>1</v>
      </c>
      <c r="C20" s="481">
        <v>4</v>
      </c>
      <c r="D20" s="482" t="s">
        <v>632</v>
      </c>
      <c r="G20" s="480" t="s">
        <v>1784</v>
      </c>
      <c r="H20" s="488" t="s">
        <v>685</v>
      </c>
    </row>
    <row r="21" spans="1:8">
      <c r="A21" s="482" t="s">
        <v>625</v>
      </c>
      <c r="B21" s="486">
        <v>2</v>
      </c>
      <c r="C21" s="481">
        <v>4</v>
      </c>
      <c r="D21" s="482" t="s">
        <v>632</v>
      </c>
      <c r="G21" s="480" t="s">
        <v>1784</v>
      </c>
      <c r="H21" s="488" t="s">
        <v>1800</v>
      </c>
    </row>
    <row r="22" spans="1:8">
      <c r="A22" s="482" t="s">
        <v>631</v>
      </c>
      <c r="B22" s="486">
        <v>3</v>
      </c>
      <c r="C22" s="481">
        <v>5</v>
      </c>
      <c r="D22" s="482" t="s">
        <v>635</v>
      </c>
      <c r="H22" s="488" t="s">
        <v>684</v>
      </c>
    </row>
    <row r="23" spans="1:8">
      <c r="A23" s="482" t="s">
        <v>632</v>
      </c>
      <c r="B23" s="486">
        <v>4</v>
      </c>
      <c r="C23" s="481">
        <v>5</v>
      </c>
      <c r="D23" s="482" t="s">
        <v>635</v>
      </c>
      <c r="H23" s="480" t="s">
        <v>1786</v>
      </c>
    </row>
    <row r="24" spans="1:8">
      <c r="A24" s="482" t="s">
        <v>635</v>
      </c>
      <c r="B24" s="486">
        <v>5</v>
      </c>
      <c r="C24" s="481">
        <v>6</v>
      </c>
      <c r="D24" s="482" t="s">
        <v>644</v>
      </c>
      <c r="G24" s="480" t="s">
        <v>1786</v>
      </c>
      <c r="H24" s="488" t="s">
        <v>627</v>
      </c>
    </row>
    <row r="25" spans="1:8">
      <c r="A25" s="482" t="s">
        <v>644</v>
      </c>
      <c r="B25" s="486">
        <v>6</v>
      </c>
      <c r="C25" s="481">
        <v>6</v>
      </c>
      <c r="D25" s="482" t="s">
        <v>644</v>
      </c>
      <c r="G25" s="480" t="s">
        <v>1786</v>
      </c>
      <c r="H25" s="488" t="s">
        <v>665</v>
      </c>
    </row>
    <row r="26" spans="1:8">
      <c r="A26" s="482" t="s">
        <v>642</v>
      </c>
      <c r="B26" s="486">
        <v>7</v>
      </c>
      <c r="C26" s="481">
        <v>7</v>
      </c>
      <c r="D26" s="482" t="s">
        <v>642</v>
      </c>
      <c r="G26" s="480" t="s">
        <v>1786</v>
      </c>
      <c r="H26" s="488" t="s">
        <v>1801</v>
      </c>
    </row>
    <row r="27" spans="1:8">
      <c r="C27" s="481">
        <v>7</v>
      </c>
      <c r="D27" s="482" t="s">
        <v>642</v>
      </c>
      <c r="G27" s="480" t="s">
        <v>1786</v>
      </c>
      <c r="H27" s="488" t="s">
        <v>626</v>
      </c>
    </row>
    <row r="29" spans="1:8">
      <c r="A29" s="482" t="s">
        <v>640</v>
      </c>
      <c r="B29" s="481">
        <v>1.1000000000000001</v>
      </c>
    </row>
    <row r="30" spans="1:8">
      <c r="A30" s="482" t="s">
        <v>521</v>
      </c>
      <c r="B30" s="481">
        <v>1.2</v>
      </c>
      <c r="H30" s="480" t="s">
        <v>1788</v>
      </c>
    </row>
    <row r="31" spans="1:8">
      <c r="A31" s="482" t="s">
        <v>594</v>
      </c>
      <c r="B31" s="481">
        <v>1.3</v>
      </c>
      <c r="G31" s="480" t="s">
        <v>1788</v>
      </c>
      <c r="H31" s="488" t="s">
        <v>663</v>
      </c>
    </row>
    <row r="32" spans="1:8">
      <c r="A32" s="482" t="s">
        <v>625</v>
      </c>
      <c r="B32" s="481">
        <v>2</v>
      </c>
      <c r="G32" s="480" t="s">
        <v>1788</v>
      </c>
      <c r="H32" s="488" t="s">
        <v>1802</v>
      </c>
    </row>
    <row r="33" spans="1:8">
      <c r="A33" s="482" t="s">
        <v>631</v>
      </c>
      <c r="B33" s="481">
        <v>3</v>
      </c>
      <c r="G33" s="480" t="s">
        <v>1788</v>
      </c>
      <c r="H33" s="488" t="s">
        <v>1803</v>
      </c>
    </row>
    <row r="34" spans="1:8">
      <c r="A34" s="482" t="s">
        <v>632</v>
      </c>
      <c r="B34" s="481">
        <v>4</v>
      </c>
      <c r="G34" s="480" t="s">
        <v>1788</v>
      </c>
      <c r="H34" s="488" t="s">
        <v>686</v>
      </c>
    </row>
    <row r="35" spans="1:8">
      <c r="A35" s="482" t="s">
        <v>635</v>
      </c>
      <c r="B35" s="481">
        <v>5</v>
      </c>
      <c r="G35" s="480" t="s">
        <v>1788</v>
      </c>
      <c r="H35" s="488" t="s">
        <v>1804</v>
      </c>
    </row>
    <row r="36" spans="1:8">
      <c r="A36" s="482" t="s">
        <v>644</v>
      </c>
      <c r="B36" s="481">
        <v>6</v>
      </c>
      <c r="H36" s="480" t="s">
        <v>1790</v>
      </c>
    </row>
    <row r="37" spans="1:8">
      <c r="A37" s="482" t="s">
        <v>642</v>
      </c>
      <c r="B37" s="481">
        <v>7</v>
      </c>
      <c r="G37" s="480" t="s">
        <v>1790</v>
      </c>
      <c r="H37" s="488" t="s">
        <v>1805</v>
      </c>
    </row>
    <row r="38" spans="1:8">
      <c r="G38" s="480" t="s">
        <v>1790</v>
      </c>
      <c r="H38" s="488" t="s">
        <v>633</v>
      </c>
    </row>
    <row r="39" spans="1:8">
      <c r="G39" s="480" t="s">
        <v>1790</v>
      </c>
      <c r="H39" s="488" t="s">
        <v>1806</v>
      </c>
    </row>
    <row r="40" spans="1:8">
      <c r="A40" s="491" t="s">
        <v>703</v>
      </c>
      <c r="G40" s="480" t="s">
        <v>1790</v>
      </c>
      <c r="H40" s="488" t="s">
        <v>1807</v>
      </c>
    </row>
    <row r="41" spans="1:8">
      <c r="A41" s="491" t="s">
        <v>1808</v>
      </c>
      <c r="G41" s="480" t="s">
        <v>1790</v>
      </c>
      <c r="H41" s="488" t="s">
        <v>1809</v>
      </c>
    </row>
    <row r="42" spans="1:8">
      <c r="G42" s="480" t="s">
        <v>1790</v>
      </c>
      <c r="H42" s="488" t="s">
        <v>1810</v>
      </c>
    </row>
    <row r="44" spans="1:8">
      <c r="H44" s="480" t="s">
        <v>1791</v>
      </c>
    </row>
    <row r="45" spans="1:8">
      <c r="G45" s="480" t="s">
        <v>1791</v>
      </c>
      <c r="H45" s="488" t="s">
        <v>636</v>
      </c>
    </row>
    <row r="46" spans="1:8">
      <c r="G46" s="480" t="s">
        <v>1791</v>
      </c>
      <c r="H46" s="488" t="s">
        <v>700</v>
      </c>
    </row>
    <row r="47" spans="1:8">
      <c r="G47" s="480" t="s">
        <v>1791</v>
      </c>
      <c r="H47" s="488" t="s">
        <v>659</v>
      </c>
    </row>
    <row r="49" spans="7:8">
      <c r="H49" s="480" t="s">
        <v>1792</v>
      </c>
    </row>
    <row r="50" spans="7:8">
      <c r="G50" s="480" t="s">
        <v>1792</v>
      </c>
      <c r="H50" s="488" t="s">
        <v>645</v>
      </c>
    </row>
    <row r="51" spans="7:8">
      <c r="G51" s="480" t="s">
        <v>1792</v>
      </c>
      <c r="H51" s="488" t="s">
        <v>650</v>
      </c>
    </row>
    <row r="52" spans="7:8">
      <c r="G52" s="480" t="s">
        <v>1792</v>
      </c>
      <c r="H52" s="488" t="s">
        <v>651</v>
      </c>
    </row>
    <row r="55" spans="7:8">
      <c r="H55" s="480" t="s">
        <v>1793</v>
      </c>
    </row>
    <row r="56" spans="7:8">
      <c r="G56" s="480" t="s">
        <v>1793</v>
      </c>
      <c r="H56" s="488" t="s">
        <v>643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3</vt:i4>
      </vt:variant>
      <vt:variant>
        <vt:lpstr>ช่วงที่มีชื่อ</vt:lpstr>
      </vt:variant>
      <vt:variant>
        <vt:i4>19</vt:i4>
      </vt:variant>
    </vt:vector>
  </HeadingPairs>
  <TitlesOfParts>
    <vt:vector size="22" baseType="lpstr">
      <vt:lpstr>สรุป .สนอ 62</vt:lpstr>
      <vt:lpstr>ให้ตรวจสอบ จากDP 62 นี้</vt:lpstr>
      <vt:lpstr>ความเชื่อมโยง</vt:lpstr>
      <vt:lpstr>ความเชื่อมโยง!A_1</vt:lpstr>
      <vt:lpstr>ความเชื่อมโยง!A_2</vt:lpstr>
      <vt:lpstr>ความเชื่อมโยง!A_3</vt:lpstr>
      <vt:lpstr>ความเชื่อมโยง!A_4</vt:lpstr>
      <vt:lpstr>ความเชื่อมโยง!A_5</vt:lpstr>
      <vt:lpstr>ความเชื่อมโยง!A_6</vt:lpstr>
      <vt:lpstr>ความเชื่อมโยง!A_7</vt:lpstr>
      <vt:lpstr>'สรุป .สนอ 62'!Print_Titles</vt:lpstr>
      <vt:lpstr>ข้อนโยบายจัดสรร</vt:lpstr>
      <vt:lpstr>ด้านการผลิตบัณฑิต</vt:lpstr>
      <vt:lpstr>ด้านพัฒนาขีดความสามารถด้านการวิจัย</vt:lpstr>
      <vt:lpstr>ด้านพัฒนาโครงสร้างพื้นฐานด้านเทคโนโลยีสารสนสนเทศการสื่อสาร</vt:lpstr>
      <vt:lpstr>ด้านพัฒนาทรัพยากรมนุษย์</vt:lpstr>
      <vt:lpstr>ด้านพัฒนาระบบบริหารจัดการ</vt:lpstr>
      <vt:lpstr>ด้านสืบสานเผยแพร่ฟื้นฟูและอนุรักษ์ศิลปวัฒนธรรม</vt:lpstr>
      <vt:lpstr>ด้านให้บริการวิชาการและถ่ายทอดเทคโนโลยี</vt:lpstr>
      <vt:lpstr>นโยบายจัดสรร</vt:lpstr>
      <vt:lpstr>ความเชื่อมโยง!นโยบายจัดสรรA</vt:lpstr>
      <vt:lpstr>ความเชื่อมโยง!ประเภทโครงการ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bundit</dc:creator>
  <cp:lastModifiedBy>siriphatsron</cp:lastModifiedBy>
  <cp:lastPrinted>2018-10-16T03:01:20Z</cp:lastPrinted>
  <dcterms:created xsi:type="dcterms:W3CDTF">2018-10-09T03:03:03Z</dcterms:created>
  <dcterms:modified xsi:type="dcterms:W3CDTF">2018-10-16T03:10:49Z</dcterms:modified>
</cp:coreProperties>
</file>